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26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ustomProperty8.bin" ContentType="application/vnd.openxmlformats-officedocument.spreadsheetml.customProperty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ustomProperty9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1.bin" ContentType="application/vnd.openxmlformats-officedocument.spreadsheetml.customProperty"/>
  <Override PartName="/xl/customProperty10.bin" ContentType="application/vnd.openxmlformats-officedocument.spreadsheetml.customProperty"/>
  <Override PartName="/xl/customProperty7.bin" ContentType="application/vnd.openxmlformats-officedocument.spreadsheetml.customProperty"/>
  <Override PartName="/xl/externalLinks/externalLink18.xml" ContentType="application/vnd.openxmlformats-officedocument.spreadsheetml.externalLink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22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9.xml" ContentType="application/vnd.openxmlformats-officedocument.spreadsheetml.externalLink+xml"/>
  <Override PartName="/xl/customProperty6.bin" ContentType="application/vnd.openxmlformats-officedocument.spreadsheetml.customProperty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2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Schedules\Schedule 129D\2023\August 2023\"/>
    </mc:Choice>
  </mc:AlternateContent>
  <bookViews>
    <workbookView xWindow="0" yWindow="0" windowWidth="23040" windowHeight="8760" tabRatio="887" activeTab="1"/>
  </bookViews>
  <sheets>
    <sheet name="Summary" sheetId="26" r:id="rId1"/>
    <sheet name="Revenue Requirement" sheetId="5" r:id="rId2"/>
    <sheet name="Work Papers For Exhibits--&gt;" sheetId="18" r:id="rId3"/>
    <sheet name="E BD Counts and Usage" sheetId="24" r:id="rId4"/>
    <sheet name="G BD Counts and Usage" sheetId="25" r:id="rId5"/>
    <sheet name="Estimated LI (Addition)" sheetId="23" r:id="rId6"/>
    <sheet name="Known LI Estimates" sheetId="3" r:id="rId7"/>
    <sheet name="Known LI Actuals" sheetId="1" r:id="rId8"/>
    <sheet name="Unspent HELP funds" sheetId="22" r:id="rId9"/>
    <sheet name="Final BDR Tiers+Discounts" sheetId="21" r:id="rId10"/>
    <sheet name="2022 GRC Pub Util Tax" sheetId="11" r:id="rId11"/>
    <sheet name="Electric rates eff. May 1, 2023" sheetId="13" r:id="rId12"/>
    <sheet name="Gas rates eff. May 1, 2023" sheetId="14" r:id="rId13"/>
    <sheet name="E Conversion Factor" sheetId="19" r:id="rId14"/>
    <sheet name="G Conversion Factor" sheetId="20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hidden="1">{#N/A,#N/A,FALSE,"CRPT";#N/A,#N/A,FALSE,"TREND";#N/A,#N/A,FALSE,"%Curve"}</definedName>
    <definedName name="_________www1" hidden="1">{#N/A,#N/A,FALSE,"schA"}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hidden="1">{#N/A,#N/A,FALSE,"CRPT";#N/A,#N/A,FALSE,"TREND";#N/A,#N/A,FALSE,"%Curve"}</definedName>
    <definedName name="________www1" hidden="1">{#N/A,#N/A,FALSE,"schA"}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hidden="1">{#N/A,#N/A,FALSE,"CRPT";#N/A,#N/A,FALSE,"TREND";#N/A,#N/A,FALSE,"%Curve"}</definedName>
    <definedName name="_______www1" hidden="1">{#N/A,#N/A,FALSE,"schA"}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Jun09">" BS!$AI$7:$AI$1643"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ix6" hidden="1">{#N/A,#N/A,FALSE,"CRPT";#N/A,#N/A,FALSE,"TREND";#N/A,#N/A,FALSE,"%Curve"}</definedName>
    <definedName name="______www1" hidden="1">{#N/A,#N/A,FALSE,"schA"}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ep03">[3]BS!$Q$7:$Q$3582</definedName>
    <definedName name="_____Sep04">[1]BS!$Z$7:$Z$3582</definedName>
    <definedName name="_____six6" hidden="1">{#N/A,#N/A,FALSE,"CRPT";#N/A,#N/A,FALSE,"TREND";#N/A,#N/A,FALSE,"%Curve"}</definedName>
    <definedName name="_____www1" hidden="1">{#N/A,#N/A,FALSE,"schA"}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ep03">[3]BS!$Q$7:$Q$3582</definedName>
    <definedName name="____Sep04">[1]BS!$Z$7:$Z$3582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_six6" hidden="1">{#N/A,#N/A,FALSE,"CRPT";#N/A,#N/A,FALSE,"TREND";#N/A,#N/A,FALSE,"%Curve"}</definedName>
    <definedName name="___www1" hidden="1">{#N/A,#N/A,FALSE,"schA"}</definedName>
    <definedName name="__123Graph_A" localSheetId="12" hidden="1">[5]Inputs!#REF!</definedName>
    <definedName name="__123Graph_A" hidden="1">[5]Inputs!#REF!</definedName>
    <definedName name="__123Graph_ABUDG6_DSCRPR">[6]Quant!$D$71:$O$71</definedName>
    <definedName name="__123Graph_ABUDG6_ESCRPR1">[6]Quant!$D$100:$O$100</definedName>
    <definedName name="__123Graph_B" localSheetId="12" hidden="1">[5]Inputs!#REF!</definedName>
    <definedName name="__123Graph_B" hidden="1">[5]Inputs!#REF!</definedName>
    <definedName name="__123Graph_BBUDG6_DSCRPR">[6]Quant!$D$72:$O$72</definedName>
    <definedName name="__123Graph_BBUDG6_ESCRPR1">[6]Quant!$D$88:$O$88</definedName>
    <definedName name="__123Graph_D" localSheetId="12" hidden="1">[5]Inputs!#REF!</definedName>
    <definedName name="__123Graph_D" localSheetId="2" hidden="1">#REF!</definedName>
    <definedName name="__123Graph_D" hidden="1">[5]Inputs!#REF!</definedName>
    <definedName name="__123Graph_E" hidden="1">[7]Input!$E$22:$E$37</definedName>
    <definedName name="__123Graph_ECURRENT" localSheetId="12" hidden="1">[8]ConsolidatingPL!#REF!</definedName>
    <definedName name="__123Graph_ECURRENT" localSheetId="2" hidden="1">[8]ConsolidatingPL!#REF!</definedName>
    <definedName name="__123Graph_ECURRENT" hidden="1">[8]ConsolidatingPL!#REF!</definedName>
    <definedName name="__123Graph_F" hidden="1">[7]Input!$D$22:$D$37</definedName>
    <definedName name="__123Graph_X">[6]Quant!$D$5:$O$5</definedName>
    <definedName name="__123Graph_XBUDG6_DSCRPR">[6]Quant!$D$5:$O$5</definedName>
    <definedName name="__123Graph_XBUDG6_ESCRPR1">[6]Quant!$D$5:$O$5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hidden="1">{#N/A,#N/A,FALSE,"schA"}</definedName>
    <definedName name="_1__123Graph_ABUDG6_D_ESCRPR">[6]Quant!$D$71:$O$71</definedName>
    <definedName name="_3__123Graph_BBUDG6_D_ESCRPR">[6]Quant!$D$72:$O$72</definedName>
    <definedName name="_4__123Graph_BBUDG6_Dtons_inv">[6]Quant!$D$9:$O$9</definedName>
    <definedName name="_5__123Graph_CBUDG6_D_ESCRPR">[6]Quant!$D$100:$O$100</definedName>
    <definedName name="_6__123Graph_DBUDG6_D_ESCRPR">[6]Quant!$D$88:$O$88</definedName>
    <definedName name="_7__123Graph_XBUDG6_D_ESCRPR">[6]Quant!$D$5:$O$5</definedName>
    <definedName name="_8__123Graph_XBUDG6_Dtons_inv">[6]Quant!$D$5:$O$5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ex1" hidden="1">{#N/A,#N/A,FALSE,"Summ";#N/A,#N/A,FALSE,"General"}</definedName>
    <definedName name="_Feb04">[1]BS!$S$7:$S$3582</definedName>
    <definedName name="_FEB09" xml:space="preserve"> [2]BS!$S$7:$S$1726</definedName>
    <definedName name="_FEDERAL_INCOME_TAX">'[9]MJS-7'!$N$21</definedName>
    <definedName name="_Fill" localSheetId="12" hidden="1">#REF!</definedName>
    <definedName name="_Fill" hidden="1">#REF!</definedName>
    <definedName name="_xlnm._FilterDatabase" localSheetId="12" hidden="1">#REF!</definedName>
    <definedName name="_xlnm._FilterDatabase" hidden="1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Key1" localSheetId="12" hidden="1">#REF!</definedName>
    <definedName name="_Key1" localSheetId="2" hidden="1">#REF!</definedName>
    <definedName name="_Key1" hidden="1">#REF!</definedName>
    <definedName name="_Key2" localSheetId="12" hidden="1">#REF!</definedName>
    <definedName name="_Key2" localSheetId="2" hidden="1">#REF!</definedName>
    <definedName name="_Key2" hidden="1">#REF!</definedName>
    <definedName name="_Mar04">[1]BS!$T$7:$T$3582</definedName>
    <definedName name="_May04">[1]BS!$V$7:$V$3582</definedName>
    <definedName name="_May09" xml:space="preserve"> [2]BS!$V$7:$V$1726</definedName>
    <definedName name="_new1" hidden="1">{#N/A,#N/A,FALSE,"Summ";#N/A,#N/A,FALSE,"General"}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13">255</definedName>
    <definedName name="_Order1" localSheetId="14">255</definedName>
    <definedName name="_Order1" localSheetId="1">0</definedName>
    <definedName name="_Order1">0</definedName>
    <definedName name="_Order2" localSheetId="13">255</definedName>
    <definedName name="_Order2" localSheetId="14">255</definedName>
    <definedName name="_Order2" localSheetId="1">0</definedName>
    <definedName name="_Order2">0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Regression_Out" localSheetId="12" hidden="1">#REF!</definedName>
    <definedName name="_Regression_Out" hidden="1">#REF!</definedName>
    <definedName name="_Regression_X" localSheetId="12" hidden="1">#REF!</definedName>
    <definedName name="_Regression_X" hidden="1">#REF!</definedName>
    <definedName name="_Regression_Y" localSheetId="12" hidden="1">#REF!</definedName>
    <definedName name="_Regression_Y" hidden="1">#REF!</definedName>
    <definedName name="_SEC24">[4]EXTERNAL!$A$112:$IV$114</definedName>
    <definedName name="_Sep03">[3]BS!$Q$7:$Q$3582</definedName>
    <definedName name="_Sep04">[1]BS!$Z$7:$Z$3582</definedName>
    <definedName name="_six6" hidden="1">{#N/A,#N/A,FALSE,"CRPT";#N/A,#N/A,FALSE,"TREND";#N/A,#N/A,FALSE,"%Curve"}</definedName>
    <definedName name="_Sort" localSheetId="12" hidden="1">#REF!</definedName>
    <definedName name="_Sort" localSheetId="2" hidden="1">#REF!</definedName>
    <definedName name="_Sort" hidden="1">#REF!</definedName>
    <definedName name="_www1" hidden="1">{#N/A,#N/A,FALSE,"schA"}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hidden="1">'[5]DSM Output'!$J$21:$J$23</definedName>
    <definedName name="Access_Button1">"Headcount_Workbook_Schedules_List"</definedName>
    <definedName name="AccessDatabase" localSheetId="13">"I:\COMTREL\FINICLE\TradeSummary.mdb"</definedName>
    <definedName name="AccessDatabase" localSheetId="14">"I:\COMTREL\FINICLE\TradeSummary.mdb"</definedName>
    <definedName name="AccessDatabase">"P:\HR\SharonPlummer\Headcount Workbook.mdb"</definedName>
    <definedName name="Acct2281SO">'[10]Func Study'!$H$2190</definedName>
    <definedName name="Acct2283SO">'[10]Func Study'!$H$2198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AGA">'[10]Func Study'!$H$296</definedName>
    <definedName name="AcctTable">[11]Variables!$AK$42:$AK$396</definedName>
    <definedName name="AcctTS0">'[10]Func Study'!$H$1686</definedName>
    <definedName name="Acq1Plant">'[12]Acquisition Inputs'!$C$8</definedName>
    <definedName name="Acq2Plant">'[12]Acquisition Inputs'!$C$70</definedName>
    <definedName name="ActualROR">'[13]G+T+D+R+M'!$H$61</definedName>
    <definedName name="ADJPTDCE.T">[4]INTERNAL!$A$31:$IV$33</definedName>
    <definedName name="Adjs2avg">[14]Inputs!$L$255:'[14]Inputs'!$T$505</definedName>
    <definedName name="After_Tax_Cash_Discount">'[15]Assumptions (Input)'!$D$37</definedName>
    <definedName name="afudc_flag">'[15]Assumptions (Input)'!$B$13</definedName>
    <definedName name="ANCIL">[4]EXTERNAL!$A$163:$IV$165</definedName>
    <definedName name="anscount">1</definedName>
    <definedName name="Apr04AMA">[1]BS!$AG$7:$AG$3582</definedName>
    <definedName name="APR09AMA">[2]BS!$AN$7:$AN$1725</definedName>
    <definedName name="Apr10AMA">[2]BS!$AZ$7:$AZ$1726</definedName>
    <definedName name="aquila_lookup">'[16]Cabot Gas Replacement'!$B$8:$F$16</definedName>
    <definedName name="AS2DocOpenMode">"AS2DocumentEdit"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sessment_Rate">'[15]Assumptions (Input)'!$B$7</definedName>
    <definedName name="Asset_Class_Switch">[17]Assumptions!$D$5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[11]Factors!$B$3:$P$99</definedName>
    <definedName name="b" localSheetId="2" hidden="1">{#N/A,#N/A,FALSE,"Coversheet";#N/A,#N/A,FALSE,"QA"}</definedName>
    <definedName name="b" hidden="1">{#N/A,#N/A,FALSE,"Coversheet";#N/A,#N/A,FALSE,"QA"}</definedName>
    <definedName name="Beg_Unb_KWHs">[18]LeadSht!$L$10</definedName>
    <definedName name="BEx0017DGUEDPCFJUPUZOOLJCS2B" localSheetId="12" hidden="1">#REF!</definedName>
    <definedName name="BEx0017DGUEDPCFJUPUZOOLJCS2B" localSheetId="2" hidden="1">#REF!</definedName>
    <definedName name="BEx0017DGUEDPCFJUPUZOOLJCS2B" hidden="1">#REF!</definedName>
    <definedName name="BEx001CNWHJ5RULCSFM36ZCGJ1UH" localSheetId="12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12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12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12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12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12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12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12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12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12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12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12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12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12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12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12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12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12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12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12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12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12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12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12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12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12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12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12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12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12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12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12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12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12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12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12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12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12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12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12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12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12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12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12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12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12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12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12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12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12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12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12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12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12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12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12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12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12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12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12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12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12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12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12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12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12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12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12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12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12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12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12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12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12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12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12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12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12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12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12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12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12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12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12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12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12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12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12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12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12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12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12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12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12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12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12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12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12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12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12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12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12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12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12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12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12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12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12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12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12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12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12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12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12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12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12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12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12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12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12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12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12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12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12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12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12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12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12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12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12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12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12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12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12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12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12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12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12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12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12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12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12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12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12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12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12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12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12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12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12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12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12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12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12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12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12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12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12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12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12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12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12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12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12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12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12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12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12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12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12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12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12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12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12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12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12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12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12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12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12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12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12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12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12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12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12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12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12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12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12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12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12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12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12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12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12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12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12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12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12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12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12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12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12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12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12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12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12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12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12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12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12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12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12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12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12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12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12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12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12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12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12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12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12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12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12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12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12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12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12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12" hidden="1">#REF!</definedName>
    <definedName name="BEx3L7D0PI38HWZ7VADU16C9E33D" localSheetId="2" hidden="1">#REF!</definedName>
    <definedName name="BEx3L7D0PI38HWZ7VADU16C9E33D" hidden="1">#REF!</definedName>
    <definedName name="BEx3LANPY1HT49TAH98H4B9RC1D4" localSheetId="12" hidden="1">#REF!</definedName>
    <definedName name="BEx3LANPY1HT49TAH98H4B9RC1D4" hidden="1">#REF!</definedName>
    <definedName name="BEx3LM1PR4Y7KINKMTMKR984GX8Q" localSheetId="12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12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12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12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12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12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12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12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12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12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12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12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12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12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12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12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12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12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12" hidden="1">#REF!</definedName>
    <definedName name="BEx3O85IKWARA6NCJOLRBRJFMEWW" localSheetId="2" hidden="1">#REF!</definedName>
    <definedName name="BEx3O85IKWARA6NCJOLRBRJFMEWW" hidden="1">#REF!</definedName>
    <definedName name="BEx3OJZSCGFRW7SVGBFI0X9DNVMM" localSheetId="12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12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12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12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12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12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12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12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12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12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12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12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12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12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12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12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12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12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12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12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12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12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12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12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12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12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12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12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12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12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12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12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12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12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12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12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12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12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12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12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12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12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12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12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12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12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12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12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12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12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12" hidden="1">#REF!</definedName>
    <definedName name="BEx3UKOCOQG7S1YQ436S997K1KWV" localSheetId="2" hidden="1">#REF!</definedName>
    <definedName name="BEx3UKOCOQG7S1YQ436S997K1KWV" hidden="1">#REF!</definedName>
    <definedName name="BEx3UNISOEXF3OFHT2BUA6P9RBIJ" localSheetId="12" hidden="1">#REF!</definedName>
    <definedName name="BEx3UNISOEXF3OFHT2BUA6P9RBIJ" hidden="1">#REF!</definedName>
    <definedName name="BEx3UYM19VIXLA0EU7LB9NHA77PB" localSheetId="12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12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12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12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12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12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12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12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12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12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12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12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12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12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12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12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12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12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12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12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12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12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12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12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12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12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12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12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12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12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12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12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12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12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12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12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12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12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12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12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12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12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12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12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12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12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12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12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12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12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12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12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12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12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12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12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12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12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12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12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12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12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12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12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12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12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12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12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12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12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12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12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12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12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12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12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12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12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12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12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12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12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12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12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12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12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12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12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12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12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12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12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12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12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12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12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12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12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12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12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12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12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12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12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12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12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12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12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12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12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12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12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12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12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12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12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12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12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12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12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12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12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12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12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12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12" hidden="1">#REF!</definedName>
    <definedName name="BEx5MLQZM68YQSKARVWTTPINFQ2C" localSheetId="2" hidden="1">#REF!</definedName>
    <definedName name="BEx5MLQZM68YQSKARVWTTPINFQ2C" hidden="1">#REF!</definedName>
    <definedName name="BEx5MMCJMU7FOOWUCW9EA13B7V5F" localSheetId="12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12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12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12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12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12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12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12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12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12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12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12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12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12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12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12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12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12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12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12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12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12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12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12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12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12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12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12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12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12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12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12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12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12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12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12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12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12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12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12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12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12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12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12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12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12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12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12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12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12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12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12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12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12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12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12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12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12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12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12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12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12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12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12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12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12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12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12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12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12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12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12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12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12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12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12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12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12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12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12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12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12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12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12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12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12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12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12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12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12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12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12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12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12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12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12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12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12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12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12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12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12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12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12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12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12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12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12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12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12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12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12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12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12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12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12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12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12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12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12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12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12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12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12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12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12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12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12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12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12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12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12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12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12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12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12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12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12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12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12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12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12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12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12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12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12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12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12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12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12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12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12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12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12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12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12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12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12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12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12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12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12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12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12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12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12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12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12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12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12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12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12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12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12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12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12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12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12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12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12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12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12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12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12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12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12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12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12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12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12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12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12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12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12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12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12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12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12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12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12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12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12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12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12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12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12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12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12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12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12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12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12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12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12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12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12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12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12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12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12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12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12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12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12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12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12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12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12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12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12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12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12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12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12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12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12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12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12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12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12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12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12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12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12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12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12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12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12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12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12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12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12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12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12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12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12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12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12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12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12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12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12" hidden="1">#REF!</definedName>
    <definedName name="BEx9EG9KBJ77M8LEOR9ITOKN5KXY" localSheetId="2" hidden="1">#REF!</definedName>
    <definedName name="BEx9EG9KBJ77M8LEOR9ITOKN5KXY" hidden="1">#REF!</definedName>
    <definedName name="BEx9EL27NGDBCTVPW97K42QANS5K" localSheetId="12" hidden="1">#REF!</definedName>
    <definedName name="BEx9EL27NGDBCTVPW97K42QANS5K" hidden="1">#REF!</definedName>
    <definedName name="BEx9EMK6HAJJMVYZTN5AUIV7O1E6" localSheetId="12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12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12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12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12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12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12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12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12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12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12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12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12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12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12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12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12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12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12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12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12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12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12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12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12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12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12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12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12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12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12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12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12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12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12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12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12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12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12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12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12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12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12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12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12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12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12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12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12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12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12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12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12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12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12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12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12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12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12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12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12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12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12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12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12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12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12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12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12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12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12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12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12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12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12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12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12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12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12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12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12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12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12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12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12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12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12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12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12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12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12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12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12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12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12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12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12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12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12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12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12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12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12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12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12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12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12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12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12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12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12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12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12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12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12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12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12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12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12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12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12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12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12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12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12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12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12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12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12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12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12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12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12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12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12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12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12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12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12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12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12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12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12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12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12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12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12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12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12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12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12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12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12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12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12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12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12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12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12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12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12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12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12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12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12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12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12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12" hidden="1">#REF!</definedName>
    <definedName name="BExBCK9SCAABKOT9IP6TEPRR7YDT" localSheetId="2" hidden="1">#REF!</definedName>
    <definedName name="BExBCK9SCAABKOT9IP6TEPRR7YDT" hidden="1">#REF!</definedName>
    <definedName name="BExBCKKJFFT2RP50WNPKBT7X8PJ3" localSheetId="12" hidden="1">#REF!</definedName>
    <definedName name="BExBCKKJFFT2RP50WNPKBT7X8PJ3" hidden="1">#REF!</definedName>
    <definedName name="BExBCKKJTIRKC1RZJRTK65HHLX4W" localSheetId="12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12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12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12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12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12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12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12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12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12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12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12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12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12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12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12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12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12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12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12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12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12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12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12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12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12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12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12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12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12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12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12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12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12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12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12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12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12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12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12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12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12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12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12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12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12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12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12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12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12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12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12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12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12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12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12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12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12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12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12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12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12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12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12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12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12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12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12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12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12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12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12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12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12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12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12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12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12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12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12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12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12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12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12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12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12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12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12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12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12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12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12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12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12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12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12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12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12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12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12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12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12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12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12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12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12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12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12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12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12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12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12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12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12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12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12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12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12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12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12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12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12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12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12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12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12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12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12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12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12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12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12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12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12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12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12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12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12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12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12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12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12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12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12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12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12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12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12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12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12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12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12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12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12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12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12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12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12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12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12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12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12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12" hidden="1">#REF!</definedName>
    <definedName name="BExDCP3UZ3C2O4C1F7KMU0Z9U32N" localSheetId="2" hidden="1">#REF!</definedName>
    <definedName name="BExDCP3UZ3C2O4C1F7KMU0Z9U32N" hidden="1">#REF!</definedName>
    <definedName name="BExENU8ISP26W97JG63CN1XT9KB4" localSheetId="12" hidden="1">#REF!</definedName>
    <definedName name="BExENU8ISP26W97JG63CN1XT9KB4" hidden="1">#REF!</definedName>
    <definedName name="BExEO14OTKLVDBTNB2ONGZ4YB20H" localSheetId="12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12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12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12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12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12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12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12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12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12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12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12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12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12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12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12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12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12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12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12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12" hidden="1">#REF!</definedName>
    <definedName name="BExERWCEBKQRYWRQLYJ4UCMMKTHG" localSheetId="2" hidden="1">#REF!</definedName>
    <definedName name="BExERWCEBKQRYWRQLYJ4UCMMKTHG" hidden="1">#REF!</definedName>
    <definedName name="BExERXE1QW042A2T25RI4DVUU59O" localSheetId="12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12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12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12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12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12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12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12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12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12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12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12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12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12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12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12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12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12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12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12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12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12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12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12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12" hidden="1">#REF!</definedName>
    <definedName name="BExEUNU7FYVTR4DD1D31SS7PNXX2" localSheetId="2" hidden="1">#REF!</definedName>
    <definedName name="BExEUNU7FYVTR4DD1D31SS7PNXX2" hidden="1">#REF!</definedName>
    <definedName name="BExEUOAHB0OT3BACAHNZ3B905C0P" localSheetId="12" hidden="1">#REF!</definedName>
    <definedName name="BExEUOAHB0OT3BACAHNZ3B905C0P" hidden="1">#REF!</definedName>
    <definedName name="BExEV2TP7NA3ZR6RJGH5ER370OUM" localSheetId="12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12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12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12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12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12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12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12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12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12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12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12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12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12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12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12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12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12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12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12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12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12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12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12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12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12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12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12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12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12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12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12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12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12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12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12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12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12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12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12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12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12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12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12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12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12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12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12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12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12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12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12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12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12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12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12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12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12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12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12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12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12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12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12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12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12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12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12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12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12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12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12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12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12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12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12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12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12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12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12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12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12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12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12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12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12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12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12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12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12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12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12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12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12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12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12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12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12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12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12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12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12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12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12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12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12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12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12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12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12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12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12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12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12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12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12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12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12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12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12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12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12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12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12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12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12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12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12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12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12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12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12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12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12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12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12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12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12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12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12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12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12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12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12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12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12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12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12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12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12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12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12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12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12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12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12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12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12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12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12" hidden="1">#REF!</definedName>
    <definedName name="BExGR9ATP2LVT7B9OCPSLJ11H9SX" localSheetId="2" hidden="1">#REF!</definedName>
    <definedName name="BExGR9ATP2LVT7B9OCPSLJ11H9SX" hidden="1">#REF!</definedName>
    <definedName name="BExGRILCZ3BMTGDY72B1Q9BUGW0J" localSheetId="12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12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12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12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12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12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12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12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12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12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12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12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12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12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12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12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12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12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12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12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12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12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12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12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12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12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12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12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12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12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12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12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12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12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12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12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12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12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12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12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12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12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12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12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12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12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12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12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12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12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12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12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12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12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12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12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12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12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12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12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12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12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12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12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12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12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12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12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12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12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12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12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12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12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12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12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12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12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12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12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12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12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12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12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12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12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12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12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12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12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12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12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12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12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12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12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12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12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12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12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12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12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12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12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12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12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12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12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12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12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12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12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12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12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12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12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12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12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12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12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12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12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12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12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12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12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12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12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12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12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12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12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12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12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12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12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12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12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12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12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12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12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12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12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12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12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12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12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12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12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12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12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12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12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12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12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12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12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12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12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12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12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12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12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12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12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12" hidden="1">#REF!</definedName>
    <definedName name="BExIPKNFUDPDKOSH5GHDVNA8D66S" localSheetId="2" hidden="1">#REF!</definedName>
    <definedName name="BExIPKNFUDPDKOSH5GHDVNA8D66S" hidden="1">#REF!</definedName>
    <definedName name="BExIPVL5VEVK9Q7AYB7EC2VZWBEZ" localSheetId="12" hidden="1">#REF!</definedName>
    <definedName name="BExIPVL5VEVK9Q7AYB7EC2VZWBEZ" hidden="1">#REF!</definedName>
    <definedName name="BExIQ1VS9A2FHVD9TUHKG9K8EVVP" localSheetId="12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12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12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12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12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12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12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12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12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12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12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12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12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12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12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12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12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12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12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12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12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12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12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12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12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12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12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12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12" hidden="1">#REF!</definedName>
    <definedName name="BExITBNYANV2S8KD56GOGCKW393R" localSheetId="2" hidden="1">#REF!</definedName>
    <definedName name="BExITBNYANV2S8KD56GOGCKW393R" hidden="1">#REF!</definedName>
    <definedName name="BExITGB4FVAV0LE88D7JMX7FBYXI" localSheetId="12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12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12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12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12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12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12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12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12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12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12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12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12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12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12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12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12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12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12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12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12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12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12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12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12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12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12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12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12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12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12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12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12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12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12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12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12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12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12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12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12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12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12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12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12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12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12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12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12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12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12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12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12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12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12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12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12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12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12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12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12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12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12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12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12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12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12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12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12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12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12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12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12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12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12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12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12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12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12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12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12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12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12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12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12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12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12" hidden="1">#REF!</definedName>
    <definedName name="BExKGNK5YGKP0YHHTAAOV17Z9EIM" localSheetId="2" hidden="1">#REF!</definedName>
    <definedName name="BExKGNK5YGKP0YHHTAAOV17Z9EIM" hidden="1">#REF!</definedName>
    <definedName name="BExKGQ3T3TWGZUSNVWJE1XWXHGRQ" localSheetId="12" hidden="1">#REF!</definedName>
    <definedName name="BExKGQ3T3TWGZUSNVWJE1XWXHGRQ" hidden="1">#REF!</definedName>
    <definedName name="BExKGV77YH9YXIQTRKK2331QGYKF" localSheetId="12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12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12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12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12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12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12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12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12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12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12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12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12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12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12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12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12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12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12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12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12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12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12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12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12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12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12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12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12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12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12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12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12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12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12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12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12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12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12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12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12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12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12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12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12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12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12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12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12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12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12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12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12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12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12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12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12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12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12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12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12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12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12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12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12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12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12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12" hidden="1">#REF!</definedName>
    <definedName name="BExKPFFSVTL757PNITV8R9RN4452" localSheetId="2" hidden="1">#REF!</definedName>
    <definedName name="BExKPFFSVTL757PNITV8R9RN4452" hidden="1">#REF!</definedName>
    <definedName name="BExKPIL5ZWOXQAENH3VP3ZHA2N7N" localSheetId="12" hidden="1">#REF!</definedName>
    <definedName name="BExKPIL5ZWOXQAENH3VP3ZHA2N7N" hidden="1">#REF!</definedName>
    <definedName name="BExKPJHKPVROP9QX9BMBZMU2HEZ1" localSheetId="12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12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12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12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12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12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12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12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12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12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12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12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12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12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12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12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12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12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12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12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12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12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12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12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12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12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12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12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12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12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12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12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12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12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12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12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12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12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12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12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12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12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12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12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12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12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12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12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12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12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12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12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12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12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12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12" hidden="1">#REF!</definedName>
    <definedName name="BExMBYPQDG9AYDQ5E8IECVFREPO6" localSheetId="2" hidden="1">#REF!</definedName>
    <definedName name="BExMBYPQDG9AYDQ5E8IECVFREPO6" hidden="1">#REF!</definedName>
    <definedName name="BExMC7PESEESXVMDCGGIP5LPMUGY" localSheetId="12" hidden="1">#REF!</definedName>
    <definedName name="BExMC7PESEESXVMDCGGIP5LPMUGY" hidden="1">#REF!</definedName>
    <definedName name="BExMC8AZUTX8LG89K2JJR7ZG62XX" localSheetId="12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12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12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12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12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12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12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12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12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12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12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12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12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12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12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12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12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12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12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12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12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12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12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12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12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12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12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12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12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12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12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12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12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12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12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12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12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12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12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12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12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12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12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12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12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12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12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12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12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12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12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12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12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12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12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12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12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12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12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12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12" hidden="1">#REF!</definedName>
    <definedName name="BExMKP92JGBM5BJO174H9A4HQIB9" localSheetId="2" hidden="1">#REF!</definedName>
    <definedName name="BExMKP92JGBM5BJO174H9A4HQIB9" hidden="1">#REF!</definedName>
    <definedName name="BExMKPEDT6IOYLLC3KJKRZOETC3Y" localSheetId="12" hidden="1">#REF!</definedName>
    <definedName name="BExMKPEDT6IOYLLC3KJKRZOETC3Y" hidden="1">#REF!</definedName>
    <definedName name="BExMKTW7R5SOV4PHAFGHU3W73DYE" localSheetId="12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12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12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12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12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12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12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12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12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12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12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12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12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12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12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12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12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12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12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12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12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12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12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12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12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12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12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12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12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12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12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12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12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12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12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12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12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12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12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12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12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12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12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12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12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12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12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12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12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12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12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12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12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12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12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12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12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12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12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12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12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12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12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12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12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12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12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12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12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12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12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12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12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12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12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12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12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12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12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12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12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12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12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12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12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12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12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12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12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12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12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12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12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12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12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12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12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12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12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12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12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12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12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12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12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12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12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12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12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12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12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12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12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12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12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12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12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12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12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12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12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12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12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12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12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12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12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12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12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12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12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12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12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12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12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12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12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12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12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12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12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12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12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12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12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12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12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12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12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12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12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12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12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12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12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12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12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12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12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12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12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12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12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12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12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12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12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12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12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12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12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12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12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12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12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12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12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12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12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12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12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12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12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12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12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12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12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12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12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12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12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12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12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12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12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12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12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12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12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12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12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12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12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12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12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12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12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12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12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12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12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12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12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12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12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12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12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12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12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12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12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12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12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12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12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12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12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12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12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12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12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12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12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12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12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12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12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12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12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12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12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12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12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12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12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12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12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12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12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12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12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12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12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12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12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12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12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12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12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12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12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12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12" hidden="1">#REF!</definedName>
    <definedName name="BExQ9ZLYHWABXAA9NJDW8ZS0UQ9P" localSheetId="2" hidden="1">#REF!</definedName>
    <definedName name="BExQ9ZLYHWABXAA9NJDW8ZS0UQ9P" hidden="1">#REF!</definedName>
    <definedName name="BExQ9ZWQ19KSRZNZNPY6ZNWEST1J" localSheetId="12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12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12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12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12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12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12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12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12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12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12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12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12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12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12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12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12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12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12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12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12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12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12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12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12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12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12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12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12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12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12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12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12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12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12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12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12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12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12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12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12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12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12" hidden="1">#REF!</definedName>
    <definedName name="BExQG8TYRD2G42UA5ZPCRLNKUDMX" localSheetId="2" hidden="1">#REF!</definedName>
    <definedName name="BExQG8TYRD2G42UA5ZPCRLNKUDMX" hidden="1">#REF!</definedName>
    <definedName name="BExQG9A8OZ31BDN5QEGQGWG59A43" localSheetId="12" hidden="1">#REF!</definedName>
    <definedName name="BExQG9A8OZ31BDN5QEGQGWG59A43" hidden="1">#REF!</definedName>
    <definedName name="BExQGGBQ2CMSPV4NV4RA7NMBQER6" localSheetId="12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12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12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12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12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12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12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12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12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12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12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12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12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12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12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12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12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12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12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12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12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12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12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12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12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12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12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12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12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12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12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12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12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12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12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12" hidden="1">#REF!</definedName>
    <definedName name="BExQL2NSE8OYZFXQH8A23RMVMFW7" localSheetId="2" hidden="1">#REF!</definedName>
    <definedName name="BExQL2NSE8OYZFXQH8A23RMVMFW7" hidden="1">#REF!</definedName>
    <definedName name="BExQL4GJ3LZJL6JDEHT7UDXW90TV" localSheetId="12" hidden="1">#REF!</definedName>
    <definedName name="BExQL4GJ3LZJL6JDEHT7UDXW90TV" hidden="1">#REF!</definedName>
    <definedName name="BExQLE1TOW3A287TQB0AVWENT8O1" localSheetId="12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12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12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12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12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12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12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12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12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12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12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12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12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12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12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12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12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12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12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12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12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12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12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12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12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12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12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12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12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12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12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12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12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12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12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12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12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12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12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12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12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12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12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12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12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12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12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12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12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12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12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12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12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12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12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12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12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12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12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12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12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12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12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12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12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12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12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12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12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12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12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12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12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12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12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12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12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12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12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12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12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12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12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12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12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12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12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12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12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12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12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12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12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12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12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12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12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12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12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12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12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12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12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12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12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12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12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12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12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12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12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12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12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12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12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12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12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12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12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12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12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12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12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12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12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12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12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12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12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12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12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12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12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12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12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12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12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12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12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12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12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12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12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12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12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12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12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12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12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12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12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12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12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12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12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12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12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12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12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12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12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12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12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12" hidden="1">#REF!</definedName>
    <definedName name="BExTUY9WNSJ91GV8CP0SKJTEIV82" localSheetId="2" hidden="1">#REF!</definedName>
    <definedName name="BExTUY9WNSJ91GV8CP0SKJTEIV82" hidden="1">#REF!</definedName>
    <definedName name="BExTV67VIM8PV6KO253M4DUBJQLC" localSheetId="12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12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12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12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12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12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12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12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12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12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12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12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12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12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12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12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12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12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12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12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12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12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12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12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12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12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12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12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12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12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12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12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12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12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12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12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12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12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12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12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12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12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12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12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12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12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12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12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12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12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12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12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12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12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12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12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12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12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12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12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12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12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12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12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12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12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12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12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12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12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12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12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12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12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12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12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12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12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12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12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12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12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12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12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12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12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12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12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12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12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12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12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12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12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12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12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12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12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12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12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12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12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12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12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12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12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12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12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12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12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12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12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12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12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12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12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12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12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12" hidden="1">#REF!</definedName>
    <definedName name="BExUAMWQODKBXMRH1QCMJLJBF8M7" localSheetId="2" hidden="1">#REF!</definedName>
    <definedName name="BExUAMWQODKBXMRH1QCMJLJBF8M7" hidden="1">#REF!</definedName>
    <definedName name="BExUAPR6Y32097JKJCTGC4C6EGE9" localSheetId="12" hidden="1">#REF!</definedName>
    <definedName name="BExUAPR6Y32097JKJCTGC4C6EGE9" hidden="1">#REF!</definedName>
    <definedName name="BExUARUP0MX710TNZSAA01HUEAVC" localSheetId="12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12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12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12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12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12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12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12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12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12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12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12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12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12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12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12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12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12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12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12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12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12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12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12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12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12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12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12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12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12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12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12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12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12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12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12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12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12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12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12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12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12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12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12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12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12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12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12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12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12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12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12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12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12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12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12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12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12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12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12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12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12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12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12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12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12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12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12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12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12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12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12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12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12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12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12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12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12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12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12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12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12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12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12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12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12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12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12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12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12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12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12" hidden="1">#REF!</definedName>
    <definedName name="BExW1U0JLKQ094DW5MMOI8UHO09V" localSheetId="2" hidden="1">#REF!</definedName>
    <definedName name="BExW1U0JLKQ094DW5MMOI8UHO09V" hidden="1">#REF!</definedName>
    <definedName name="BExW1VNZHNB5P9V6232N0DQCE0WE" localSheetId="12" hidden="1">#REF!</definedName>
    <definedName name="BExW1VNZHNB5P9V6232N0DQCE0WE" hidden="1">#REF!</definedName>
    <definedName name="BExW1WK6J1TDP29S3QDPTYZJBLIW" localSheetId="12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12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12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12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12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12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12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12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12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12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12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12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12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12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12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12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12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12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12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12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12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12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12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12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12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12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12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12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12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12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12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12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12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12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12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12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12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12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12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12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12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12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12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12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12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12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12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12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12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12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12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12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12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12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12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12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12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12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12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12" hidden="1">#REF!</definedName>
    <definedName name="BExXO278QHQN8JDK5425EJ615ECC" localSheetId="2" hidden="1">#REF!</definedName>
    <definedName name="BExXO278QHQN8JDK5425EJ615ECC" hidden="1">#REF!</definedName>
    <definedName name="BExXO4QVV7YZ6L5A7WZEMIA5AZOV" localSheetId="12" hidden="1">#REF!</definedName>
    <definedName name="BExXO4QVV7YZ6L5A7WZEMIA5AZOV" hidden="1">#REF!</definedName>
    <definedName name="BExXOBHOP0WGFHI2Y9AO4L440UVQ" localSheetId="12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12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12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12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12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12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12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12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12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12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12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12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12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12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12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12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12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12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12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12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12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12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12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12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12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12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12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12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12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12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12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12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12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12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12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12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12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12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12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12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12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12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12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12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12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12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12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12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12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12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12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12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12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12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12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12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12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12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12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12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12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12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12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12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12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12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12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12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12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12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12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12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12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12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12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12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12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12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12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12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12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12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12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12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12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12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12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12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12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12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12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12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12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12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12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12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12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12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12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12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12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12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12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12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12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12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12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12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12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12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12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12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12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12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12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12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12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12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12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12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12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12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12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12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12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12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12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12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12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12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12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12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12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12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12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12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12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12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12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12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12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12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12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12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12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12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12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12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12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12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12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12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12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12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12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12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12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12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12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12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12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12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12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12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12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12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12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12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12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12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12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12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12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12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12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12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12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12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12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12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12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12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12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12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12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12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12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12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12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12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12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12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12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12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12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12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12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12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12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12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12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12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12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12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12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12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12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12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12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12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12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12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12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12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12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12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12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12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12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12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12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12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12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12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12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12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12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12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12" hidden="1">#REF!</definedName>
    <definedName name="BExZSTNUWCRNCL22SMKXKFSLCJ0O" localSheetId="2" hidden="1">#REF!</definedName>
    <definedName name="BExZSTNUWCRNCL22SMKXKFSLCJ0O" hidden="1">#REF!</definedName>
    <definedName name="BExZSYRA4NR7K6RLC3I81QSG5SQR" localSheetId="12" hidden="1">#REF!</definedName>
    <definedName name="BExZSYRA4NR7K6RLC3I81QSG5SQR" hidden="1">#REF!</definedName>
    <definedName name="BExZT6JSZ8CBS0SB3T07N3LMAX7M" localSheetId="12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12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12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12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12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12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12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12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12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12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12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12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12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12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12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12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12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12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12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12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12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12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12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12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12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12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12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12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12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12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12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12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12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12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12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12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12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12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12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12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12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12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12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12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12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12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12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12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12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12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12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12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12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12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12" hidden="1">#REF!</definedName>
    <definedName name="BExZZZEMIIFKMLLV4DJKX5TB9R5V" localSheetId="2" hidden="1">#REF!</definedName>
    <definedName name="BExZZZEMIIFKMLLV4DJKX5TB9R5V" hidden="1">#REF!</definedName>
    <definedName name="BOOK_LIFE">'[19]Lvl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p">[20]Readings!$B$2</definedName>
    <definedName name="Capital_Inflation">'[15]Assumptions (Input)'!$B$11</definedName>
    <definedName name="CASE" localSheetId="13">[21]INPUTS!$C$11</definedName>
    <definedName name="CASE" localSheetId="14">[21]INPUTS!$C$11</definedName>
    <definedName name="CASE">[22]INPUTS!$C$11</definedName>
    <definedName name="CASE_GAS">'[23]Named Ranges G'!$C$4</definedName>
    <definedName name="Case_Name">'[24]KJB-6,13 Cmn Adj'!$B$8</definedName>
    <definedName name="CaseDescription">'[12]Dispatch Cases'!$C$11</definedName>
    <definedName name="CBWorkbookPriority">-2060790043</definedName>
    <definedName name="CCGT_HeatRate">[12]Assumptions!$H$23</definedName>
    <definedName name="CCGTPrice">[12]Assumptions!$H$22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L_RT2">'[25]Transp Data'!$A$6:$C$81</definedName>
    <definedName name="Close_Date">'[15]Capital Projects(Input)'!$D$7:$D$53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bined1" hidden="1">{"YTD-Total",#N/A,TRUE,"Provision";"YTD-Utility",#N/A,TRUE,"Prov Utility";"YTD-NonUtility",#N/A,TRUE,"Prov NonUtility"}</definedName>
    <definedName name="Comp_GAS">'[23]Named Ranges G'!$C$8</definedName>
    <definedName name="Construction_OH">'[26]Virtual 49 Back-Up'!$E$54</definedName>
    <definedName name="ConversionFactor">[12]Assumptions!$I$65</definedName>
    <definedName name="copy" localSheetId="12" hidden="1">#REF!</definedName>
    <definedName name="copy" hidden="1">#REF!</definedName>
    <definedName name="COSFacVal">[10]Inputs!$R$5</definedName>
    <definedName name="CurrQtr">'[27]Inc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na" hidden="1">{#N/A,#N/A,FALSE,"Summary EPS";#N/A,#N/A,FALSE,"1st Qtr Electric";#N/A,#N/A,FALSE,"1st Qtr Australia";#N/A,#N/A,FALSE,"1st Qtr Telecom";#N/A,#N/A,FALSE,"1st QTR Other"}</definedName>
    <definedName name="dana1" hidden="1">{#N/A,#N/A,FALSE,"Summary 1";#N/A,#N/A,FALSE,"Domestic";#N/A,#N/A,FALSE,"Australia";#N/A,#N/A,FALSE,"Other"}</definedName>
    <definedName name="Data">'[28]Mix Variance'!$B$1:$N$31</definedName>
    <definedName name="Data.Avg">'[27]Avg Amts'!$A$5:$BP$34</definedName>
    <definedName name="Data.Qtrs.Avg">'[27]Avg Amts'!$A$5:$IV$5</definedName>
    <definedName name="data1">'[29]Mix Variance'!$O$5:$T$25</definedName>
    <definedName name="DebtPerc">[12]Assumptions!$I$58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[30]Inputs!$D$11</definedName>
    <definedName name="DES1.T">[4]INTERNAL!$A$40:$IV$42</definedName>
    <definedName name="DES2.T">[4]INTERNAL!$A$43:$IV$45</definedName>
    <definedName name="DF_HeatRate">[12]Assumptions!$L$23</definedName>
    <definedName name="DFIT" localSheetId="2" hidden="1">{#N/A,#N/A,FALSE,"Coversheet";#N/A,#N/A,FALSE,"QA"}</definedName>
    <definedName name="DFIT" hidden="1">{#N/A,#N/A,FALSE,"Coversheet";#N/A,#N/A,FALSE,"QA"}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'[10]Func Study'!$AB$250</definedName>
    <definedName name="Discount_for_Revenue_Reqmt">'[31]Assumptions of Purchase'!$B$45</definedName>
    <definedName name="DisFac">'[10]Func Dist Factor Table'!$A$11:$G$25</definedName>
    <definedName name="DocketNumber">'[32]JHS-4'!$AP$2</definedName>
    <definedName name="DP.T">[4]INTERNAL!$A$46:$IV$48</definedName>
    <definedName name="dsd" localSheetId="12" hidden="1">[5]Inputs!#REF!</definedName>
    <definedName name="dsd" hidden="1">[5]Inputs!#REF!</definedName>
    <definedName name="DUDE" localSheetId="12" hidden="1">#REF!</definedName>
    <definedName name="DUDE" hidden="1">#REF!</definedName>
    <definedName name="EBFIT.T">[4]INTERNAL!$A$88:$IV$90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3">[21]INPUTS!$F$36</definedName>
    <definedName name="EffTax" localSheetId="14">[21]INPUTS!$F$36</definedName>
    <definedName name="EffTax">[22]INPUTS!$F$36</definedName>
    <definedName name="Electric_Prices">'[33]Monthly Price Summary'!$B$4:$E$27</definedName>
    <definedName name="ElRBLine">[1]BS!$AQ$7:$AQ$3303</definedName>
    <definedName name="EndDate">[12]Assumptions!$C$11</definedName>
    <definedName name="ENERGY_1">[4]EXTERNAL!$A$4:$IV$6</definedName>
    <definedName name="ENERGY_2">[4]EXTERNAL!$A$145:$IV$147</definedName>
    <definedName name="Engy">[13]Inputs!$D$9</definedName>
    <definedName name="Engy2">[30]Inputs!$D$12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PIS.T">[4]INTERNAL!$A$49:$IV$51</definedName>
    <definedName name="error" hidden="1">{#N/A,#N/A,FALSE,"Coversheet";#N/A,#N/A,FALSE,"QA"}</definedName>
    <definedName name="Escalator">1.025</definedName>
    <definedName name="Estimate" localSheetId="2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>'[9]MJS-4'!$O$3</definedName>
    <definedName name="Exhibit_No.______MJS_5">'[9]MJS-5'!$E$3</definedName>
    <definedName name="Exhibit_No.______MJS_6">'[9]MJS-6'!$F$3</definedName>
    <definedName name="extra2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actorck">'[10]COS Factor Table'!$O$15:$O$113</definedName>
    <definedName name="FactorType">[11]Variables!$AK$2:$AL$12</definedName>
    <definedName name="FactSum">'[10]COS Factor Table'!$A$14:$O$113</definedName>
    <definedName name="FCR">'[26]Virtual 49 Back-Up'!$B$20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d_Cap_Tax">[34]Inputs!$E$112</definedName>
    <definedName name="FedTaxRate">[12]Assumptions!$C$33</definedName>
    <definedName name="FERC_Lookup">'[35]Map Table'!$E$2:$F$58</definedName>
    <definedName name="ffff" hidden="1">{#N/A,#N/A,FALSE,"Coversheet";#N/A,#N/A,FALSE,"QA"}</definedName>
    <definedName name="fffgf" hidden="1">{#N/A,#N/A,FALSE,"Coversheet";#N/A,#N/A,FALSE,"QA"}</definedName>
    <definedName name="FIT">'[36]ROR &amp; CONV FACTOR'!$J$20</definedName>
    <definedName name="FIT_GAS">'[23]Named Ranges G'!$C$3</definedName>
    <definedName name="FIT_Tax_Rate">'[15]Assumptions (Input)'!$B$5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[14]Variables!$D$26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TAX" localSheetId="13">[21]INPUTS!$F$35</definedName>
    <definedName name="FTAX" localSheetId="14">[21]INPUTS!$F$35</definedName>
    <definedName name="FTAX">[22]INPUTS!$F$35</definedName>
    <definedName name="Func">'[10]Func Factor Table'!$A$10:$H$77</definedName>
    <definedName name="Function">'[10]Func Study'!$AB$250</definedName>
    <definedName name="GasRBLine">[1]BS!$AS$7:$AS$3631</definedName>
    <definedName name="GasWC_LineItem">[1]BS!$AR$7:$AR$3631</definedName>
    <definedName name="GP.T">[4]INTERNAL!$A$52:$IV$54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>1252</definedName>
    <definedName name="HTML_Control" localSheetId="13">{"'Sheet1'!$A$1:$J$121"}</definedName>
    <definedName name="HTML_Control" localSheetId="14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surance_Rate">'[15]Assumptions (Input)'!$B$9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Z_SCORE">"c1339"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[1]BS!$AD$7:$AD$3582</definedName>
    <definedName name="Jan09AMA">[2]BS!$AK$7:$AK$1743</definedName>
    <definedName name="Jan10AMA">[2]BS!$AW$7:$AW$1726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jj">[37]Inputs!$N$18</definedName>
    <definedName name="JP_Bal">[38]ACCOUNTS!$AG$31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risdiction">[11]Variables!$AK$15</definedName>
    <definedName name="JurisNumber">[11]Variables!$AL$15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'[24]KJB-12 Sum'!$AS$2</definedName>
    <definedName name="k_FITrate">'[24]KJB-3,11 Def'!$L$20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'[39]KJB-3 Sum'!$AQ$2</definedName>
    <definedName name="keep_FIT">'[39]KJB-7 Def'!$L$20</definedName>
    <definedName name="keep_KJB_3_Rate_Increase">'[39]KJB-7 Def'!$C$3</definedName>
    <definedName name="keep_KJB_4_Electric_Summary">'[39]KJB-3 Sum'!$AQ$3</definedName>
    <definedName name="keep_KJB_8_Common_Adjs">'[39]KJB-5 Cmn Adj'!$L$3</definedName>
    <definedName name="keep_KJB_9_Electric_Only">'[39]KJB-5 El Adj'!$E$3</definedName>
    <definedName name="keep_PSE">'[40]Gas Summary'!$I$5</definedName>
    <definedName name="keep_TESTYEAR">'[40]Gas Detail Pages'!$A$8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'[40]Gas Detail Pages'!$A$9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2">IF('Gas rates eff. May 1, 2023'!Values_Entered,Header_Row+'Gas rates eff. May 1, 2023'!Number_of_Payments,Header_Row)</definedName>
    <definedName name="Last_Row">IF([0]!Values_Entered,Header_Row+[0]!Number_of_Payments,Header_Row)</definedName>
    <definedName name="Levy_Rate">'[15]Assumptions (Input)'!$B$6</definedName>
    <definedName name="limcount">1</definedName>
    <definedName name="LINE.T">[4]INTERNAL!$A$55:$IV$57</definedName>
    <definedName name="LinkCos">'[10]JAM Download'!$K$4</definedName>
    <definedName name="ListOffset">1</definedName>
    <definedName name="Load_Factor">[38]ACCOUNTS!$AG$167</definedName>
    <definedName name="LoadArray">'[41]Load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9100F4_v4">[42]M9100F4!$A$1:$V$99</definedName>
    <definedName name="MACRS">'[15]MACRS RATES'!$A$3:$AT$10</definedName>
    <definedName name="Mar04AMA">[1]BS!$AF$7:$AF$3582</definedName>
    <definedName name="MAR09AMA">[2]BS!$AM$7:$AM$1725</definedName>
    <definedName name="Mar10AMA">[2]BS!$AY$7:$AY$1726</definedName>
    <definedName name="Master" hidden="1">{#N/A,#N/A,FALSE,"Actual";#N/A,#N/A,FALSE,"Normalized";#N/A,#N/A,FALSE,"Electric Actual";#N/A,#N/A,FALSE,"Electric Normalized"}</definedName>
    <definedName name="May04AMA">[1]BS!$AH$7:$AH$3582</definedName>
    <definedName name="MAY09AMA">[2]BS!$AO$7:$AO$1726</definedName>
    <definedName name="May10AMA">[2]BS!$BA$7:$BA$1726</definedName>
    <definedName name="menu1_Button5_Click" localSheetId="12">[43]!menu1_Button5_Click</definedName>
    <definedName name="menu1_Button5_Click">[43]!menu1_Button5_Click</definedName>
    <definedName name="menu1_Button6_Click" localSheetId="12">[43]!menu1_Button6_Click</definedName>
    <definedName name="menu1_Button6_Click">[43]!menu1_Button6_Click</definedName>
    <definedName name="MERGER_COST">[44]Sheet1!$AF$3:$AJ$28</definedName>
    <definedName name="METER">[4]EXTERNAL!$A$34:$IV$36</definedName>
    <definedName name="Method">[13]Inputs!$C$6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list">[45]Table!$R$2:$S$13</definedName>
    <definedName name="monthtotals">'[45]WA SBC'!$D$40:$O$40</definedName>
    <definedName name="MTD_Format">[46]Mthly!$B$11:$D$11,[46]Mthly!$B$32:$D$32</definedName>
    <definedName name="MTR_YR3">[47]Variables!$E$14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[10]Inputs!$G$8</definedName>
    <definedName name="NetToGross">[14]Variables!$D$23</definedName>
    <definedName name="new" localSheetId="2" hidden="1">{#N/A,#N/A,FALSE,"Summ";#N/A,#N/A,FALSE,"General"}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ov03AMA">[3]BS!$AI$7:$AI$3582</definedName>
    <definedName name="Nov04AMA">[1]BS!$AN$7:$AN$3582</definedName>
    <definedName name="Nov09AMA">[2]BS!$AU$7:$AU$1726</definedName>
    <definedName name="NPC">[48]Inputs!$N$18</definedName>
    <definedName name="NRG">[4]CLASSIFIERS!$A$5:$IV$5</definedName>
    <definedName name="Number_of_Payments" localSheetId="1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'[15]MiscItems(Input)'!$B$5:$AO$8,'[15]MiscItems(Input)'!$B$13:$AO$13,'[15]MiscItems(Input)'!$B$15:$B$17,'[15]MiscItems(Input)'!$B$17:$AO$17,'[15]MiscItems(Input)'!$B$15:$AO$15</definedName>
    <definedName name="O_M_Rate">'[26]Virtual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ption">'[49]Dist Misc'!$F$120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[50]INPUTS!$F$41</definedName>
    <definedName name="OthUnc">[4]INPUTS!$F$36</definedName>
    <definedName name="outlookdata">'[51]pivoted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'[52]2008 Extreme Peaks - 080403'!$E$5:$AD$8</definedName>
    <definedName name="peak_table">'[52]Peaks-F01'!$C$5:$E$243</definedName>
    <definedName name="PeakMethod">[13]Inputs!$T$5</definedName>
    <definedName name="Percent_debt">[34]Inputs!$E$129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'[15]Plant(Input)'!$B$7:$AP$9,'[15]Plant(Input)'!$B$11,'[15]Plant(Input)'!$B$15:$AP$15,'[15]Plant(Input)'!$B$18,'[15]Plant(Input)'!$B$20:$AP$20</definedName>
    <definedName name="POWER.T">[4]INTERNAL!$A$58:$IV$60</definedName>
    <definedName name="PP.T">[4]INTERNAL!$A$61:$IV$63</definedName>
    <definedName name="PreTaxDebtCost">[12]Assumptions!$I$56</definedName>
    <definedName name="PreTaxWACC">[12]Assumptions!$I$62</definedName>
    <definedName name="Prices_Aurora">'[33]Monthly Price Summary'!$C$4:$H$63</definedName>
    <definedName name="PricingInfo" localSheetId="12" hidden="1">[53]Inputs!#REF!</definedName>
    <definedName name="PricingInfo" hidden="1">[53]Inputs!#REF!</definedName>
    <definedName name="_xlnm.Print_Area" localSheetId="10">'2022 GRC Pub Util Tax'!$A$1:$I$37</definedName>
    <definedName name="_xlnm.Print_Area" localSheetId="11">'Electric rates eff. May 1, 2023'!$A$1:$O$33</definedName>
    <definedName name="_xlnm.Print_Area" localSheetId="7">'Known LI Actuals'!$A$1:$BO$47</definedName>
    <definedName name="_xlnm.Print_Area" localSheetId="6">'Known LI Estimates'!$A$1:$BF$41</definedName>
    <definedName name="_xlnm.Print_Area" localSheetId="1">'Revenue Requirement'!$B$1:$V$57</definedName>
    <definedName name="Prior_Month">[54]Sch_120!$I$21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[55]Sheet1!$A$1147:$B$1887</definedName>
    <definedName name="Prov_Cap_Tax">[34]Inputs!$E$111</definedName>
    <definedName name="PSE">'[56]4.04'!$A$6</definedName>
    <definedName name="PSE_Pre_Tax_Equity_Rate">'[31]Assumptions of Purchase'!$B$42</definedName>
    <definedName name="PTDGP.T">[4]INTERNAL!$A$64:$IV$66</definedName>
    <definedName name="PTDP.T">[4]INTERNAL!$A$67:$IV$69</definedName>
    <definedName name="q" hidden="1">{#N/A,#N/A,FALSE,"Coversheet";#N/A,#N/A,FALSE,"QA"}</definedName>
    <definedName name="qqq" localSheetId="2" hidden="1">{#N/A,#N/A,FALSE,"schA"}</definedName>
    <definedName name="qqq" hidden="1">{#N/A,#N/A,FALSE,"schA"}</definedName>
    <definedName name="QTD_Format">[57]QTD!$B$11:$D$11,[57]QTD!$B$35:$D$35</definedName>
    <definedName name="RATE2">'[25]Transp Data'!$A$8:$I$112</definedName>
    <definedName name="Rates">[58]Codes!$A$1:$C$500</definedName>
    <definedName name="RB.T">[4]INTERNAL!$A$70:$IV$72</definedName>
    <definedName name="RCF">[38]INPUTS!$F$48</definedName>
    <definedName name="Requlated_scenario">'[15]Assumptions (Input)'!$B$12</definedName>
    <definedName name="ResExchCrRate">[59]Sch_194!$M$31</definedName>
    <definedName name="RESID">[4]EXTERNAL!$A$88:$IV$90</definedName>
    <definedName name="resource_lookup">'[60]#REF'!$B$3:$C$112</definedName>
    <definedName name="ResourceSupplier">[14]Variables!$D$28</definedName>
    <definedName name="ResRCF" localSheetId="13">[21]INPUTS!$F$44</definedName>
    <definedName name="ResRCF" localSheetId="14">[21]INPUTS!$F$44</definedName>
    <definedName name="ResRCF">[22]INPUTS!$F$44</definedName>
    <definedName name="ResUnc" localSheetId="13">[21]INPUTS!$F$39</definedName>
    <definedName name="ResUnc" localSheetId="14">[21]INPUTS!$F$39</definedName>
    <definedName name="ResUnc">[22]INPUTS!$F$39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Class">[58]Codes!$F$2:$G$10</definedName>
    <definedName name="revenue_flag">'[15]Assumptions (Input)'!$C$12</definedName>
    <definedName name="Revenue_Taxes">'[15]Assumptions (Input)'!$B$8</definedName>
    <definedName name="REVFAC1.T">[4]INTERNAL!$A$73:$IV$75</definedName>
    <definedName name="ROD" localSheetId="13">[21]INPUTS!$F$30</definedName>
    <definedName name="ROD" localSheetId="14">[21]INPUTS!$F$30</definedName>
    <definedName name="ROD">[22]INPUTS!$F$30</definedName>
    <definedName name="ROR" localSheetId="13">[21]INPUTS!$F$29</definedName>
    <definedName name="ROR" localSheetId="14">[21]INPUTS!$F$29</definedName>
    <definedName name="ROR">[22]INPUTS!$F$29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"44KU92Q9LH2VK4DK86GZ93AXN"</definedName>
    <definedName name="SAPsysID">"708C5W7SBKP804JT78WJ0JNKI"</definedName>
    <definedName name="SAPwbID">"ARS"</definedName>
    <definedName name="SBRCF">[50]INPUTS!$F$40</definedName>
    <definedName name="SbUnc">[4]INPUTS!$F$35</definedName>
    <definedName name="Sch194Rlfwd">'[61]Sch94 Rlfwd'!$B$11</definedName>
    <definedName name="Schedule">[48]Inputs!$N$14</definedName>
    <definedName name="sdlfhsdlhfkl" hidden="1">{#N/A,#N/A,FALSE,"Summ";#N/A,#N/A,FALSE,"General"}</definedName>
    <definedName name="Sep03AMA">[3]BS!$AG$7:$AG$3582</definedName>
    <definedName name="Sep04AMA">[1]BS!$AL$7:$AL$3582</definedName>
    <definedName name="Sep09AMA">[2]BS!$AS$7:$AS$1726</definedName>
    <definedName name="seven" hidden="1">{#N/A,#N/A,FALSE,"CRPT";#N/A,#N/A,FALSE,"TREND";#N/A,#N/A,FALSE,"%Curve"}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hidden="1">{#N/A,#N/A,FALSE,"Actual";#N/A,#N/A,FALSE,"Normalized";#N/A,#N/A,FALSE,"Electric Actual";#N/A,#N/A,FALSE,"Electric Normalized"}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hidden="1">{"YTD-Total",#N/A,FALSE,"Provision"}</definedName>
    <definedName name="StartDate">[12]Assumptions!$C$9</definedName>
    <definedName name="STATE_UTILITY_TAX">'[9]MJS-7'!$N$16</definedName>
    <definedName name="STAX" localSheetId="13">[21]INPUTS!$F$34</definedName>
    <definedName name="STAX" localSheetId="14">[21]INPUTS!$F$34</definedName>
    <definedName name="STAX">[22]INPUTS!$F$34</definedName>
    <definedName name="SW.T">[4]INTERNAL!$A$76:$IV$78</definedName>
    <definedName name="SWPTD.T">[4]INTERNAL!$A$79:$IV$81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Name">"Dummy"</definedName>
    <definedName name="TargetROR">[13]Inputs!$G$29</definedName>
    <definedName name="TDP.T">[4]INTERNAL!$A$82:$IV$84</definedName>
    <definedName name="tem" hidden="1">{#N/A,#N/A,FALSE,"Summ";#N/A,#N/A,FALSE,"General"}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Period">[10]Inputs!$C$5</definedName>
    <definedName name="TESTYEAR">'[32]JHS-6'!$A$7</definedName>
    <definedName name="TESTYEAR_GAS">'[23]Named Ranges G'!$C$5</definedName>
    <definedName name="TFR">[4]CLASSIFIERS!$A$11:$IV$11</definedName>
    <definedName name="ThermalBookLife">[12]Assumptions!$C$25</definedName>
    <definedName name="Title">[12]Assumptions!$A$1</definedName>
    <definedName name="Total_Payment" localSheetId="12">Scheduled_Payment+Extra_Payment</definedName>
    <definedName name="Total_Payment">Scheduled_Payment+Extra_Payment</definedName>
    <definedName name="TotalRateBase">'[10]G+T+D+R+M'!$H$58</definedName>
    <definedName name="TP.T">[4]INTERNAL!$A$91:$IV$93</definedName>
    <definedName name="tr" hidden="1">{#N/A,#N/A,FALSE,"CESTSUM";#N/A,#N/A,FALSE,"est sum A";#N/A,#N/A,FALSE,"est detail A"}</definedName>
    <definedName name="transdb">'[62]Transp Unbilled'!$A$8:$E$174</definedName>
    <definedName name="Transfer" localSheetId="12" hidden="1">#REF!</definedName>
    <definedName name="Transfer" localSheetId="2" hidden="1">#REF!</definedName>
    <definedName name="Transfer" hidden="1">#REF!</definedName>
    <definedName name="Transfers" localSheetId="12" hidden="1">#REF!</definedName>
    <definedName name="Transfers" localSheetId="2" hidden="1">#REF!</definedName>
    <definedName name="Transfers" hidden="1">#REF!</definedName>
    <definedName name="TRANSM_2">[63]Transm2!$A$1:$M$461:'[63]10 Yr FC'!$M$47</definedName>
    <definedName name="u" localSheetId="2" hidden="1">{#N/A,#N/A,FALSE,"Summ";#N/A,#N/A,FALSE,"General"}</definedName>
    <definedName name="u" hidden="1">{#N/A,#N/A,FALSE,"Summ";#N/A,#N/A,FALSE,"General"}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110">'[10]Func Study'!$AB$1325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6">'[10]Func Study'!$AB$455</definedName>
    <definedName name="UAcct506CAGE">'[10]Func Study'!$AB$452</definedName>
    <definedName name="UAcct507">'[10]Func Study'!$AB$464</definedName>
    <definedName name="UAcct507CAGE">'[10]Func Study'!$AB$462</definedName>
    <definedName name="UAcct510">'[10]Func Study'!$AB$469</definedName>
    <definedName name="UAcct510CAGE">'[10]Func Study'!$AB$467</definedName>
    <definedName name="UAcct511">'[10]Func Study'!$AB$474</definedName>
    <definedName name="UAcct511CAGE">'[10]Func Study'!$AB$472</definedName>
    <definedName name="UAcct512">'[10]Func Study'!$AB$479</definedName>
    <definedName name="UAcct512CAGE">'[10]Func Study'!$AB$477</definedName>
    <definedName name="UAcct513">'[10]Func Study'!$AB$484</definedName>
    <definedName name="UAcct513CAGE">'[10]Func Study'!$AB$482</definedName>
    <definedName name="UAcct514">'[10]Func Study'!$AB$489</definedName>
    <definedName name="UAcct514CAGE">'[10]Func Study'!$AB$487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W">'[10]Func Study'!$AB$665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[14]Variables!$D$25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[14]Variables!$D$29</definedName>
    <definedName name="v" localSheetId="2" hidden="1">{#N/A,#N/A,FALSE,"Coversheet";#N/A,#N/A,FALSE,"QA"}</definedName>
    <definedName name="v" hidden="1">{#N/A,#N/A,FALSE,"Coversheet";#N/A,#N/A,FALSE,"QA"}</definedName>
    <definedName name="ValidAccount">[11]Variables!$AK$43:$AK$369</definedName>
    <definedName name="Value" hidden="1">{#N/A,#N/A,FALSE,"Summ";#N/A,#N/A,FALSE,"General"}</definedName>
    <definedName name="Values_Entered" localSheetId="12">IF(Loan_Amount*Interest_Rate*Loan_Years*Loan_Start&gt;0,1,0)</definedName>
    <definedName name="Values_Entered">IF(Loan_Amount*Interest_Rate*Loan_Years*Loan_Start&gt;0,1,0)</definedName>
    <definedName name="VOMEsc">[12]Assumptions!$C$21</definedName>
    <definedName name="w" localSheetId="12" hidden="1">[64]Inputs!#REF!</definedName>
    <definedName name="w" localSheetId="2" hidden="1">{#N/A,#N/A,FALSE,"Schedule F";#N/A,#N/A,FALSE,"Schedule G"}</definedName>
    <definedName name="w" hidden="1">[64]Inputs!#REF!</definedName>
    <definedName name="WACC">[12]Assumptions!$I$61</definedName>
    <definedName name="WaRevenueTax">[14]Variables!$D$27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ter">'[65]Input Tab'!$B$11</definedName>
    <definedName name="WinterPeak">'[66]Load Data'!$D$9:$H$12,'[66]Load Data'!$D$20:$H$22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Cover." hidden="1">{#N/A,#N/A,TRUE,"Cover";#N/A,#N/A,TRUE,"Contents"}</definedName>
    <definedName name="wrn.CoverContents." hidden="1">{#N/A,#N/A,FALSE,"Cover";#N/A,#N/A,FALSE,"Contents"}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hidden="1">{#N/A,#N/A,FALSE,"schA"}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xec._.Summary." hidden="1">{#N/A,#N/A,FALSE,"Output Ass";#N/A,#N/A,FALSE,"Sum Tot";#N/A,#N/A,FALSE,"Ex Sum Year";#N/A,#N/A,FALSE,"Sum Qtr"}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hidden="1">{"FullView",#N/A,FALSE,"Consltd-For contngcy"}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hidden="1">{#N/A,#N/A,TRUE,"Filing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hidden="1">{"DATA_SET",#N/A,FALSE,"HOURLY SPREAD"}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localSheetId="2" hidden="1">{#N/A,#N/A,FALSE,"Summ";#N/A,#N/A,FALSE,"General"}</definedName>
    <definedName name="wrn.Summary." hidden="1">{#N/A,#N/A,FALSE,"Sum Qtr";#N/A,#N/A,FALSE,"Oper Sum";#N/A,#N/A,FALSE,"Land Sales";#N/A,#N/A,FALSE,"Finance";#N/A,#N/A,FALSE,"Oper Ass"}</definedName>
    <definedName name="wrn.Summary._.View." hidden="1">{#N/A,#N/A,FALSE,"Consltd-For contngcy"}</definedName>
    <definedName name="wrn.Total._.Summary." hidden="1">{"Total Summary",#N/A,FALSE,"Summary"}</definedName>
    <definedName name="wrn.UK._.Conversion._.Only." hidden="1">{#N/A,#N/A,FALSE,"Dec 1999 UK Continuing Ops"}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UTC_Docket_No._UG_11____">'[9]MJS-6'!$F$2</definedName>
    <definedName name="WUTC_FILING_FEE">'[9]MJS-7'!$O$15</definedName>
    <definedName name="www" localSheetId="2" hidden="1">{#N/A,#N/A,FALSE,"schA"}</definedName>
    <definedName name="www" hidden="1">{#N/A,#N/A,FALSE,"schA"}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'[5]DSM Output'!$B$21:$B$23</definedName>
    <definedName name="Years_evaluated">'[67]Revison Inputs'!$B$6</definedName>
    <definedName name="YEFactors">[11]Factors!$S$3:$AG$99</definedName>
    <definedName name="YTD_Format">[57]YTD!$B$13:$D$13,[57]YTD!$B$36:$D$36</definedName>
    <definedName name="yuf" hidden="1">{#N/A,#N/A,FALSE,"Summ";#N/A,#N/A,FALSE,"General"}</definedName>
    <definedName name="z" hidden="1">'[5]DSM Output'!$G$21:$G$23</definedName>
    <definedName name="Z_01844156_6462_4A28_9785_1A86F4D0C834_.wvu.PrintTitles" localSheetId="12" hidden="1">#REF!</definedName>
    <definedName name="Z_01844156_6462_4A28_9785_1A86F4D0C834_.wvu.PrintTitles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26" l="1"/>
  <c r="C7" i="26"/>
  <c r="C9" i="26" s="1"/>
  <c r="C11" i="26" s="1"/>
  <c r="E10" i="26"/>
  <c r="D10" i="26"/>
  <c r="C10" i="26"/>
  <c r="D8" i="26"/>
  <c r="D9" i="26" s="1"/>
  <c r="C8" i="26"/>
  <c r="D11" i="26" l="1"/>
  <c r="T20" i="5" l="1"/>
  <c r="U22" i="5"/>
  <c r="E8" i="26"/>
  <c r="E7" i="26" l="1"/>
  <c r="E9" i="26" s="1"/>
  <c r="E11" i="26" s="1"/>
  <c r="E18" i="25"/>
  <c r="F18" i="25"/>
  <c r="G18" i="25"/>
  <c r="H18" i="25"/>
  <c r="I18" i="25"/>
  <c r="J18" i="25"/>
  <c r="D18" i="25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BC41" i="23"/>
  <c r="BB41" i="23"/>
  <c r="BA41" i="23"/>
  <c r="AZ41" i="23"/>
  <c r="AY41" i="23"/>
  <c r="AX41" i="23"/>
  <c r="BC40" i="23"/>
  <c r="BB40" i="23"/>
  <c r="BA40" i="23"/>
  <c r="AZ40" i="23"/>
  <c r="AY40" i="23"/>
  <c r="AX40" i="23"/>
  <c r="BC39" i="23"/>
  <c r="BB39" i="23"/>
  <c r="BA39" i="23"/>
  <c r="AZ39" i="23"/>
  <c r="AY39" i="23"/>
  <c r="AX39" i="23"/>
  <c r="BC38" i="23"/>
  <c r="BB38" i="23"/>
  <c r="BA38" i="23"/>
  <c r="AZ38" i="23"/>
  <c r="AY38" i="23"/>
  <c r="AX38" i="23"/>
  <c r="BC37" i="23"/>
  <c r="BB37" i="23"/>
  <c r="BA37" i="23"/>
  <c r="AZ37" i="23"/>
  <c r="AY37" i="23"/>
  <c r="AX37" i="23"/>
  <c r="BC36" i="23"/>
  <c r="BB36" i="23"/>
  <c r="BA36" i="23"/>
  <c r="AZ36" i="23"/>
  <c r="AY36" i="23"/>
  <c r="AX36" i="23"/>
  <c r="BC35" i="23"/>
  <c r="BB35" i="23"/>
  <c r="BA35" i="23"/>
  <c r="AZ35" i="23"/>
  <c r="AY35" i="23"/>
  <c r="AX35" i="23"/>
  <c r="BC34" i="23"/>
  <c r="BB34" i="23"/>
  <c r="BA34" i="23"/>
  <c r="AZ34" i="23"/>
  <c r="AY34" i="23"/>
  <c r="AX34" i="23"/>
  <c r="BC33" i="23"/>
  <c r="BB33" i="23"/>
  <c r="BA33" i="23"/>
  <c r="AZ33" i="23"/>
  <c r="AY33" i="23"/>
  <c r="AX33" i="23"/>
  <c r="BC32" i="23"/>
  <c r="BB32" i="23"/>
  <c r="BA32" i="23"/>
  <c r="AZ32" i="23"/>
  <c r="AY32" i="23"/>
  <c r="AX32" i="23"/>
  <c r="BC31" i="23"/>
  <c r="BB31" i="23"/>
  <c r="BA31" i="23"/>
  <c r="AZ31" i="23"/>
  <c r="AY31" i="23"/>
  <c r="AX31" i="23"/>
  <c r="BC30" i="23"/>
  <c r="BB30" i="23"/>
  <c r="BA30" i="23"/>
  <c r="AZ30" i="23"/>
  <c r="AY30" i="23"/>
  <c r="AX30" i="23"/>
  <c r="AY29" i="23"/>
  <c r="AZ29" i="23"/>
  <c r="BA29" i="23"/>
  <c r="BB29" i="23"/>
  <c r="BC29" i="23"/>
  <c r="AX29" i="23"/>
  <c r="BA28" i="23"/>
  <c r="AZ28" i="23"/>
  <c r="AY28" i="23"/>
  <c r="AX28" i="23"/>
  <c r="AX17" i="23"/>
  <c r="AY17" i="23"/>
  <c r="AZ17" i="23"/>
  <c r="BA17" i="23"/>
  <c r="AX18" i="23"/>
  <c r="AY18" i="23"/>
  <c r="AZ18" i="23"/>
  <c r="BA18" i="23"/>
  <c r="AX19" i="23"/>
  <c r="AY19" i="23"/>
  <c r="AZ19" i="23"/>
  <c r="BA19" i="23"/>
  <c r="AX20" i="23"/>
  <c r="AY20" i="23"/>
  <c r="AZ20" i="23"/>
  <c r="BA20" i="23"/>
  <c r="AX21" i="23"/>
  <c r="AY21" i="23"/>
  <c r="AZ21" i="23"/>
  <c r="BA21" i="23"/>
  <c r="AX22" i="23"/>
  <c r="AY22" i="23"/>
  <c r="AZ22" i="23"/>
  <c r="BA22" i="23"/>
  <c r="AX23" i="23"/>
  <c r="AY23" i="23"/>
  <c r="AZ23" i="23"/>
  <c r="BA23" i="23"/>
  <c r="AX24" i="23"/>
  <c r="AY24" i="23"/>
  <c r="AZ24" i="23"/>
  <c r="BA24" i="23"/>
  <c r="AX25" i="23"/>
  <c r="AY25" i="23"/>
  <c r="AZ25" i="23"/>
  <c r="BA25" i="23"/>
  <c r="AX26" i="23"/>
  <c r="AY26" i="23"/>
  <c r="AZ26" i="23"/>
  <c r="BA26" i="23"/>
  <c r="AX27" i="23"/>
  <c r="AY27" i="23"/>
  <c r="AZ27" i="23"/>
  <c r="BA27" i="23"/>
  <c r="BA16" i="23"/>
  <c r="AZ16" i="23"/>
  <c r="AY16" i="23"/>
  <c r="AX16" i="23"/>
  <c r="U44" i="5" l="1"/>
  <c r="F36" i="5" l="1"/>
  <c r="F37" i="5"/>
  <c r="F38" i="5"/>
  <c r="F39" i="5"/>
  <c r="F40" i="5"/>
  <c r="F35" i="5"/>
  <c r="F14" i="5"/>
  <c r="F15" i="5"/>
  <c r="F16" i="5"/>
  <c r="F17" i="5"/>
  <c r="F18" i="5"/>
  <c r="F13" i="5"/>
  <c r="BM4" i="23"/>
  <c r="BM5" i="23"/>
  <c r="BM6" i="23"/>
  <c r="BM7" i="23"/>
  <c r="BM8" i="23"/>
  <c r="BM9" i="23"/>
  <c r="BM10" i="23"/>
  <c r="BM11" i="23"/>
  <c r="BM12" i="23"/>
  <c r="BM13" i="23"/>
  <c r="BM14" i="23"/>
  <c r="BM3" i="23"/>
  <c r="H5" i="24" l="1"/>
  <c r="H4" i="24"/>
  <c r="L8" i="25"/>
  <c r="N10" i="25"/>
  <c r="M13" i="25"/>
  <c r="K14" i="25"/>
  <c r="K7" i="25"/>
  <c r="P14" i="25"/>
  <c r="P15" i="25"/>
  <c r="P13" i="25"/>
  <c r="P5" i="25"/>
  <c r="P6" i="25"/>
  <c r="P7" i="25"/>
  <c r="P8" i="25"/>
  <c r="P9" i="25"/>
  <c r="P10" i="25"/>
  <c r="P11" i="25"/>
  <c r="P12" i="25"/>
  <c r="P4" i="25"/>
  <c r="O14" i="25"/>
  <c r="O15" i="25"/>
  <c r="O13" i="25"/>
  <c r="O12" i="25"/>
  <c r="O5" i="25"/>
  <c r="O6" i="25"/>
  <c r="O7" i="25"/>
  <c r="O8" i="25"/>
  <c r="O9" i="25"/>
  <c r="O10" i="25"/>
  <c r="O11" i="25"/>
  <c r="O4" i="25"/>
  <c r="I4" i="25"/>
  <c r="I5" i="25" s="1"/>
  <c r="I6" i="25" s="1"/>
  <c r="I7" i="25" s="1"/>
  <c r="I8" i="25" s="1"/>
  <c r="I9" i="25" s="1"/>
  <c r="I10" i="25" s="1"/>
  <c r="I11" i="25" s="1"/>
  <c r="I12" i="25" s="1"/>
  <c r="I13" i="25" s="1"/>
  <c r="I14" i="25" s="1"/>
  <c r="I15" i="25" s="1"/>
  <c r="T3" i="25"/>
  <c r="M8" i="25" s="1"/>
  <c r="O35" i="5"/>
  <c r="M35" i="5"/>
  <c r="O13" i="5"/>
  <c r="N13" i="5"/>
  <c r="M13" i="5"/>
  <c r="L6" i="25"/>
  <c r="M6" i="25"/>
  <c r="N6" i="25"/>
  <c r="K6" i="25"/>
  <c r="K12" i="25" l="1"/>
  <c r="N15" i="25"/>
  <c r="L13" i="25"/>
  <c r="M10" i="25"/>
  <c r="N7" i="25"/>
  <c r="K5" i="25"/>
  <c r="K11" i="25"/>
  <c r="Q11" i="25" s="1"/>
  <c r="M15" i="25"/>
  <c r="N12" i="25"/>
  <c r="L10" i="25"/>
  <c r="M7" i="25"/>
  <c r="K4" i="25"/>
  <c r="K10" i="25"/>
  <c r="Q10" i="25" s="1"/>
  <c r="L15" i="25"/>
  <c r="M12" i="25"/>
  <c r="N9" i="25"/>
  <c r="Q9" i="25" s="1"/>
  <c r="L7" i="25"/>
  <c r="D4" i="25"/>
  <c r="N4" i="25"/>
  <c r="K9" i="25"/>
  <c r="N14" i="25"/>
  <c r="L12" i="25"/>
  <c r="M9" i="25"/>
  <c r="G4" i="25"/>
  <c r="M4" i="25"/>
  <c r="M5" i="25" s="1"/>
  <c r="K8" i="25"/>
  <c r="M14" i="25"/>
  <c r="N11" i="25"/>
  <c r="L9" i="25"/>
  <c r="F4" i="25"/>
  <c r="L4" i="25"/>
  <c r="L5" i="25" s="1"/>
  <c r="L16" i="25" s="1"/>
  <c r="J36" i="5" s="1"/>
  <c r="K13" i="25"/>
  <c r="L14" i="25"/>
  <c r="M11" i="25"/>
  <c r="N8" i="25"/>
  <c r="N5" i="25"/>
  <c r="E4" i="25"/>
  <c r="H4" i="25"/>
  <c r="K15" i="25"/>
  <c r="N13" i="25"/>
  <c r="L11" i="25"/>
  <c r="P16" i="25"/>
  <c r="J40" i="5" s="1"/>
  <c r="O16" i="25"/>
  <c r="J39" i="5" s="1"/>
  <c r="Q6" i="25"/>
  <c r="Q7" i="25" l="1"/>
  <c r="Q13" i="25"/>
  <c r="Q4" i="25"/>
  <c r="Q15" i="25"/>
  <c r="Q12" i="25"/>
  <c r="K16" i="25"/>
  <c r="J35" i="5" s="1"/>
  <c r="Q14" i="25"/>
  <c r="N16" i="25"/>
  <c r="J38" i="5" s="1"/>
  <c r="Q8" i="25"/>
  <c r="M16" i="25"/>
  <c r="J37" i="5" s="1"/>
  <c r="Q5" i="25"/>
  <c r="I16" i="25"/>
  <c r="H40" i="5" s="1"/>
  <c r="V15" i="24"/>
  <c r="W15" i="24"/>
  <c r="V14" i="24"/>
  <c r="W14" i="24"/>
  <c r="W13" i="24"/>
  <c r="V13" i="24"/>
  <c r="V12" i="24"/>
  <c r="W12" i="24"/>
  <c r="V5" i="24"/>
  <c r="W5" i="24"/>
  <c r="V6" i="24"/>
  <c r="W6" i="24"/>
  <c r="V7" i="24"/>
  <c r="W7" i="24"/>
  <c r="V8" i="24"/>
  <c r="W8" i="24"/>
  <c r="V9" i="24"/>
  <c r="W9" i="24"/>
  <c r="V10" i="24"/>
  <c r="W10" i="24"/>
  <c r="V11" i="24"/>
  <c r="W11" i="24"/>
  <c r="W4" i="24"/>
  <c r="V4" i="24"/>
  <c r="O14" i="24"/>
  <c r="P14" i="24"/>
  <c r="O15" i="24"/>
  <c r="P15" i="24"/>
  <c r="P13" i="24"/>
  <c r="O13" i="24"/>
  <c r="O5" i="24"/>
  <c r="P5" i="24"/>
  <c r="O6" i="24"/>
  <c r="P6" i="24"/>
  <c r="O7" i="24"/>
  <c r="P7" i="24"/>
  <c r="O8" i="24"/>
  <c r="P8" i="24"/>
  <c r="O9" i="24"/>
  <c r="P9" i="24"/>
  <c r="O10" i="24"/>
  <c r="P10" i="24"/>
  <c r="O11" i="24"/>
  <c r="P11" i="24"/>
  <c r="O12" i="24"/>
  <c r="P12" i="24"/>
  <c r="O4" i="24"/>
  <c r="P4" i="24"/>
  <c r="H20" i="24"/>
  <c r="I20" i="24"/>
  <c r="D41" i="23"/>
  <c r="E41" i="23"/>
  <c r="F41" i="23"/>
  <c r="G41" i="23"/>
  <c r="H41" i="23"/>
  <c r="I41" i="23"/>
  <c r="C41" i="23"/>
  <c r="I4" i="24"/>
  <c r="AD4" i="24" s="1"/>
  <c r="O16" i="24" l="1"/>
  <c r="O18" i="24" s="1"/>
  <c r="I17" i="5" s="1"/>
  <c r="W16" i="24"/>
  <c r="W18" i="24" s="1"/>
  <c r="J18" i="5" s="1"/>
  <c r="Q16" i="25"/>
  <c r="P16" i="24"/>
  <c r="P18" i="24" s="1"/>
  <c r="I18" i="5" s="1"/>
  <c r="V16" i="24"/>
  <c r="V18" i="24" s="1"/>
  <c r="J17" i="5" s="1"/>
  <c r="AC5" i="24"/>
  <c r="AC4" i="24"/>
  <c r="I5" i="24" l="1"/>
  <c r="AD5" i="24" s="1"/>
  <c r="H6" i="24"/>
  <c r="AC6" i="24" s="1"/>
  <c r="I6" i="24" l="1"/>
  <c r="AD6" i="24" s="1"/>
  <c r="H7" i="24"/>
  <c r="AC7" i="24" s="1"/>
  <c r="H8" i="24" l="1"/>
  <c r="AC8" i="24" s="1"/>
  <c r="I7" i="24"/>
  <c r="AD7" i="24" s="1"/>
  <c r="D28" i="23"/>
  <c r="E6" i="25" s="1"/>
  <c r="E28" i="23"/>
  <c r="F6" i="25" s="1"/>
  <c r="F28" i="23"/>
  <c r="G6" i="25" s="1"/>
  <c r="C28" i="23"/>
  <c r="D6" i="25" s="1"/>
  <c r="D15" i="23"/>
  <c r="E15" i="23"/>
  <c r="F15" i="23"/>
  <c r="AN9" i="23" l="1"/>
  <c r="AN6" i="23"/>
  <c r="F20" i="24"/>
  <c r="AN7" i="23"/>
  <c r="AT5" i="23"/>
  <c r="AT7" i="23"/>
  <c r="AT9" i="23"/>
  <c r="AT11" i="23"/>
  <c r="AT13" i="23"/>
  <c r="AT15" i="23"/>
  <c r="AN10" i="23"/>
  <c r="AN3" i="23"/>
  <c r="AN11" i="23"/>
  <c r="AN15" i="23"/>
  <c r="AN4" i="23"/>
  <c r="AN12" i="23"/>
  <c r="AT3" i="23"/>
  <c r="AN5" i="23"/>
  <c r="AN13" i="23"/>
  <c r="AN14" i="23"/>
  <c r="AT4" i="23"/>
  <c r="AT6" i="23"/>
  <c r="AT8" i="23"/>
  <c r="AT10" i="23"/>
  <c r="AT12" i="23"/>
  <c r="AT14" i="23"/>
  <c r="AN8" i="23"/>
  <c r="AS5" i="23"/>
  <c r="AS7" i="23"/>
  <c r="AS9" i="23"/>
  <c r="AS11" i="23"/>
  <c r="AS13" i="23"/>
  <c r="AS15" i="23"/>
  <c r="AM3" i="23"/>
  <c r="AM11" i="23"/>
  <c r="AM14" i="23"/>
  <c r="AM4" i="23"/>
  <c r="AM12" i="23"/>
  <c r="AM9" i="23"/>
  <c r="AM5" i="23"/>
  <c r="AM13" i="23"/>
  <c r="AM6" i="23"/>
  <c r="AS4" i="23"/>
  <c r="AS6" i="23"/>
  <c r="AS8" i="23"/>
  <c r="AS10" i="23"/>
  <c r="AS12" i="23"/>
  <c r="AS14" i="23"/>
  <c r="AM7" i="23"/>
  <c r="AM15" i="23"/>
  <c r="AS3" i="23"/>
  <c r="AM8" i="23"/>
  <c r="AM10" i="23"/>
  <c r="E20" i="24"/>
  <c r="E7" i="25"/>
  <c r="E8" i="25" s="1"/>
  <c r="E9" i="25" s="1"/>
  <c r="E10" i="25" s="1"/>
  <c r="E11" i="25" s="1"/>
  <c r="E12" i="25" s="1"/>
  <c r="E13" i="25" s="1"/>
  <c r="E14" i="25" s="1"/>
  <c r="E15" i="25" s="1"/>
  <c r="E5" i="25"/>
  <c r="G7" i="25"/>
  <c r="G8" i="25" s="1"/>
  <c r="G9" i="25" s="1"/>
  <c r="G10" i="25" s="1"/>
  <c r="G11" i="25" s="1"/>
  <c r="G12" i="25" s="1"/>
  <c r="G13" i="25" s="1"/>
  <c r="G14" i="25" s="1"/>
  <c r="G15" i="25" s="1"/>
  <c r="G5" i="25"/>
  <c r="D5" i="25"/>
  <c r="D7" i="25"/>
  <c r="D8" i="25" s="1"/>
  <c r="D9" i="25" s="1"/>
  <c r="D10" i="25" s="1"/>
  <c r="D11" i="25" s="1"/>
  <c r="D12" i="25" s="1"/>
  <c r="D13" i="25" s="1"/>
  <c r="D14" i="25" s="1"/>
  <c r="D15" i="25" s="1"/>
  <c r="F7" i="25"/>
  <c r="F8" i="25" s="1"/>
  <c r="F9" i="25" s="1"/>
  <c r="F10" i="25" s="1"/>
  <c r="F11" i="25" s="1"/>
  <c r="F12" i="25" s="1"/>
  <c r="F13" i="25" s="1"/>
  <c r="F14" i="25" s="1"/>
  <c r="F15" i="25" s="1"/>
  <c r="F5" i="25"/>
  <c r="AO6" i="23"/>
  <c r="AO14" i="23"/>
  <c r="AU14" i="23"/>
  <c r="AO7" i="23"/>
  <c r="AO15" i="23"/>
  <c r="AU4" i="23"/>
  <c r="AU12" i="23"/>
  <c r="AO12" i="23"/>
  <c r="AU5" i="23"/>
  <c r="AU7" i="23"/>
  <c r="AU9" i="23"/>
  <c r="AU11" i="23"/>
  <c r="AU13" i="23"/>
  <c r="AU15" i="23"/>
  <c r="AO8" i="23"/>
  <c r="AO3" i="23"/>
  <c r="AU8" i="23"/>
  <c r="AO4" i="23"/>
  <c r="AU3" i="23"/>
  <c r="AO9" i="23"/>
  <c r="AO11" i="23"/>
  <c r="AO10" i="23"/>
  <c r="AU6" i="23"/>
  <c r="AU10" i="23"/>
  <c r="G20" i="24"/>
  <c r="AO5" i="23"/>
  <c r="AO13" i="23"/>
  <c r="I28" i="23"/>
  <c r="BJ3" i="23"/>
  <c r="BI3" i="23"/>
  <c r="I8" i="24"/>
  <c r="AD8" i="24" s="1"/>
  <c r="BH3" i="23"/>
  <c r="H9" i="24"/>
  <c r="AC9" i="24" s="1"/>
  <c r="U48" i="5"/>
  <c r="J3" i="1"/>
  <c r="J15" i="1"/>
  <c r="E16" i="20"/>
  <c r="E18" i="20"/>
  <c r="E20" i="20"/>
  <c r="E21" i="20"/>
  <c r="E22" i="20"/>
  <c r="B16" i="20"/>
  <c r="E16" i="19"/>
  <c r="E18" i="19"/>
  <c r="E20" i="19"/>
  <c r="E21" i="19"/>
  <c r="E22" i="19"/>
  <c r="B16" i="19"/>
  <c r="BE30" i="3"/>
  <c r="BF30" i="3"/>
  <c r="BG30" i="3"/>
  <c r="BH30" i="3"/>
  <c r="BI30" i="3"/>
  <c r="BJ30" i="3"/>
  <c r="BE31" i="3"/>
  <c r="BF31" i="3"/>
  <c r="BG31" i="3"/>
  <c r="BH31" i="3"/>
  <c r="BI31" i="3"/>
  <c r="BJ31" i="3"/>
  <c r="BE32" i="3"/>
  <c r="BF32" i="3"/>
  <c r="BG32" i="3"/>
  <c r="BH32" i="3"/>
  <c r="BI32" i="3"/>
  <c r="BJ32" i="3"/>
  <c r="BE33" i="3"/>
  <c r="BF33" i="3"/>
  <c r="BG33" i="3"/>
  <c r="BH33" i="3"/>
  <c r="BI33" i="3"/>
  <c r="BJ33" i="3"/>
  <c r="BE34" i="3"/>
  <c r="BF34" i="3"/>
  <c r="BG34" i="3"/>
  <c r="BH34" i="3"/>
  <c r="BI34" i="3"/>
  <c r="BJ34" i="3"/>
  <c r="BE35" i="3"/>
  <c r="BF35" i="3"/>
  <c r="BG35" i="3"/>
  <c r="BH35" i="3"/>
  <c r="BI35" i="3"/>
  <c r="BJ35" i="3"/>
  <c r="BE36" i="3"/>
  <c r="BF36" i="3"/>
  <c r="BG36" i="3"/>
  <c r="BH36" i="3"/>
  <c r="BI36" i="3"/>
  <c r="BJ36" i="3"/>
  <c r="BE37" i="3"/>
  <c r="BF37" i="3"/>
  <c r="BG37" i="3"/>
  <c r="BH37" i="3"/>
  <c r="BI37" i="3"/>
  <c r="BJ37" i="3"/>
  <c r="BE38" i="3"/>
  <c r="BF38" i="3"/>
  <c r="BG38" i="3"/>
  <c r="BH38" i="3"/>
  <c r="BI38" i="3"/>
  <c r="BJ38" i="3"/>
  <c r="BE39" i="3"/>
  <c r="BF39" i="3"/>
  <c r="BG39" i="3"/>
  <c r="BH39" i="3"/>
  <c r="BI39" i="3"/>
  <c r="BJ39" i="3"/>
  <c r="BE40" i="3"/>
  <c r="BF40" i="3"/>
  <c r="BG40" i="3"/>
  <c r="BH40" i="3"/>
  <c r="BI40" i="3"/>
  <c r="BJ40" i="3"/>
  <c r="BG29" i="3"/>
  <c r="BG41" i="3" s="1"/>
  <c r="BH29" i="3"/>
  <c r="BH41" i="3" s="1"/>
  <c r="BI29" i="3"/>
  <c r="BJ29" i="3"/>
  <c r="BE17" i="3"/>
  <c r="BF17" i="3"/>
  <c r="BG17" i="3"/>
  <c r="BG28" i="3" s="1"/>
  <c r="BH17" i="3"/>
  <c r="BI17" i="3"/>
  <c r="BJ17" i="3"/>
  <c r="BE18" i="3"/>
  <c r="BF18" i="3"/>
  <c r="BG18" i="3"/>
  <c r="BH18" i="3"/>
  <c r="BI18" i="3"/>
  <c r="BJ18" i="3"/>
  <c r="BE19" i="3"/>
  <c r="BF19" i="3"/>
  <c r="BR19" i="3" s="1"/>
  <c r="BG19" i="3"/>
  <c r="BH19" i="3"/>
  <c r="BI19" i="3"/>
  <c r="BJ19" i="3"/>
  <c r="BE20" i="3"/>
  <c r="BF20" i="3"/>
  <c r="BG20" i="3"/>
  <c r="BH20" i="3"/>
  <c r="BI20" i="3"/>
  <c r="BJ20" i="3"/>
  <c r="BE21" i="3"/>
  <c r="BF21" i="3"/>
  <c r="BG21" i="3"/>
  <c r="BH21" i="3"/>
  <c r="BI21" i="3"/>
  <c r="BJ21" i="3"/>
  <c r="BV21" i="3" s="1"/>
  <c r="BE22" i="3"/>
  <c r="BF22" i="3"/>
  <c r="BG22" i="3"/>
  <c r="BH22" i="3"/>
  <c r="BI22" i="3"/>
  <c r="BJ22" i="3"/>
  <c r="BE23" i="3"/>
  <c r="BF23" i="3"/>
  <c r="BG23" i="3"/>
  <c r="BH23" i="3"/>
  <c r="BI23" i="3"/>
  <c r="BJ23" i="3"/>
  <c r="BE24" i="3"/>
  <c r="BF24" i="3"/>
  <c r="BG24" i="3"/>
  <c r="BH24" i="3"/>
  <c r="BI24" i="3"/>
  <c r="BJ24" i="3"/>
  <c r="BE25" i="3"/>
  <c r="BF25" i="3"/>
  <c r="BG25" i="3"/>
  <c r="BH25" i="3"/>
  <c r="BI25" i="3"/>
  <c r="BJ25" i="3"/>
  <c r="BV25" i="3" s="1"/>
  <c r="BE26" i="3"/>
  <c r="BF26" i="3"/>
  <c r="BG26" i="3"/>
  <c r="BH26" i="3"/>
  <c r="BI26" i="3"/>
  <c r="BU26" i="3" s="1"/>
  <c r="BJ26" i="3"/>
  <c r="BE27" i="3"/>
  <c r="BF27" i="3"/>
  <c r="BR27" i="3" s="1"/>
  <c r="BG27" i="3"/>
  <c r="BH27" i="3"/>
  <c r="BI27" i="3"/>
  <c r="BJ27" i="3"/>
  <c r="BF16" i="3"/>
  <c r="BG16" i="3"/>
  <c r="BH16" i="3"/>
  <c r="BI16" i="3"/>
  <c r="BJ16" i="3"/>
  <c r="BF3" i="3"/>
  <c r="BG3" i="3"/>
  <c r="BH3" i="3"/>
  <c r="BI3" i="3"/>
  <c r="BJ3" i="3"/>
  <c r="BF4" i="3"/>
  <c r="BG4" i="3"/>
  <c r="BS4" i="3" s="1"/>
  <c r="BH4" i="3"/>
  <c r="BI4" i="3"/>
  <c r="BJ4" i="3"/>
  <c r="BF5" i="3"/>
  <c r="BG5" i="3"/>
  <c r="BH5" i="3"/>
  <c r="BI5" i="3"/>
  <c r="BJ5" i="3"/>
  <c r="BF6" i="3"/>
  <c r="BG6" i="3"/>
  <c r="BH6" i="3"/>
  <c r="BI6" i="3"/>
  <c r="BJ6" i="3"/>
  <c r="BF7" i="3"/>
  <c r="BG7" i="3"/>
  <c r="BS7" i="3" s="1"/>
  <c r="BH7" i="3"/>
  <c r="BI7" i="3"/>
  <c r="BJ7" i="3"/>
  <c r="BF8" i="3"/>
  <c r="BG8" i="3"/>
  <c r="BH8" i="3"/>
  <c r="BI8" i="3"/>
  <c r="BJ8" i="3"/>
  <c r="BF9" i="3"/>
  <c r="BR9" i="3" s="1"/>
  <c r="BG9" i="3"/>
  <c r="BH9" i="3"/>
  <c r="BI9" i="3"/>
  <c r="BJ9" i="3"/>
  <c r="BF10" i="3"/>
  <c r="BG10" i="3"/>
  <c r="BH10" i="3"/>
  <c r="BI10" i="3"/>
  <c r="BU10" i="3" s="1"/>
  <c r="BJ10" i="3"/>
  <c r="BF11" i="3"/>
  <c r="BG11" i="3"/>
  <c r="BH11" i="3"/>
  <c r="BI11" i="3"/>
  <c r="BJ11" i="3"/>
  <c r="BF12" i="3"/>
  <c r="BG12" i="3"/>
  <c r="BS12" i="3" s="1"/>
  <c r="BH12" i="3"/>
  <c r="BI12" i="3"/>
  <c r="BJ12" i="3"/>
  <c r="BF13" i="3"/>
  <c r="BG13" i="3"/>
  <c r="BH13" i="3"/>
  <c r="BI13" i="3"/>
  <c r="BJ13" i="3"/>
  <c r="BV13" i="3" s="1"/>
  <c r="BF14" i="3"/>
  <c r="BG14" i="3"/>
  <c r="BH14" i="3"/>
  <c r="BI14" i="3"/>
  <c r="BJ14" i="3"/>
  <c r="BE4" i="3"/>
  <c r="BE5" i="3"/>
  <c r="BE6" i="3"/>
  <c r="BE15" i="3" s="1"/>
  <c r="BE7" i="3"/>
  <c r="BE8" i="3"/>
  <c r="BE9" i="3"/>
  <c r="BE10" i="3"/>
  <c r="BE11" i="3"/>
  <c r="BE12" i="3"/>
  <c r="BE13" i="3"/>
  <c r="BE14" i="3"/>
  <c r="BQ14" i="3" s="1"/>
  <c r="BG15" i="3"/>
  <c r="BI41" i="3"/>
  <c r="AX17" i="3"/>
  <c r="AY17" i="3"/>
  <c r="AZ17" i="3"/>
  <c r="BA17" i="3"/>
  <c r="BB17" i="3"/>
  <c r="BC17" i="3"/>
  <c r="AX18" i="3"/>
  <c r="AY18" i="3"/>
  <c r="AZ18" i="3"/>
  <c r="BA18" i="3"/>
  <c r="BB18" i="3"/>
  <c r="BC18" i="3"/>
  <c r="AX19" i="3"/>
  <c r="AY19" i="3"/>
  <c r="AZ19" i="3"/>
  <c r="BM19" i="3" s="1"/>
  <c r="BS19" i="3" s="1"/>
  <c r="BA19" i="3"/>
  <c r="BB19" i="3"/>
  <c r="BO19" i="3" s="1"/>
  <c r="BC19" i="3"/>
  <c r="AX20" i="3"/>
  <c r="AY20" i="3"/>
  <c r="AZ20" i="3"/>
  <c r="BA20" i="3"/>
  <c r="BB20" i="3"/>
  <c r="BD20" i="3" s="1"/>
  <c r="BC20" i="3"/>
  <c r="AX21" i="3"/>
  <c r="AY21" i="3"/>
  <c r="AZ21" i="3"/>
  <c r="BA21" i="3"/>
  <c r="BB21" i="3"/>
  <c r="BC21" i="3"/>
  <c r="AX22" i="3"/>
  <c r="AY22" i="3"/>
  <c r="AZ22" i="3"/>
  <c r="BA22" i="3"/>
  <c r="BN22" i="3" s="1"/>
  <c r="BB22" i="3"/>
  <c r="BC22" i="3"/>
  <c r="AX23" i="3"/>
  <c r="AY23" i="3"/>
  <c r="AZ23" i="3"/>
  <c r="BA23" i="3"/>
  <c r="BB23" i="3"/>
  <c r="BO23" i="3" s="1"/>
  <c r="BC23" i="3"/>
  <c r="AX24" i="3"/>
  <c r="AY24" i="3"/>
  <c r="AZ24" i="3"/>
  <c r="BA24" i="3"/>
  <c r="BB24" i="3"/>
  <c r="BC24" i="3"/>
  <c r="AX25" i="3"/>
  <c r="AY25" i="3"/>
  <c r="AZ25" i="3"/>
  <c r="BA25" i="3"/>
  <c r="BB25" i="3"/>
  <c r="BC25" i="3"/>
  <c r="AX26" i="3"/>
  <c r="AY26" i="3"/>
  <c r="AZ26" i="3"/>
  <c r="BA26" i="3"/>
  <c r="BN26" i="3" s="1"/>
  <c r="BB26" i="3"/>
  <c r="BC26" i="3"/>
  <c r="AX27" i="3"/>
  <c r="AY27" i="3"/>
  <c r="AZ27" i="3"/>
  <c r="BM27" i="3" s="1"/>
  <c r="BS27" i="3" s="1"/>
  <c r="BA27" i="3"/>
  <c r="BB27" i="3"/>
  <c r="BO27" i="3" s="1"/>
  <c r="BU27" i="3" s="1"/>
  <c r="BC27" i="3"/>
  <c r="BP27" i="3" s="1"/>
  <c r="BV27" i="3" s="1"/>
  <c r="AY16" i="3"/>
  <c r="AZ16" i="3"/>
  <c r="BA16" i="3"/>
  <c r="BB16" i="3"/>
  <c r="BC16" i="3"/>
  <c r="BP16" i="3" s="1"/>
  <c r="BV16" i="3" s="1"/>
  <c r="AX16" i="3"/>
  <c r="AX4" i="3"/>
  <c r="AY4" i="3"/>
  <c r="AZ4" i="3"/>
  <c r="BA4" i="3"/>
  <c r="BB4" i="3"/>
  <c r="BC4" i="3"/>
  <c r="AX5" i="3"/>
  <c r="AY5" i="3"/>
  <c r="AZ5" i="3"/>
  <c r="BA5" i="3"/>
  <c r="BB5" i="3"/>
  <c r="BC5" i="3"/>
  <c r="AX6" i="3"/>
  <c r="AY6" i="3"/>
  <c r="AZ6" i="3"/>
  <c r="BD6" i="3" s="1"/>
  <c r="BA6" i="3"/>
  <c r="BB6" i="3"/>
  <c r="BC6" i="3"/>
  <c r="AX7" i="3"/>
  <c r="AY7" i="3"/>
  <c r="AZ7" i="3"/>
  <c r="BA7" i="3"/>
  <c r="BB7" i="3"/>
  <c r="BD7" i="3" s="1"/>
  <c r="BC7" i="3"/>
  <c r="AX8" i="3"/>
  <c r="AY8" i="3"/>
  <c r="BL8" i="3" s="1"/>
  <c r="BR8" i="3" s="1"/>
  <c r="AZ8" i="3"/>
  <c r="BA8" i="3"/>
  <c r="BB8" i="3"/>
  <c r="BC8" i="3"/>
  <c r="AX9" i="3"/>
  <c r="BD9" i="3" s="1"/>
  <c r="AY9" i="3"/>
  <c r="AZ9" i="3"/>
  <c r="BA9" i="3"/>
  <c r="BB9" i="3"/>
  <c r="BC9" i="3"/>
  <c r="AX10" i="3"/>
  <c r="AY10" i="3"/>
  <c r="AZ10" i="3"/>
  <c r="BM10" i="3" s="1"/>
  <c r="BS10" i="3" s="1"/>
  <c r="BA10" i="3"/>
  <c r="BB10" i="3"/>
  <c r="BC10" i="3"/>
  <c r="AX11" i="3"/>
  <c r="AY11" i="3"/>
  <c r="AZ11" i="3"/>
  <c r="BA11" i="3"/>
  <c r="BB11" i="3"/>
  <c r="BD11" i="3" s="1"/>
  <c r="BC11" i="3"/>
  <c r="AX12" i="3"/>
  <c r="AY12" i="3"/>
  <c r="AZ12" i="3"/>
  <c r="BA12" i="3"/>
  <c r="BB12" i="3"/>
  <c r="BC12" i="3"/>
  <c r="AX13" i="3"/>
  <c r="AY13" i="3"/>
  <c r="AZ13" i="3"/>
  <c r="BA13" i="3"/>
  <c r="BB13" i="3"/>
  <c r="BC13" i="3"/>
  <c r="AX14" i="3"/>
  <c r="AY14" i="3"/>
  <c r="AZ14" i="3"/>
  <c r="BA14" i="3"/>
  <c r="BB14" i="3"/>
  <c r="BC14" i="3"/>
  <c r="BP14" i="3" s="1"/>
  <c r="AY3" i="3"/>
  <c r="AZ3" i="3"/>
  <c r="BA3" i="3"/>
  <c r="BB3" i="3"/>
  <c r="BC3" i="3"/>
  <c r="AX3" i="3"/>
  <c r="AR17" i="3"/>
  <c r="AS17" i="3"/>
  <c r="AT17" i="3"/>
  <c r="AT30" i="3" s="1"/>
  <c r="AU17" i="3"/>
  <c r="AU30" i="3"/>
  <c r="AV17" i="3"/>
  <c r="AW17" i="3"/>
  <c r="AW30" i="3"/>
  <c r="AW41" i="3" s="1"/>
  <c r="AR18" i="3"/>
  <c r="AS18" i="3"/>
  <c r="AT18" i="3"/>
  <c r="AT31" i="3"/>
  <c r="AU18" i="3"/>
  <c r="AU31" i="3" s="1"/>
  <c r="AV18" i="3"/>
  <c r="AV31" i="3"/>
  <c r="AW18" i="3"/>
  <c r="AW31" i="3" s="1"/>
  <c r="AR19" i="3"/>
  <c r="AS19" i="3"/>
  <c r="AT19" i="3"/>
  <c r="AU19" i="3"/>
  <c r="AU32" i="3"/>
  <c r="AV19" i="3"/>
  <c r="AV32" i="3"/>
  <c r="AW19" i="3"/>
  <c r="AW32" i="3"/>
  <c r="AR20" i="3"/>
  <c r="AS20" i="3"/>
  <c r="AT20" i="3"/>
  <c r="AT33" i="3"/>
  <c r="AU20" i="3"/>
  <c r="AU33" i="3"/>
  <c r="AV20" i="3"/>
  <c r="AV33" i="3"/>
  <c r="AW20" i="3"/>
  <c r="AW33" i="3" s="1"/>
  <c r="AR21" i="3"/>
  <c r="AS21" i="3"/>
  <c r="AT21" i="3"/>
  <c r="AT34" i="3" s="1"/>
  <c r="AU21" i="3"/>
  <c r="AU34" i="3" s="1"/>
  <c r="AV21" i="3"/>
  <c r="AV34" i="3" s="1"/>
  <c r="AW21" i="3"/>
  <c r="AW34" i="3" s="1"/>
  <c r="AR22" i="3"/>
  <c r="AS22" i="3"/>
  <c r="AT22" i="3"/>
  <c r="AT35" i="3" s="1"/>
  <c r="AU22" i="3"/>
  <c r="AU35" i="3" s="1"/>
  <c r="AV22" i="3"/>
  <c r="AV35" i="3"/>
  <c r="AW22" i="3"/>
  <c r="AW35" i="3" s="1"/>
  <c r="AR23" i="3"/>
  <c r="AS23" i="3"/>
  <c r="AT23" i="3"/>
  <c r="AT36" i="3" s="1"/>
  <c r="AU23" i="3"/>
  <c r="AU36" i="3"/>
  <c r="AV23" i="3"/>
  <c r="AV36" i="3" s="1"/>
  <c r="AW23" i="3"/>
  <c r="AW36" i="3" s="1"/>
  <c r="AR24" i="3"/>
  <c r="AR37" i="3" s="1"/>
  <c r="AS24" i="3"/>
  <c r="AT24" i="3"/>
  <c r="AT37" i="3"/>
  <c r="AU24" i="3"/>
  <c r="AU37" i="3" s="1"/>
  <c r="AV24" i="3"/>
  <c r="AV37" i="3" s="1"/>
  <c r="AW24" i="3"/>
  <c r="AW37" i="3" s="1"/>
  <c r="AR25" i="3"/>
  <c r="AR38" i="3" s="1"/>
  <c r="AS25" i="3"/>
  <c r="AT25" i="3"/>
  <c r="AT38" i="3" s="1"/>
  <c r="AU25" i="3"/>
  <c r="AU38" i="3" s="1"/>
  <c r="AV25" i="3"/>
  <c r="AV38" i="3" s="1"/>
  <c r="AW25" i="3"/>
  <c r="AW38" i="3"/>
  <c r="AR26" i="3"/>
  <c r="AS26" i="3"/>
  <c r="AT26" i="3"/>
  <c r="AT39" i="3" s="1"/>
  <c r="AU26" i="3"/>
  <c r="AU39" i="3" s="1"/>
  <c r="AV26" i="3"/>
  <c r="AV39" i="3"/>
  <c r="AW26" i="3"/>
  <c r="AW39" i="3" s="1"/>
  <c r="AR27" i="3"/>
  <c r="AS27" i="3"/>
  <c r="AT27" i="3"/>
  <c r="AT40" i="3" s="1"/>
  <c r="AU27" i="3"/>
  <c r="AU40" i="3" s="1"/>
  <c r="AV27" i="3"/>
  <c r="AV40" i="3" s="1"/>
  <c r="AW27" i="3"/>
  <c r="AW40" i="3" s="1"/>
  <c r="AS16" i="3"/>
  <c r="AT16" i="3"/>
  <c r="AT29" i="3"/>
  <c r="AU16" i="3"/>
  <c r="AV16" i="3"/>
  <c r="AV29" i="3"/>
  <c r="AW16" i="3"/>
  <c r="AW29" i="3"/>
  <c r="AL4" i="3"/>
  <c r="AM4" i="3"/>
  <c r="AN4" i="3"/>
  <c r="AN30" i="3" s="1"/>
  <c r="AO4" i="3"/>
  <c r="AO30" i="3"/>
  <c r="AP4" i="3"/>
  <c r="AP30" i="3"/>
  <c r="AQ4" i="3"/>
  <c r="AQ30" i="3"/>
  <c r="AL5" i="3"/>
  <c r="AM5" i="3"/>
  <c r="AN5" i="3"/>
  <c r="AN31" i="3"/>
  <c r="AO5" i="3"/>
  <c r="AO31" i="3"/>
  <c r="AP5" i="3"/>
  <c r="AP31" i="3"/>
  <c r="AQ5" i="3"/>
  <c r="AL6" i="3"/>
  <c r="AM6" i="3"/>
  <c r="AN6" i="3"/>
  <c r="AN32" i="3"/>
  <c r="AO6" i="3"/>
  <c r="AO32" i="3"/>
  <c r="AP6" i="3"/>
  <c r="AQ6" i="3"/>
  <c r="AQ32" i="3"/>
  <c r="AL7" i="3"/>
  <c r="AM7" i="3"/>
  <c r="AM33" i="3" s="1"/>
  <c r="AN7" i="3"/>
  <c r="AN33" i="3"/>
  <c r="AO7" i="3"/>
  <c r="AP7" i="3"/>
  <c r="AP33" i="3"/>
  <c r="AQ7" i="3"/>
  <c r="AQ33" i="3"/>
  <c r="AL8" i="3"/>
  <c r="AM8" i="3"/>
  <c r="AN8" i="3"/>
  <c r="AN34" i="3" s="1"/>
  <c r="AO8" i="3"/>
  <c r="AO34" i="3" s="1"/>
  <c r="AP8" i="3"/>
  <c r="AP34" i="3"/>
  <c r="AQ8" i="3"/>
  <c r="AQ34" i="3"/>
  <c r="AL9" i="3"/>
  <c r="AL35" i="3" s="1"/>
  <c r="AM9" i="3"/>
  <c r="AN9" i="3"/>
  <c r="AN35" i="3" s="1"/>
  <c r="AO9" i="3"/>
  <c r="AO35" i="3"/>
  <c r="AP9" i="3"/>
  <c r="AP35" i="3"/>
  <c r="AQ9" i="3"/>
  <c r="AQ35" i="3" s="1"/>
  <c r="AL10" i="3"/>
  <c r="AM10" i="3"/>
  <c r="AN10" i="3"/>
  <c r="AN36" i="3"/>
  <c r="AO10" i="3"/>
  <c r="AO36" i="3"/>
  <c r="AP10" i="3"/>
  <c r="AP36" i="3" s="1"/>
  <c r="AQ10" i="3"/>
  <c r="AQ36" i="3" s="1"/>
  <c r="AL11" i="3"/>
  <c r="AM11" i="3"/>
  <c r="AN11" i="3"/>
  <c r="AN37" i="3"/>
  <c r="AO11" i="3"/>
  <c r="AO37" i="3" s="1"/>
  <c r="AP11" i="3"/>
  <c r="AP37" i="3" s="1"/>
  <c r="AQ11" i="3"/>
  <c r="AQ37" i="3"/>
  <c r="AL12" i="3"/>
  <c r="AM12" i="3"/>
  <c r="AN12" i="3"/>
  <c r="AN38" i="3" s="1"/>
  <c r="AO12" i="3"/>
  <c r="AO38" i="3" s="1"/>
  <c r="AP12" i="3"/>
  <c r="AP38" i="3"/>
  <c r="AQ12" i="3"/>
  <c r="AQ38" i="3"/>
  <c r="AL13" i="3"/>
  <c r="AL39" i="3" s="1"/>
  <c r="AM13" i="3"/>
  <c r="AN13" i="3"/>
  <c r="AN39" i="3"/>
  <c r="AO13" i="3"/>
  <c r="AO39" i="3"/>
  <c r="AP13" i="3"/>
  <c r="AP39" i="3"/>
  <c r="AQ13" i="3"/>
  <c r="AQ39" i="3" s="1"/>
  <c r="AL14" i="3"/>
  <c r="AM14" i="3"/>
  <c r="AN14" i="3"/>
  <c r="AN40" i="3"/>
  <c r="AO14" i="3"/>
  <c r="AO40" i="3"/>
  <c r="AP14" i="3"/>
  <c r="AP40" i="3" s="1"/>
  <c r="AQ14" i="3"/>
  <c r="AQ40" i="3"/>
  <c r="AM3" i="3"/>
  <c r="AN3" i="3"/>
  <c r="AO3" i="3"/>
  <c r="AO29" i="3"/>
  <c r="AP3" i="3"/>
  <c r="AP29" i="3"/>
  <c r="AQ3" i="3"/>
  <c r="AQ29" i="3" s="1"/>
  <c r="AE17" i="3"/>
  <c r="AF17" i="3"/>
  <c r="AG17" i="3"/>
  <c r="AH17" i="3"/>
  <c r="AH30" i="3" s="1"/>
  <c r="AI17" i="3"/>
  <c r="AI30" i="3" s="1"/>
  <c r="AJ17" i="3"/>
  <c r="AJ30" i="3" s="1"/>
  <c r="AE18" i="3"/>
  <c r="AF18" i="3"/>
  <c r="AG18" i="3"/>
  <c r="AG31" i="3" s="1"/>
  <c r="AH18" i="3"/>
  <c r="AH31" i="3" s="1"/>
  <c r="AI18" i="3"/>
  <c r="AI31" i="3" s="1"/>
  <c r="AJ18" i="3"/>
  <c r="AJ31" i="3"/>
  <c r="AE19" i="3"/>
  <c r="AF19" i="3"/>
  <c r="AG19" i="3"/>
  <c r="AG32" i="3" s="1"/>
  <c r="AH19" i="3"/>
  <c r="AI19" i="3"/>
  <c r="AI32" i="3" s="1"/>
  <c r="AJ19" i="3"/>
  <c r="AJ32" i="3" s="1"/>
  <c r="AE20" i="3"/>
  <c r="AF20" i="3"/>
  <c r="AG20" i="3"/>
  <c r="AH20" i="3"/>
  <c r="AH33" i="3"/>
  <c r="AI20" i="3"/>
  <c r="AI33" i="3" s="1"/>
  <c r="AJ20" i="3"/>
  <c r="AJ33" i="3" s="1"/>
  <c r="AE21" i="3"/>
  <c r="AF21" i="3"/>
  <c r="AG21" i="3"/>
  <c r="AG34" i="3" s="1"/>
  <c r="AH21" i="3"/>
  <c r="AH34" i="3" s="1"/>
  <c r="AI21" i="3"/>
  <c r="AI34" i="3" s="1"/>
  <c r="AJ21" i="3"/>
  <c r="AJ34" i="3" s="1"/>
  <c r="AE22" i="3"/>
  <c r="AF22" i="3"/>
  <c r="AG22" i="3"/>
  <c r="AG35" i="3" s="1"/>
  <c r="AH22" i="3"/>
  <c r="AH35" i="3" s="1"/>
  <c r="AI22" i="3"/>
  <c r="AJ22" i="3"/>
  <c r="AJ35" i="3"/>
  <c r="AE23" i="3"/>
  <c r="AF23" i="3"/>
  <c r="AG23" i="3"/>
  <c r="AH23" i="3"/>
  <c r="AH36" i="3"/>
  <c r="AI23" i="3"/>
  <c r="AI36" i="3"/>
  <c r="AJ23" i="3"/>
  <c r="AE24" i="3"/>
  <c r="AF24" i="3"/>
  <c r="AG24" i="3"/>
  <c r="AG37" i="3"/>
  <c r="AH24" i="3"/>
  <c r="AH37" i="3"/>
  <c r="AI24" i="3"/>
  <c r="AJ24" i="3"/>
  <c r="AJ37" i="3"/>
  <c r="AE25" i="3"/>
  <c r="AF25" i="3"/>
  <c r="AG25" i="3"/>
  <c r="AG38" i="3"/>
  <c r="AH25" i="3"/>
  <c r="AI25" i="3"/>
  <c r="AI38" i="3"/>
  <c r="AJ25" i="3"/>
  <c r="AJ38" i="3"/>
  <c r="AE26" i="3"/>
  <c r="AF26" i="3"/>
  <c r="AF39" i="3"/>
  <c r="AG26" i="3"/>
  <c r="AG39" i="3" s="1"/>
  <c r="AH26" i="3"/>
  <c r="AH39" i="3" s="1"/>
  <c r="AI26" i="3"/>
  <c r="AI39" i="3" s="1"/>
  <c r="AJ26" i="3"/>
  <c r="AJ39" i="3" s="1"/>
  <c r="AE27" i="3"/>
  <c r="AF27" i="3"/>
  <c r="AG27" i="3"/>
  <c r="AG40" i="3" s="1"/>
  <c r="AH27" i="3"/>
  <c r="AI27" i="3"/>
  <c r="AI40" i="3"/>
  <c r="AJ27" i="3"/>
  <c r="AJ40" i="3" s="1"/>
  <c r="AF16" i="3"/>
  <c r="AG16" i="3"/>
  <c r="AH16" i="3"/>
  <c r="AI16" i="3"/>
  <c r="AJ16" i="3"/>
  <c r="AJ29" i="3" s="1"/>
  <c r="AE16" i="3"/>
  <c r="Q4" i="3"/>
  <c r="R4" i="3"/>
  <c r="S4" i="3"/>
  <c r="S30" i="3"/>
  <c r="T4" i="3"/>
  <c r="T30" i="3"/>
  <c r="U4" i="3"/>
  <c r="U30" i="3" s="1"/>
  <c r="V4" i="3"/>
  <c r="V30" i="3" s="1"/>
  <c r="Q5" i="3"/>
  <c r="R5" i="3"/>
  <c r="S5" i="3"/>
  <c r="S31" i="3"/>
  <c r="T5" i="3"/>
  <c r="U5" i="3"/>
  <c r="U31" i="3" s="1"/>
  <c r="V5" i="3"/>
  <c r="V31" i="3"/>
  <c r="Q6" i="3"/>
  <c r="R6" i="3"/>
  <c r="Y6" i="3" s="1"/>
  <c r="S6" i="3"/>
  <c r="T6" i="3"/>
  <c r="T32" i="3" s="1"/>
  <c r="U6" i="3"/>
  <c r="U32" i="3"/>
  <c r="V6" i="3"/>
  <c r="V32" i="3"/>
  <c r="Q7" i="3"/>
  <c r="R7" i="3"/>
  <c r="S7" i="3"/>
  <c r="S33" i="3" s="1"/>
  <c r="T7" i="3"/>
  <c r="T33" i="3"/>
  <c r="U7" i="3"/>
  <c r="U33" i="3"/>
  <c r="V7" i="3"/>
  <c r="Q8" i="3"/>
  <c r="R8" i="3"/>
  <c r="S8" i="3"/>
  <c r="S34" i="3"/>
  <c r="T8" i="3"/>
  <c r="T34" i="3"/>
  <c r="U8" i="3"/>
  <c r="U34" i="3" s="1"/>
  <c r="V8" i="3"/>
  <c r="V34" i="3" s="1"/>
  <c r="Q9" i="3"/>
  <c r="R9" i="3"/>
  <c r="S9" i="3"/>
  <c r="S35" i="3"/>
  <c r="T9" i="3"/>
  <c r="U9" i="3"/>
  <c r="U35" i="3" s="1"/>
  <c r="V9" i="3"/>
  <c r="V35" i="3"/>
  <c r="Q10" i="3"/>
  <c r="R10" i="3"/>
  <c r="R36" i="3"/>
  <c r="S10" i="3"/>
  <c r="S36" i="3"/>
  <c r="T10" i="3"/>
  <c r="T36" i="3"/>
  <c r="U10" i="3"/>
  <c r="V10" i="3"/>
  <c r="V36" i="3"/>
  <c r="Q11" i="3"/>
  <c r="R11" i="3"/>
  <c r="S11" i="3"/>
  <c r="S37" i="3" s="1"/>
  <c r="T11" i="3"/>
  <c r="T37" i="3"/>
  <c r="U11" i="3"/>
  <c r="U37" i="3"/>
  <c r="V11" i="3"/>
  <c r="V37" i="3" s="1"/>
  <c r="Q12" i="3"/>
  <c r="R12" i="3"/>
  <c r="S12" i="3"/>
  <c r="S38" i="3"/>
  <c r="T12" i="3"/>
  <c r="T38" i="3"/>
  <c r="U12" i="3"/>
  <c r="V12" i="3"/>
  <c r="V38" i="3" s="1"/>
  <c r="Q13" i="3"/>
  <c r="R13" i="3"/>
  <c r="S13" i="3"/>
  <c r="S39" i="3"/>
  <c r="T13" i="3"/>
  <c r="T39" i="3" s="1"/>
  <c r="U13" i="3"/>
  <c r="U39" i="3" s="1"/>
  <c r="V13" i="3"/>
  <c r="V39" i="3"/>
  <c r="Q14" i="3"/>
  <c r="R14" i="3"/>
  <c r="W14" i="3" s="1"/>
  <c r="W40" i="3" s="1"/>
  <c r="S14" i="3"/>
  <c r="S40" i="3" s="1"/>
  <c r="T14" i="3"/>
  <c r="T40" i="3" s="1"/>
  <c r="U14" i="3"/>
  <c r="U40" i="3"/>
  <c r="V14" i="3"/>
  <c r="V40" i="3"/>
  <c r="R3" i="3"/>
  <c r="S3" i="3"/>
  <c r="S29" i="3"/>
  <c r="T3" i="3"/>
  <c r="T29" i="3"/>
  <c r="U3" i="3"/>
  <c r="U29" i="3" s="1"/>
  <c r="V3" i="3"/>
  <c r="Q3" i="3"/>
  <c r="O12" i="3"/>
  <c r="J4" i="3"/>
  <c r="K4" i="3"/>
  <c r="K30" i="3"/>
  <c r="L4" i="3"/>
  <c r="L30" i="3"/>
  <c r="M4" i="3"/>
  <c r="M30" i="3" s="1"/>
  <c r="N4" i="3"/>
  <c r="N30" i="3" s="1"/>
  <c r="O4" i="3"/>
  <c r="O30" i="3"/>
  <c r="J5" i="3"/>
  <c r="K5" i="3"/>
  <c r="Y5" i="3" s="1"/>
  <c r="K31" i="3"/>
  <c r="L5" i="3"/>
  <c r="L31" i="3"/>
  <c r="M5" i="3"/>
  <c r="M31" i="3"/>
  <c r="N5" i="3"/>
  <c r="AB5" i="3" s="1"/>
  <c r="AB31" i="3" s="1"/>
  <c r="O5" i="3"/>
  <c r="AC5" i="3" s="1"/>
  <c r="AC31" i="3" s="1"/>
  <c r="J6" i="3"/>
  <c r="K6" i="3"/>
  <c r="K32" i="3"/>
  <c r="L6" i="3"/>
  <c r="L32" i="3"/>
  <c r="M6" i="3"/>
  <c r="N6" i="3"/>
  <c r="N32" i="3" s="1"/>
  <c r="O6" i="3"/>
  <c r="O32" i="3"/>
  <c r="J7" i="3"/>
  <c r="K7" i="3"/>
  <c r="K33" i="3"/>
  <c r="L7" i="3"/>
  <c r="L33" i="3"/>
  <c r="M7" i="3"/>
  <c r="N7" i="3"/>
  <c r="N33" i="3" s="1"/>
  <c r="O7" i="3"/>
  <c r="O33" i="3"/>
  <c r="J8" i="3"/>
  <c r="K8" i="3"/>
  <c r="Y8" i="3" s="1"/>
  <c r="K34" i="3"/>
  <c r="L8" i="3"/>
  <c r="L34" i="3"/>
  <c r="M8" i="3"/>
  <c r="M34" i="3"/>
  <c r="N8" i="3"/>
  <c r="O8" i="3"/>
  <c r="AC8" i="3" s="1"/>
  <c r="AC34" i="3" s="1"/>
  <c r="O34" i="3"/>
  <c r="J9" i="3"/>
  <c r="K9" i="3"/>
  <c r="K35" i="3" s="1"/>
  <c r="L9" i="3"/>
  <c r="L35" i="3"/>
  <c r="M9" i="3"/>
  <c r="M35" i="3"/>
  <c r="N9" i="3"/>
  <c r="O9" i="3"/>
  <c r="O35" i="3" s="1"/>
  <c r="J10" i="3"/>
  <c r="K10" i="3"/>
  <c r="K15" i="3" s="1"/>
  <c r="L10" i="3"/>
  <c r="M10" i="3"/>
  <c r="M36" i="3"/>
  <c r="N10" i="3"/>
  <c r="N36" i="3"/>
  <c r="O10" i="3"/>
  <c r="J11" i="3"/>
  <c r="K11" i="3"/>
  <c r="L11" i="3"/>
  <c r="L37" i="3" s="1"/>
  <c r="M11" i="3"/>
  <c r="M37" i="3"/>
  <c r="N11" i="3"/>
  <c r="N37" i="3"/>
  <c r="O11" i="3"/>
  <c r="J12" i="3"/>
  <c r="K12" i="3"/>
  <c r="K38" i="3"/>
  <c r="L12" i="3"/>
  <c r="M12" i="3"/>
  <c r="N12" i="3"/>
  <c r="N38" i="3"/>
  <c r="J13" i="3"/>
  <c r="K13" i="3"/>
  <c r="K39" i="3"/>
  <c r="L13" i="3"/>
  <c r="M13" i="3"/>
  <c r="N13" i="3"/>
  <c r="N39" i="3"/>
  <c r="O13" i="3"/>
  <c r="O39" i="3"/>
  <c r="J14" i="3"/>
  <c r="K14" i="3"/>
  <c r="K40" i="3"/>
  <c r="L14" i="3"/>
  <c r="L40" i="3" s="1"/>
  <c r="M14" i="3"/>
  <c r="M40" i="3" s="1"/>
  <c r="N14" i="3"/>
  <c r="N40" i="3"/>
  <c r="O14" i="3"/>
  <c r="O40" i="3"/>
  <c r="K3" i="3"/>
  <c r="L3" i="3"/>
  <c r="L29" i="3"/>
  <c r="M3" i="3"/>
  <c r="M29" i="3"/>
  <c r="N3" i="3"/>
  <c r="O3" i="3"/>
  <c r="J3" i="3"/>
  <c r="D40" i="3"/>
  <c r="E40" i="3"/>
  <c r="F40" i="3"/>
  <c r="G40" i="3"/>
  <c r="I40" i="3" s="1"/>
  <c r="H40" i="3"/>
  <c r="D41" i="3"/>
  <c r="E41" i="3"/>
  <c r="F41" i="3"/>
  <c r="G41" i="3"/>
  <c r="H41" i="3"/>
  <c r="C41" i="3"/>
  <c r="D29" i="3"/>
  <c r="BL29" i="3" s="1"/>
  <c r="BR29" i="3" s="1"/>
  <c r="E29" i="3"/>
  <c r="F29" i="3"/>
  <c r="G29" i="3"/>
  <c r="H29" i="3"/>
  <c r="D30" i="3"/>
  <c r="E30" i="3"/>
  <c r="F30" i="3"/>
  <c r="G30" i="3"/>
  <c r="I30" i="3" s="1"/>
  <c r="H30" i="3"/>
  <c r="D31" i="3"/>
  <c r="E31" i="3"/>
  <c r="F31" i="3"/>
  <c r="G31" i="3"/>
  <c r="H31" i="3"/>
  <c r="D32" i="3"/>
  <c r="E32" i="3"/>
  <c r="F32" i="3"/>
  <c r="G32" i="3"/>
  <c r="BO32" i="3" s="1"/>
  <c r="H32" i="3"/>
  <c r="D33" i="3"/>
  <c r="E33" i="3"/>
  <c r="F33" i="3"/>
  <c r="G33" i="3"/>
  <c r="H33" i="3"/>
  <c r="D34" i="3"/>
  <c r="E34" i="3"/>
  <c r="F34" i="3"/>
  <c r="G34" i="3"/>
  <c r="H34" i="3"/>
  <c r="D35" i="3"/>
  <c r="E35" i="3"/>
  <c r="F35" i="3"/>
  <c r="I35" i="3" s="1"/>
  <c r="G35" i="3"/>
  <c r="H35" i="3"/>
  <c r="D36" i="3"/>
  <c r="E36" i="3"/>
  <c r="F36" i="3"/>
  <c r="G36" i="3"/>
  <c r="H36" i="3"/>
  <c r="D37" i="3"/>
  <c r="E37" i="3"/>
  <c r="F37" i="3"/>
  <c r="G37" i="3"/>
  <c r="H37" i="3"/>
  <c r="D38" i="3"/>
  <c r="E38" i="3"/>
  <c r="F38" i="3"/>
  <c r="G38" i="3"/>
  <c r="H38" i="3"/>
  <c r="D39" i="3"/>
  <c r="E39" i="3"/>
  <c r="F39" i="3"/>
  <c r="G39" i="3"/>
  <c r="H39" i="3"/>
  <c r="C30" i="3"/>
  <c r="C31" i="3"/>
  <c r="I31" i="3" s="1"/>
  <c r="C32" i="3"/>
  <c r="C33" i="3"/>
  <c r="C34" i="3"/>
  <c r="C35" i="3"/>
  <c r="C36" i="3"/>
  <c r="C37" i="3"/>
  <c r="C38" i="3"/>
  <c r="C39" i="3"/>
  <c r="I39" i="3" s="1"/>
  <c r="C40" i="3"/>
  <c r="C29" i="3"/>
  <c r="BK29" i="3" s="1"/>
  <c r="D27" i="3"/>
  <c r="E27" i="3"/>
  <c r="F27" i="3"/>
  <c r="G27" i="3"/>
  <c r="H27" i="3"/>
  <c r="D28" i="3"/>
  <c r="E28" i="3"/>
  <c r="F28" i="3"/>
  <c r="G28" i="3"/>
  <c r="H28" i="3"/>
  <c r="C28" i="3"/>
  <c r="E17" i="3"/>
  <c r="BM17" i="3"/>
  <c r="BS17" i="3"/>
  <c r="F17" i="3"/>
  <c r="BN17" i="3"/>
  <c r="BT17" i="3" s="1"/>
  <c r="G17" i="3"/>
  <c r="BO17" i="3" s="1"/>
  <c r="H17" i="3"/>
  <c r="E18" i="3"/>
  <c r="F18" i="3"/>
  <c r="G18" i="3"/>
  <c r="BO18" i="3"/>
  <c r="H18" i="3"/>
  <c r="BP18" i="3" s="1"/>
  <c r="BV18" i="3" s="1"/>
  <c r="E19" i="3"/>
  <c r="F19" i="3"/>
  <c r="G19" i="3"/>
  <c r="BU19" i="3"/>
  <c r="H19" i="3"/>
  <c r="E20" i="3"/>
  <c r="F20" i="3"/>
  <c r="BN20" i="3" s="1"/>
  <c r="G20" i="3"/>
  <c r="H20" i="3"/>
  <c r="E21" i="3"/>
  <c r="BM21" i="3"/>
  <c r="BS21" i="3"/>
  <c r="F21" i="3"/>
  <c r="BN21" i="3"/>
  <c r="BT21" i="3"/>
  <c r="G21" i="3"/>
  <c r="BO21" i="3" s="1"/>
  <c r="H21" i="3"/>
  <c r="E22" i="3"/>
  <c r="BM22" i="3" s="1"/>
  <c r="BS22" i="3" s="1"/>
  <c r="F22" i="3"/>
  <c r="G22" i="3"/>
  <c r="BO22" i="3"/>
  <c r="H22" i="3"/>
  <c r="BP22" i="3" s="1"/>
  <c r="BV22" i="3" s="1"/>
  <c r="E23" i="3"/>
  <c r="F23" i="3"/>
  <c r="BN23" i="3" s="1"/>
  <c r="BT23" i="3" s="1"/>
  <c r="G23" i="3"/>
  <c r="BU23" i="3"/>
  <c r="H23" i="3"/>
  <c r="E24" i="3"/>
  <c r="BM24" i="3" s="1"/>
  <c r="BS24" i="3" s="1"/>
  <c r="F24" i="3"/>
  <c r="BN24" i="3" s="1"/>
  <c r="G24" i="3"/>
  <c r="H24" i="3"/>
  <c r="E25" i="3"/>
  <c r="BM25" i="3" s="1"/>
  <c r="BS25" i="3"/>
  <c r="F25" i="3"/>
  <c r="BN25" i="3"/>
  <c r="BT25" i="3"/>
  <c r="G25" i="3"/>
  <c r="BO25" i="3" s="1"/>
  <c r="BU25" i="3" s="1"/>
  <c r="H25" i="3"/>
  <c r="E26" i="3"/>
  <c r="F26" i="3"/>
  <c r="G26" i="3"/>
  <c r="BO26" i="3"/>
  <c r="H26" i="3"/>
  <c r="BP26" i="3"/>
  <c r="BV26" i="3" s="1"/>
  <c r="E16" i="3"/>
  <c r="BM16" i="3" s="1"/>
  <c r="BS16" i="3" s="1"/>
  <c r="F16" i="3"/>
  <c r="BN16" i="3" s="1"/>
  <c r="G16" i="3"/>
  <c r="H16" i="3"/>
  <c r="D17" i="3"/>
  <c r="I17" i="3" s="1"/>
  <c r="D18" i="3"/>
  <c r="I18" i="3" s="1"/>
  <c r="D19" i="3"/>
  <c r="D20" i="3"/>
  <c r="BL20" i="3"/>
  <c r="D21" i="3"/>
  <c r="D22" i="3"/>
  <c r="BL22" i="3" s="1"/>
  <c r="D23" i="3"/>
  <c r="BL23" i="3"/>
  <c r="D24" i="3"/>
  <c r="BL24" i="3" s="1"/>
  <c r="D25" i="3"/>
  <c r="I25" i="3" s="1"/>
  <c r="D26" i="3"/>
  <c r="D16" i="3"/>
  <c r="C17" i="3"/>
  <c r="C18" i="3"/>
  <c r="C19" i="3"/>
  <c r="C20" i="3"/>
  <c r="C21" i="3"/>
  <c r="C22" i="3"/>
  <c r="I22" i="3" s="1"/>
  <c r="C23" i="3"/>
  <c r="C24" i="3"/>
  <c r="C25" i="3"/>
  <c r="C26" i="3"/>
  <c r="C27" i="3"/>
  <c r="C16" i="3"/>
  <c r="E15" i="3"/>
  <c r="F15" i="3"/>
  <c r="G15" i="3"/>
  <c r="H15" i="3"/>
  <c r="E4" i="3"/>
  <c r="BM4" i="3"/>
  <c r="F4" i="3"/>
  <c r="BN4" i="3" s="1"/>
  <c r="BT4" i="3"/>
  <c r="G4" i="3"/>
  <c r="BO4" i="3"/>
  <c r="BU4" i="3" s="1"/>
  <c r="H4" i="3"/>
  <c r="BP4" i="3"/>
  <c r="BV4" i="3" s="1"/>
  <c r="E5" i="3"/>
  <c r="F5" i="3"/>
  <c r="G5" i="3"/>
  <c r="BO5" i="3"/>
  <c r="H5" i="3"/>
  <c r="BP5" i="3" s="1"/>
  <c r="E6" i="3"/>
  <c r="F6" i="3"/>
  <c r="BN6" i="3" s="1"/>
  <c r="BT6" i="3"/>
  <c r="G6" i="3"/>
  <c r="H6" i="3"/>
  <c r="E7" i="3"/>
  <c r="F7" i="3"/>
  <c r="G7" i="3"/>
  <c r="H7" i="3"/>
  <c r="E8" i="3"/>
  <c r="BM8" i="3"/>
  <c r="BS8" i="3" s="1"/>
  <c r="F8" i="3"/>
  <c r="G8" i="3"/>
  <c r="BO8" i="3" s="1"/>
  <c r="BU8" i="3" s="1"/>
  <c r="H8" i="3"/>
  <c r="BP8" i="3" s="1"/>
  <c r="BV8" i="3"/>
  <c r="E9" i="3"/>
  <c r="F9" i="3"/>
  <c r="G9" i="3"/>
  <c r="BO9" i="3" s="1"/>
  <c r="BU9" i="3" s="1"/>
  <c r="H9" i="3"/>
  <c r="BP9" i="3" s="1"/>
  <c r="BV9" i="3"/>
  <c r="E10" i="3"/>
  <c r="F10" i="3"/>
  <c r="BN10" i="3" s="1"/>
  <c r="G10" i="3"/>
  <c r="H10" i="3"/>
  <c r="E11" i="3"/>
  <c r="F11" i="3"/>
  <c r="G11" i="3"/>
  <c r="I11" i="3" s="1"/>
  <c r="H11" i="3"/>
  <c r="E12" i="3"/>
  <c r="F12" i="3"/>
  <c r="BN12" i="3" s="1"/>
  <c r="BT12" i="3"/>
  <c r="G12" i="3"/>
  <c r="H12" i="3"/>
  <c r="E13" i="3"/>
  <c r="F13" i="3"/>
  <c r="G13" i="3"/>
  <c r="H13" i="3"/>
  <c r="BP13" i="3" s="1"/>
  <c r="E14" i="3"/>
  <c r="F14" i="3"/>
  <c r="BN14" i="3" s="1"/>
  <c r="BT14" i="3" s="1"/>
  <c r="G14" i="3"/>
  <c r="BO14" i="3"/>
  <c r="BU14" i="3" s="1"/>
  <c r="H14" i="3"/>
  <c r="BV14" i="3"/>
  <c r="E3" i="3"/>
  <c r="F3" i="3"/>
  <c r="G3" i="3"/>
  <c r="H3" i="3"/>
  <c r="D14" i="3"/>
  <c r="D15" i="3"/>
  <c r="C15" i="3"/>
  <c r="C5" i="3"/>
  <c r="I5" i="3" s="1"/>
  <c r="D5" i="3"/>
  <c r="C6" i="3"/>
  <c r="BK6" i="3" s="1"/>
  <c r="D6" i="3"/>
  <c r="C7" i="3"/>
  <c r="D7" i="3"/>
  <c r="C8" i="3"/>
  <c r="D8" i="3"/>
  <c r="C9" i="3"/>
  <c r="I9" i="3" s="1"/>
  <c r="D9" i="3"/>
  <c r="C10" i="3"/>
  <c r="D10" i="3"/>
  <c r="BL10" i="3" s="1"/>
  <c r="BR10" i="3" s="1"/>
  <c r="C11" i="3"/>
  <c r="D11" i="3"/>
  <c r="BL11" i="3"/>
  <c r="BR11" i="3" s="1"/>
  <c r="C12" i="3"/>
  <c r="D12" i="3"/>
  <c r="C13" i="3"/>
  <c r="I13" i="3" s="1"/>
  <c r="D13" i="3"/>
  <c r="C14" i="3"/>
  <c r="C4" i="3"/>
  <c r="D4" i="3"/>
  <c r="BL4" i="3" s="1"/>
  <c r="D3" i="3"/>
  <c r="C3" i="3"/>
  <c r="BY16" i="1"/>
  <c r="BY17" i="1"/>
  <c r="BY23" i="1"/>
  <c r="CB23" i="1"/>
  <c r="BZ26" i="1"/>
  <c r="CA26" i="1"/>
  <c r="CB26" i="1"/>
  <c r="CB6" i="1"/>
  <c r="CB11" i="1"/>
  <c r="BZ12" i="1"/>
  <c r="BU16" i="1"/>
  <c r="CB16" i="1"/>
  <c r="BR16" i="1"/>
  <c r="BS16" i="1"/>
  <c r="BZ16" i="1"/>
  <c r="BT16" i="1"/>
  <c r="CA16" i="1"/>
  <c r="BR17" i="1"/>
  <c r="BS17" i="1"/>
  <c r="BZ17" i="1"/>
  <c r="BT17" i="1"/>
  <c r="CA17" i="1"/>
  <c r="BU17" i="1"/>
  <c r="CB17" i="1"/>
  <c r="BR18" i="1"/>
  <c r="BY18" i="1"/>
  <c r="BS18" i="1"/>
  <c r="BZ18" i="1"/>
  <c r="BT18" i="1"/>
  <c r="CA18" i="1"/>
  <c r="BU18" i="1"/>
  <c r="CB18" i="1"/>
  <c r="BR19" i="1"/>
  <c r="BY19" i="1"/>
  <c r="BS19" i="1"/>
  <c r="BZ19" i="1"/>
  <c r="BT19" i="1"/>
  <c r="CA19" i="1"/>
  <c r="BU19" i="1"/>
  <c r="CB19" i="1"/>
  <c r="BR20" i="1"/>
  <c r="BY20" i="1"/>
  <c r="BS20" i="1"/>
  <c r="BZ20" i="1"/>
  <c r="BT20" i="1"/>
  <c r="CA20" i="1"/>
  <c r="BU20" i="1"/>
  <c r="CB20" i="1"/>
  <c r="BR21" i="1"/>
  <c r="BY21" i="1"/>
  <c r="BS21" i="1"/>
  <c r="BZ21" i="1"/>
  <c r="BT21" i="1"/>
  <c r="CA21" i="1"/>
  <c r="BU21" i="1"/>
  <c r="CB21" i="1"/>
  <c r="BR22" i="1"/>
  <c r="BY22" i="1"/>
  <c r="BS22" i="1"/>
  <c r="BZ22" i="1"/>
  <c r="BT22" i="1"/>
  <c r="CA22" i="1"/>
  <c r="BU22" i="1"/>
  <c r="CB22" i="1"/>
  <c r="BR23" i="1"/>
  <c r="BS23" i="1"/>
  <c r="BZ23" i="1"/>
  <c r="BT23" i="1"/>
  <c r="CA23" i="1"/>
  <c r="BU23" i="1"/>
  <c r="BR24" i="1"/>
  <c r="BY24" i="1"/>
  <c r="BS24" i="1"/>
  <c r="BZ24" i="1"/>
  <c r="BT24" i="1"/>
  <c r="CA24" i="1"/>
  <c r="BU24" i="1"/>
  <c r="CB24" i="1"/>
  <c r="BR25" i="1"/>
  <c r="BY25" i="1"/>
  <c r="BS25" i="1"/>
  <c r="BZ25" i="1"/>
  <c r="BT25" i="1"/>
  <c r="CA25" i="1"/>
  <c r="BU25" i="1"/>
  <c r="CB25" i="1"/>
  <c r="BR26" i="1"/>
  <c r="BY26" i="1"/>
  <c r="BS26" i="1"/>
  <c r="BT26" i="1"/>
  <c r="BU26" i="1"/>
  <c r="BR27" i="1"/>
  <c r="BY27" i="1"/>
  <c r="BS27" i="1"/>
  <c r="BZ27" i="1"/>
  <c r="BT27" i="1"/>
  <c r="CA27" i="1"/>
  <c r="BU27" i="1"/>
  <c r="CB27" i="1"/>
  <c r="BS6" i="1"/>
  <c r="BZ6" i="1"/>
  <c r="BV7" i="1"/>
  <c r="BR3" i="1"/>
  <c r="BY3" i="1"/>
  <c r="BS3" i="1"/>
  <c r="BZ3" i="1"/>
  <c r="BT3" i="1"/>
  <c r="CA3" i="1"/>
  <c r="BU3" i="1"/>
  <c r="CB3" i="1"/>
  <c r="BR4" i="1"/>
  <c r="BY4" i="1"/>
  <c r="BS4" i="1"/>
  <c r="BZ4" i="1"/>
  <c r="BT4" i="1"/>
  <c r="CA4" i="1"/>
  <c r="BU4" i="1"/>
  <c r="CB4" i="1"/>
  <c r="BR5" i="1"/>
  <c r="BY5" i="1"/>
  <c r="BS5" i="1"/>
  <c r="BZ5" i="1"/>
  <c r="BT5" i="1"/>
  <c r="CA5" i="1"/>
  <c r="BU5" i="1"/>
  <c r="CB5" i="1"/>
  <c r="BR6" i="1"/>
  <c r="BY6" i="1"/>
  <c r="BT6" i="1"/>
  <c r="CA6" i="1"/>
  <c r="BU6" i="1"/>
  <c r="BR7" i="1"/>
  <c r="BY7" i="1"/>
  <c r="BS7" i="1"/>
  <c r="BZ7" i="1"/>
  <c r="BT7" i="1"/>
  <c r="CA7" i="1"/>
  <c r="BU7" i="1"/>
  <c r="CB7" i="1"/>
  <c r="BR8" i="1"/>
  <c r="BY8" i="1"/>
  <c r="BS8" i="1"/>
  <c r="BZ8" i="1"/>
  <c r="BT8" i="1"/>
  <c r="CA8" i="1"/>
  <c r="BU8" i="1"/>
  <c r="CB8" i="1"/>
  <c r="BR9" i="1"/>
  <c r="BY9" i="1"/>
  <c r="BS9" i="1"/>
  <c r="BZ9" i="1"/>
  <c r="BT9" i="1"/>
  <c r="CA9" i="1"/>
  <c r="BU9" i="1"/>
  <c r="CB9" i="1"/>
  <c r="BR10" i="1"/>
  <c r="BY10" i="1"/>
  <c r="BS10" i="1"/>
  <c r="BZ10" i="1"/>
  <c r="BT10" i="1"/>
  <c r="CA10" i="1"/>
  <c r="BU10" i="1"/>
  <c r="CB10" i="1"/>
  <c r="BR11" i="1"/>
  <c r="BY11" i="1"/>
  <c r="BS11" i="1"/>
  <c r="BZ11" i="1"/>
  <c r="BT11" i="1"/>
  <c r="CA11" i="1"/>
  <c r="BU11" i="1"/>
  <c r="BR12" i="1"/>
  <c r="BY12" i="1"/>
  <c r="BS12" i="1"/>
  <c r="BT12" i="1"/>
  <c r="CA12" i="1"/>
  <c r="BU12" i="1"/>
  <c r="CB12" i="1"/>
  <c r="BR13" i="1"/>
  <c r="BY13" i="1"/>
  <c r="BS13" i="1"/>
  <c r="BZ13" i="1"/>
  <c r="BT13" i="1"/>
  <c r="CA13" i="1"/>
  <c r="BU13" i="1"/>
  <c r="CB13" i="1"/>
  <c r="BR14" i="1"/>
  <c r="BY14" i="1"/>
  <c r="BS14" i="1"/>
  <c r="BZ14" i="1"/>
  <c r="BT14" i="1"/>
  <c r="CA14" i="1"/>
  <c r="BU14" i="1"/>
  <c r="CB14" i="1"/>
  <c r="BP3" i="1"/>
  <c r="BM20" i="3"/>
  <c r="BL26" i="3"/>
  <c r="BT26" i="3"/>
  <c r="BT22" i="3"/>
  <c r="BT20" i="3"/>
  <c r="BL27" i="3"/>
  <c r="BP20" i="3"/>
  <c r="BV20" i="3" s="1"/>
  <c r="BN27" i="3"/>
  <c r="BT27" i="3" s="1"/>
  <c r="BM26" i="3"/>
  <c r="BS26" i="3" s="1"/>
  <c r="BM18" i="3"/>
  <c r="BS18" i="3" s="1"/>
  <c r="BL21" i="3"/>
  <c r="BP24" i="3"/>
  <c r="BV24" i="3"/>
  <c r="BL19" i="3"/>
  <c r="BP25" i="3"/>
  <c r="BP23" i="3"/>
  <c r="BV23" i="3"/>
  <c r="BP21" i="3"/>
  <c r="BP19" i="3"/>
  <c r="BV19" i="3" s="1"/>
  <c r="BP17" i="3"/>
  <c r="BN5" i="3"/>
  <c r="BT5" i="3" s="1"/>
  <c r="BO12" i="3"/>
  <c r="BU12" i="3" s="1"/>
  <c r="BP7" i="3"/>
  <c r="BV7" i="3" s="1"/>
  <c r="BL6" i="3"/>
  <c r="BR6" i="3" s="1"/>
  <c r="BO3" i="3"/>
  <c r="BU3" i="3" s="1"/>
  <c r="BN11" i="3"/>
  <c r="BT11" i="3" s="1"/>
  <c r="BN7" i="3"/>
  <c r="BL13" i="3"/>
  <c r="BR13" i="3" s="1"/>
  <c r="BL5" i="3"/>
  <c r="BR5" i="3"/>
  <c r="BM3" i="3"/>
  <c r="BS3" i="3" s="1"/>
  <c r="BM13" i="3"/>
  <c r="BS13" i="3" s="1"/>
  <c r="BM11" i="3"/>
  <c r="BS11" i="3"/>
  <c r="BM7" i="3"/>
  <c r="BM5" i="3"/>
  <c r="BS5" i="3" s="1"/>
  <c r="BO10" i="3"/>
  <c r="BP3" i="3"/>
  <c r="BV3" i="3"/>
  <c r="BP11" i="3"/>
  <c r="BV11" i="3"/>
  <c r="BL9" i="3"/>
  <c r="BM9" i="3"/>
  <c r="BS9" i="3" s="1"/>
  <c r="BL12" i="3"/>
  <c r="BR12" i="3"/>
  <c r="BM12" i="3"/>
  <c r="BO13" i="3"/>
  <c r="BN9" i="3"/>
  <c r="BT9" i="3" s="1"/>
  <c r="CB28" i="1"/>
  <c r="CA28" i="1"/>
  <c r="BZ28" i="1"/>
  <c r="BY28" i="1"/>
  <c r="CB15" i="1"/>
  <c r="CA15" i="1"/>
  <c r="BZ15" i="1"/>
  <c r="BY15" i="1"/>
  <c r="BD25" i="3"/>
  <c r="BL3" i="3"/>
  <c r="BR3" i="3" s="1"/>
  <c r="AX28" i="3"/>
  <c r="BB28" i="3"/>
  <c r="AY28" i="3"/>
  <c r="BD12" i="3"/>
  <c r="BD8" i="3"/>
  <c r="BD17" i="3"/>
  <c r="BD19" i="3"/>
  <c r="BD18" i="3"/>
  <c r="AK16" i="3"/>
  <c r="AK29" i="3" s="1"/>
  <c r="AH29" i="3"/>
  <c r="AG29" i="3"/>
  <c r="AK25" i="3"/>
  <c r="AH40" i="3"/>
  <c r="AG36" i="3"/>
  <c r="AA11" i="3"/>
  <c r="AA37" i="3"/>
  <c r="Z11" i="3"/>
  <c r="Z37" i="3"/>
  <c r="Y34" i="3"/>
  <c r="Z13" i="3"/>
  <c r="Z39" i="3"/>
  <c r="AB10" i="3"/>
  <c r="AB36" i="3" s="1"/>
  <c r="AB11" i="3"/>
  <c r="AB37" i="3" s="1"/>
  <c r="AA8" i="3"/>
  <c r="AA34" i="3"/>
  <c r="Z8" i="3"/>
  <c r="Z34" i="3"/>
  <c r="AC12" i="3"/>
  <c r="AC38" i="3" s="1"/>
  <c r="AA3" i="3"/>
  <c r="AA29" i="3"/>
  <c r="Z7" i="3"/>
  <c r="Z33" i="3"/>
  <c r="AB7" i="3"/>
  <c r="AB33" i="3"/>
  <c r="Z3" i="3"/>
  <c r="Z29" i="3" s="1"/>
  <c r="Z5" i="3"/>
  <c r="Z31" i="3" s="1"/>
  <c r="AC4" i="3"/>
  <c r="AC30" i="3"/>
  <c r="AA10" i="3"/>
  <c r="AA36" i="3"/>
  <c r="Z14" i="3"/>
  <c r="Z40" i="3" s="1"/>
  <c r="Y32" i="3"/>
  <c r="AC13" i="3"/>
  <c r="AC39" i="3" s="1"/>
  <c r="AC9" i="3"/>
  <c r="AC35" i="3"/>
  <c r="AB13" i="3"/>
  <c r="AB39" i="3"/>
  <c r="AC14" i="3"/>
  <c r="AC40" i="3"/>
  <c r="AC6" i="3"/>
  <c r="AC32" i="3"/>
  <c r="AB14" i="3"/>
  <c r="AB40" i="3"/>
  <c r="AA14" i="3"/>
  <c r="AA40" i="3"/>
  <c r="Z10" i="3"/>
  <c r="Z36" i="3" s="1"/>
  <c r="Z9" i="3"/>
  <c r="Z35" i="3" s="1"/>
  <c r="Y9" i="3"/>
  <c r="Y35" i="3" s="1"/>
  <c r="Y31" i="3"/>
  <c r="Y7" i="3"/>
  <c r="Y33" i="3"/>
  <c r="AB4" i="3"/>
  <c r="AB30" i="3" s="1"/>
  <c r="AA4" i="3"/>
  <c r="Z4" i="3"/>
  <c r="Z30" i="3" s="1"/>
  <c r="Y12" i="3"/>
  <c r="Y38" i="3"/>
  <c r="Y4" i="3"/>
  <c r="Y30" i="3"/>
  <c r="W7" i="3"/>
  <c r="W33" i="3" s="1"/>
  <c r="X3" i="3"/>
  <c r="W13" i="3"/>
  <c r="W39" i="3" s="1"/>
  <c r="W3" i="3"/>
  <c r="W29" i="3" s="1"/>
  <c r="W11" i="3"/>
  <c r="U15" i="3"/>
  <c r="S15" i="3"/>
  <c r="U36" i="3"/>
  <c r="W8" i="3"/>
  <c r="W34" i="3" s="1"/>
  <c r="W6" i="3"/>
  <c r="W4" i="3"/>
  <c r="P4" i="3"/>
  <c r="P14" i="3"/>
  <c r="P40" i="3" s="1"/>
  <c r="P7" i="3"/>
  <c r="P33" i="3" s="1"/>
  <c r="P13" i="3"/>
  <c r="O31" i="3"/>
  <c r="L39" i="3"/>
  <c r="P9" i="3"/>
  <c r="O38" i="3"/>
  <c r="O15" i="3"/>
  <c r="N15" i="3"/>
  <c r="I41" i="3"/>
  <c r="I6" i="3"/>
  <c r="I28" i="3"/>
  <c r="I23" i="3"/>
  <c r="I4" i="3"/>
  <c r="I24" i="3"/>
  <c r="I21" i="3"/>
  <c r="I32" i="3"/>
  <c r="I33" i="3"/>
  <c r="I29" i="3"/>
  <c r="I38" i="3"/>
  <c r="I37" i="3"/>
  <c r="I36" i="3"/>
  <c r="I27" i="3"/>
  <c r="I26" i="3"/>
  <c r="I16" i="3"/>
  <c r="BU28" i="1"/>
  <c r="BT28" i="1"/>
  <c r="BS28" i="1"/>
  <c r="BR28" i="1"/>
  <c r="BU15" i="1"/>
  <c r="BT15" i="1"/>
  <c r="BS15" i="1"/>
  <c r="BR15" i="1"/>
  <c r="BK15" i="1"/>
  <c r="BL15" i="1"/>
  <c r="BM15" i="1"/>
  <c r="BN15" i="1"/>
  <c r="BK41" i="1"/>
  <c r="BL41" i="1"/>
  <c r="BM41" i="1"/>
  <c r="BN41" i="1"/>
  <c r="BK28" i="1"/>
  <c r="BL28" i="1"/>
  <c r="BM28" i="1"/>
  <c r="BN28" i="1"/>
  <c r="BG29" i="1"/>
  <c r="BC29" i="1"/>
  <c r="BR29" i="1"/>
  <c r="BY29" i="1"/>
  <c r="BD29" i="1"/>
  <c r="BS29" i="1"/>
  <c r="BZ29" i="1"/>
  <c r="BE29" i="1"/>
  <c r="BT29" i="1"/>
  <c r="CA29" i="1"/>
  <c r="BF29" i="1"/>
  <c r="BU29" i="1"/>
  <c r="CB29" i="1"/>
  <c r="BC30" i="1"/>
  <c r="BR30" i="1"/>
  <c r="BY30" i="1"/>
  <c r="BD30" i="1"/>
  <c r="BS30" i="1"/>
  <c r="BZ30" i="1"/>
  <c r="BE30" i="1"/>
  <c r="BT30" i="1"/>
  <c r="CA30" i="1"/>
  <c r="BF30" i="1"/>
  <c r="BU30" i="1"/>
  <c r="CB30" i="1"/>
  <c r="BC31" i="1"/>
  <c r="BR31" i="1"/>
  <c r="BY31" i="1"/>
  <c r="BD31" i="1"/>
  <c r="BS31" i="1"/>
  <c r="BZ31" i="1"/>
  <c r="BE31" i="1"/>
  <c r="BT31" i="1"/>
  <c r="CA31" i="1"/>
  <c r="BF31" i="1"/>
  <c r="BU31" i="1"/>
  <c r="CB31" i="1"/>
  <c r="BC32" i="1"/>
  <c r="BR32" i="1"/>
  <c r="BY32" i="1"/>
  <c r="BD32" i="1"/>
  <c r="BS32" i="1"/>
  <c r="BZ32" i="1"/>
  <c r="BE32" i="1"/>
  <c r="BT32" i="1"/>
  <c r="CA32" i="1"/>
  <c r="BF32" i="1"/>
  <c r="BU32" i="1"/>
  <c r="CB32" i="1"/>
  <c r="BC33" i="1"/>
  <c r="BR33" i="1"/>
  <c r="BY33" i="1"/>
  <c r="BD33" i="1"/>
  <c r="BS33" i="1"/>
  <c r="BZ33" i="1"/>
  <c r="BE33" i="1"/>
  <c r="BT33" i="1"/>
  <c r="CA33" i="1"/>
  <c r="BF33" i="1"/>
  <c r="BU33" i="1"/>
  <c r="CB33" i="1"/>
  <c r="BC34" i="1"/>
  <c r="BR34" i="1"/>
  <c r="BY34" i="1"/>
  <c r="BD34" i="1"/>
  <c r="BS34" i="1"/>
  <c r="BZ34" i="1"/>
  <c r="BE34" i="1"/>
  <c r="BT34" i="1"/>
  <c r="CA34" i="1"/>
  <c r="BF34" i="1"/>
  <c r="BU34" i="1"/>
  <c r="CB34" i="1"/>
  <c r="BC35" i="1"/>
  <c r="BR35" i="1"/>
  <c r="BY35" i="1"/>
  <c r="BD35" i="1"/>
  <c r="BS35" i="1"/>
  <c r="BZ35" i="1"/>
  <c r="BE35" i="1"/>
  <c r="BT35" i="1"/>
  <c r="CA35" i="1"/>
  <c r="BF35" i="1"/>
  <c r="BU35" i="1"/>
  <c r="CB35" i="1"/>
  <c r="BC36" i="1"/>
  <c r="BR36" i="1"/>
  <c r="BY36" i="1"/>
  <c r="BD36" i="1"/>
  <c r="BS36" i="1"/>
  <c r="BZ36" i="1"/>
  <c r="BE36" i="1"/>
  <c r="BT36" i="1"/>
  <c r="CA36" i="1"/>
  <c r="BF36" i="1"/>
  <c r="BU36" i="1"/>
  <c r="CB36" i="1"/>
  <c r="BC37" i="1"/>
  <c r="BR37" i="1"/>
  <c r="BY37" i="1"/>
  <c r="BD37" i="1"/>
  <c r="BS37" i="1"/>
  <c r="BZ37" i="1"/>
  <c r="BE37" i="1"/>
  <c r="BT37" i="1"/>
  <c r="CA37" i="1"/>
  <c r="BF37" i="1"/>
  <c r="BU37" i="1"/>
  <c r="CB37" i="1"/>
  <c r="BC38" i="1"/>
  <c r="BR38" i="1"/>
  <c r="BY38" i="1"/>
  <c r="BD38" i="1"/>
  <c r="BS38" i="1"/>
  <c r="BZ38" i="1"/>
  <c r="BE38" i="1"/>
  <c r="BT38" i="1"/>
  <c r="CA38" i="1"/>
  <c r="BF38" i="1"/>
  <c r="BU38" i="1"/>
  <c r="CB38" i="1"/>
  <c r="BC39" i="1"/>
  <c r="BR39" i="1"/>
  <c r="BY39" i="1"/>
  <c r="BD39" i="1"/>
  <c r="BS39" i="1"/>
  <c r="BZ39" i="1"/>
  <c r="BE39" i="1"/>
  <c r="BT39" i="1"/>
  <c r="CA39" i="1"/>
  <c r="BF39" i="1"/>
  <c r="BU39" i="1"/>
  <c r="CB39" i="1"/>
  <c r="BC40" i="1"/>
  <c r="BR40" i="1"/>
  <c r="BY40" i="1"/>
  <c r="BD40" i="1"/>
  <c r="BS40" i="1"/>
  <c r="BZ40" i="1"/>
  <c r="BE40" i="1"/>
  <c r="BT40" i="1"/>
  <c r="CA40" i="1"/>
  <c r="BF40" i="1"/>
  <c r="BU40" i="1"/>
  <c r="CB40" i="1"/>
  <c r="BC28" i="1"/>
  <c r="BD28" i="1"/>
  <c r="BE28" i="1"/>
  <c r="BF28" i="1"/>
  <c r="BC15" i="1"/>
  <c r="BD15" i="1"/>
  <c r="BE15" i="1"/>
  <c r="BF15" i="1"/>
  <c r="BH5" i="1"/>
  <c r="AV29" i="1"/>
  <c r="AW29" i="1"/>
  <c r="AX29" i="1"/>
  <c r="AY29" i="1"/>
  <c r="AV30" i="1"/>
  <c r="AW30" i="1"/>
  <c r="AX30" i="1"/>
  <c r="AY30" i="1"/>
  <c r="AV31" i="1"/>
  <c r="AW31" i="1"/>
  <c r="AX31" i="1"/>
  <c r="AY31" i="1"/>
  <c r="AV32" i="1"/>
  <c r="AW32" i="1"/>
  <c r="AX32" i="1"/>
  <c r="AY32" i="1"/>
  <c r="AV33" i="1"/>
  <c r="AW33" i="1"/>
  <c r="AX33" i="1"/>
  <c r="AY33" i="1"/>
  <c r="AV34" i="1"/>
  <c r="AW34" i="1"/>
  <c r="AX34" i="1"/>
  <c r="AY34" i="1"/>
  <c r="AV35" i="1"/>
  <c r="AW35" i="1"/>
  <c r="AX35" i="1"/>
  <c r="AY35" i="1"/>
  <c r="AV36" i="1"/>
  <c r="AW36" i="1"/>
  <c r="AX36" i="1"/>
  <c r="AY36" i="1"/>
  <c r="AV37" i="1"/>
  <c r="AW37" i="1"/>
  <c r="AX37" i="1"/>
  <c r="AY37" i="1"/>
  <c r="AV38" i="1"/>
  <c r="AW38" i="1"/>
  <c r="AX38" i="1"/>
  <c r="AY38" i="1"/>
  <c r="AV39" i="1"/>
  <c r="AW39" i="1"/>
  <c r="AX39" i="1"/>
  <c r="AY39" i="1"/>
  <c r="AV40" i="1"/>
  <c r="AW40" i="1"/>
  <c r="AX40" i="1"/>
  <c r="AY40" i="1"/>
  <c r="AZ28" i="1"/>
  <c r="AV28" i="1"/>
  <c r="AW28" i="1"/>
  <c r="AX28" i="1"/>
  <c r="AY28" i="1"/>
  <c r="AO29" i="1"/>
  <c r="AP29" i="1"/>
  <c r="AQ29" i="1"/>
  <c r="AR29" i="1"/>
  <c r="AO30" i="1"/>
  <c r="AP30" i="1"/>
  <c r="AQ30" i="1"/>
  <c r="AR30" i="1"/>
  <c r="AO31" i="1"/>
  <c r="AP31" i="1"/>
  <c r="AQ31" i="1"/>
  <c r="AR31" i="1"/>
  <c r="AO32" i="1"/>
  <c r="AP32" i="1"/>
  <c r="AQ32" i="1"/>
  <c r="AR32" i="1"/>
  <c r="AO33" i="1"/>
  <c r="AP33" i="1"/>
  <c r="AQ33" i="1"/>
  <c r="AR33" i="1"/>
  <c r="AO34" i="1"/>
  <c r="AP34" i="1"/>
  <c r="AQ34" i="1"/>
  <c r="AR34" i="1"/>
  <c r="AO35" i="1"/>
  <c r="AP35" i="1"/>
  <c r="AQ35" i="1"/>
  <c r="AR35" i="1"/>
  <c r="AO36" i="1"/>
  <c r="AP36" i="1"/>
  <c r="AQ36" i="1"/>
  <c r="AR36" i="1"/>
  <c r="AO37" i="1"/>
  <c r="AP37" i="1"/>
  <c r="AQ37" i="1"/>
  <c r="AR37" i="1"/>
  <c r="AO38" i="1"/>
  <c r="AP38" i="1"/>
  <c r="AQ38" i="1"/>
  <c r="AR38" i="1"/>
  <c r="AO39" i="1"/>
  <c r="AP39" i="1"/>
  <c r="AQ39" i="1"/>
  <c r="AR39" i="1"/>
  <c r="AO40" i="1"/>
  <c r="AP40" i="1"/>
  <c r="AQ40" i="1"/>
  <c r="AR40" i="1"/>
  <c r="AO15" i="1"/>
  <c r="AO41" i="1"/>
  <c r="AP15" i="1"/>
  <c r="AP41" i="1"/>
  <c r="AQ15" i="1"/>
  <c r="AQ41" i="1"/>
  <c r="AR15" i="1"/>
  <c r="AR41" i="1"/>
  <c r="AN15" i="1"/>
  <c r="AH29" i="1"/>
  <c r="AI29" i="1"/>
  <c r="AJ29" i="1"/>
  <c r="AK29" i="1"/>
  <c r="AH30" i="1"/>
  <c r="AI30" i="1"/>
  <c r="AJ30" i="1"/>
  <c r="AK30" i="1"/>
  <c r="AH31" i="1"/>
  <c r="AI31" i="1"/>
  <c r="AJ31" i="1"/>
  <c r="AK31" i="1"/>
  <c r="AH32" i="1"/>
  <c r="AI32" i="1"/>
  <c r="AJ32" i="1"/>
  <c r="AK32" i="1"/>
  <c r="AH33" i="1"/>
  <c r="AI33" i="1"/>
  <c r="AJ33" i="1"/>
  <c r="AK33" i="1"/>
  <c r="AH34" i="1"/>
  <c r="AI34" i="1"/>
  <c r="AJ34" i="1"/>
  <c r="AK34" i="1"/>
  <c r="AH35" i="1"/>
  <c r="AI35" i="1"/>
  <c r="AJ35" i="1"/>
  <c r="AK35" i="1"/>
  <c r="AH36" i="1"/>
  <c r="AI36" i="1"/>
  <c r="AJ36" i="1"/>
  <c r="AK36" i="1"/>
  <c r="AH37" i="1"/>
  <c r="AI37" i="1"/>
  <c r="AJ37" i="1"/>
  <c r="AK37" i="1"/>
  <c r="AH38" i="1"/>
  <c r="AI38" i="1"/>
  <c r="AJ38" i="1"/>
  <c r="AK38" i="1"/>
  <c r="AH39" i="1"/>
  <c r="AI39" i="1"/>
  <c r="AJ39" i="1"/>
  <c r="AK39" i="1"/>
  <c r="AH40" i="1"/>
  <c r="AI40" i="1"/>
  <c r="AJ40" i="1"/>
  <c r="AK40" i="1"/>
  <c r="AH28" i="1"/>
  <c r="AH41" i="1"/>
  <c r="AI28" i="1"/>
  <c r="AI41" i="1"/>
  <c r="AJ28" i="1"/>
  <c r="AJ41" i="1"/>
  <c r="AK28" i="1"/>
  <c r="AK41" i="1"/>
  <c r="AA33" i="1"/>
  <c r="AD36" i="1"/>
  <c r="AB29" i="1"/>
  <c r="AC29" i="1"/>
  <c r="AD29" i="1"/>
  <c r="AA30" i="1"/>
  <c r="AC30" i="1"/>
  <c r="AD30" i="1"/>
  <c r="AA31" i="1"/>
  <c r="AB31" i="1"/>
  <c r="AC31" i="1"/>
  <c r="AD31" i="1"/>
  <c r="AA32" i="1"/>
  <c r="AB32" i="1"/>
  <c r="AC32" i="1"/>
  <c r="AD32" i="1"/>
  <c r="AB33" i="1"/>
  <c r="AC33" i="1"/>
  <c r="AD33" i="1"/>
  <c r="AA34" i="1"/>
  <c r="AB34" i="1"/>
  <c r="AC34" i="1"/>
  <c r="AD34" i="1"/>
  <c r="AA35" i="1"/>
  <c r="AB35" i="1"/>
  <c r="AC35" i="1"/>
  <c r="AD35" i="1"/>
  <c r="AA36" i="1"/>
  <c r="AB36" i="1"/>
  <c r="AC36" i="1"/>
  <c r="AA37" i="1"/>
  <c r="AB37" i="1"/>
  <c r="AC37" i="1"/>
  <c r="AD37" i="1"/>
  <c r="AA38" i="1"/>
  <c r="AB38" i="1"/>
  <c r="AC38" i="1"/>
  <c r="AD38" i="1"/>
  <c r="AA39" i="1"/>
  <c r="AB39" i="1"/>
  <c r="AC39" i="1"/>
  <c r="AD39" i="1"/>
  <c r="AA40" i="1"/>
  <c r="AB40" i="1"/>
  <c r="AC40" i="1"/>
  <c r="AD40" i="1"/>
  <c r="T29" i="1"/>
  <c r="U29" i="1"/>
  <c r="V29" i="1"/>
  <c r="W29" i="1"/>
  <c r="T30" i="1"/>
  <c r="U30" i="1"/>
  <c r="V30" i="1"/>
  <c r="W30" i="1"/>
  <c r="T31" i="1"/>
  <c r="U31" i="1"/>
  <c r="V31" i="1"/>
  <c r="W31" i="1"/>
  <c r="T32" i="1"/>
  <c r="U32" i="1"/>
  <c r="V32" i="1"/>
  <c r="W32" i="1"/>
  <c r="T33" i="1"/>
  <c r="U33" i="1"/>
  <c r="V33" i="1"/>
  <c r="W33" i="1"/>
  <c r="T34" i="1"/>
  <c r="U34" i="1"/>
  <c r="V34" i="1"/>
  <c r="W34" i="1"/>
  <c r="T35" i="1"/>
  <c r="U35" i="1"/>
  <c r="V35" i="1"/>
  <c r="W35" i="1"/>
  <c r="T36" i="1"/>
  <c r="U36" i="1"/>
  <c r="V36" i="1"/>
  <c r="W36" i="1"/>
  <c r="T37" i="1"/>
  <c r="U37" i="1"/>
  <c r="V37" i="1"/>
  <c r="W37" i="1"/>
  <c r="T38" i="1"/>
  <c r="U38" i="1"/>
  <c r="V38" i="1"/>
  <c r="W38" i="1"/>
  <c r="T39" i="1"/>
  <c r="U39" i="1"/>
  <c r="V39" i="1"/>
  <c r="W39" i="1"/>
  <c r="T40" i="1"/>
  <c r="U40" i="1"/>
  <c r="V40" i="1"/>
  <c r="W40" i="1"/>
  <c r="P41" i="1"/>
  <c r="M31" i="1"/>
  <c r="N31" i="1"/>
  <c r="O31" i="1"/>
  <c r="P31" i="1"/>
  <c r="M32" i="1"/>
  <c r="N32" i="1"/>
  <c r="O32" i="1"/>
  <c r="P32" i="1"/>
  <c r="M33" i="1"/>
  <c r="N33" i="1"/>
  <c r="O33" i="1"/>
  <c r="P33" i="1"/>
  <c r="M34" i="1"/>
  <c r="N34" i="1"/>
  <c r="O34" i="1"/>
  <c r="P34" i="1"/>
  <c r="M35" i="1"/>
  <c r="N35" i="1"/>
  <c r="O35" i="1"/>
  <c r="P35" i="1"/>
  <c r="M36" i="1"/>
  <c r="N36" i="1"/>
  <c r="O36" i="1"/>
  <c r="P36" i="1"/>
  <c r="M37" i="1"/>
  <c r="N37" i="1"/>
  <c r="O37" i="1"/>
  <c r="P37" i="1"/>
  <c r="M38" i="1"/>
  <c r="N38" i="1"/>
  <c r="O38" i="1"/>
  <c r="P38" i="1"/>
  <c r="M39" i="1"/>
  <c r="N39" i="1"/>
  <c r="O39" i="1"/>
  <c r="P39" i="1"/>
  <c r="M40" i="1"/>
  <c r="N40" i="1"/>
  <c r="O40" i="1"/>
  <c r="P40" i="1"/>
  <c r="M30" i="1"/>
  <c r="N30" i="1"/>
  <c r="O30" i="1"/>
  <c r="P30" i="1"/>
  <c r="M29" i="1"/>
  <c r="N29" i="1"/>
  <c r="O29" i="1"/>
  <c r="P29" i="1"/>
  <c r="S15" i="1"/>
  <c r="T15" i="1"/>
  <c r="T41" i="1"/>
  <c r="U15" i="1"/>
  <c r="U41" i="1"/>
  <c r="V15" i="1"/>
  <c r="V41" i="1"/>
  <c r="W15" i="1"/>
  <c r="W41" i="1"/>
  <c r="P15" i="1"/>
  <c r="M15" i="1"/>
  <c r="M41" i="1"/>
  <c r="N15" i="1"/>
  <c r="N41" i="1"/>
  <c r="O15" i="1"/>
  <c r="O41" i="1"/>
  <c r="J41" i="1"/>
  <c r="J28" i="1"/>
  <c r="J8" i="1"/>
  <c r="CB41" i="1"/>
  <c r="CA41" i="1"/>
  <c r="BZ41" i="1"/>
  <c r="BY41" i="1"/>
  <c r="BR41" i="1"/>
  <c r="BT41" i="1"/>
  <c r="BS41" i="1"/>
  <c r="BU41" i="1"/>
  <c r="BF41" i="1"/>
  <c r="BE41" i="1"/>
  <c r="BD41" i="1"/>
  <c r="BC41" i="1"/>
  <c r="AY41" i="1"/>
  <c r="AW41" i="1"/>
  <c r="AX41" i="1"/>
  <c r="AV41" i="1"/>
  <c r="AB15" i="1"/>
  <c r="AB41" i="1"/>
  <c r="AA15" i="1"/>
  <c r="AA41" i="1"/>
  <c r="AD15" i="1"/>
  <c r="AD41" i="1"/>
  <c r="AC15" i="1"/>
  <c r="AC41" i="1"/>
  <c r="AB30" i="1"/>
  <c r="AA29" i="1"/>
  <c r="O36" i="5"/>
  <c r="O37" i="5"/>
  <c r="O38" i="5" s="1"/>
  <c r="O39" i="5" s="1"/>
  <c r="O40" i="5" s="1"/>
  <c r="M36" i="5"/>
  <c r="M37" i="5"/>
  <c r="M38" i="5"/>
  <c r="M39" i="5" s="1"/>
  <c r="M40" i="5" s="1"/>
  <c r="M14" i="5"/>
  <c r="M15" i="5" s="1"/>
  <c r="M16" i="5" s="1"/>
  <c r="M17" i="5" s="1"/>
  <c r="M18" i="5" s="1"/>
  <c r="O14" i="5"/>
  <c r="O15" i="5" s="1"/>
  <c r="O16" i="5" s="1"/>
  <c r="O17" i="5" s="1"/>
  <c r="O18" i="5" s="1"/>
  <c r="N14" i="5"/>
  <c r="N15" i="5" s="1"/>
  <c r="N16" i="5" s="1"/>
  <c r="N17" i="5" s="1"/>
  <c r="N18" i="5" s="1"/>
  <c r="AT30" i="1"/>
  <c r="AU30" i="1"/>
  <c r="AZ30" i="1"/>
  <c r="AT31" i="1"/>
  <c r="AU31" i="1"/>
  <c r="AZ31" i="1"/>
  <c r="AT32" i="1"/>
  <c r="AU32" i="1"/>
  <c r="AZ32" i="1"/>
  <c r="AT33" i="1"/>
  <c r="AU33" i="1"/>
  <c r="AZ33" i="1"/>
  <c r="AT34" i="1"/>
  <c r="AU34" i="1"/>
  <c r="AZ34" i="1"/>
  <c r="AT35" i="1"/>
  <c r="AU35" i="1"/>
  <c r="AZ35" i="1"/>
  <c r="AT36" i="1"/>
  <c r="AU36" i="1"/>
  <c r="AZ36" i="1"/>
  <c r="AT37" i="1"/>
  <c r="AU37" i="1"/>
  <c r="AZ37" i="1"/>
  <c r="AT38" i="1"/>
  <c r="AU38" i="1"/>
  <c r="AZ38" i="1"/>
  <c r="AT39" i="1"/>
  <c r="AU39" i="1"/>
  <c r="AZ39" i="1"/>
  <c r="AT40" i="1"/>
  <c r="AU40" i="1"/>
  <c r="AZ40" i="1"/>
  <c r="AU29" i="1"/>
  <c r="AZ29" i="1"/>
  <c r="AT29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4" i="1"/>
  <c r="BH13" i="1"/>
  <c r="BH12" i="1"/>
  <c r="BH11" i="1"/>
  <c r="BH10" i="1"/>
  <c r="BH9" i="1"/>
  <c r="BH8" i="1"/>
  <c r="BH7" i="1"/>
  <c r="BH6" i="1"/>
  <c r="BH4" i="1"/>
  <c r="BF29" i="3"/>
  <c r="BE29" i="3"/>
  <c r="BE16" i="3"/>
  <c r="BE28" i="3" s="1"/>
  <c r="BE3" i="3"/>
  <c r="AR30" i="3"/>
  <c r="AS30" i="3"/>
  <c r="AR31" i="3"/>
  <c r="AS31" i="3"/>
  <c r="AR32" i="3"/>
  <c r="AS32" i="3"/>
  <c r="AR33" i="3"/>
  <c r="AS33" i="3"/>
  <c r="AR34" i="3"/>
  <c r="AS34" i="3"/>
  <c r="AR35" i="3"/>
  <c r="AS35" i="3"/>
  <c r="AR36" i="3"/>
  <c r="AS36" i="3"/>
  <c r="AS37" i="3"/>
  <c r="AR39" i="3"/>
  <c r="AS39" i="3"/>
  <c r="AR40" i="3"/>
  <c r="AS40" i="3"/>
  <c r="AS29" i="3"/>
  <c r="AR16" i="3"/>
  <c r="AR29" i="3"/>
  <c r="AL30" i="3"/>
  <c r="AM30" i="3"/>
  <c r="AL31" i="3"/>
  <c r="AL32" i="3"/>
  <c r="AL33" i="3"/>
  <c r="AL34" i="3"/>
  <c r="AM34" i="3"/>
  <c r="AM35" i="3"/>
  <c r="AL36" i="3"/>
  <c r="AM36" i="3"/>
  <c r="AL37" i="3"/>
  <c r="AM37" i="3"/>
  <c r="AL38" i="3"/>
  <c r="AM38" i="3"/>
  <c r="AL40" i="3"/>
  <c r="AM40" i="3"/>
  <c r="AM29" i="3"/>
  <c r="AL3" i="3"/>
  <c r="AL29" i="3" s="1"/>
  <c r="AE30" i="3"/>
  <c r="AF30" i="3"/>
  <c r="AF31" i="3"/>
  <c r="AE32" i="3"/>
  <c r="AF32" i="3"/>
  <c r="AE33" i="3"/>
  <c r="AF33" i="3"/>
  <c r="AE34" i="3"/>
  <c r="AF34" i="3"/>
  <c r="AE35" i="3"/>
  <c r="AF35" i="3"/>
  <c r="AE36" i="3"/>
  <c r="AF36" i="3"/>
  <c r="AE37" i="3"/>
  <c r="AF37" i="3"/>
  <c r="AE38" i="3"/>
  <c r="AF38" i="3"/>
  <c r="AE40" i="3"/>
  <c r="AF40" i="3"/>
  <c r="AF29" i="3"/>
  <c r="AE29" i="3"/>
  <c r="R30" i="3"/>
  <c r="R31" i="3"/>
  <c r="R32" i="3"/>
  <c r="R33" i="3"/>
  <c r="R34" i="3"/>
  <c r="R35" i="3"/>
  <c r="R37" i="3"/>
  <c r="R38" i="3"/>
  <c r="R29" i="3"/>
  <c r="Q30" i="3"/>
  <c r="Q41" i="3" s="1"/>
  <c r="Q31" i="3"/>
  <c r="Q32" i="3"/>
  <c r="Q33" i="3"/>
  <c r="Q34" i="3"/>
  <c r="Q36" i="3"/>
  <c r="Q37" i="3"/>
  <c r="Q38" i="3"/>
  <c r="Q39" i="3"/>
  <c r="Q40" i="3"/>
  <c r="Q29" i="3"/>
  <c r="AE39" i="3"/>
  <c r="AM39" i="3"/>
  <c r="AM32" i="3"/>
  <c r="AM41" i="3" s="1"/>
  <c r="AM31" i="3"/>
  <c r="J40" i="3"/>
  <c r="J39" i="3"/>
  <c r="J38" i="3"/>
  <c r="J36" i="3"/>
  <c r="J35" i="3"/>
  <c r="J33" i="3"/>
  <c r="J32" i="3"/>
  <c r="J31" i="3"/>
  <c r="J30" i="3"/>
  <c r="K29" i="3"/>
  <c r="J29" i="3"/>
  <c r="J15" i="3"/>
  <c r="AK38" i="3"/>
  <c r="X8" i="3"/>
  <c r="X34" i="3"/>
  <c r="Q35" i="3"/>
  <c r="Y3" i="3"/>
  <c r="Y29" i="3" s="1"/>
  <c r="X14" i="3"/>
  <c r="X40" i="3" s="1"/>
  <c r="X10" i="3"/>
  <c r="X36" i="3"/>
  <c r="X6" i="3"/>
  <c r="X32" i="3" s="1"/>
  <c r="W32" i="3"/>
  <c r="X13" i="3"/>
  <c r="X39" i="3"/>
  <c r="X9" i="3"/>
  <c r="X35" i="3"/>
  <c r="X5" i="3"/>
  <c r="X31" i="3" s="1"/>
  <c r="X12" i="3"/>
  <c r="X38" i="3" s="1"/>
  <c r="X4" i="3"/>
  <c r="X30" i="3"/>
  <c r="W37" i="3"/>
  <c r="W30" i="3"/>
  <c r="J34" i="3"/>
  <c r="P35" i="3"/>
  <c r="BR26" i="3"/>
  <c r="BR24" i="3"/>
  <c r="BR22" i="3"/>
  <c r="BR21" i="3"/>
  <c r="BR20" i="3"/>
  <c r="BL14" i="3"/>
  <c r="BR14" i="3" s="1"/>
  <c r="X40" i="1"/>
  <c r="S40" i="1"/>
  <c r="R40" i="1"/>
  <c r="Q40" i="1"/>
  <c r="L40" i="1"/>
  <c r="K40" i="1"/>
  <c r="X39" i="1"/>
  <c r="S39" i="1"/>
  <c r="R39" i="1"/>
  <c r="Q39" i="1"/>
  <c r="L39" i="1"/>
  <c r="K39" i="1"/>
  <c r="X38" i="1"/>
  <c r="S38" i="1"/>
  <c r="R38" i="1"/>
  <c r="Q38" i="1"/>
  <c r="L38" i="1"/>
  <c r="K38" i="1"/>
  <c r="X37" i="1"/>
  <c r="S37" i="1"/>
  <c r="R37" i="1"/>
  <c r="Q37" i="1"/>
  <c r="L37" i="1"/>
  <c r="K37" i="1"/>
  <c r="X36" i="1"/>
  <c r="S36" i="1"/>
  <c r="R36" i="1"/>
  <c r="Q36" i="1"/>
  <c r="L36" i="1"/>
  <c r="K36" i="1"/>
  <c r="X35" i="1"/>
  <c r="S35" i="1"/>
  <c r="R35" i="1"/>
  <c r="Q35" i="1"/>
  <c r="L35" i="1"/>
  <c r="K35" i="1"/>
  <c r="X34" i="1"/>
  <c r="S34" i="1"/>
  <c r="R34" i="1"/>
  <c r="Q34" i="1"/>
  <c r="L34" i="1"/>
  <c r="K34" i="1"/>
  <c r="X33" i="1"/>
  <c r="S33" i="1"/>
  <c r="R33" i="1"/>
  <c r="Q33" i="1"/>
  <c r="L33" i="1"/>
  <c r="K33" i="1"/>
  <c r="X32" i="1"/>
  <c r="S32" i="1"/>
  <c r="R32" i="1"/>
  <c r="Q32" i="1"/>
  <c r="L32" i="1"/>
  <c r="K32" i="1"/>
  <c r="X31" i="1"/>
  <c r="S31" i="1"/>
  <c r="R31" i="1"/>
  <c r="Q31" i="1"/>
  <c r="L31" i="1"/>
  <c r="K31" i="1"/>
  <c r="X30" i="1"/>
  <c r="S30" i="1"/>
  <c r="R30" i="1"/>
  <c r="Q30" i="1"/>
  <c r="L30" i="1"/>
  <c r="K30" i="1"/>
  <c r="X29" i="1"/>
  <c r="S29" i="1"/>
  <c r="R29" i="1"/>
  <c r="Q29" i="1"/>
  <c r="L29" i="1"/>
  <c r="K29" i="1"/>
  <c r="AL40" i="1"/>
  <c r="AG40" i="1"/>
  <c r="AF40" i="1"/>
  <c r="AL39" i="1"/>
  <c r="AG39" i="1"/>
  <c r="AF39" i="1"/>
  <c r="AL38" i="1"/>
  <c r="AG38" i="1"/>
  <c r="AF38" i="1"/>
  <c r="AL37" i="1"/>
  <c r="AG37" i="1"/>
  <c r="AF37" i="1"/>
  <c r="AL36" i="1"/>
  <c r="AG36" i="1"/>
  <c r="AF36" i="1"/>
  <c r="AL35" i="1"/>
  <c r="AG35" i="1"/>
  <c r="AF35" i="1"/>
  <c r="AL34" i="1"/>
  <c r="AG34" i="1"/>
  <c r="AF34" i="1"/>
  <c r="AL33" i="1"/>
  <c r="AG33" i="1"/>
  <c r="AF33" i="1"/>
  <c r="AL32" i="1"/>
  <c r="AG32" i="1"/>
  <c r="AF32" i="1"/>
  <c r="AL31" i="1"/>
  <c r="AG31" i="1"/>
  <c r="AF31" i="1"/>
  <c r="AL30" i="1"/>
  <c r="AG30" i="1"/>
  <c r="AF30" i="1"/>
  <c r="AL29" i="1"/>
  <c r="AG29" i="1"/>
  <c r="AF29" i="1"/>
  <c r="BL16" i="3"/>
  <c r="BR16" i="3"/>
  <c r="BK25" i="3"/>
  <c r="BQ25" i="3"/>
  <c r="BK10" i="3"/>
  <c r="BQ10" i="3" s="1"/>
  <c r="AF28" i="3"/>
  <c r="BK19" i="3"/>
  <c r="BQ19" i="3"/>
  <c r="BK21" i="3"/>
  <c r="BQ21" i="3" s="1"/>
  <c r="BK20" i="3"/>
  <c r="BQ20" i="3" s="1"/>
  <c r="BK23" i="3"/>
  <c r="BQ23" i="3"/>
  <c r="BK27" i="3"/>
  <c r="BQ27" i="3" s="1"/>
  <c r="BK24" i="3"/>
  <c r="BQ24" i="3"/>
  <c r="BK18" i="3"/>
  <c r="BQ18" i="3" s="1"/>
  <c r="BK16" i="3"/>
  <c r="BQ16" i="3"/>
  <c r="BK17" i="3"/>
  <c r="BQ17" i="3" s="1"/>
  <c r="BK4" i="3"/>
  <c r="BQ4" i="3"/>
  <c r="BK11" i="3"/>
  <c r="BQ11" i="3" s="1"/>
  <c r="BK12" i="3"/>
  <c r="BQ12" i="3"/>
  <c r="BK14" i="3"/>
  <c r="BK7" i="3"/>
  <c r="BQ7" i="3"/>
  <c r="BK8" i="3"/>
  <c r="BQ8" i="3"/>
  <c r="AZ41" i="1"/>
  <c r="AU41" i="1"/>
  <c r="AT41" i="1"/>
  <c r="BH3" i="1"/>
  <c r="J40" i="1"/>
  <c r="J39" i="1"/>
  <c r="J38" i="1"/>
  <c r="J37" i="1"/>
  <c r="J36" i="1"/>
  <c r="J35" i="1"/>
  <c r="J34" i="1"/>
  <c r="J33" i="1"/>
  <c r="J32" i="1"/>
  <c r="J31" i="1"/>
  <c r="J30" i="1"/>
  <c r="J29" i="1"/>
  <c r="J27" i="1"/>
  <c r="J26" i="1"/>
  <c r="J25" i="1"/>
  <c r="J24" i="1"/>
  <c r="J23" i="1"/>
  <c r="J22" i="1"/>
  <c r="J21" i="1"/>
  <c r="J20" i="1"/>
  <c r="J19" i="1"/>
  <c r="J18" i="1"/>
  <c r="J17" i="1"/>
  <c r="J16" i="1"/>
  <c r="J4" i="1"/>
  <c r="J5" i="1"/>
  <c r="J6" i="1"/>
  <c r="J7" i="1"/>
  <c r="J9" i="1"/>
  <c r="J10" i="1"/>
  <c r="J11" i="1"/>
  <c r="J12" i="1"/>
  <c r="J13" i="1"/>
  <c r="J14" i="1"/>
  <c r="BO41" i="1"/>
  <c r="BA30" i="1"/>
  <c r="BB30" i="1"/>
  <c r="BG30" i="1"/>
  <c r="BV30" i="1"/>
  <c r="BA31" i="1"/>
  <c r="BB31" i="1"/>
  <c r="BG31" i="1"/>
  <c r="BV31" i="1"/>
  <c r="BA32" i="1"/>
  <c r="BB32" i="1"/>
  <c r="BG32" i="1"/>
  <c r="BA33" i="1"/>
  <c r="BB33" i="1"/>
  <c r="BG33" i="1"/>
  <c r="BV33" i="1"/>
  <c r="CC33" i="1"/>
  <c r="BA34" i="1"/>
  <c r="BB34" i="1"/>
  <c r="BG34" i="1"/>
  <c r="BV34" i="1"/>
  <c r="CC34" i="1"/>
  <c r="BA35" i="1"/>
  <c r="BB35" i="1"/>
  <c r="BG35" i="1"/>
  <c r="BV35" i="1"/>
  <c r="CC35" i="1"/>
  <c r="BA36" i="1"/>
  <c r="BB36" i="1"/>
  <c r="BG36" i="1"/>
  <c r="BA37" i="1"/>
  <c r="BB37" i="1"/>
  <c r="BG37" i="1"/>
  <c r="BV37" i="1"/>
  <c r="CC37" i="1"/>
  <c r="BA38" i="1"/>
  <c r="BB38" i="1"/>
  <c r="BG38" i="1"/>
  <c r="BV38" i="1"/>
  <c r="CC38" i="1"/>
  <c r="BA39" i="1"/>
  <c r="BB39" i="1"/>
  <c r="BG39" i="1"/>
  <c r="BV39" i="1"/>
  <c r="CC39" i="1"/>
  <c r="BA40" i="1"/>
  <c r="BB40" i="1"/>
  <c r="BG40" i="1"/>
  <c r="BV40" i="1"/>
  <c r="CC40" i="1"/>
  <c r="BB29" i="1"/>
  <c r="BH29" i="1"/>
  <c r="BV29" i="1"/>
  <c r="CC29" i="1"/>
  <c r="BA29" i="1"/>
  <c r="BJ41" i="1"/>
  <c r="AZ36" i="3"/>
  <c r="BM36" i="3" s="1"/>
  <c r="BS36" i="3" s="1"/>
  <c r="BA36" i="3"/>
  <c r="BN36" i="3" s="1"/>
  <c r="BT36" i="3" s="1"/>
  <c r="BB36" i="3"/>
  <c r="BO36" i="3"/>
  <c r="BU36" i="3" s="1"/>
  <c r="BC36" i="3"/>
  <c r="BP36" i="3"/>
  <c r="BV36" i="3"/>
  <c r="AX36" i="3"/>
  <c r="AY36" i="3"/>
  <c r="BL36" i="3"/>
  <c r="BR36" i="3"/>
  <c r="AY35" i="3"/>
  <c r="BL35" i="3" s="1"/>
  <c r="AZ35" i="3"/>
  <c r="BM35" i="3"/>
  <c r="BS35" i="3" s="1"/>
  <c r="BA35" i="3"/>
  <c r="BN35" i="3"/>
  <c r="BT35" i="3"/>
  <c r="BB35" i="3"/>
  <c r="BO35" i="3" s="1"/>
  <c r="BU35" i="3" s="1"/>
  <c r="BC35" i="3"/>
  <c r="BP35" i="3" s="1"/>
  <c r="AX35" i="3"/>
  <c r="AX32" i="3"/>
  <c r="BK32" i="3" s="1"/>
  <c r="BQ32" i="3" s="1"/>
  <c r="AY32" i="3"/>
  <c r="BL32" i="3" s="1"/>
  <c r="BR32" i="3" s="1"/>
  <c r="AZ32" i="3"/>
  <c r="BM32" i="3" s="1"/>
  <c r="BS32" i="3" s="1"/>
  <c r="BA32" i="3"/>
  <c r="BN32" i="3"/>
  <c r="BT32" i="3"/>
  <c r="BB32" i="3"/>
  <c r="BU32" i="3"/>
  <c r="BC32" i="3"/>
  <c r="BP32" i="3" s="1"/>
  <c r="BV32" i="3"/>
  <c r="BB34" i="3"/>
  <c r="BO34" i="3"/>
  <c r="BU34" i="3" s="1"/>
  <c r="BC34" i="3"/>
  <c r="BP34" i="3"/>
  <c r="BV34" i="3" s="1"/>
  <c r="AX34" i="3"/>
  <c r="AY34" i="3"/>
  <c r="BL34" i="3" s="1"/>
  <c r="BR34" i="3" s="1"/>
  <c r="AZ34" i="3"/>
  <c r="BA34" i="3"/>
  <c r="BN34" i="3" s="1"/>
  <c r="BT34" i="3"/>
  <c r="AY33" i="3"/>
  <c r="BL33" i="3" s="1"/>
  <c r="AZ33" i="3"/>
  <c r="BM33" i="3"/>
  <c r="BS33" i="3"/>
  <c r="BA33" i="3"/>
  <c r="BN33" i="3" s="1"/>
  <c r="BT33" i="3"/>
  <c r="BB33" i="3"/>
  <c r="BO33" i="3"/>
  <c r="BU33" i="3" s="1"/>
  <c r="AX33" i="3"/>
  <c r="BC33" i="3"/>
  <c r="BP33" i="3" s="1"/>
  <c r="BV33" i="3" s="1"/>
  <c r="AX38" i="3"/>
  <c r="BK38" i="3" s="1"/>
  <c r="AY38" i="3"/>
  <c r="BL38" i="3"/>
  <c r="BR38" i="3" s="1"/>
  <c r="AZ38" i="3"/>
  <c r="BM38" i="3"/>
  <c r="BS38" i="3" s="1"/>
  <c r="BA38" i="3"/>
  <c r="BN38" i="3"/>
  <c r="BT38" i="3" s="1"/>
  <c r="BB38" i="3"/>
  <c r="BO38" i="3" s="1"/>
  <c r="BU38" i="3" s="1"/>
  <c r="BC38" i="3"/>
  <c r="BP38" i="3" s="1"/>
  <c r="BV38" i="3" s="1"/>
  <c r="AX30" i="3"/>
  <c r="AX41" i="3" s="1"/>
  <c r="AY30" i="3"/>
  <c r="AY41" i="3" s="1"/>
  <c r="BL30" i="3"/>
  <c r="BR30" i="3" s="1"/>
  <c r="AZ30" i="3"/>
  <c r="BM30" i="3"/>
  <c r="BS30" i="3" s="1"/>
  <c r="BA30" i="3"/>
  <c r="BN30" i="3"/>
  <c r="BT30" i="3" s="1"/>
  <c r="BB30" i="3"/>
  <c r="BO30" i="3" s="1"/>
  <c r="BU30" i="3" s="1"/>
  <c r="BC30" i="3"/>
  <c r="AX40" i="3"/>
  <c r="BK40" i="3" s="1"/>
  <c r="BQ40" i="3" s="1"/>
  <c r="AY40" i="3"/>
  <c r="BL40" i="3" s="1"/>
  <c r="BR40" i="3" s="1"/>
  <c r="AZ40" i="3"/>
  <c r="BM40" i="3"/>
  <c r="BS40" i="3"/>
  <c r="BA40" i="3"/>
  <c r="BN40" i="3" s="1"/>
  <c r="BT40" i="3"/>
  <c r="BB40" i="3"/>
  <c r="BO40" i="3"/>
  <c r="BU40" i="3" s="1"/>
  <c r="BC40" i="3"/>
  <c r="BP40" i="3"/>
  <c r="BV40" i="3" s="1"/>
  <c r="BC37" i="3"/>
  <c r="BP37" i="3"/>
  <c r="BV37" i="3"/>
  <c r="AY37" i="3"/>
  <c r="BL37" i="3" s="1"/>
  <c r="BR37" i="3" s="1"/>
  <c r="AZ37" i="3"/>
  <c r="BM37" i="3"/>
  <c r="BS37" i="3" s="1"/>
  <c r="BA37" i="3"/>
  <c r="BN37" i="3"/>
  <c r="BT37" i="3"/>
  <c r="AX37" i="3"/>
  <c r="BB37" i="3"/>
  <c r="BO37" i="3"/>
  <c r="BU37" i="3"/>
  <c r="BC29" i="3"/>
  <c r="AY29" i="3"/>
  <c r="AZ29" i="3"/>
  <c r="BA29" i="3"/>
  <c r="BN29" i="3" s="1"/>
  <c r="BB29" i="3"/>
  <c r="AX29" i="3"/>
  <c r="BA39" i="3"/>
  <c r="BN39" i="3"/>
  <c r="BT39" i="3" s="1"/>
  <c r="BB39" i="3"/>
  <c r="BO39" i="3"/>
  <c r="BU39" i="3" s="1"/>
  <c r="BC39" i="3"/>
  <c r="BP39" i="3" s="1"/>
  <c r="AY39" i="3"/>
  <c r="AZ39" i="3"/>
  <c r="AZ41" i="3" s="1"/>
  <c r="BM39" i="3"/>
  <c r="BS39" i="3"/>
  <c r="AX39" i="3"/>
  <c r="BA31" i="3"/>
  <c r="BN31" i="3"/>
  <c r="BT31" i="3" s="1"/>
  <c r="BB31" i="3"/>
  <c r="BO31" i="3"/>
  <c r="BU31" i="3"/>
  <c r="BC31" i="3"/>
  <c r="BP31" i="3" s="1"/>
  <c r="AY31" i="3"/>
  <c r="BL31" i="3" s="1"/>
  <c r="BR31" i="3" s="1"/>
  <c r="AX31" i="3"/>
  <c r="AZ31" i="3"/>
  <c r="BM31" i="3" s="1"/>
  <c r="BS31" i="3" s="1"/>
  <c r="CC30" i="1"/>
  <c r="BH30" i="1"/>
  <c r="BH38" i="1"/>
  <c r="BH39" i="1"/>
  <c r="BH31" i="1"/>
  <c r="BH37" i="1"/>
  <c r="BH35" i="1"/>
  <c r="BH34" i="1"/>
  <c r="BH32" i="1"/>
  <c r="BH40" i="1"/>
  <c r="BH36" i="1"/>
  <c r="BH33" i="1"/>
  <c r="BK34" i="3"/>
  <c r="BQ34" i="3" s="1"/>
  <c r="BQ39" i="1"/>
  <c r="BX39" i="1"/>
  <c r="BP31" i="1"/>
  <c r="BW31" i="1"/>
  <c r="BP36" i="1"/>
  <c r="BW36" i="1"/>
  <c r="BQ33" i="1"/>
  <c r="BX33" i="1"/>
  <c r="BP39" i="1"/>
  <c r="BW39" i="1"/>
  <c r="BQ35" i="1"/>
  <c r="BX35" i="1"/>
  <c r="BR35" i="3"/>
  <c r="BQ29" i="1"/>
  <c r="BX29" i="1"/>
  <c r="BQ30" i="1"/>
  <c r="BX30" i="1"/>
  <c r="BP38" i="1"/>
  <c r="BW38" i="1"/>
  <c r="BP30" i="1"/>
  <c r="BW30" i="1"/>
  <c r="BQ40" i="1"/>
  <c r="BX40" i="1"/>
  <c r="BP35" i="1"/>
  <c r="BW35" i="1"/>
  <c r="BQ32" i="1"/>
  <c r="BX32" i="1"/>
  <c r="BQ31" i="1"/>
  <c r="BX31" i="1"/>
  <c r="BQ36" i="1"/>
  <c r="BX36" i="1"/>
  <c r="BQ38" i="1"/>
  <c r="BX38" i="1"/>
  <c r="BQ37" i="1"/>
  <c r="BX37" i="1"/>
  <c r="BQ34" i="1"/>
  <c r="BX34" i="1"/>
  <c r="AN40" i="1"/>
  <c r="Z40" i="1"/>
  <c r="AS40" i="1"/>
  <c r="AE40" i="1"/>
  <c r="AM38" i="1"/>
  <c r="Y38" i="1"/>
  <c r="Z35" i="1"/>
  <c r="AN35" i="1"/>
  <c r="AS32" i="1"/>
  <c r="AE32" i="1"/>
  <c r="Y15" i="1"/>
  <c r="Y41" i="1"/>
  <c r="AM30" i="1"/>
  <c r="Y30" i="1"/>
  <c r="AN32" i="1"/>
  <c r="Z32" i="1"/>
  <c r="AM40" i="1"/>
  <c r="Y40" i="1"/>
  <c r="AN37" i="1"/>
  <c r="Z37" i="1"/>
  <c r="AS34" i="1"/>
  <c r="AE34" i="1"/>
  <c r="AM32" i="1"/>
  <c r="Y32" i="1"/>
  <c r="AM35" i="1"/>
  <c r="Y35" i="1"/>
  <c r="BP29" i="1"/>
  <c r="BW29" i="1"/>
  <c r="AE39" i="1"/>
  <c r="AS39" i="1"/>
  <c r="Y37" i="1"/>
  <c r="AM37" i="1"/>
  <c r="Z34" i="1"/>
  <c r="AN34" i="1"/>
  <c r="AE31" i="1"/>
  <c r="AS31" i="1"/>
  <c r="AE37" i="1"/>
  <c r="AS37" i="1"/>
  <c r="Z39" i="1"/>
  <c r="AN39" i="1"/>
  <c r="AS36" i="1"/>
  <c r="AE36" i="1"/>
  <c r="AM34" i="1"/>
  <c r="Y34" i="1"/>
  <c r="Z31" i="1"/>
  <c r="AN31" i="1"/>
  <c r="Y29" i="1"/>
  <c r="Y39" i="1"/>
  <c r="AM39" i="1"/>
  <c r="Z36" i="1"/>
  <c r="AN36" i="1"/>
  <c r="AE33" i="1"/>
  <c r="AS33" i="1"/>
  <c r="AM31" i="1"/>
  <c r="Y31" i="1"/>
  <c r="AS38" i="1"/>
  <c r="AE38" i="1"/>
  <c r="Y36" i="1"/>
  <c r="AM36" i="1"/>
  <c r="Z33" i="1"/>
  <c r="AN33" i="1"/>
  <c r="AS30" i="1"/>
  <c r="AE30" i="1"/>
  <c r="Z38" i="1"/>
  <c r="AN38" i="1"/>
  <c r="AE35" i="1"/>
  <c r="AS35" i="1"/>
  <c r="AM33" i="1"/>
  <c r="Y33" i="1"/>
  <c r="Z30" i="1"/>
  <c r="AN30" i="1"/>
  <c r="AE29" i="1"/>
  <c r="Z15" i="1"/>
  <c r="Z41" i="1"/>
  <c r="Z29" i="1"/>
  <c r="AE15" i="1"/>
  <c r="AE41" i="1"/>
  <c r="BP37" i="1"/>
  <c r="BW37" i="1"/>
  <c r="BB41" i="1"/>
  <c r="BV36" i="1"/>
  <c r="CC36" i="1"/>
  <c r="BP34" i="1"/>
  <c r="BW34" i="1"/>
  <c r="BG41" i="1"/>
  <c r="BP33" i="1"/>
  <c r="BW33" i="1"/>
  <c r="CC31" i="1"/>
  <c r="BV32" i="1"/>
  <c r="CC32" i="1"/>
  <c r="BP40" i="1"/>
  <c r="BW40" i="1"/>
  <c r="BP32" i="1"/>
  <c r="BW32" i="1"/>
  <c r="BI41" i="1"/>
  <c r="BA41" i="1"/>
  <c r="BP29" i="3"/>
  <c r="BV29" i="3" s="1"/>
  <c r="BD34" i="3"/>
  <c r="BD30" i="3"/>
  <c r="BD32" i="3"/>
  <c r="BO29" i="3"/>
  <c r="BU29" i="3" s="1"/>
  <c r="BM29" i="3"/>
  <c r="BS29" i="3"/>
  <c r="BV41" i="1"/>
  <c r="BH41" i="1"/>
  <c r="BX41" i="1"/>
  <c r="BK30" i="3"/>
  <c r="BQ30" i="3"/>
  <c r="BK36" i="3"/>
  <c r="BQ36" i="3" s="1"/>
  <c r="BQ38" i="3"/>
  <c r="BK33" i="3"/>
  <c r="BQ33" i="3" s="1"/>
  <c r="BQ41" i="1"/>
  <c r="BK35" i="3"/>
  <c r="BQ35" i="3" s="1"/>
  <c r="BK39" i="3"/>
  <c r="BQ39" i="3" s="1"/>
  <c r="CC41" i="1"/>
  <c r="BP41" i="1"/>
  <c r="AM29" i="1"/>
  <c r="AM15" i="1"/>
  <c r="AM41" i="1"/>
  <c r="AN29" i="1"/>
  <c r="AN41" i="1"/>
  <c r="AS29" i="1"/>
  <c r="AS15" i="1"/>
  <c r="AS41" i="1"/>
  <c r="BW41" i="1"/>
  <c r="BV27" i="1"/>
  <c r="CC27" i="1"/>
  <c r="BQ27" i="1"/>
  <c r="BX27" i="1"/>
  <c r="BP27" i="1"/>
  <c r="BW27" i="1"/>
  <c r="BV26" i="1"/>
  <c r="CC26" i="1"/>
  <c r="BQ26" i="1"/>
  <c r="BX26" i="1"/>
  <c r="BP26" i="1"/>
  <c r="BW26" i="1"/>
  <c r="BV25" i="1"/>
  <c r="CC25" i="1"/>
  <c r="BQ25" i="1"/>
  <c r="BX25" i="1"/>
  <c r="BP25" i="1"/>
  <c r="BW25" i="1"/>
  <c r="BV24" i="1"/>
  <c r="CC24" i="1"/>
  <c r="BQ24" i="1"/>
  <c r="BX24" i="1"/>
  <c r="BP24" i="1"/>
  <c r="BW24" i="1"/>
  <c r="BV23" i="1"/>
  <c r="CC23" i="1"/>
  <c r="BQ23" i="1"/>
  <c r="BX23" i="1"/>
  <c r="BP23" i="1"/>
  <c r="BW23" i="1"/>
  <c r="BV22" i="1"/>
  <c r="CC22" i="1"/>
  <c r="BQ22" i="1"/>
  <c r="BX22" i="1"/>
  <c r="BP22" i="1"/>
  <c r="BW22" i="1"/>
  <c r="BV21" i="1"/>
  <c r="CC21" i="1"/>
  <c r="BQ21" i="1"/>
  <c r="BX21" i="1"/>
  <c r="BP21" i="1"/>
  <c r="BW21" i="1"/>
  <c r="BV20" i="1"/>
  <c r="CC20" i="1"/>
  <c r="BQ20" i="1"/>
  <c r="BX20" i="1"/>
  <c r="BP20" i="1"/>
  <c r="BW20" i="1"/>
  <c r="BV19" i="1"/>
  <c r="CC19" i="1"/>
  <c r="BQ19" i="1"/>
  <c r="BX19" i="1"/>
  <c r="BP19" i="1"/>
  <c r="BW19" i="1"/>
  <c r="BV18" i="1"/>
  <c r="CC18" i="1"/>
  <c r="BQ18" i="1"/>
  <c r="BX18" i="1"/>
  <c r="BP18" i="1"/>
  <c r="BV17" i="1"/>
  <c r="BQ17" i="1"/>
  <c r="BP17" i="1"/>
  <c r="BW17" i="1"/>
  <c r="BV16" i="1"/>
  <c r="CC16" i="1"/>
  <c r="BQ16" i="1"/>
  <c r="BX16" i="1"/>
  <c r="BP16" i="1"/>
  <c r="BW16" i="1"/>
  <c r="BP4" i="1"/>
  <c r="BW4" i="1"/>
  <c r="BQ4" i="1"/>
  <c r="BX4" i="1"/>
  <c r="BV4" i="1"/>
  <c r="CC4" i="1"/>
  <c r="BP5" i="1"/>
  <c r="BW5" i="1"/>
  <c r="BQ5" i="1"/>
  <c r="BX5" i="1"/>
  <c r="BV5" i="1"/>
  <c r="CC5" i="1"/>
  <c r="BP6" i="1"/>
  <c r="BW6" i="1"/>
  <c r="BQ6" i="1"/>
  <c r="BX6" i="1"/>
  <c r="BV6" i="1"/>
  <c r="CC6" i="1"/>
  <c r="BP7" i="1"/>
  <c r="BW7" i="1"/>
  <c r="BQ7" i="1"/>
  <c r="BX7" i="1"/>
  <c r="CC7" i="1"/>
  <c r="BP8" i="1"/>
  <c r="BW8" i="1"/>
  <c r="BQ8" i="1"/>
  <c r="BX8" i="1"/>
  <c r="BV8" i="1"/>
  <c r="CC8" i="1"/>
  <c r="BP9" i="1"/>
  <c r="BW9" i="1"/>
  <c r="BQ9" i="1"/>
  <c r="BX9" i="1"/>
  <c r="BV9" i="1"/>
  <c r="CC9" i="1"/>
  <c r="BP10" i="1"/>
  <c r="BW10" i="1"/>
  <c r="BQ10" i="1"/>
  <c r="BX10" i="1"/>
  <c r="BV10" i="1"/>
  <c r="CC10" i="1"/>
  <c r="BP11" i="1"/>
  <c r="BW11" i="1"/>
  <c r="BQ11" i="1"/>
  <c r="BX11" i="1"/>
  <c r="BV11" i="1"/>
  <c r="CC11" i="1"/>
  <c r="BP12" i="1"/>
  <c r="BW12" i="1"/>
  <c r="BQ12" i="1"/>
  <c r="BX12" i="1"/>
  <c r="BV12" i="1"/>
  <c r="CC12" i="1"/>
  <c r="BP13" i="1"/>
  <c r="BW13" i="1"/>
  <c r="BQ13" i="1"/>
  <c r="BX13" i="1"/>
  <c r="BV13" i="1"/>
  <c r="CC13" i="1"/>
  <c r="BP14" i="1"/>
  <c r="BW14" i="1"/>
  <c r="BQ14" i="1"/>
  <c r="BX14" i="1"/>
  <c r="BV14" i="1"/>
  <c r="CC14" i="1"/>
  <c r="BQ3" i="1"/>
  <c r="BX3" i="1"/>
  <c r="BV3" i="1"/>
  <c r="BW3" i="1"/>
  <c r="CC3" i="1"/>
  <c r="BV15" i="1"/>
  <c r="BQ28" i="1"/>
  <c r="BV28" i="1"/>
  <c r="CC17" i="1"/>
  <c r="CC28" i="1"/>
  <c r="BP15" i="1"/>
  <c r="BP28" i="1"/>
  <c r="BX17" i="1"/>
  <c r="BX28" i="1"/>
  <c r="BQ15" i="1"/>
  <c r="BW15" i="1"/>
  <c r="BW18" i="1"/>
  <c r="BW28" i="1"/>
  <c r="CC15" i="1"/>
  <c r="BX15" i="1"/>
  <c r="K15" i="1"/>
  <c r="K41" i="1"/>
  <c r="L15" i="1"/>
  <c r="L41" i="1"/>
  <c r="Q15" i="1"/>
  <c r="Q41" i="1"/>
  <c r="R15" i="1"/>
  <c r="R41" i="1"/>
  <c r="S41" i="1"/>
  <c r="X15" i="1"/>
  <c r="X41" i="1"/>
  <c r="BA15" i="1"/>
  <c r="BB15" i="1"/>
  <c r="BG15" i="1"/>
  <c r="BI15" i="1"/>
  <c r="BJ15" i="1"/>
  <c r="BO15" i="1"/>
  <c r="AF28" i="1"/>
  <c r="AF41" i="1"/>
  <c r="AG28" i="1"/>
  <c r="AG41" i="1"/>
  <c r="AL28" i="1"/>
  <c r="AL41" i="1"/>
  <c r="AT28" i="1"/>
  <c r="AU28" i="1"/>
  <c r="BA28" i="1"/>
  <c r="BB28" i="1"/>
  <c r="BG28" i="1"/>
  <c r="BI28" i="1"/>
  <c r="BJ28" i="1"/>
  <c r="BO28" i="1"/>
  <c r="BH28" i="1"/>
  <c r="BH15" i="1"/>
  <c r="F16" i="25" l="1"/>
  <c r="H37" i="5" s="1"/>
  <c r="G16" i="25"/>
  <c r="H38" i="5" s="1"/>
  <c r="E16" i="25"/>
  <c r="H36" i="5" s="1"/>
  <c r="Q36" i="5" s="1"/>
  <c r="R36" i="5" s="1"/>
  <c r="D16" i="25"/>
  <c r="H35" i="5" s="1"/>
  <c r="E4" i="24"/>
  <c r="Z4" i="24" s="1"/>
  <c r="BH4" i="23"/>
  <c r="BI4" i="23"/>
  <c r="F4" i="24"/>
  <c r="AA4" i="24" s="1"/>
  <c r="I9" i="24"/>
  <c r="AD9" i="24" s="1"/>
  <c r="H10" i="24"/>
  <c r="AC10" i="24" s="1"/>
  <c r="BJ4" i="23"/>
  <c r="G4" i="24"/>
  <c r="AB4" i="24" s="1"/>
  <c r="BD41" i="3"/>
  <c r="AR41" i="3"/>
  <c r="BD31" i="3"/>
  <c r="BK31" i="3"/>
  <c r="BQ31" i="3" s="1"/>
  <c r="P39" i="3"/>
  <c r="AD13" i="3"/>
  <c r="AD39" i="3" s="1"/>
  <c r="AA30" i="3"/>
  <c r="K37" i="3"/>
  <c r="Y11" i="3"/>
  <c r="Y37" i="3" s="1"/>
  <c r="Y13" i="3"/>
  <c r="Y39" i="3" s="1"/>
  <c r="R15" i="3"/>
  <c r="X11" i="3"/>
  <c r="X37" i="3" s="1"/>
  <c r="J37" i="3"/>
  <c r="J41" i="3" s="1"/>
  <c r="AS28" i="3"/>
  <c r="AS38" i="3"/>
  <c r="AS41" i="3" s="1"/>
  <c r="AW28" i="3"/>
  <c r="BD23" i="3"/>
  <c r="BM23" i="3"/>
  <c r="BS23" i="3" s="1"/>
  <c r="BC41" i="3"/>
  <c r="BP30" i="3"/>
  <c r="BV30" i="3" s="1"/>
  <c r="AL41" i="3"/>
  <c r="BN19" i="3"/>
  <c r="BT19" i="3" s="1"/>
  <c r="I19" i="3"/>
  <c r="AC3" i="3"/>
  <c r="O29" i="3"/>
  <c r="AC10" i="3"/>
  <c r="AC36" i="3" s="1"/>
  <c r="O36" i="3"/>
  <c r="AV30" i="3"/>
  <c r="AV41" i="3" s="1"/>
  <c r="AV28" i="3"/>
  <c r="BV5" i="3"/>
  <c r="BJ15" i="3"/>
  <c r="BI28" i="3"/>
  <c r="BR23" i="3"/>
  <c r="BV39" i="3"/>
  <c r="BV35" i="3"/>
  <c r="BR33" i="3"/>
  <c r="BD38" i="3"/>
  <c r="BQ6" i="3"/>
  <c r="AL15" i="3"/>
  <c r="P30" i="3"/>
  <c r="AD4" i="3"/>
  <c r="AD30" i="3" s="1"/>
  <c r="BD27" i="3"/>
  <c r="BN8" i="3"/>
  <c r="BT8" i="3" s="1"/>
  <c r="I8" i="3"/>
  <c r="BM34" i="3"/>
  <c r="BS34" i="3" s="1"/>
  <c r="I34" i="3"/>
  <c r="AB3" i="3"/>
  <c r="N29" i="3"/>
  <c r="P3" i="3"/>
  <c r="V29" i="3"/>
  <c r="V41" i="3" s="1"/>
  <c r="V15" i="3"/>
  <c r="U38" i="3"/>
  <c r="W12" i="3"/>
  <c r="W38" i="3" s="1"/>
  <c r="AB12" i="3"/>
  <c r="AB38" i="3" s="1"/>
  <c r="Q15" i="3"/>
  <c r="X7" i="3"/>
  <c r="X33" i="3" s="1"/>
  <c r="AK18" i="3"/>
  <c r="AK31" i="3" s="1"/>
  <c r="AK41" i="3" s="1"/>
  <c r="AE31" i="3"/>
  <c r="AE41" i="3" s="1"/>
  <c r="AE28" i="3"/>
  <c r="AU29" i="3"/>
  <c r="AU41" i="3" s="1"/>
  <c r="AU28" i="3"/>
  <c r="BM14" i="3"/>
  <c r="BS14" i="3" s="1"/>
  <c r="BD14" i="3"/>
  <c r="BD5" i="3"/>
  <c r="BK5" i="3"/>
  <c r="BQ5" i="3" s="1"/>
  <c r="AX15" i="3"/>
  <c r="BD15" i="3" s="1"/>
  <c r="BD24" i="3"/>
  <c r="BO24" i="3"/>
  <c r="BU24" i="3" s="1"/>
  <c r="AD14" i="3"/>
  <c r="AD40" i="3" s="1"/>
  <c r="AK21" i="3"/>
  <c r="AK34" i="3" s="1"/>
  <c r="O37" i="3"/>
  <c r="AC11" i="3"/>
  <c r="AC37" i="3" s="1"/>
  <c r="BH15" i="3"/>
  <c r="BT7" i="3"/>
  <c r="BA41" i="3"/>
  <c r="BL39" i="3"/>
  <c r="BR39" i="3" s="1"/>
  <c r="BD39" i="3"/>
  <c r="BB41" i="3"/>
  <c r="BK37" i="3"/>
  <c r="BQ37" i="3" s="1"/>
  <c r="BD37" i="3"/>
  <c r="AM15" i="3"/>
  <c r="AD7" i="3"/>
  <c r="AD33" i="3" s="1"/>
  <c r="R39" i="3"/>
  <c r="P11" i="3"/>
  <c r="AB6" i="3"/>
  <c r="AB32" i="3" s="1"/>
  <c r="BL7" i="3"/>
  <c r="BR7" i="3" s="1"/>
  <c r="I14" i="3"/>
  <c r="BP12" i="3"/>
  <c r="BV12" i="3" s="1"/>
  <c r="I12" i="3"/>
  <c r="BO16" i="3"/>
  <c r="BU16" i="3" s="1"/>
  <c r="AB8" i="3"/>
  <c r="AB34" i="3" s="1"/>
  <c r="N34" i="3"/>
  <c r="P8" i="3"/>
  <c r="AH38" i="3"/>
  <c r="AH28" i="3"/>
  <c r="AI35" i="3"/>
  <c r="AK22" i="3"/>
  <c r="AK35" i="3" s="1"/>
  <c r="AK20" i="3"/>
  <c r="AK33" i="3" s="1"/>
  <c r="AG33" i="3"/>
  <c r="BL18" i="3"/>
  <c r="BR18" i="3" s="1"/>
  <c r="AA12" i="3"/>
  <c r="AA38" i="3" s="1"/>
  <c r="M38" i="3"/>
  <c r="P12" i="3"/>
  <c r="AK27" i="3"/>
  <c r="AK40" i="3" s="1"/>
  <c r="AR28" i="3"/>
  <c r="AT28" i="3"/>
  <c r="AT32" i="3"/>
  <c r="AT41" i="3" s="1"/>
  <c r="BI15" i="3"/>
  <c r="BF28" i="3"/>
  <c r="BU22" i="3"/>
  <c r="I15" i="3"/>
  <c r="BC15" i="3"/>
  <c r="BD3" i="3"/>
  <c r="BC28" i="3"/>
  <c r="BD16" i="3"/>
  <c r="BD10" i="3"/>
  <c r="BD29" i="3"/>
  <c r="BK9" i="3"/>
  <c r="BQ9" i="3" s="1"/>
  <c r="AF41" i="3"/>
  <c r="BQ29" i="3"/>
  <c r="BE41" i="3"/>
  <c r="AJ28" i="3"/>
  <c r="AZ28" i="3"/>
  <c r="BD28" i="3" s="1"/>
  <c r="BO20" i="3"/>
  <c r="BU20" i="3" s="1"/>
  <c r="I20" i="3"/>
  <c r="M39" i="3"/>
  <c r="AA13" i="3"/>
  <c r="AA39" i="3" s="1"/>
  <c r="U41" i="3"/>
  <c r="AI29" i="3"/>
  <c r="AI28" i="3"/>
  <c r="AK26" i="3"/>
  <c r="AK39" i="3" s="1"/>
  <c r="Y10" i="3"/>
  <c r="Y36" i="3" s="1"/>
  <c r="Y41" i="3" s="1"/>
  <c r="K36" i="3"/>
  <c r="K41" i="3" s="1"/>
  <c r="P10" i="3"/>
  <c r="N31" i="3"/>
  <c r="P5" i="3"/>
  <c r="Y14" i="3"/>
  <c r="Y40" i="3" s="1"/>
  <c r="R40" i="3"/>
  <c r="R41" i="3" s="1"/>
  <c r="BD40" i="3"/>
  <c r="AA6" i="3"/>
  <c r="AA32" i="3" s="1"/>
  <c r="M32" i="3"/>
  <c r="P6" i="3"/>
  <c r="BD13" i="3"/>
  <c r="BK13" i="3"/>
  <c r="BQ13" i="3" s="1"/>
  <c r="BD26" i="3"/>
  <c r="BK26" i="3"/>
  <c r="BQ26" i="3" s="1"/>
  <c r="BD22" i="3"/>
  <c r="BK22" i="3"/>
  <c r="BQ22" i="3" s="1"/>
  <c r="BD36" i="3"/>
  <c r="BD33" i="3"/>
  <c r="BD35" i="3"/>
  <c r="X29" i="3"/>
  <c r="M15" i="3"/>
  <c r="BO11" i="3"/>
  <c r="BU11" i="3" s="1"/>
  <c r="BO7" i="3"/>
  <c r="BU7" i="3" s="1"/>
  <c r="I10" i="3"/>
  <c r="BN3" i="3"/>
  <c r="BT3" i="3" s="1"/>
  <c r="I3" i="3"/>
  <c r="BM6" i="3"/>
  <c r="BS6" i="3" s="1"/>
  <c r="L36" i="3"/>
  <c r="L41" i="3" s="1"/>
  <c r="L15" i="3"/>
  <c r="M33" i="3"/>
  <c r="AA7" i="3"/>
  <c r="AA33" i="3" s="1"/>
  <c r="T35" i="3"/>
  <c r="AA9" i="3"/>
  <c r="AA35" i="3" s="1"/>
  <c r="W9" i="3"/>
  <c r="W35" i="3" s="1"/>
  <c r="T31" i="3"/>
  <c r="T41" i="3" s="1"/>
  <c r="AA5" i="3"/>
  <c r="AA31" i="3" s="1"/>
  <c r="AA41" i="3" s="1"/>
  <c r="T15" i="3"/>
  <c r="W5" i="3"/>
  <c r="W31" i="3" s="1"/>
  <c r="AG28" i="3"/>
  <c r="AG30" i="3"/>
  <c r="AG41" i="3" s="1"/>
  <c r="AN29" i="3"/>
  <c r="AN41" i="3" s="1"/>
  <c r="AN15" i="3"/>
  <c r="AO33" i="3"/>
  <c r="AO41" i="3" s="1"/>
  <c r="AO15" i="3"/>
  <c r="BJ28" i="3"/>
  <c r="BV17" i="3"/>
  <c r="BT29" i="3"/>
  <c r="I7" i="3"/>
  <c r="S32" i="3"/>
  <c r="S41" i="3" s="1"/>
  <c r="Z6" i="3"/>
  <c r="AQ31" i="3"/>
  <c r="AQ41" i="3" s="1"/>
  <c r="AQ15" i="3"/>
  <c r="BU13" i="3"/>
  <c r="BT10" i="3"/>
  <c r="BU5" i="3"/>
  <c r="BF15" i="3"/>
  <c r="BR4" i="3"/>
  <c r="BT16" i="3"/>
  <c r="BH28" i="3"/>
  <c r="BU21" i="3"/>
  <c r="BS20" i="3"/>
  <c r="BU17" i="3"/>
  <c r="BT24" i="3"/>
  <c r="BJ41" i="3"/>
  <c r="BF41" i="3"/>
  <c r="BK3" i="3"/>
  <c r="BQ3" i="3" s="1"/>
  <c r="N35" i="3"/>
  <c r="AB9" i="3"/>
  <c r="AB35" i="3" s="1"/>
  <c r="W10" i="3"/>
  <c r="W36" i="3" s="1"/>
  <c r="AP32" i="3"/>
  <c r="AP15" i="3"/>
  <c r="BU18" i="3"/>
  <c r="BV31" i="3"/>
  <c r="Z12" i="3"/>
  <c r="Z38" i="3" s="1"/>
  <c r="L38" i="3"/>
  <c r="V33" i="3"/>
  <c r="AC7" i="3"/>
  <c r="AC33" i="3" s="1"/>
  <c r="AJ36" i="3"/>
  <c r="AJ41" i="3" s="1"/>
  <c r="AK23" i="3"/>
  <c r="AK36" i="3" s="1"/>
  <c r="AH32" i="3"/>
  <c r="AH41" i="3" s="1"/>
  <c r="AK19" i="3"/>
  <c r="AK32" i="3" s="1"/>
  <c r="AP41" i="3"/>
  <c r="BN13" i="3"/>
  <c r="BT13" i="3" s="1"/>
  <c r="BP10" i="3"/>
  <c r="BV10" i="3" s="1"/>
  <c r="BP6" i="3"/>
  <c r="BV6" i="3" s="1"/>
  <c r="BA15" i="3"/>
  <c r="AY15" i="3"/>
  <c r="BL25" i="3"/>
  <c r="BR25" i="3" s="1"/>
  <c r="BA28" i="3"/>
  <c r="BN18" i="3"/>
  <c r="BT18" i="3" s="1"/>
  <c r="BL17" i="3"/>
  <c r="BR17" i="3" s="1"/>
  <c r="AI37" i="3"/>
  <c r="AK24" i="3"/>
  <c r="AK37" i="3" s="1"/>
  <c r="AK17" i="3"/>
  <c r="AK30" i="3" s="1"/>
  <c r="BO6" i="3"/>
  <c r="BU6" i="3" s="1"/>
  <c r="BB15" i="3"/>
  <c r="AZ15" i="3"/>
  <c r="BD4" i="3"/>
  <c r="BD21" i="3"/>
  <c r="T4" i="24" l="1"/>
  <c r="M4" i="24"/>
  <c r="S4" i="24"/>
  <c r="L4" i="24"/>
  <c r="U4" i="24"/>
  <c r="N4" i="24"/>
  <c r="I10" i="24"/>
  <c r="AD10" i="24" s="1"/>
  <c r="BI5" i="23"/>
  <c r="F5" i="24"/>
  <c r="AA5" i="24" s="1"/>
  <c r="BH5" i="23"/>
  <c r="E5" i="24"/>
  <c r="Z5" i="24" s="1"/>
  <c r="BJ5" i="23"/>
  <c r="G5" i="24"/>
  <c r="AB5" i="24" s="1"/>
  <c r="H11" i="24"/>
  <c r="AC11" i="24" s="1"/>
  <c r="AA15" i="3"/>
  <c r="AD3" i="3"/>
  <c r="P29" i="3"/>
  <c r="P15" i="3"/>
  <c r="X41" i="3"/>
  <c r="P31" i="3"/>
  <c r="AD5" i="3"/>
  <c r="AD31" i="3" s="1"/>
  <c r="AB15" i="3"/>
  <c r="AB29" i="3"/>
  <c r="AB41" i="3" s="1"/>
  <c r="X15" i="3"/>
  <c r="P37" i="3"/>
  <c r="AD11" i="3"/>
  <c r="AD37" i="3" s="1"/>
  <c r="AD8" i="3"/>
  <c r="AD34" i="3" s="1"/>
  <c r="P34" i="3"/>
  <c r="N41" i="3"/>
  <c r="P32" i="3"/>
  <c r="AD6" i="3"/>
  <c r="AD32" i="3" s="1"/>
  <c r="AD10" i="3"/>
  <c r="AD36" i="3" s="1"/>
  <c r="P36" i="3"/>
  <c r="AD9" i="3"/>
  <c r="AD35" i="3" s="1"/>
  <c r="O41" i="3"/>
  <c r="Z32" i="3"/>
  <c r="Z41" i="3" s="1"/>
  <c r="Z15" i="3"/>
  <c r="W41" i="3"/>
  <c r="M41" i="3"/>
  <c r="AD12" i="3"/>
  <c r="AD38" i="3" s="1"/>
  <c r="P38" i="3"/>
  <c r="W15" i="3"/>
  <c r="W44" i="3" s="1"/>
  <c r="AC15" i="3"/>
  <c r="AC29" i="3"/>
  <c r="AC41" i="3" s="1"/>
  <c r="AI41" i="3"/>
  <c r="AK28" i="3"/>
  <c r="Y15" i="3"/>
  <c r="S5" i="24" l="1"/>
  <c r="L5" i="24"/>
  <c r="T5" i="24"/>
  <c r="M5" i="24"/>
  <c r="U5" i="24"/>
  <c r="N5" i="24"/>
  <c r="Q37" i="5"/>
  <c r="R37" i="5" s="1"/>
  <c r="BI6" i="23"/>
  <c r="F6" i="24"/>
  <c r="AA6" i="24" s="1"/>
  <c r="BH6" i="23"/>
  <c r="E6" i="24"/>
  <c r="Z6" i="24" s="1"/>
  <c r="BJ6" i="23"/>
  <c r="G6" i="24"/>
  <c r="AB6" i="24" s="1"/>
  <c r="H12" i="24"/>
  <c r="AC12" i="24" s="1"/>
  <c r="I11" i="24"/>
  <c r="AD11" i="24" s="1"/>
  <c r="P41" i="3"/>
  <c r="AD29" i="3"/>
  <c r="AD41" i="3" s="1"/>
  <c r="AD15" i="3"/>
  <c r="Q35" i="5"/>
  <c r="M6" i="24" l="1"/>
  <c r="T6" i="24"/>
  <c r="N6" i="24"/>
  <c r="U6" i="24"/>
  <c r="L6" i="24"/>
  <c r="S6" i="24"/>
  <c r="Q38" i="5"/>
  <c r="R38" i="5" s="1"/>
  <c r="G7" i="24"/>
  <c r="AB7" i="24" s="1"/>
  <c r="BJ7" i="23"/>
  <c r="I12" i="24"/>
  <c r="AD12" i="24" s="1"/>
  <c r="BH7" i="23"/>
  <c r="E7" i="24"/>
  <c r="Z7" i="24" s="1"/>
  <c r="F7" i="24"/>
  <c r="AA7" i="24" s="1"/>
  <c r="BI7" i="23"/>
  <c r="H13" i="24"/>
  <c r="AC13" i="24" s="1"/>
  <c r="R35" i="5"/>
  <c r="M7" i="24" l="1"/>
  <c r="T7" i="24"/>
  <c r="L7" i="24"/>
  <c r="S7" i="24"/>
  <c r="N7" i="24"/>
  <c r="U7" i="24"/>
  <c r="BJ8" i="23"/>
  <c r="G8" i="24"/>
  <c r="AB8" i="24" s="1"/>
  <c r="BI8" i="23"/>
  <c r="F8" i="24"/>
  <c r="AA8" i="24" s="1"/>
  <c r="I13" i="24"/>
  <c r="AD13" i="24" s="1"/>
  <c r="H15" i="24"/>
  <c r="AC15" i="24" s="1"/>
  <c r="H14" i="24"/>
  <c r="AC14" i="24" s="1"/>
  <c r="BH8" i="23"/>
  <c r="E8" i="24"/>
  <c r="Z8" i="24" s="1"/>
  <c r="AC16" i="24" l="1"/>
  <c r="M8" i="24"/>
  <c r="T8" i="24"/>
  <c r="N8" i="24"/>
  <c r="U8" i="24"/>
  <c r="S8" i="24"/>
  <c r="L8" i="24"/>
  <c r="Q40" i="5"/>
  <c r="R40" i="5" s="1"/>
  <c r="BJ9" i="23"/>
  <c r="G9" i="24"/>
  <c r="AB9" i="24" s="1"/>
  <c r="BH9" i="23"/>
  <c r="E9" i="24"/>
  <c r="Z9" i="24" s="1"/>
  <c r="H16" i="24"/>
  <c r="I15" i="24"/>
  <c r="AD15" i="24" s="1"/>
  <c r="I14" i="24"/>
  <c r="AD14" i="24" s="1"/>
  <c r="BI9" i="23"/>
  <c r="F9" i="24"/>
  <c r="AA9" i="24" s="1"/>
  <c r="H18" i="24" l="1"/>
  <c r="H17" i="5" s="1"/>
  <c r="Q17" i="5" s="1"/>
  <c r="R17" i="5" s="1"/>
  <c r="AD16" i="24"/>
  <c r="U9" i="24"/>
  <c r="N9" i="24"/>
  <c r="L9" i="24"/>
  <c r="S9" i="24"/>
  <c r="T9" i="24"/>
  <c r="M9" i="24"/>
  <c r="I16" i="24"/>
  <c r="I18" i="24" s="1"/>
  <c r="H18" i="5" s="1"/>
  <c r="BJ10" i="23"/>
  <c r="G10" i="24"/>
  <c r="AB10" i="24" s="1"/>
  <c r="BI10" i="23"/>
  <c r="F10" i="24"/>
  <c r="AA10" i="24" s="1"/>
  <c r="BH10" i="23"/>
  <c r="E10" i="24"/>
  <c r="Z10" i="24" s="1"/>
  <c r="Q18" i="5" l="1"/>
  <c r="R18" i="5" s="1"/>
  <c r="M10" i="24"/>
  <c r="T10" i="24"/>
  <c r="U10" i="24"/>
  <c r="N10" i="24"/>
  <c r="L10" i="24"/>
  <c r="S10" i="24"/>
  <c r="BJ11" i="23"/>
  <c r="G11" i="24"/>
  <c r="AB11" i="24" s="1"/>
  <c r="BI11" i="23"/>
  <c r="F11" i="24"/>
  <c r="AA11" i="24" s="1"/>
  <c r="BH11" i="23"/>
  <c r="E11" i="24"/>
  <c r="Z11" i="24" s="1"/>
  <c r="N11" i="24" l="1"/>
  <c r="U11" i="24"/>
  <c r="M11" i="24"/>
  <c r="T11" i="24"/>
  <c r="L11" i="24"/>
  <c r="S11" i="24"/>
  <c r="BI12" i="23"/>
  <c r="F12" i="24"/>
  <c r="AA12" i="24" s="1"/>
  <c r="BH12" i="23"/>
  <c r="E12" i="24"/>
  <c r="Z12" i="24" s="1"/>
  <c r="BJ12" i="23"/>
  <c r="G12" i="24"/>
  <c r="AB12" i="24" s="1"/>
  <c r="N12" i="24" l="1"/>
  <c r="U12" i="24"/>
  <c r="M12" i="24"/>
  <c r="T12" i="24"/>
  <c r="S12" i="24"/>
  <c r="L12" i="24"/>
  <c r="BH13" i="23"/>
  <c r="E13" i="24"/>
  <c r="Z13" i="24" s="1"/>
  <c r="BJ13" i="23"/>
  <c r="G13" i="24"/>
  <c r="AB13" i="24" s="1"/>
  <c r="BI13" i="23"/>
  <c r="F13" i="24"/>
  <c r="AA13" i="24" s="1"/>
  <c r="M13" i="24" l="1"/>
  <c r="T13" i="24"/>
  <c r="L13" i="24"/>
  <c r="S13" i="24"/>
  <c r="N13" i="24"/>
  <c r="U13" i="24"/>
  <c r="BJ14" i="23"/>
  <c r="G15" i="24" s="1"/>
  <c r="AB15" i="24" s="1"/>
  <c r="G14" i="24"/>
  <c r="AB14" i="24" s="1"/>
  <c r="BI14" i="23"/>
  <c r="F15" i="24" s="1"/>
  <c r="AA15" i="24" s="1"/>
  <c r="F14" i="24"/>
  <c r="AA14" i="24" s="1"/>
  <c r="BH14" i="23"/>
  <c r="E15" i="24" s="1"/>
  <c r="Z15" i="24" s="1"/>
  <c r="E14" i="24"/>
  <c r="Z14" i="24" s="1"/>
  <c r="AB16" i="24" l="1"/>
  <c r="Z16" i="24"/>
  <c r="AA16" i="24"/>
  <c r="L14" i="24"/>
  <c r="S14" i="24"/>
  <c r="N14" i="24"/>
  <c r="U14" i="24"/>
  <c r="M14" i="24"/>
  <c r="T14" i="24"/>
  <c r="N15" i="24"/>
  <c r="U15" i="24"/>
  <c r="L15" i="24"/>
  <c r="L16" i="24" s="1"/>
  <c r="S15" i="24"/>
  <c r="S16" i="24" s="1"/>
  <c r="M15" i="24"/>
  <c r="T15" i="24"/>
  <c r="F16" i="24"/>
  <c r="H15" i="5" s="1"/>
  <c r="E16" i="24"/>
  <c r="H14" i="5" s="1"/>
  <c r="G16" i="24"/>
  <c r="H16" i="5" s="1"/>
  <c r="N16" i="24" l="1"/>
  <c r="I16" i="5" s="1"/>
  <c r="M16" i="24"/>
  <c r="I15" i="5" s="1"/>
  <c r="T16" i="24"/>
  <c r="J15" i="5" s="1"/>
  <c r="Q15" i="5" s="1"/>
  <c r="R15" i="5" s="1"/>
  <c r="U16" i="24"/>
  <c r="J16" i="5" s="1"/>
  <c r="I14" i="5"/>
  <c r="J14" i="5"/>
  <c r="Q16" i="5" l="1"/>
  <c r="R16" i="5" s="1"/>
  <c r="Q14" i="5"/>
  <c r="R14" i="5" s="1"/>
  <c r="C15" i="23" l="1"/>
  <c r="BG3" i="23" l="1"/>
  <c r="AL6" i="23"/>
  <c r="AL14" i="23"/>
  <c r="AL11" i="23"/>
  <c r="AL5" i="23"/>
  <c r="AL7" i="23"/>
  <c r="AL3" i="23"/>
  <c r="AL9" i="23"/>
  <c r="D20" i="24"/>
  <c r="AL8" i="23"/>
  <c r="AL12" i="23"/>
  <c r="AR4" i="23"/>
  <c r="AR6" i="23"/>
  <c r="AR8" i="23"/>
  <c r="AR10" i="23"/>
  <c r="AR12" i="23"/>
  <c r="AR14" i="23"/>
  <c r="AL15" i="23"/>
  <c r="AL10" i="23"/>
  <c r="AR3" i="23"/>
  <c r="AL4" i="23"/>
  <c r="AR5" i="23"/>
  <c r="AR7" i="23"/>
  <c r="AR9" i="23"/>
  <c r="AR11" i="23"/>
  <c r="AR13" i="23"/>
  <c r="AR15" i="23"/>
  <c r="AL13" i="23"/>
  <c r="D4" i="24"/>
  <c r="BG4" i="23"/>
  <c r="I15" i="23"/>
  <c r="J20" i="24" s="1"/>
  <c r="J4" i="24" l="1"/>
  <c r="Y4" i="24"/>
  <c r="D5" i="24"/>
  <c r="Y5" i="24" s="1"/>
  <c r="BG5" i="23"/>
  <c r="J5" i="24" l="1"/>
  <c r="K5" i="24"/>
  <c r="R5" i="24"/>
  <c r="AE5" i="24"/>
  <c r="K4" i="24"/>
  <c r="R4" i="24"/>
  <c r="AE4" i="24"/>
  <c r="D6" i="24"/>
  <c r="Y6" i="24" s="1"/>
  <c r="BG6" i="23"/>
  <c r="K6" i="24" l="1"/>
  <c r="R6" i="24"/>
  <c r="AE6" i="24"/>
  <c r="D7" i="24"/>
  <c r="Y7" i="24" s="1"/>
  <c r="BG7" i="23"/>
  <c r="J6" i="24"/>
  <c r="K7" i="24" l="1"/>
  <c r="R7" i="24"/>
  <c r="AE7" i="24"/>
  <c r="BG8" i="23"/>
  <c r="D8" i="24"/>
  <c r="Y8" i="24" s="1"/>
  <c r="Q4" i="24"/>
  <c r="X4" i="24"/>
  <c r="J7" i="24"/>
  <c r="R8" i="24" l="1"/>
  <c r="K8" i="24"/>
  <c r="AE8" i="24"/>
  <c r="X5" i="24"/>
  <c r="Q5" i="24"/>
  <c r="J8" i="24"/>
  <c r="BG9" i="23"/>
  <c r="D9" i="24"/>
  <c r="Y9" i="24" s="1"/>
  <c r="K9" i="24" l="1"/>
  <c r="R9" i="24"/>
  <c r="AE9" i="24"/>
  <c r="Q6" i="24"/>
  <c r="J9" i="24"/>
  <c r="BG10" i="23"/>
  <c r="D10" i="24"/>
  <c r="Y10" i="24" s="1"/>
  <c r="K10" i="24" l="1"/>
  <c r="R10" i="24"/>
  <c r="AE10" i="24"/>
  <c r="J10" i="24"/>
  <c r="X7" i="24"/>
  <c r="BG11" i="23"/>
  <c r="D11" i="24"/>
  <c r="Y11" i="24" s="1"/>
  <c r="X6" i="24"/>
  <c r="K11" i="24" l="1"/>
  <c r="R11" i="24"/>
  <c r="AE11" i="24"/>
  <c r="BG12" i="23"/>
  <c r="D12" i="24"/>
  <c r="Y12" i="24" s="1"/>
  <c r="Q8" i="24"/>
  <c r="J11" i="24"/>
  <c r="Q7" i="24"/>
  <c r="R12" i="24" l="1"/>
  <c r="K12" i="24"/>
  <c r="AE12" i="24"/>
  <c r="X8" i="24"/>
  <c r="BG13" i="23"/>
  <c r="D13" i="24"/>
  <c r="Y13" i="24" s="1"/>
  <c r="X9" i="24"/>
  <c r="J12" i="24"/>
  <c r="K13" i="24" l="1"/>
  <c r="Q13" i="24" s="1"/>
  <c r="R13" i="24"/>
  <c r="X13" i="24" s="1"/>
  <c r="AE13" i="24"/>
  <c r="Q10" i="24"/>
  <c r="J13" i="24"/>
  <c r="X10" i="24"/>
  <c r="Q9" i="24"/>
  <c r="BG14" i="23"/>
  <c r="D15" i="24" s="1"/>
  <c r="Y15" i="24" s="1"/>
  <c r="D14" i="24"/>
  <c r="Y14" i="24" s="1"/>
  <c r="Y16" i="24" l="1"/>
  <c r="K15" i="24"/>
  <c r="R15" i="24"/>
  <c r="AE15" i="24"/>
  <c r="K14" i="24"/>
  <c r="Q14" i="24" s="1"/>
  <c r="R14" i="24"/>
  <c r="X14" i="24" s="1"/>
  <c r="AE14" i="24"/>
  <c r="Q11" i="24"/>
  <c r="J14" i="24"/>
  <c r="X11" i="24"/>
  <c r="J15" i="24"/>
  <c r="D16" i="24"/>
  <c r="H13" i="5" s="1"/>
  <c r="AE16" i="24" l="1"/>
  <c r="X15" i="24"/>
  <c r="X16" i="24" s="1"/>
  <c r="R16" i="24"/>
  <c r="J13" i="5" s="1"/>
  <c r="J16" i="24"/>
  <c r="Q15" i="24"/>
  <c r="K16" i="24"/>
  <c r="Q12" i="24"/>
  <c r="I13" i="5"/>
  <c r="X12" i="24"/>
  <c r="Q16" i="24" l="1"/>
  <c r="Q13" i="5"/>
  <c r="Q20" i="5" s="1"/>
  <c r="R13" i="5" l="1"/>
  <c r="R20" i="5" s="1"/>
  <c r="V24" i="5" s="1"/>
  <c r="J4" i="25" l="1"/>
  <c r="H5" i="25"/>
  <c r="J5" i="25" s="1"/>
  <c r="H6" i="25" l="1"/>
  <c r="H7" i="25" s="1"/>
  <c r="J7" i="25"/>
  <c r="H8" i="25"/>
  <c r="J6" i="25"/>
  <c r="J8" i="25" l="1"/>
  <c r="H9" i="25"/>
  <c r="J9" i="25" l="1"/>
  <c r="H10" i="25"/>
  <c r="J10" i="25" l="1"/>
  <c r="H11" i="25"/>
  <c r="H12" i="25" l="1"/>
  <c r="J11" i="25"/>
  <c r="H13" i="25" l="1"/>
  <c r="J12" i="25"/>
  <c r="H14" i="25" l="1"/>
  <c r="J13" i="25"/>
  <c r="J14" i="25" l="1"/>
  <c r="H15" i="25"/>
  <c r="J15" i="25" l="1"/>
  <c r="H16" i="25"/>
  <c r="J16" i="25" l="1"/>
  <c r="H39" i="5"/>
  <c r="Q39" i="5" s="1"/>
  <c r="R39" i="5" l="1"/>
  <c r="R42" i="5" s="1"/>
  <c r="T42" i="5" s="1"/>
  <c r="Q42" i="5"/>
  <c r="T48" i="5" l="1"/>
  <c r="V46" i="5"/>
  <c r="V50" i="5" s="1"/>
  <c r="V51" i="5" l="1"/>
</calcChain>
</file>

<file path=xl/sharedStrings.xml><?xml version="1.0" encoding="utf-8"?>
<sst xmlns="http://schemas.openxmlformats.org/spreadsheetml/2006/main" count="2288" uniqueCount="203">
  <si>
    <t>Notes:</t>
  </si>
  <si>
    <t>NA</t>
  </si>
  <si>
    <t>TOTAL</t>
  </si>
  <si>
    <t>Unknown</t>
  </si>
  <si>
    <t>Tier 2</t>
  </si>
  <si>
    <t>Tier 1</t>
  </si>
  <si>
    <t>Avg Monthly Electric / Gas Charges</t>
  </si>
  <si>
    <t>Total Electric / Gas Charges</t>
  </si>
  <si>
    <t>KWH Second Block</t>
  </si>
  <si>
    <t>KWH First Block</t>
  </si>
  <si>
    <t># of Billed Customers*
(Count of Contract Account ID)</t>
  </si>
  <si>
    <t>Yearmonth</t>
  </si>
  <si>
    <t>Avg Monthly Electric / Gas Charges
CALCULATED - COMPARISON</t>
  </si>
  <si>
    <t>All Customers</t>
  </si>
  <si>
    <t>Electric and Dual Customers</t>
  </si>
  <si>
    <t>Gas and Dual Customers</t>
  </si>
  <si>
    <t>SUM</t>
  </si>
  <si>
    <t>* Total row for # of billed customers are showing number of customers participated in PSE HELP in any given month</t>
  </si>
  <si>
    <t>* The main reason for monthly billed CA_ID counts being lower then in the TOTAL row is due to customer starting and stopping service mid investigation year</t>
  </si>
  <si>
    <t>Avg Monthly Usage 
(KWH)</t>
  </si>
  <si>
    <t>Avg Monthly Usage 
(THERMS)</t>
  </si>
  <si>
    <t>USAGE TOTAL 
(KWH)</t>
  </si>
  <si>
    <t>USAGE TOTAL 
(THERMS)</t>
  </si>
  <si>
    <t>kWh</t>
  </si>
  <si>
    <t>Total</t>
  </si>
  <si>
    <t>Therms</t>
  </si>
  <si>
    <t>CALCULATED - COMPARISON</t>
  </si>
  <si>
    <t>* Restricted for rates SCH_7E and SCH_023G</t>
  </si>
  <si>
    <t>Bills</t>
  </si>
  <si>
    <t>Revenue</t>
  </si>
  <si>
    <t>Basic</t>
  </si>
  <si>
    <t>Energy</t>
  </si>
  <si>
    <t>To be Given</t>
  </si>
  <si>
    <t>Gas</t>
  </si>
  <si>
    <t>Puget Sound Energy</t>
  </si>
  <si>
    <t>Line</t>
  </si>
  <si>
    <t>Customer Class</t>
  </si>
  <si>
    <t>Rate</t>
  </si>
  <si>
    <t>Schedule</t>
  </si>
  <si>
    <t>First</t>
  </si>
  <si>
    <t>Number</t>
  </si>
  <si>
    <t>of</t>
  </si>
  <si>
    <t>Charge</t>
  </si>
  <si>
    <t>$/bill</t>
  </si>
  <si>
    <t>Residential Bill Discount Rate - Tier 1</t>
  </si>
  <si>
    <t>Residential Bill Discount Rate - Tier 2</t>
  </si>
  <si>
    <t>First block</t>
  </si>
  <si>
    <t>(1)</t>
  </si>
  <si>
    <t>Second block</t>
  </si>
  <si>
    <t>Discount</t>
  </si>
  <si>
    <t>Bill</t>
  </si>
  <si>
    <t>Proposed</t>
  </si>
  <si>
    <t>For</t>
  </si>
  <si>
    <t>(2)</t>
  </si>
  <si>
    <t>Credits</t>
  </si>
  <si>
    <t>Electric</t>
  </si>
  <si>
    <t>$/kWh</t>
  </si>
  <si>
    <t>Delivery</t>
  </si>
  <si>
    <t>$/therm</t>
  </si>
  <si>
    <t>Block</t>
  </si>
  <si>
    <t>Second</t>
  </si>
  <si>
    <t>(&lt;600 kWh)</t>
  </si>
  <si>
    <t>(&gt;600 kWh)</t>
  </si>
  <si>
    <t>$</t>
  </si>
  <si>
    <t>State Utility Tax</t>
  </si>
  <si>
    <t>https://dor.wa.gov/find-taxes-rates/other-taxes/public-utility-tax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</si>
  <si>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</si>
  <si>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</si>
  <si>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</si>
  <si>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</si>
  <si>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</si>
  <si>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</si>
  <si>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</si>
  <si>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</si>
  <si>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</si>
  <si>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</si>
  <si>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</si>
  <si>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</si>
  <si>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</si>
  <si>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Proposed Bill Discount Rate Rider Schedule 129D</t>
  </si>
  <si>
    <t>Requirement</t>
  </si>
  <si>
    <t>Previous</t>
  </si>
  <si>
    <t>Program</t>
  </si>
  <si>
    <t>Year's</t>
  </si>
  <si>
    <t>PSE HELP</t>
  </si>
  <si>
    <t>Unspent</t>
  </si>
  <si>
    <t>(3)</t>
  </si>
  <si>
    <t>No.</t>
  </si>
  <si>
    <t>Source: Puget Sound Energy --&gt; Tariffs, Rates and Regulatory Filings --&gt; Rates schedule summaries (https://www.pse.com/pages/rates/schedule-summaries#sort=%40documentdate%20descending)</t>
  </si>
  <si>
    <t>Total - Electric</t>
  </si>
  <si>
    <t>Total - Gas</t>
  </si>
  <si>
    <t>Total - Electric and Gas</t>
  </si>
  <si>
    <t>Rider</t>
  </si>
  <si>
    <t>(4)</t>
  </si>
  <si>
    <t>Final</t>
  </si>
  <si>
    <t>RSI means revenue sensitive items adjustment, including taxes, bad debt, and annual filing fee.</t>
  </si>
  <si>
    <t>Administrative</t>
  </si>
  <si>
    <r>
      <t>Total</t>
    </r>
    <r>
      <rPr>
        <vertAlign val="superscript"/>
        <sz val="8"/>
        <rFont val="Arial"/>
        <family val="2"/>
      </rPr>
      <t>(1)</t>
    </r>
  </si>
  <si>
    <r>
      <t>Net</t>
    </r>
    <r>
      <rPr>
        <vertAlign val="superscript"/>
        <sz val="8"/>
        <rFont val="Arial"/>
        <family val="2"/>
      </rPr>
      <t>(2)</t>
    </r>
  </si>
  <si>
    <r>
      <t>Unspent PSE HELP funding - Electric</t>
    </r>
    <r>
      <rPr>
        <vertAlign val="superscript"/>
        <sz val="8"/>
        <rFont val="Arial"/>
        <family val="2"/>
      </rPr>
      <t>(5)</t>
    </r>
  </si>
  <si>
    <r>
      <t>Revenue Requirement - Electric</t>
    </r>
    <r>
      <rPr>
        <b/>
        <vertAlign val="superscript"/>
        <sz val="8"/>
        <rFont val="Arial"/>
        <family val="2"/>
      </rPr>
      <t>(4,5)</t>
    </r>
  </si>
  <si>
    <r>
      <t>Unspent PSE HELP funding - Gas</t>
    </r>
    <r>
      <rPr>
        <vertAlign val="superscript"/>
        <sz val="8"/>
        <rFont val="Arial"/>
        <family val="2"/>
      </rPr>
      <t>(5)</t>
    </r>
  </si>
  <si>
    <r>
      <t>Revenue Requirement - Gas</t>
    </r>
    <r>
      <rPr>
        <b/>
        <vertAlign val="superscript"/>
        <sz val="8"/>
        <rFont val="Arial"/>
        <family val="2"/>
      </rPr>
      <t>(4,5)</t>
    </r>
  </si>
  <si>
    <r>
      <t>Revenue Requirement - Total</t>
    </r>
    <r>
      <rPr>
        <b/>
        <vertAlign val="superscript"/>
        <sz val="8"/>
        <rFont val="Arial"/>
        <family val="2"/>
      </rPr>
      <t>(4,5)</t>
    </r>
  </si>
  <si>
    <t>Includes all volumetric charges, including riders and trackers.</t>
  </si>
  <si>
    <t>Net bill includes all charges but does not include any optional or voluntary schedules.</t>
  </si>
  <si>
    <t>Tier 3</t>
  </si>
  <si>
    <t>Tier 4</t>
  </si>
  <si>
    <t>Tier 5</t>
  </si>
  <si>
    <t>Tier 6</t>
  </si>
  <si>
    <t>Avg Monthly Electric / Gas Charges
EXCEL CALCULATED</t>
  </si>
  <si>
    <t xml:space="preserve"> </t>
  </si>
  <si>
    <t>Residential Bill Discount Rate - Tier 3</t>
  </si>
  <si>
    <t>Residential Bill Discount Rate - Tier 4</t>
  </si>
  <si>
    <t>Residential Bill Discount Rate - Tier 5</t>
  </si>
  <si>
    <t>Residential Bill Discount Rate - Tier 6</t>
  </si>
  <si>
    <t>`</t>
  </si>
  <si>
    <t>Electric Conversion Factor from UE-220066 updated for new Annual Filing Fee Rate</t>
  </si>
  <si>
    <t>PUGET SOUND ENERGY - ELECTRIC</t>
  </si>
  <si>
    <t>ELECTRIC RESULTS OF OPERATIONS</t>
  </si>
  <si>
    <t>2022 GENERAL RATE CASE</t>
  </si>
  <si>
    <t>12 MONTHS ENDED JUNE 30, 2021</t>
  </si>
  <si>
    <t>RATE YEARS CALENDAR 2023 AND 2024</t>
  </si>
  <si>
    <t>Rates, effective May 1, 2023</t>
  </si>
  <si>
    <t>BDR</t>
  </si>
  <si>
    <t>23BDR</t>
  </si>
  <si>
    <t>7BDR</t>
  </si>
  <si>
    <t xml:space="preserve"> T1: 0% FPL to ≤ 20% FPL</t>
  </si>
  <si>
    <t xml:space="preserve"> T2: &gt;20% FPL to ≤ 50% FPL</t>
  </si>
  <si>
    <t xml:space="preserve"> T3: &gt;50% FPL to ≤ 100% FPL</t>
  </si>
  <si>
    <t xml:space="preserve"> T4: &gt;100% FPL to ≤ 150% FPL</t>
  </si>
  <si>
    <t xml:space="preserve"> T5: &gt;150% FPL to ≤ 200% FPL</t>
  </si>
  <si>
    <t xml:space="preserve"> T6: &gt;200% FPL &amp; ≤ 80% AMI </t>
  </si>
  <si>
    <r>
      <t xml:space="preserve">Costs </t>
    </r>
    <r>
      <rPr>
        <vertAlign val="superscript"/>
        <sz val="8"/>
        <rFont val="Arial"/>
        <family val="2"/>
      </rPr>
      <t>(4)</t>
    </r>
    <r>
      <rPr>
        <sz val="8"/>
        <rFont val="Arial"/>
        <family val="2"/>
      </rPr>
      <t xml:space="preserve"> </t>
    </r>
  </si>
  <si>
    <t>PUGET SOUND ENERGY - GAS</t>
  </si>
  <si>
    <t>GAS RESULTS OF OPERATIONS</t>
  </si>
  <si>
    <t>Electric Conversion Factor from UG-220067 updated for new Annual Filing Fee Rate</t>
  </si>
  <si>
    <t>No Projected BDR administrative cost for 2023 filing per GRC settlement, page 23, section 37.i. approved in Final Order 24/10 in Docket UE-220066.</t>
  </si>
  <si>
    <t>(5)</t>
  </si>
  <si>
    <t>(6)</t>
  </si>
  <si>
    <t xml:space="preserve">Note: </t>
  </si>
  <si>
    <t xml:space="preserve">Income </t>
  </si>
  <si>
    <r>
      <t xml:space="preserve">Tiers </t>
    </r>
    <r>
      <rPr>
        <vertAlign val="superscript"/>
        <sz val="8"/>
        <rFont val="Arial"/>
        <family val="2"/>
      </rPr>
      <t>(6)</t>
    </r>
  </si>
  <si>
    <t># of Billed Customers* (FOR ADDITIONS)
(Count of Contract Account ID)</t>
  </si>
  <si>
    <t>Avg Monthly Usage 
(KWH) - First Block</t>
  </si>
  <si>
    <t>Avg Monthly Usage 
(KWH) - Second Block</t>
  </si>
  <si>
    <t>TOTAL (number of bills)</t>
  </si>
  <si>
    <r>
      <t>Billing determinants</t>
    </r>
    <r>
      <rPr>
        <vertAlign val="superscript"/>
        <sz val="8"/>
        <rFont val="Arial"/>
        <family val="2"/>
      </rPr>
      <t>(7)</t>
    </r>
  </si>
  <si>
    <t>(7)</t>
  </si>
  <si>
    <t># of Customers (added from Known LI)</t>
  </si>
  <si>
    <t>Basic Charge</t>
  </si>
  <si>
    <t>Energy Charge First Block</t>
  </si>
  <si>
    <t>Energy Charge Second Block</t>
  </si>
  <si>
    <t>&lt;----</t>
  </si>
  <si>
    <t xml:space="preserve">Delivery Charge </t>
  </si>
  <si>
    <t xml:space="preserve">2023 PROGRAM YEAR (Oct 1, 2023 - Sep 30, 2024) REVENUE REQUIREMENT 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</si>
  <si>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</si>
  <si>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</si>
  <si>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</si>
  <si>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</si>
  <si>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</si>
  <si>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</si>
  <si>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</si>
  <si>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</si>
  <si>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</si>
  <si>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</si>
  <si>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12</t>
  </si>
  <si>
    <t>Month 11</t>
  </si>
  <si>
    <t>&lt;---</t>
  </si>
  <si>
    <t xml:space="preserve">ELECTRIC </t>
  </si>
  <si>
    <t>GAS</t>
  </si>
  <si>
    <t>Final approved BDR tiers, income brackets and discounts - approved during UTC Open Meeting on August 24, 2023 (Dockets UE-230560 and UG-230561).</t>
  </si>
  <si>
    <t>* Data for customers without known income tier bracket (e.g., column I in tab "Known LI Actuals") are allocated into the six BDR tiers, based on the relative data of Known LI customers in each of the six tiers.</t>
  </si>
  <si>
    <t>Source: Provided by Customer Insights team.</t>
  </si>
  <si>
    <t>* Estimated Low-Income Customers use PSE's survey income data and a third-party income database Experian (2022).</t>
  </si>
  <si>
    <t>* Data for PSE's estimated low-income customers necessary to reach 70,000 electric and 70,000 gas customers (but net of Known LI customers), assuming that enrollment happens with lowest-income bracket tiers first, followed by enrolling customers in higher income brackets until the targeted number of customers is reached.</t>
  </si>
  <si>
    <r>
      <t xml:space="preserve"># of Billed Customers </t>
    </r>
    <r>
      <rPr>
        <b/>
        <vertAlign val="superscript"/>
        <sz val="12"/>
        <color indexed="8"/>
        <rFont val="Arial"/>
        <family val="2"/>
      </rPr>
      <t>(1)</t>
    </r>
    <r>
      <rPr>
        <b/>
        <sz val="12"/>
        <color indexed="8"/>
        <rFont val="Arial"/>
        <family val="2"/>
      </rPr>
      <t xml:space="preserve">
(Count of Contract Account ID)</t>
    </r>
  </si>
  <si>
    <r>
      <t xml:space="preserve">Tier 5 </t>
    </r>
    <r>
      <rPr>
        <vertAlign val="superscript"/>
        <sz val="12"/>
        <color indexed="8"/>
        <rFont val="Arial"/>
        <family val="2"/>
      </rPr>
      <t>(2)</t>
    </r>
  </si>
  <si>
    <r>
      <t xml:space="preserve">Tier 6 </t>
    </r>
    <r>
      <rPr>
        <vertAlign val="superscript"/>
        <sz val="12"/>
        <color indexed="8"/>
        <rFont val="Arial"/>
        <family val="2"/>
      </rPr>
      <t>(2)</t>
    </r>
  </si>
  <si>
    <r>
      <t xml:space="preserve"># of Customers monthly (est. for BDR 2023-2024) </t>
    </r>
    <r>
      <rPr>
        <b/>
        <vertAlign val="superscript"/>
        <sz val="12"/>
        <color indexed="8"/>
        <rFont val="Arial"/>
        <family val="2"/>
      </rPr>
      <t>(1)</t>
    </r>
  </si>
  <si>
    <r>
      <t xml:space="preserve">Assumed Annual Growth rate Tier 5 and 6 </t>
    </r>
    <r>
      <rPr>
        <b/>
        <vertAlign val="superscript"/>
        <sz val="12"/>
        <rFont val="Arial"/>
        <family val="2"/>
      </rPr>
      <t>(2)</t>
    </r>
  </si>
  <si>
    <t>2023-2024</t>
  </si>
  <si>
    <t>Program Year</t>
  </si>
  <si>
    <t>Month/Year</t>
  </si>
  <si>
    <t>Targetted number of customers (total program year 2023-2024 est.)</t>
  </si>
  <si>
    <r>
      <t xml:space="preserve">Assumed Annual Growth Rate </t>
    </r>
    <r>
      <rPr>
        <vertAlign val="superscript"/>
        <sz val="12"/>
        <rFont val="Arial"/>
        <family val="2"/>
      </rPr>
      <t>(2)</t>
    </r>
  </si>
  <si>
    <r>
      <t>Assumed Monthly Growth Rate</t>
    </r>
    <r>
      <rPr>
        <vertAlign val="superscript"/>
        <sz val="12"/>
        <rFont val="Arial"/>
        <family val="2"/>
      </rPr>
      <t xml:space="preserve"> (2)</t>
    </r>
  </si>
  <si>
    <t>Assume hitting the target of 70,000 LI customers by the end of December 2023, i.e., by January 1, 2023 (as required by Order 01 (Aug. 3, 2023) in Docket UG-230470). The 70,000 targets includes Known LI and Estimated LI customers. Assume that enrollment happens with lowest-income bracket tiers first, followed by higher income brackets until the targeted number of customers is reached.</t>
  </si>
  <si>
    <t>Assume gradual growth (using a fixed monthly increase in number of estimated low-income customers in Tiers 1 - 4) in order to reach a 70,000 customers target by the end of the program year. The 70,000 targets includes Known LI and Estimated LI customers. Assume that enrollment happens with lowest-income bracket tiers first, followed by higher income brackets until the targeted number of customers is reached.</t>
  </si>
  <si>
    <t>Additionally, assume a generic fixed 10% annual (or, 0.83% monthly) growth rate overall in each tier for the program year.</t>
  </si>
  <si>
    <t>Assume a generic fixed 10% in annual growth rate for the additional low-income customers in Tiers 5 and 6.</t>
  </si>
  <si>
    <r>
      <t xml:space="preserve">Adjusted for RSI </t>
    </r>
    <r>
      <rPr>
        <vertAlign val="superscript"/>
        <sz val="8"/>
        <rFont val="Arial"/>
        <family val="2"/>
      </rPr>
      <t>(3)</t>
    </r>
  </si>
  <si>
    <t>Unspent PSE HELP funds from the 2021-2022 program year.</t>
  </si>
  <si>
    <t>FPL = Federal Poverty Level; AMI = Area (County) Median Income.</t>
  </si>
  <si>
    <r>
      <t>Funds</t>
    </r>
    <r>
      <rPr>
        <vertAlign val="superscript"/>
        <sz val="8"/>
        <rFont val="Arial"/>
        <family val="2"/>
      </rPr>
      <t>(5)</t>
    </r>
  </si>
  <si>
    <t>Total Revenue Requirement</t>
  </si>
  <si>
    <t>Revenue Requirement for Schedule 129D</t>
  </si>
  <si>
    <t>Combined</t>
  </si>
  <si>
    <t>Description</t>
  </si>
  <si>
    <t>Total Estimated Bill Discounts</t>
  </si>
  <si>
    <t>Administrative Costs</t>
  </si>
  <si>
    <t>Portion Covered by Unspent HELP Funds</t>
  </si>
  <si>
    <t>Assumes 70,000 gas BDR customers by January 1, 2024, and 70,000 electric BDR customers by October 1, 2024. Per Order 01 (Aug 3, 2023) in Docket UG-230470 (PSE's 2023 Gas CCA tariff), PSE is required to enroll a targeted 70,000 customers into energy assistance or bill assistance program by January 1,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</si>
</sst>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\ \K\W\H"/>
    <numFmt numFmtId="166" formatCode="#,##0\ \T\H\E\R\M\S"/>
    <numFmt numFmtId="167" formatCode="_(* #,##0_);_(* \(#,##0\);_(* &quot;-&quot;??_);_(@_)"/>
    <numFmt numFmtId="168" formatCode="_(&quot;$&quot;* #,##0.00000_);_(&quot;$&quot;* \(#,##0.00000\);_(&quot;$&quot;* &quot;-&quot;??_);_(@_)"/>
    <numFmt numFmtId="169" formatCode="_(&quot;$&quot;* #,##0.000000_);_(&quot;$&quot;* \(#,##0.000000\);_(&quot;$&quot;* &quot;-&quot;??_);_(@_)"/>
    <numFmt numFmtId="170" formatCode="0.000000"/>
    <numFmt numFmtId="171" formatCode="0.0000%"/>
    <numFmt numFmtId="172" formatCode="0.00000000"/>
    <numFmt numFmtId="173" formatCode="mmm/yyyy"/>
  </numFmts>
  <fonts count="48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sz val="11"/>
      <name val="Calibri"/>
      <family val="2"/>
    </font>
    <font>
      <sz val="12"/>
      <name val="Times New Roman"/>
      <family val="1"/>
    </font>
    <font>
      <sz val="8"/>
      <name val="Arial"/>
      <family val="2"/>
    </font>
    <font>
      <sz val="8"/>
      <color theme="1" tint="0.499984740745262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8"/>
      <color rgb="FF0000FF"/>
      <name val="Arial"/>
      <family val="2"/>
    </font>
    <font>
      <sz val="8"/>
      <color rgb="FF006666"/>
      <name val="Arial"/>
      <family val="2"/>
    </font>
    <font>
      <sz val="8"/>
      <color rgb="FF0000FF"/>
      <name val="Arial"/>
      <family val="2"/>
    </font>
    <font>
      <b/>
      <vertAlign val="superscript"/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theme="0"/>
      <name val="Arial"/>
      <family val="2"/>
    </font>
    <font>
      <sz val="8"/>
      <color rgb="FFFFFF00"/>
      <name val="Arial"/>
      <family val="2"/>
    </font>
    <font>
      <sz val="8"/>
      <color theme="0"/>
      <name val="Arial"/>
      <family val="2"/>
    </font>
    <font>
      <sz val="11"/>
      <color rgb="FF0061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12"/>
      <color rgb="FFFF0000"/>
      <name val="Times New Roman"/>
      <family val="1"/>
    </font>
    <font>
      <sz val="18"/>
      <name val="Times New Roman"/>
      <family val="1"/>
    </font>
    <font>
      <b/>
      <sz val="8"/>
      <color rgb="FF006666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vertAlign val="superscript"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vertAlign val="superscript"/>
      <sz val="12"/>
      <color indexed="8"/>
      <name val="Arial"/>
      <family val="2"/>
    </font>
    <font>
      <b/>
      <vertAlign val="superscript"/>
      <sz val="12"/>
      <name val="Arial"/>
      <family val="2"/>
    </font>
    <font>
      <b/>
      <sz val="12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theme="5" tint="0.79998168889431442"/>
        <bgColor indexed="8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2">
    <xf numFmtId="0" fontId="0" fillId="0" borderId="0"/>
    <xf numFmtId="43" fontId="7" fillId="0" borderId="0" applyFont="0" applyFill="0" applyBorder="0" applyAlignment="0" applyProtection="0"/>
    <xf numFmtId="0" fontId="6" fillId="0" borderId="0"/>
    <xf numFmtId="44" fontId="8" fillId="0" borderId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44" fontId="7" fillId="0" borderId="0" applyFont="0" applyFill="0" applyBorder="0" applyAlignment="0" applyProtection="0"/>
    <xf numFmtId="0" fontId="3" fillId="0" borderId="0"/>
    <xf numFmtId="0" fontId="29" fillId="1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26">
    <xf numFmtId="0" fontId="0" fillId="0" borderId="0" xfId="0"/>
    <xf numFmtId="0" fontId="11" fillId="0" borderId="0" xfId="0" applyFont="1"/>
    <xf numFmtId="43" fontId="12" fillId="0" borderId="0" xfId="1" applyFont="1" applyFill="1"/>
    <xf numFmtId="0" fontId="15" fillId="0" borderId="0" xfId="14" applyFont="1" applyFill="1"/>
    <xf numFmtId="0" fontId="14" fillId="0" borderId="0" xfId="0" applyFont="1" applyFill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0" fontId="13" fillId="0" borderId="0" xfId="0" applyFont="1" applyFill="1" applyAlignment="1">
      <alignment horizontal="centerContinuous"/>
    </xf>
    <xf numFmtId="0" fontId="11" fillId="0" borderId="0" xfId="0" applyFont="1" applyFill="1" applyAlignment="1">
      <alignment horizontal="centerContinuous"/>
    </xf>
    <xf numFmtId="0" fontId="11" fillId="0" borderId="0" xfId="0" applyFont="1" applyFill="1" applyBorder="1" applyAlignment="1">
      <alignment horizontal="centerContinuous"/>
    </xf>
    <xf numFmtId="0" fontId="18" fillId="0" borderId="0" xfId="0" applyFont="1" applyFill="1" applyAlignment="1">
      <alignment horizontal="centerContinuous"/>
    </xf>
    <xf numFmtId="7" fontId="11" fillId="0" borderId="0" xfId="0" applyNumberFormat="1" applyFont="1"/>
    <xf numFmtId="37" fontId="11" fillId="0" borderId="0" xfId="0" applyNumberFormat="1" applyFont="1"/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37" fontId="11" fillId="0" borderId="0" xfId="0" applyNumberFormat="1" applyFont="1" applyAlignment="1">
      <alignment horizontal="center" vertical="center"/>
    </xf>
    <xf numFmtId="37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37" fontId="18" fillId="0" borderId="0" xfId="0" applyNumberFormat="1" applyFont="1" applyBorder="1" applyAlignment="1">
      <alignment horizontal="center" vertical="center"/>
    </xf>
    <xf numFmtId="0" fontId="11" fillId="0" borderId="0" xfId="0" applyFont="1" applyBorder="1"/>
    <xf numFmtId="0" fontId="11" fillId="0" borderId="0" xfId="0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7" fontId="11" fillId="0" borderId="0" xfId="0" applyNumberFormat="1" applyFont="1" applyAlignment="1">
      <alignment horizontal="center" vertical="center"/>
    </xf>
    <xf numFmtId="37" fontId="18" fillId="0" borderId="0" xfId="0" applyNumberFormat="1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7" fontId="18" fillId="0" borderId="0" xfId="0" applyNumberFormat="1" applyFont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7" fontId="11" fillId="0" borderId="9" xfId="0" applyNumberFormat="1" applyFont="1" applyBorder="1" applyAlignment="1">
      <alignment horizontal="center" vertical="center"/>
    </xf>
    <xf numFmtId="37" fontId="11" fillId="0" borderId="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7" fontId="11" fillId="0" borderId="0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wrapText="1"/>
    </xf>
    <xf numFmtId="9" fontId="20" fillId="0" borderId="0" xfId="0" applyNumberFormat="1" applyFont="1"/>
    <xf numFmtId="9" fontId="20" fillId="0" borderId="0" xfId="0" applyNumberFormat="1" applyFont="1" applyBorder="1"/>
    <xf numFmtId="167" fontId="21" fillId="0" borderId="0" xfId="1" applyNumberFormat="1" applyFont="1"/>
    <xf numFmtId="9" fontId="22" fillId="0" borderId="0" xfId="9" applyNumberFormat="1" applyFont="1"/>
    <xf numFmtId="9" fontId="22" fillId="0" borderId="0" xfId="9" applyNumberFormat="1" applyFont="1" applyBorder="1"/>
    <xf numFmtId="164" fontId="11" fillId="0" borderId="0" xfId="3" applyNumberFormat="1" applyFont="1"/>
    <xf numFmtId="164" fontId="11" fillId="0" borderId="0" xfId="3" applyNumberFormat="1" applyFont="1" applyFill="1"/>
    <xf numFmtId="9" fontId="11" fillId="0" borderId="0" xfId="9" applyNumberFormat="1" applyFont="1"/>
    <xf numFmtId="44" fontId="11" fillId="0" borderId="0" xfId="0" applyNumberFormat="1" applyFont="1"/>
    <xf numFmtId="169" fontId="11" fillId="0" borderId="0" xfId="0" applyNumberFormat="1" applyFont="1"/>
    <xf numFmtId="9" fontId="11" fillId="0" borderId="0" xfId="9" applyNumberFormat="1" applyFont="1" applyBorder="1"/>
    <xf numFmtId="0" fontId="11" fillId="0" borderId="0" xfId="0" applyFont="1" applyFill="1"/>
    <xf numFmtId="167" fontId="11" fillId="0" borderId="0" xfId="0" applyNumberFormat="1" applyFont="1"/>
    <xf numFmtId="37" fontId="18" fillId="0" borderId="9" xfId="0" applyNumberFormat="1" applyFont="1" applyBorder="1"/>
    <xf numFmtId="0" fontId="11" fillId="0" borderId="9" xfId="0" applyFont="1" applyBorder="1"/>
    <xf numFmtId="164" fontId="18" fillId="0" borderId="9" xfId="0" applyNumberFormat="1" applyFont="1" applyBorder="1"/>
    <xf numFmtId="164" fontId="18" fillId="0" borderId="9" xfId="0" applyNumberFormat="1" applyFont="1" applyFill="1" applyBorder="1"/>
    <xf numFmtId="37" fontId="18" fillId="0" borderId="0" xfId="0" applyNumberFormat="1" applyFont="1"/>
    <xf numFmtId="164" fontId="18" fillId="0" borderId="0" xfId="0" applyNumberFormat="1" applyFont="1" applyFill="1"/>
    <xf numFmtId="0" fontId="11" fillId="0" borderId="0" xfId="0" applyFont="1" applyAlignment="1">
      <alignment horizontal="center" wrapText="1"/>
    </xf>
    <xf numFmtId="168" fontId="11" fillId="0" borderId="0" xfId="0" applyNumberFormat="1" applyFont="1"/>
    <xf numFmtId="164" fontId="18" fillId="0" borderId="0" xfId="0" applyNumberFormat="1" applyFont="1"/>
    <xf numFmtId="164" fontId="11" fillId="0" borderId="0" xfId="0" applyNumberFormat="1" applyFont="1"/>
    <xf numFmtId="164" fontId="11" fillId="0" borderId="0" xfId="0" applyNumberFormat="1" applyFont="1" applyFill="1"/>
    <xf numFmtId="37" fontId="18" fillId="0" borderId="7" xfId="0" applyNumberFormat="1" applyFont="1" applyBorder="1"/>
    <xf numFmtId="0" fontId="11" fillId="0" borderId="6" xfId="0" applyFont="1" applyBorder="1"/>
    <xf numFmtId="0" fontId="11" fillId="0" borderId="6" xfId="0" applyFont="1" applyFill="1" applyBorder="1"/>
    <xf numFmtId="164" fontId="18" fillId="0" borderId="6" xfId="0" applyNumberFormat="1" applyFont="1" applyFill="1" applyBorder="1"/>
    <xf numFmtId="43" fontId="17" fillId="0" borderId="0" xfId="1" applyFont="1" applyFill="1"/>
    <xf numFmtId="0" fontId="19" fillId="0" borderId="0" xfId="0" quotePrefix="1" applyFont="1" applyFill="1" applyAlignment="1">
      <alignment horizontal="center" vertical="top"/>
    </xf>
    <xf numFmtId="0" fontId="11" fillId="0" borderId="0" xfId="0" quotePrefix="1" applyFont="1" applyFill="1" applyAlignment="1">
      <alignment horizontal="left"/>
    </xf>
    <xf numFmtId="37" fontId="11" fillId="0" borderId="0" xfId="0" applyNumberFormat="1" applyFont="1" applyFill="1"/>
    <xf numFmtId="0" fontId="11" fillId="0" borderId="0" xfId="0" applyFont="1" applyFill="1" applyBorder="1"/>
    <xf numFmtId="0" fontId="11" fillId="0" borderId="1" xfId="0" applyFont="1" applyBorder="1" applyAlignment="1">
      <alignment horizontal="center"/>
    </xf>
    <xf numFmtId="3" fontId="11" fillId="0" borderId="1" xfId="0" applyNumberFormat="1" applyFont="1" applyBorder="1" applyAlignment="1">
      <alignment horizontal="center" wrapText="1"/>
    </xf>
    <xf numFmtId="3" fontId="11" fillId="10" borderId="1" xfId="0" applyNumberFormat="1" applyFont="1" applyFill="1" applyBorder="1" applyAlignment="1">
      <alignment horizontal="center" wrapText="1"/>
    </xf>
    <xf numFmtId="3" fontId="11" fillId="0" borderId="1" xfId="0" applyNumberFormat="1" applyFont="1" applyBorder="1" applyAlignment="1">
      <alignment wrapText="1"/>
    </xf>
    <xf numFmtId="3" fontId="11" fillId="10" borderId="1" xfId="0" applyNumberFormat="1" applyFont="1" applyFill="1" applyBorder="1" applyAlignment="1">
      <alignment wrapText="1"/>
    </xf>
    <xf numFmtId="3" fontId="11" fillId="9" borderId="1" xfId="0" applyNumberFormat="1" applyFont="1" applyFill="1" applyBorder="1" applyAlignment="1">
      <alignment horizontal="center" vertical="center" wrapText="1"/>
    </xf>
    <xf numFmtId="3" fontId="11" fillId="10" borderId="1" xfId="0" applyNumberFormat="1" applyFont="1" applyFill="1" applyBorder="1" applyAlignment="1">
      <alignment horizontal="center" vertical="center" wrapText="1"/>
    </xf>
    <xf numFmtId="164" fontId="11" fillId="0" borderId="1" xfId="3" applyNumberFormat="1" applyFont="1" applyBorder="1" applyAlignment="1">
      <alignment wrapText="1"/>
    </xf>
    <xf numFmtId="164" fontId="11" fillId="10" borderId="1" xfId="3" applyNumberFormat="1" applyFont="1" applyFill="1" applyBorder="1" applyAlignment="1">
      <alignment wrapText="1"/>
    </xf>
    <xf numFmtId="164" fontId="11" fillId="0" borderId="1" xfId="3" applyNumberFormat="1" applyFont="1" applyBorder="1" applyAlignment="1">
      <alignment horizontal="center" wrapText="1"/>
    </xf>
    <xf numFmtId="0" fontId="18" fillId="2" borderId="3" xfId="0" applyFont="1" applyFill="1" applyBorder="1"/>
    <xf numFmtId="0" fontId="11" fillId="2" borderId="1" xfId="0" applyFont="1" applyFill="1" applyBorder="1" applyAlignment="1">
      <alignment horizontal="center"/>
    </xf>
    <xf numFmtId="3" fontId="26" fillId="8" borderId="1" xfId="0" applyNumberFormat="1" applyFont="1" applyFill="1" applyBorder="1" applyAlignment="1">
      <alignment horizontal="center" wrapText="1"/>
    </xf>
    <xf numFmtId="3" fontId="18" fillId="2" borderId="1" xfId="0" applyNumberFormat="1" applyFont="1" applyFill="1" applyBorder="1" applyAlignment="1">
      <alignment wrapText="1"/>
    </xf>
    <xf numFmtId="165" fontId="18" fillId="2" borderId="1" xfId="0" applyNumberFormat="1" applyFont="1" applyFill="1" applyBorder="1" applyAlignment="1">
      <alignment horizontal="center" vertical="center" wrapText="1"/>
    </xf>
    <xf numFmtId="164" fontId="18" fillId="2" borderId="1" xfId="3" applyNumberFormat="1" applyFont="1" applyFill="1" applyBorder="1" applyAlignment="1">
      <alignment wrapText="1"/>
    </xf>
    <xf numFmtId="164" fontId="18" fillId="2" borderId="1" xfId="3" applyNumberFormat="1" applyFont="1" applyFill="1" applyBorder="1" applyAlignment="1">
      <alignment horizontal="center" wrapText="1"/>
    </xf>
    <xf numFmtId="3" fontId="11" fillId="9" borderId="1" xfId="0" applyNumberFormat="1" applyFont="1" applyFill="1" applyBorder="1" applyAlignment="1">
      <alignment horizontal="center" wrapText="1"/>
    </xf>
    <xf numFmtId="0" fontId="18" fillId="2" borderId="1" xfId="0" applyFont="1" applyFill="1" applyBorder="1"/>
    <xf numFmtId="3" fontId="18" fillId="2" borderId="1" xfId="0" applyNumberFormat="1" applyFont="1" applyFill="1" applyBorder="1" applyAlignment="1">
      <alignment horizontal="center" wrapText="1"/>
    </xf>
    <xf numFmtId="3" fontId="26" fillId="8" borderId="8" xfId="0" applyNumberFormat="1" applyFont="1" applyFill="1" applyBorder="1" applyAlignment="1">
      <alignment horizontal="center" wrapText="1"/>
    </xf>
    <xf numFmtId="164" fontId="11" fillId="0" borderId="1" xfId="3" applyNumberFormat="1" applyFont="1" applyFill="1" applyBorder="1" applyAlignment="1">
      <alignment horizontal="center" wrapText="1"/>
    </xf>
    <xf numFmtId="43" fontId="11" fillId="0" borderId="1" xfId="1" applyFont="1" applyFill="1" applyBorder="1" applyAlignment="1">
      <alignment horizontal="center" wrapText="1"/>
    </xf>
    <xf numFmtId="3" fontId="11" fillId="0" borderId="1" xfId="0" applyNumberFormat="1" applyFont="1" applyFill="1" applyBorder="1" applyAlignment="1">
      <alignment horizontal="center" wrapText="1"/>
    </xf>
    <xf numFmtId="0" fontId="18" fillId="0" borderId="0" xfId="0" applyFont="1" applyFill="1" applyBorder="1"/>
    <xf numFmtId="0" fontId="11" fillId="0" borderId="0" xfId="0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 wrapText="1"/>
    </xf>
    <xf numFmtId="166" fontId="18" fillId="0" borderId="0" xfId="0" applyNumberFormat="1" applyFont="1" applyFill="1" applyBorder="1" applyAlignment="1">
      <alignment wrapText="1"/>
    </xf>
    <xf numFmtId="3" fontId="18" fillId="0" borderId="0" xfId="0" applyNumberFormat="1" applyFont="1" applyFill="1" applyBorder="1" applyAlignment="1">
      <alignment wrapText="1"/>
    </xf>
    <xf numFmtId="164" fontId="18" fillId="0" borderId="0" xfId="3" applyNumberFormat="1" applyFont="1" applyFill="1" applyBorder="1" applyAlignment="1">
      <alignment wrapText="1"/>
    </xf>
    <xf numFmtId="164" fontId="18" fillId="0" borderId="0" xfId="3" applyNumberFormat="1" applyFont="1" applyFill="1" applyBorder="1" applyAlignment="1">
      <alignment horizontal="center" wrapText="1"/>
    </xf>
    <xf numFmtId="44" fontId="11" fillId="0" borderId="0" xfId="0" applyNumberFormat="1" applyFont="1" applyFill="1"/>
    <xf numFmtId="37" fontId="27" fillId="0" borderId="0" xfId="0" applyNumberFormat="1" applyFont="1" applyFill="1" applyBorder="1"/>
    <xf numFmtId="0" fontId="11" fillId="0" borderId="0" xfId="0" applyFont="1" applyFill="1" applyAlignment="1">
      <alignment wrapText="1"/>
    </xf>
    <xf numFmtId="0" fontId="28" fillId="0" borderId="0" xfId="0" applyFont="1" applyFill="1" applyBorder="1" applyAlignment="1">
      <alignment wrapText="1"/>
    </xf>
    <xf numFmtId="3" fontId="28" fillId="0" borderId="0" xfId="0" applyNumberFormat="1" applyFont="1" applyFill="1" applyBorder="1" applyAlignment="1">
      <alignment horizontal="center" wrapText="1"/>
    </xf>
    <xf numFmtId="0" fontId="18" fillId="0" borderId="0" xfId="0" applyFont="1"/>
    <xf numFmtId="3" fontId="28" fillId="0" borderId="0" xfId="0" applyNumberFormat="1" applyFont="1" applyFill="1" applyBorder="1" applyAlignment="1">
      <alignment wrapText="1"/>
    </xf>
    <xf numFmtId="0" fontId="11" fillId="0" borderId="0" xfId="0" applyFont="1" applyAlignment="1">
      <alignment horizontal="center" vertical="center" wrapText="1"/>
    </xf>
    <xf numFmtId="0" fontId="25" fillId="3" borderId="1" xfId="2" applyFont="1" applyFill="1" applyBorder="1" applyAlignment="1" applyProtection="1">
      <alignment horizontal="center" vertical="center" wrapText="1"/>
      <protection locked="0"/>
    </xf>
    <xf numFmtId="0" fontId="14" fillId="0" borderId="0" xfId="10" applyFont="1" applyFill="1"/>
    <xf numFmtId="0" fontId="14" fillId="0" borderId="0" xfId="10" applyFont="1" applyFill="1" applyBorder="1"/>
    <xf numFmtId="0" fontId="13" fillId="13" borderId="10" xfId="10" applyFont="1" applyFill="1" applyBorder="1"/>
    <xf numFmtId="0" fontId="14" fillId="13" borderId="11" xfId="10" applyFont="1" applyFill="1" applyBorder="1"/>
    <xf numFmtId="0" fontId="14" fillId="13" borderId="12" xfId="10" applyFont="1" applyFill="1" applyBorder="1"/>
    <xf numFmtId="0" fontId="14" fillId="13" borderId="13" xfId="10" applyFont="1" applyFill="1" applyBorder="1"/>
    <xf numFmtId="0" fontId="14" fillId="13" borderId="0" xfId="10" applyFont="1" applyFill="1" applyBorder="1"/>
    <xf numFmtId="0" fontId="14" fillId="13" borderId="14" xfId="10" applyFont="1" applyFill="1" applyBorder="1"/>
    <xf numFmtId="170" fontId="14" fillId="13" borderId="0" xfId="10" applyNumberFormat="1" applyFont="1" applyFill="1" applyBorder="1"/>
    <xf numFmtId="0" fontId="14" fillId="13" borderId="15" xfId="10" applyFont="1" applyFill="1" applyBorder="1"/>
    <xf numFmtId="0" fontId="14" fillId="13" borderId="16" xfId="10" applyFont="1" applyFill="1" applyBorder="1"/>
    <xf numFmtId="0" fontId="14" fillId="13" borderId="17" xfId="10" applyFont="1" applyFill="1" applyBorder="1"/>
    <xf numFmtId="0" fontId="11" fillId="13" borderId="10" xfId="0" applyFont="1" applyFill="1" applyBorder="1"/>
    <xf numFmtId="0" fontId="11" fillId="13" borderId="11" xfId="0" applyFont="1" applyFill="1" applyBorder="1"/>
    <xf numFmtId="0" fontId="11" fillId="13" borderId="12" xfId="0" applyFont="1" applyFill="1" applyBorder="1"/>
    <xf numFmtId="0" fontId="11" fillId="13" borderId="13" xfId="0" applyFont="1" applyFill="1" applyBorder="1"/>
    <xf numFmtId="0" fontId="11" fillId="13" borderId="0" xfId="0" applyFont="1" applyFill="1" applyBorder="1"/>
    <xf numFmtId="0" fontId="11" fillId="13" borderId="14" xfId="0" applyFont="1" applyFill="1" applyBorder="1"/>
    <xf numFmtId="0" fontId="11" fillId="13" borderId="15" xfId="0" applyFont="1" applyFill="1" applyBorder="1"/>
    <xf numFmtId="0" fontId="11" fillId="13" borderId="16" xfId="0" applyFont="1" applyFill="1" applyBorder="1"/>
    <xf numFmtId="0" fontId="11" fillId="13" borderId="17" xfId="0" applyFont="1" applyFill="1" applyBorder="1"/>
    <xf numFmtId="164" fontId="18" fillId="12" borderId="1" xfId="3" applyNumberFormat="1" applyFont="1" applyFill="1" applyBorder="1" applyAlignment="1">
      <alignment horizontal="center" wrapText="1"/>
    </xf>
    <xf numFmtId="164" fontId="18" fillId="0" borderId="19" xfId="3" applyNumberFormat="1" applyFont="1" applyFill="1" applyBorder="1" applyAlignment="1">
      <alignment wrapText="1"/>
    </xf>
    <xf numFmtId="41" fontId="11" fillId="0" borderId="0" xfId="1" applyNumberFormat="1" applyFont="1"/>
    <xf numFmtId="41" fontId="11" fillId="0" borderId="0" xfId="1" applyNumberFormat="1" applyFont="1" applyFill="1" applyBorder="1"/>
    <xf numFmtId="3" fontId="11" fillId="0" borderId="0" xfId="0" applyNumberFormat="1" applyFont="1" applyFill="1" applyBorder="1" applyAlignment="1">
      <alignment wrapText="1"/>
    </xf>
    <xf numFmtId="3" fontId="11" fillId="0" borderId="0" xfId="0" applyNumberFormat="1" applyFont="1" applyFill="1" applyBorder="1"/>
    <xf numFmtId="1" fontId="11" fillId="0" borderId="0" xfId="0" applyNumberFormat="1" applyFont="1"/>
    <xf numFmtId="164" fontId="18" fillId="14" borderId="1" xfId="3" applyNumberFormat="1" applyFont="1" applyFill="1" applyBorder="1" applyAlignment="1">
      <alignment wrapText="1"/>
    </xf>
    <xf numFmtId="41" fontId="11" fillId="0" borderId="0" xfId="1" applyNumberFormat="1" applyFont="1" applyFill="1"/>
    <xf numFmtId="164" fontId="11" fillId="0" borderId="2" xfId="3" applyNumberFormat="1" applyFont="1" applyBorder="1" applyAlignment="1">
      <alignment horizontal="center" wrapText="1"/>
    </xf>
    <xf numFmtId="0" fontId="18" fillId="0" borderId="0" xfId="0" applyFont="1" applyBorder="1" applyAlignment="1"/>
    <xf numFmtId="3" fontId="11" fillId="0" borderId="0" xfId="0" applyNumberFormat="1" applyFont="1" applyFill="1"/>
    <xf numFmtId="9" fontId="11" fillId="0" borderId="0" xfId="8" applyNumberFormat="1" applyFont="1"/>
    <xf numFmtId="9" fontId="11" fillId="0" borderId="0" xfId="8" applyNumberFormat="1" applyFont="1" applyBorder="1"/>
    <xf numFmtId="164" fontId="11" fillId="0" borderId="0" xfId="13" applyNumberFormat="1" applyFont="1" applyFill="1"/>
    <xf numFmtId="0" fontId="29" fillId="15" borderId="0" xfId="15" applyAlignment="1">
      <alignment horizontal="centerContinuous"/>
    </xf>
    <xf numFmtId="0" fontId="30" fillId="0" borderId="0" xfId="16" applyNumberFormat="1" applyFont="1" applyFill="1" applyAlignment="1"/>
    <xf numFmtId="0" fontId="31" fillId="0" borderId="0" xfId="16" applyNumberFormat="1" applyFont="1" applyFill="1" applyAlignment="1"/>
    <xf numFmtId="0" fontId="32" fillId="0" borderId="0" xfId="16" applyFont="1" applyFill="1"/>
    <xf numFmtId="0" fontId="2" fillId="0" borderId="0" xfId="16"/>
    <xf numFmtId="0" fontId="31" fillId="0" borderId="0" xfId="16" applyFont="1" applyFill="1" applyAlignment="1">
      <alignment horizontal="centerContinuous"/>
    </xf>
    <xf numFmtId="0" fontId="32" fillId="0" borderId="0" xfId="16" applyFont="1" applyFill="1" applyAlignment="1">
      <alignment horizontal="centerContinuous"/>
    </xf>
    <xf numFmtId="0" fontId="33" fillId="0" borderId="0" xfId="16" applyFont="1" applyFill="1" applyAlignment="1">
      <alignment horizontal="centerContinuous"/>
    </xf>
    <xf numFmtId="0" fontId="31" fillId="0" borderId="0" xfId="16" applyNumberFormat="1" applyFont="1" applyFill="1" applyAlignment="1">
      <alignment horizontal="center"/>
    </xf>
    <xf numFmtId="0" fontId="31" fillId="0" borderId="9" xfId="16" applyNumberFormat="1" applyFont="1" applyFill="1" applyBorder="1" applyAlignment="1">
      <alignment horizontal="center"/>
    </xf>
    <xf numFmtId="0" fontId="31" fillId="0" borderId="9" xfId="16" applyNumberFormat="1" applyFont="1" applyFill="1" applyBorder="1" applyAlignment="1" applyProtection="1">
      <alignment horizontal="center"/>
      <protection locked="0"/>
    </xf>
    <xf numFmtId="0" fontId="32" fillId="0" borderId="0" xfId="16" applyNumberFormat="1" applyFont="1" applyFill="1" applyAlignment="1"/>
    <xf numFmtId="0" fontId="32" fillId="0" borderId="0" xfId="16" applyNumberFormat="1" applyFont="1" applyFill="1" applyAlignment="1">
      <alignment horizontal="center"/>
    </xf>
    <xf numFmtId="0" fontId="32" fillId="0" borderId="0" xfId="16" applyNumberFormat="1" applyFont="1" applyFill="1" applyAlignment="1">
      <alignment horizontal="left"/>
    </xf>
    <xf numFmtId="170" fontId="32" fillId="0" borderId="0" xfId="16" applyNumberFormat="1" applyFont="1" applyFill="1" applyAlignment="1"/>
    <xf numFmtId="0" fontId="34" fillId="15" borderId="0" xfId="15" applyFont="1" applyAlignment="1">
      <alignment horizontal="left"/>
    </xf>
    <xf numFmtId="170" fontId="34" fillId="15" borderId="0" xfId="15" applyNumberFormat="1" applyFont="1" applyAlignment="1"/>
    <xf numFmtId="171" fontId="32" fillId="0" borderId="0" xfId="16" applyNumberFormat="1" applyFont="1" applyFill="1" applyAlignment="1">
      <alignment horizontal="center"/>
    </xf>
    <xf numFmtId="170" fontId="32" fillId="0" borderId="9" xfId="16" applyNumberFormat="1" applyFont="1" applyFill="1" applyBorder="1" applyAlignment="1"/>
    <xf numFmtId="170" fontId="32" fillId="0" borderId="0" xfId="16" applyNumberFormat="1" applyFont="1" applyFill="1" applyBorder="1" applyAlignment="1"/>
    <xf numFmtId="9" fontId="32" fillId="0" borderId="0" xfId="16" applyNumberFormat="1" applyFont="1" applyFill="1" applyAlignment="1">
      <alignment horizontal="center"/>
    </xf>
    <xf numFmtId="170" fontId="32" fillId="0" borderId="1" xfId="16" applyNumberFormat="1" applyFont="1" applyFill="1" applyBorder="1" applyAlignment="1" applyProtection="1">
      <protection locked="0"/>
    </xf>
    <xf numFmtId="172" fontId="30" fillId="0" borderId="0" xfId="16" applyNumberFormat="1" applyFont="1" applyFill="1" applyAlignment="1"/>
    <xf numFmtId="0" fontId="0" fillId="16" borderId="0" xfId="0" applyFill="1"/>
    <xf numFmtId="0" fontId="11" fillId="0" borderId="9" xfId="0" applyFont="1" applyFill="1" applyBorder="1" applyAlignment="1">
      <alignment horizontal="center" vertical="center"/>
    </xf>
    <xf numFmtId="37" fontId="11" fillId="0" borderId="0" xfId="0" applyNumberFormat="1" applyFont="1" applyFill="1" applyAlignment="1">
      <alignment horizontal="center" vertical="center"/>
    </xf>
    <xf numFmtId="37" fontId="11" fillId="0" borderId="9" xfId="0" applyNumberFormat="1" applyFont="1" applyFill="1" applyBorder="1" applyAlignment="1">
      <alignment horizontal="center" vertical="center"/>
    </xf>
    <xf numFmtId="37" fontId="11" fillId="0" borderId="0" xfId="0" applyNumberFormat="1" applyFont="1" applyFill="1" applyBorder="1" applyAlignment="1">
      <alignment horizontal="center" vertical="center" wrapText="1"/>
    </xf>
    <xf numFmtId="37" fontId="11" fillId="0" borderId="9" xfId="0" applyNumberFormat="1" applyFont="1" applyFill="1" applyBorder="1"/>
    <xf numFmtId="37" fontId="11" fillId="0" borderId="6" xfId="0" applyNumberFormat="1" applyFont="1" applyFill="1" applyBorder="1"/>
    <xf numFmtId="164" fontId="18" fillId="0" borderId="5" xfId="0" applyNumberFormat="1" applyFont="1" applyFill="1" applyBorder="1"/>
    <xf numFmtId="0" fontId="11" fillId="0" borderId="0" xfId="0" applyFont="1" applyFill="1" applyAlignment="1">
      <alignment horizontal="left" vertical="center"/>
    </xf>
    <xf numFmtId="43" fontId="11" fillId="0" borderId="0" xfId="1" applyFont="1" applyFill="1"/>
    <xf numFmtId="0" fontId="35" fillId="16" borderId="0" xfId="0" applyFont="1" applyFill="1"/>
    <xf numFmtId="43" fontId="11" fillId="0" borderId="0" xfId="0" applyNumberFormat="1" applyFont="1"/>
    <xf numFmtId="9" fontId="11" fillId="0" borderId="0" xfId="9" applyFont="1"/>
    <xf numFmtId="167" fontId="26" fillId="8" borderId="1" xfId="1" applyNumberFormat="1" applyFont="1" applyFill="1" applyBorder="1" applyAlignment="1">
      <alignment horizontal="center" wrapText="1"/>
    </xf>
    <xf numFmtId="0" fontId="0" fillId="0" borderId="0" xfId="0"/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/>
    </xf>
    <xf numFmtId="3" fontId="11" fillId="10" borderId="1" xfId="0" applyNumberFormat="1" applyFont="1" applyFill="1" applyBorder="1" applyAlignment="1">
      <alignment horizontal="center" wrapText="1"/>
    </xf>
    <xf numFmtId="3" fontId="11" fillId="0" borderId="1" xfId="0" applyNumberFormat="1" applyFont="1" applyBorder="1" applyAlignment="1">
      <alignment wrapText="1"/>
    </xf>
    <xf numFmtId="3" fontId="11" fillId="10" borderId="1" xfId="0" applyNumberFormat="1" applyFont="1" applyFill="1" applyBorder="1" applyAlignment="1">
      <alignment wrapText="1"/>
    </xf>
    <xf numFmtId="3" fontId="11" fillId="9" borderId="1" xfId="0" applyNumberFormat="1" applyFont="1" applyFill="1" applyBorder="1" applyAlignment="1">
      <alignment horizontal="center" vertical="center" wrapText="1"/>
    </xf>
    <xf numFmtId="3" fontId="11" fillId="10" borderId="1" xfId="0" applyNumberFormat="1" applyFont="1" applyFill="1" applyBorder="1" applyAlignment="1">
      <alignment horizontal="center" vertical="center" wrapText="1"/>
    </xf>
    <xf numFmtId="0" fontId="18" fillId="2" borderId="3" xfId="0" applyFont="1" applyFill="1" applyBorder="1"/>
    <xf numFmtId="0" fontId="11" fillId="2" borderId="1" xfId="0" applyFont="1" applyFill="1" applyBorder="1" applyAlignment="1">
      <alignment horizontal="center"/>
    </xf>
    <xf numFmtId="3" fontId="26" fillId="8" borderId="1" xfId="0" applyNumberFormat="1" applyFont="1" applyFill="1" applyBorder="1" applyAlignment="1">
      <alignment horizontal="center" wrapText="1"/>
    </xf>
    <xf numFmtId="3" fontId="18" fillId="2" borderId="1" xfId="0" applyNumberFormat="1" applyFont="1" applyFill="1" applyBorder="1" applyAlignment="1">
      <alignment wrapText="1"/>
    </xf>
    <xf numFmtId="165" fontId="18" fillId="2" borderId="1" xfId="0" applyNumberFormat="1" applyFont="1" applyFill="1" applyBorder="1" applyAlignment="1">
      <alignment horizontal="center" vertical="center" wrapText="1"/>
    </xf>
    <xf numFmtId="3" fontId="11" fillId="9" borderId="1" xfId="0" applyNumberFormat="1" applyFont="1" applyFill="1" applyBorder="1" applyAlignment="1">
      <alignment horizontal="center" wrapText="1"/>
    </xf>
    <xf numFmtId="0" fontId="18" fillId="2" borderId="1" xfId="0" applyFont="1" applyFill="1" applyBorder="1"/>
    <xf numFmtId="3" fontId="18" fillId="2" borderId="1" xfId="0" applyNumberFormat="1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25" fillId="3" borderId="1" xfId="2" applyFont="1" applyFill="1" applyBorder="1" applyAlignment="1" applyProtection="1">
      <alignment horizontal="center" vertical="center" wrapText="1"/>
      <protection locked="0"/>
    </xf>
    <xf numFmtId="3" fontId="11" fillId="0" borderId="0" xfId="0" applyNumberFormat="1" applyFont="1"/>
    <xf numFmtId="167" fontId="11" fillId="0" borderId="0" xfId="1" applyNumberFormat="1" applyFont="1"/>
    <xf numFmtId="167" fontId="21" fillId="0" borderId="0" xfId="1" applyNumberFormat="1" applyFont="1" applyFill="1"/>
    <xf numFmtId="0" fontId="11" fillId="0" borderId="0" xfId="0" quotePrefix="1" applyFont="1" applyAlignment="1">
      <alignment horizontal="center" vertical="center"/>
    </xf>
    <xf numFmtId="167" fontId="11" fillId="0" borderId="4" xfId="0" applyNumberFormat="1" applyFont="1" applyBorder="1" applyAlignment="1">
      <alignment horizontal="center"/>
    </xf>
    <xf numFmtId="43" fontId="11" fillId="0" borderId="4" xfId="0" applyNumberFormat="1" applyFont="1" applyBorder="1" applyAlignment="1">
      <alignment horizontal="center"/>
    </xf>
    <xf numFmtId="167" fontId="11" fillId="0" borderId="3" xfId="0" applyNumberFormat="1" applyFont="1" applyBorder="1" applyAlignment="1">
      <alignment horizontal="center"/>
    </xf>
    <xf numFmtId="9" fontId="22" fillId="0" borderId="0" xfId="0" applyNumberFormat="1" applyFont="1"/>
    <xf numFmtId="44" fontId="21" fillId="0" borderId="0" xfId="3" applyFont="1" applyFill="1"/>
    <xf numFmtId="169" fontId="21" fillId="0" borderId="0" xfId="3" applyNumberFormat="1" applyFont="1" applyFill="1"/>
    <xf numFmtId="168" fontId="21" fillId="0" borderId="0" xfId="3" applyNumberFormat="1" applyFont="1" applyFill="1"/>
    <xf numFmtId="0" fontId="7" fillId="16" borderId="0" xfId="0" applyFont="1" applyFill="1"/>
    <xf numFmtId="9" fontId="0" fillId="16" borderId="0" xfId="0" applyNumberFormat="1" applyFill="1"/>
    <xf numFmtId="3" fontId="11" fillId="9" borderId="0" xfId="0" applyNumberFormat="1" applyFont="1" applyFill="1" applyBorder="1" applyAlignment="1">
      <alignment horizontal="center" vertical="center" wrapText="1"/>
    </xf>
    <xf numFmtId="167" fontId="11" fillId="0" borderId="2" xfId="0" applyNumberFormat="1" applyFont="1" applyBorder="1" applyAlignment="1">
      <alignment horizontal="center"/>
    </xf>
    <xf numFmtId="43" fontId="11" fillId="0" borderId="18" xfId="0" applyNumberFormat="1" applyFont="1" applyBorder="1" applyAlignment="1">
      <alignment horizontal="center"/>
    </xf>
    <xf numFmtId="167" fontId="11" fillId="0" borderId="22" xfId="0" applyNumberFormat="1" applyFont="1" applyBorder="1" applyAlignment="1">
      <alignment horizontal="center"/>
    </xf>
    <xf numFmtId="167" fontId="11" fillId="0" borderId="8" xfId="0" applyNumberFormat="1" applyFont="1" applyBorder="1" applyAlignment="1">
      <alignment horizontal="center"/>
    </xf>
    <xf numFmtId="9" fontId="36" fillId="16" borderId="0" xfId="0" applyNumberFormat="1" applyFont="1" applyFill="1"/>
    <xf numFmtId="9" fontId="37" fillId="0" borderId="0" xfId="0" applyNumberFormat="1" applyFont="1"/>
    <xf numFmtId="164" fontId="0" fillId="0" borderId="0" xfId="3" applyNumberFormat="1" applyFont="1"/>
    <xf numFmtId="0" fontId="11" fillId="0" borderId="9" xfId="0" applyFont="1" applyFill="1" applyBorder="1" applyAlignment="1">
      <alignment horizontal="center" vertical="center"/>
    </xf>
    <xf numFmtId="0" fontId="38" fillId="0" borderId="0" xfId="0" applyFont="1"/>
    <xf numFmtId="9" fontId="38" fillId="0" borderId="0" xfId="0" applyNumberFormat="1" applyFont="1"/>
    <xf numFmtId="10" fontId="38" fillId="0" borderId="0" xfId="9" applyNumberFormat="1" applyFont="1"/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41" fillId="3" borderId="1" xfId="2" applyFont="1" applyFill="1" applyBorder="1" applyAlignment="1" applyProtection="1">
      <alignment horizontal="center" vertical="center" wrapText="1"/>
      <protection locked="0"/>
    </xf>
    <xf numFmtId="3" fontId="38" fillId="0" borderId="1" xfId="0" applyNumberFormat="1" applyFont="1" applyBorder="1" applyAlignment="1">
      <alignment horizontal="center" wrapText="1"/>
    </xf>
    <xf numFmtId="3" fontId="38" fillId="10" borderId="1" xfId="0" applyNumberFormat="1" applyFont="1" applyFill="1" applyBorder="1" applyAlignment="1">
      <alignment horizontal="center" wrapText="1"/>
    </xf>
    <xf numFmtId="3" fontId="38" fillId="0" borderId="1" xfId="0" applyNumberFormat="1" applyFont="1" applyBorder="1" applyAlignment="1">
      <alignment wrapText="1"/>
    </xf>
    <xf numFmtId="3" fontId="38" fillId="10" borderId="1" xfId="0" applyNumberFormat="1" applyFont="1" applyFill="1" applyBorder="1" applyAlignment="1">
      <alignment wrapText="1"/>
    </xf>
    <xf numFmtId="3" fontId="42" fillId="2" borderId="1" xfId="0" applyNumberFormat="1" applyFont="1" applyFill="1" applyBorder="1" applyAlignment="1">
      <alignment wrapText="1"/>
    </xf>
    <xf numFmtId="0" fontId="42" fillId="2" borderId="0" xfId="0" applyFont="1" applyFill="1" applyBorder="1"/>
    <xf numFmtId="0" fontId="38" fillId="2" borderId="1" xfId="0" applyFont="1" applyFill="1" applyBorder="1" applyAlignment="1">
      <alignment horizontal="center"/>
    </xf>
    <xf numFmtId="3" fontId="43" fillId="8" borderId="1" xfId="0" applyNumberFormat="1" applyFont="1" applyFill="1" applyBorder="1" applyAlignment="1">
      <alignment horizontal="center" wrapText="1"/>
    </xf>
    <xf numFmtId="0" fontId="38" fillId="0" borderId="0" xfId="0" applyFont="1" applyBorder="1"/>
    <xf numFmtId="0" fontId="44" fillId="0" borderId="0" xfId="0" quotePrefix="1" applyFont="1" applyFill="1" applyAlignment="1">
      <alignment horizontal="center" vertical="top"/>
    </xf>
    <xf numFmtId="0" fontId="38" fillId="0" borderId="0" xfId="0" quotePrefix="1" applyFont="1" applyFill="1" applyAlignment="1">
      <alignment horizontal="left"/>
    </xf>
    <xf numFmtId="37" fontId="38" fillId="0" borderId="0" xfId="0" applyNumberFormat="1" applyFont="1" applyFill="1"/>
    <xf numFmtId="7" fontId="18" fillId="0" borderId="0" xfId="0" applyNumberFormat="1" applyFont="1"/>
    <xf numFmtId="0" fontId="38" fillId="0" borderId="0" xfId="0" applyFont="1" applyAlignment="1">
      <alignment horizontal="right"/>
    </xf>
    <xf numFmtId="0" fontId="38" fillId="0" borderId="0" xfId="0" applyFont="1" applyBorder="1" applyAlignment="1">
      <alignment horizontal="right"/>
    </xf>
    <xf numFmtId="3" fontId="42" fillId="2" borderId="0" xfId="0" applyNumberFormat="1" applyFont="1" applyFill="1" applyBorder="1" applyAlignment="1">
      <alignment horizontal="right"/>
    </xf>
    <xf numFmtId="9" fontId="42" fillId="2" borderId="0" xfId="9" applyFont="1" applyFill="1" applyBorder="1"/>
    <xf numFmtId="0" fontId="38" fillId="0" borderId="0" xfId="0" applyFont="1" applyFill="1"/>
    <xf numFmtId="0" fontId="38" fillId="0" borderId="0" xfId="0" applyFont="1" applyFill="1" applyBorder="1"/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173" fontId="38" fillId="0" borderId="4" xfId="0" applyNumberFormat="1" applyFont="1" applyBorder="1" applyAlignment="1">
      <alignment horizontal="left" vertical="top" wrapText="1"/>
    </xf>
    <xf numFmtId="173" fontId="38" fillId="0" borderId="1" xfId="0" applyNumberFormat="1" applyFont="1" applyBorder="1" applyAlignment="1">
      <alignment horizontal="left" vertical="top" wrapText="1"/>
    </xf>
    <xf numFmtId="3" fontId="42" fillId="17" borderId="0" xfId="0" applyNumberFormat="1" applyFont="1" applyFill="1" applyBorder="1" applyAlignment="1">
      <alignment horizontal="right"/>
    </xf>
    <xf numFmtId="0" fontId="42" fillId="2" borderId="1" xfId="0" applyFont="1" applyFill="1" applyBorder="1"/>
    <xf numFmtId="3" fontId="42" fillId="2" borderId="1" xfId="0" applyNumberFormat="1" applyFont="1" applyFill="1" applyBorder="1" applyAlignment="1">
      <alignment horizontal="right"/>
    </xf>
    <xf numFmtId="167" fontId="38" fillId="0" borderId="0" xfId="1" applyNumberFormat="1" applyFont="1"/>
    <xf numFmtId="0" fontId="11" fillId="0" borderId="0" xfId="0" quotePrefix="1" applyFont="1" applyFill="1" applyAlignment="1">
      <alignment horizontal="left" wrapText="1"/>
    </xf>
    <xf numFmtId="9" fontId="38" fillId="0" borderId="0" xfId="9" applyFont="1" applyAlignment="1">
      <alignment horizontal="right"/>
    </xf>
    <xf numFmtId="0" fontId="47" fillId="0" borderId="9" xfId="0" applyFont="1" applyBorder="1" applyAlignment="1">
      <alignment horizontal="center"/>
    </xf>
    <xf numFmtId="42" fontId="0" fillId="0" borderId="0" xfId="3" applyNumberFormat="1" applyFont="1"/>
    <xf numFmtId="41" fontId="0" fillId="0" borderId="0" xfId="0" applyNumberFormat="1"/>
    <xf numFmtId="42" fontId="0" fillId="0" borderId="23" xfId="0" applyNumberFormat="1" applyBorder="1"/>
    <xf numFmtId="41" fontId="0" fillId="0" borderId="19" xfId="0" applyNumberFormat="1" applyBorder="1"/>
    <xf numFmtId="0" fontId="11" fillId="0" borderId="9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 vertical="center"/>
    </xf>
    <xf numFmtId="0" fontId="41" fillId="11" borderId="4" xfId="2" applyFont="1" applyFill="1" applyBorder="1" applyAlignment="1" applyProtection="1">
      <alignment horizontal="center" wrapText="1"/>
      <protection locked="0"/>
    </xf>
    <xf numFmtId="0" fontId="41" fillId="11" borderId="2" xfId="2" applyFont="1" applyFill="1" applyBorder="1" applyAlignment="1" applyProtection="1">
      <alignment horizontal="center" wrapText="1"/>
      <protection locked="0"/>
    </xf>
    <xf numFmtId="0" fontId="39" fillId="7" borderId="7" xfId="2" applyFont="1" applyFill="1" applyBorder="1" applyAlignment="1" applyProtection="1">
      <alignment horizontal="center" vertical="center" wrapText="1"/>
      <protection locked="0"/>
    </xf>
    <xf numFmtId="0" fontId="39" fillId="7" borderId="6" xfId="2" applyFont="1" applyFill="1" applyBorder="1" applyAlignment="1" applyProtection="1">
      <alignment horizontal="center" vertical="center" wrapText="1"/>
      <protection locked="0"/>
    </xf>
    <xf numFmtId="0" fontId="39" fillId="7" borderId="5" xfId="2" applyFont="1" applyFill="1" applyBorder="1" applyAlignment="1" applyProtection="1">
      <alignment horizontal="center" vertical="center" wrapText="1"/>
      <protection locked="0"/>
    </xf>
    <xf numFmtId="0" fontId="38" fillId="0" borderId="9" xfId="0" applyFont="1" applyBorder="1" applyAlignment="1">
      <alignment horizontal="center"/>
    </xf>
    <xf numFmtId="0" fontId="39" fillId="7" borderId="18" xfId="2" applyFont="1" applyFill="1" applyBorder="1" applyAlignment="1" applyProtection="1">
      <alignment horizontal="center" vertical="center" wrapText="1"/>
      <protection locked="0"/>
    </xf>
    <xf numFmtId="0" fontId="39" fillId="7" borderId="19" xfId="2" applyFont="1" applyFill="1" applyBorder="1" applyAlignment="1" applyProtection="1">
      <alignment horizontal="center" vertical="center" wrapText="1"/>
      <protection locked="0"/>
    </xf>
    <xf numFmtId="0" fontId="39" fillId="7" borderId="20" xfId="2" applyFont="1" applyFill="1" applyBorder="1" applyAlignment="1" applyProtection="1">
      <alignment horizontal="center" vertical="center" wrapText="1"/>
      <protection locked="0"/>
    </xf>
    <xf numFmtId="0" fontId="42" fillId="0" borderId="4" xfId="0" applyFont="1" applyBorder="1" applyAlignment="1">
      <alignment horizontal="left" vertical="top" wrapText="1"/>
    </xf>
    <xf numFmtId="0" fontId="42" fillId="0" borderId="3" xfId="0" applyFont="1" applyBorder="1" applyAlignment="1">
      <alignment horizontal="left" vertical="top" wrapText="1"/>
    </xf>
    <xf numFmtId="0" fontId="42" fillId="0" borderId="2" xfId="0" applyFont="1" applyBorder="1" applyAlignment="1">
      <alignment horizontal="left" vertical="top" wrapText="1"/>
    </xf>
    <xf numFmtId="0" fontId="39" fillId="0" borderId="18" xfId="2" applyFont="1" applyFill="1" applyBorder="1" applyAlignment="1" applyProtection="1">
      <alignment horizontal="center" vertical="center" wrapText="1"/>
      <protection locked="0"/>
    </xf>
    <xf numFmtId="0" fontId="39" fillId="0" borderId="19" xfId="2" applyFont="1" applyFill="1" applyBorder="1" applyAlignment="1" applyProtection="1">
      <alignment horizontal="center" vertical="center" wrapText="1"/>
      <protection locked="0"/>
    </xf>
    <xf numFmtId="0" fontId="39" fillId="0" borderId="20" xfId="2" applyFont="1" applyFill="1" applyBorder="1" applyAlignment="1" applyProtection="1">
      <alignment horizontal="center" vertical="center" wrapText="1"/>
      <protection locked="0"/>
    </xf>
    <xf numFmtId="0" fontId="25" fillId="11" borderId="4" xfId="2" applyFont="1" applyFill="1" applyBorder="1" applyAlignment="1" applyProtection="1">
      <alignment horizontal="center" wrapText="1"/>
      <protection locked="0"/>
    </xf>
    <xf numFmtId="0" fontId="25" fillId="11" borderId="2" xfId="2" applyFont="1" applyFill="1" applyBorder="1" applyAlignment="1" applyProtection="1">
      <alignment horizontal="center" wrapText="1"/>
      <protection locked="0"/>
    </xf>
    <xf numFmtId="3" fontId="11" fillId="0" borderId="4" xfId="0" applyNumberFormat="1" applyFont="1" applyBorder="1" applyAlignment="1">
      <alignment horizontal="center" vertical="center" wrapText="1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0" fontId="24" fillId="0" borderId="18" xfId="2" applyFont="1" applyFill="1" applyBorder="1" applyAlignment="1" applyProtection="1">
      <alignment horizontal="center" vertical="center" wrapText="1"/>
      <protection locked="0"/>
    </xf>
    <xf numFmtId="0" fontId="24" fillId="0" borderId="19" xfId="2" applyFont="1" applyFill="1" applyBorder="1" applyAlignment="1" applyProtection="1">
      <alignment horizontal="center" vertical="center" wrapText="1"/>
      <protection locked="0"/>
    </xf>
    <xf numFmtId="0" fontId="24" fillId="0" borderId="20" xfId="2" applyFont="1" applyFill="1" applyBorder="1" applyAlignment="1" applyProtection="1">
      <alignment horizontal="center" vertical="center" wrapText="1"/>
      <protection locked="0"/>
    </xf>
    <xf numFmtId="0" fontId="24" fillId="6" borderId="7" xfId="2" applyFont="1" applyFill="1" applyBorder="1" applyAlignment="1" applyProtection="1">
      <alignment horizontal="center" vertical="center" wrapText="1"/>
      <protection locked="0"/>
    </xf>
    <xf numFmtId="0" fontId="24" fillId="6" borderId="6" xfId="2" applyFont="1" applyFill="1" applyBorder="1" applyAlignment="1" applyProtection="1">
      <alignment horizontal="center" vertical="center" wrapText="1"/>
      <protection locked="0"/>
    </xf>
    <xf numFmtId="0" fontId="24" fillId="6" borderId="5" xfId="2" applyFont="1" applyFill="1" applyBorder="1" applyAlignment="1" applyProtection="1">
      <alignment horizontal="center" vertical="center" wrapText="1"/>
      <protection locked="0"/>
    </xf>
    <xf numFmtId="0" fontId="24" fillId="7" borderId="18" xfId="2" applyFont="1" applyFill="1" applyBorder="1" applyAlignment="1" applyProtection="1">
      <alignment horizontal="center" vertical="center" wrapText="1"/>
      <protection locked="0"/>
    </xf>
    <xf numFmtId="0" fontId="24" fillId="7" borderId="19" xfId="2" applyFont="1" applyFill="1" applyBorder="1" applyAlignment="1" applyProtection="1">
      <alignment horizontal="center" vertical="center" wrapText="1"/>
      <protection locked="0"/>
    </xf>
    <xf numFmtId="0" fontId="24" fillId="7" borderId="20" xfId="2" applyFont="1" applyFill="1" applyBorder="1" applyAlignment="1" applyProtection="1">
      <alignment horizontal="center" vertical="center" wrapText="1"/>
      <protection locked="0"/>
    </xf>
    <xf numFmtId="0" fontId="24" fillId="7" borderId="7" xfId="2" applyFont="1" applyFill="1" applyBorder="1" applyAlignment="1" applyProtection="1">
      <alignment horizontal="center" vertical="center" wrapText="1"/>
      <protection locked="0"/>
    </xf>
    <xf numFmtId="0" fontId="24" fillId="7" borderId="6" xfId="2" applyFont="1" applyFill="1" applyBorder="1" applyAlignment="1" applyProtection="1">
      <alignment horizontal="center" vertical="center" wrapText="1"/>
      <protection locked="0"/>
    </xf>
    <xf numFmtId="0" fontId="24" fillId="7" borderId="5" xfId="2" applyFont="1" applyFill="1" applyBorder="1" applyAlignment="1" applyProtection="1">
      <alignment horizontal="center" vertical="center" wrapText="1"/>
      <protection locked="0"/>
    </xf>
    <xf numFmtId="0" fontId="24" fillId="4" borderId="4" xfId="2" applyFont="1" applyFill="1" applyBorder="1" applyAlignment="1" applyProtection="1">
      <alignment horizontal="center"/>
      <protection locked="0"/>
    </xf>
    <xf numFmtId="0" fontId="24" fillId="4" borderId="2" xfId="2" applyFont="1" applyFill="1" applyBorder="1" applyAlignment="1" applyProtection="1">
      <alignment horizontal="center"/>
      <protection locked="0"/>
    </xf>
    <xf numFmtId="0" fontId="18" fillId="0" borderId="4" xfId="0" applyFont="1" applyBorder="1" applyAlignment="1">
      <alignment horizontal="left" vertical="top" wrapText="1"/>
    </xf>
    <xf numFmtId="0" fontId="18" fillId="0" borderId="3" xfId="0" applyFont="1" applyBorder="1" applyAlignment="1">
      <alignment horizontal="left" vertical="top" wrapText="1"/>
    </xf>
    <xf numFmtId="0" fontId="18" fillId="0" borderId="2" xfId="0" applyFont="1" applyBorder="1" applyAlignment="1">
      <alignment horizontal="left" vertical="top" wrapText="1"/>
    </xf>
    <xf numFmtId="167" fontId="11" fillId="0" borderId="4" xfId="1" applyNumberFormat="1" applyFont="1" applyBorder="1" applyAlignment="1">
      <alignment horizontal="center" vertical="center" wrapText="1"/>
    </xf>
    <xf numFmtId="167" fontId="11" fillId="0" borderId="3" xfId="1" applyNumberFormat="1" applyFont="1" applyBorder="1" applyAlignment="1">
      <alignment horizontal="center" vertical="center" wrapText="1"/>
    </xf>
    <xf numFmtId="167" fontId="11" fillId="0" borderId="2" xfId="1" applyNumberFormat="1" applyFont="1" applyBorder="1" applyAlignment="1">
      <alignment horizontal="center" vertical="center" wrapText="1"/>
    </xf>
    <xf numFmtId="1" fontId="11" fillId="0" borderId="4" xfId="0" applyNumberFormat="1" applyFont="1" applyBorder="1" applyAlignment="1">
      <alignment horizontal="center" vertical="center" wrapText="1"/>
    </xf>
    <xf numFmtId="1" fontId="11" fillId="0" borderId="3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0" fontId="24" fillId="5" borderId="8" xfId="2" applyFont="1" applyFill="1" applyBorder="1" applyAlignment="1" applyProtection="1">
      <alignment horizontal="center" vertical="center" wrapText="1"/>
      <protection locked="0"/>
    </xf>
    <xf numFmtId="0" fontId="24" fillId="5" borderId="9" xfId="2" applyFont="1" applyFill="1" applyBorder="1" applyAlignment="1" applyProtection="1">
      <alignment horizontal="center" vertical="center" wrapText="1"/>
      <protection locked="0"/>
    </xf>
    <xf numFmtId="0" fontId="24" fillId="5" borderId="21" xfId="2" applyFont="1" applyFill="1" applyBorder="1" applyAlignment="1" applyProtection="1">
      <alignment horizontal="center" vertical="center" wrapText="1"/>
      <protection locked="0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24" fillId="5" borderId="7" xfId="2" applyFont="1" applyFill="1" applyBorder="1" applyAlignment="1" applyProtection="1">
      <alignment horizontal="center" vertical="center" wrapText="1"/>
      <protection locked="0"/>
    </xf>
    <xf numFmtId="0" fontId="24" fillId="5" borderId="6" xfId="2" applyFont="1" applyFill="1" applyBorder="1" applyAlignment="1" applyProtection="1">
      <alignment horizontal="center" vertical="center" wrapText="1"/>
      <protection locked="0"/>
    </xf>
    <xf numFmtId="0" fontId="24" fillId="5" borderId="5" xfId="2" applyFont="1" applyFill="1" applyBorder="1" applyAlignment="1" applyProtection="1">
      <alignment horizontal="center" vertical="center" wrapText="1"/>
      <protection locked="0"/>
    </xf>
    <xf numFmtId="0" fontId="24" fillId="0" borderId="1" xfId="2" applyFont="1" applyFill="1" applyBorder="1" applyAlignment="1" applyProtection="1">
      <alignment horizontal="center" vertical="center" wrapText="1"/>
      <protection locked="0"/>
    </xf>
    <xf numFmtId="0" fontId="24" fillId="5" borderId="1" xfId="2" applyFont="1" applyFill="1" applyBorder="1" applyAlignment="1" applyProtection="1">
      <alignment horizontal="center" vertical="center" wrapText="1"/>
      <protection locked="0"/>
    </xf>
    <xf numFmtId="0" fontId="24" fillId="6" borderId="1" xfId="2" applyFont="1" applyFill="1" applyBorder="1" applyAlignment="1" applyProtection="1">
      <alignment horizontal="center" vertical="center" wrapText="1"/>
      <protection locked="0"/>
    </xf>
    <xf numFmtId="0" fontId="24" fillId="0" borderId="7" xfId="2" applyFont="1" applyFill="1" applyBorder="1" applyAlignment="1" applyProtection="1">
      <alignment horizontal="center" vertical="center" wrapText="1"/>
      <protection locked="0"/>
    </xf>
    <xf numFmtId="0" fontId="24" fillId="0" borderId="6" xfId="2" applyFont="1" applyFill="1" applyBorder="1" applyAlignment="1" applyProtection="1">
      <alignment horizontal="center" vertical="center" wrapText="1"/>
      <protection locked="0"/>
    </xf>
    <xf numFmtId="0" fontId="24" fillId="0" borderId="5" xfId="2" applyFont="1" applyFill="1" applyBorder="1" applyAlignment="1" applyProtection="1">
      <alignment horizontal="center" vertical="center" wrapText="1"/>
      <protection locked="0"/>
    </xf>
    <xf numFmtId="0" fontId="25" fillId="3" borderId="4" xfId="2" applyFont="1" applyFill="1" applyBorder="1" applyAlignment="1" applyProtection="1">
      <alignment horizontal="center" wrapText="1"/>
      <protection locked="0"/>
    </xf>
    <xf numFmtId="0" fontId="25" fillId="3" borderId="2" xfId="2" applyFont="1" applyFill="1" applyBorder="1" applyAlignment="1" applyProtection="1">
      <alignment horizontal="center" wrapText="1"/>
      <protection locked="0"/>
    </xf>
  </cellXfs>
  <cellStyles count="22">
    <cellStyle name="Comma" xfId="1" builtinId="3"/>
    <cellStyle name="Currency" xfId="3" builtinId="4"/>
    <cellStyle name="Currency 2" xfId="13"/>
    <cellStyle name="Good" xfId="15" builtinId="26"/>
    <cellStyle name="Normal" xfId="0" builtinId="0"/>
    <cellStyle name="Normal 2" xfId="2"/>
    <cellStyle name="Normal 20" xfId="6"/>
    <cellStyle name="Normal 3" xfId="4"/>
    <cellStyle name="Normal 3 2" xfId="17"/>
    <cellStyle name="Normal 3 3" xfId="5"/>
    <cellStyle name="Normal 4" xfId="10"/>
    <cellStyle name="Normal 4 2" xfId="18"/>
    <cellStyle name="Normal 5" xfId="11"/>
    <cellStyle name="Normal 5 2" xfId="19"/>
    <cellStyle name="Normal 6" xfId="12"/>
    <cellStyle name="Normal 7" xfId="14"/>
    <cellStyle name="Normal 7 2" xfId="20"/>
    <cellStyle name="Normal 8" xfId="16"/>
    <cellStyle name="Normal 8 2" xfId="21"/>
    <cellStyle name="Percent" xfId="9" builtinId="5"/>
    <cellStyle name="Percent 2" xfId="7"/>
    <cellStyle name="Percent 3" xfId="8"/>
  </cellStyles>
  <dxfs count="0"/>
  <tableStyles count="0" defaultTableStyle="TableStyleMedium2" defaultPivotStyle="PivotStyleLight16"/>
  <colors>
    <mruColors>
      <color rgb="FF006666"/>
      <color rgb="FF0000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16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externalLink" Target="externalLinks/externalLink64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6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externalLink" Target="externalLinks/externalLink65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83" Type="http://schemas.openxmlformats.org/officeDocument/2006/relationships/theme" Target="theme/theme1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66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customXml" Target="../customXml/item1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28575</xdr:rowOff>
    </xdr:from>
    <xdr:to>
      <xdr:col>19</xdr:col>
      <xdr:colOff>419100</xdr:colOff>
      <xdr:row>13</xdr:row>
      <xdr:rowOff>75894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28600"/>
          <a:ext cx="13754100" cy="24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0</xdr:row>
      <xdr:rowOff>0</xdr:rowOff>
    </xdr:from>
    <xdr:to>
      <xdr:col>9</xdr:col>
      <xdr:colOff>556912</xdr:colOff>
      <xdr:row>17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0"/>
          <a:ext cx="6243338" cy="407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15240</xdr:colOff>
      <xdr:row>0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15240</xdr:colOff>
      <xdr:row>0</xdr:row>
      <xdr:rowOff>15240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26247</xdr:colOff>
      <xdr:row>6</xdr:row>
      <xdr:rowOff>7619</xdr:rowOff>
    </xdr:from>
    <xdr:to>
      <xdr:col>8</xdr:col>
      <xdr:colOff>350520</xdr:colOff>
      <xdr:row>35</xdr:row>
      <xdr:rowOff>123862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47" y="784859"/>
          <a:ext cx="5444913" cy="38729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1</xdr:row>
      <xdr:rowOff>76200</xdr:rowOff>
    </xdr:from>
    <xdr:to>
      <xdr:col>14</xdr:col>
      <xdr:colOff>595016</xdr:colOff>
      <xdr:row>32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274320"/>
          <a:ext cx="9876176" cy="609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68581</xdr:rowOff>
    </xdr:from>
    <xdr:to>
      <xdr:col>14</xdr:col>
      <xdr:colOff>579120</xdr:colOff>
      <xdr:row>35</xdr:row>
      <xdr:rowOff>60961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" y="266701"/>
          <a:ext cx="9936480" cy="67284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>
        <row r="2">
          <cell r="AP2" t="str">
            <v>Docket Number UE-11_____</v>
          </cell>
        </row>
      </sheetData>
      <sheetData sheetId="3" refreshError="1"/>
      <sheetData sheetId="4" refreshError="1"/>
      <sheetData sheetId="5" refreshError="1">
        <row r="7">
          <cell r="A7" t="str">
            <v>FOR THE TWELVE MONTHS ENDED DECEMBER 31, 2010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2"/>
  <sheetViews>
    <sheetView workbookViewId="0">
      <selection activeCell="C7" sqref="C7"/>
    </sheetView>
  </sheetViews>
  <sheetFormatPr defaultRowHeight="15.6" x14ac:dyDescent="0.3"/>
  <cols>
    <col min="2" max="2" width="32.8984375" bestFit="1" customWidth="1"/>
    <col min="3" max="5" width="12.09765625" bestFit="1" customWidth="1"/>
  </cols>
  <sheetData>
    <row r="5" spans="2:5" x14ac:dyDescent="0.3">
      <c r="B5" s="260" t="s">
        <v>198</v>
      </c>
      <c r="C5" s="260" t="s">
        <v>55</v>
      </c>
      <c r="D5" s="260" t="s">
        <v>33</v>
      </c>
      <c r="E5" s="260" t="s">
        <v>197</v>
      </c>
    </row>
    <row r="7" spans="2:5" x14ac:dyDescent="0.3">
      <c r="B7" t="s">
        <v>199</v>
      </c>
      <c r="C7" s="261">
        <f>-'Revenue Requirement'!R20/'E Conversion Factor'!E20</f>
        <v>20063354.611619256</v>
      </c>
      <c r="D7" s="261">
        <f>-'Revenue Requirement'!R42/'G Conversion Factor'!E20</f>
        <v>15762667.433514832</v>
      </c>
      <c r="E7" s="261">
        <f>SUM(C7:D7)</f>
        <v>35826022.04513409</v>
      </c>
    </row>
    <row r="8" spans="2:5" x14ac:dyDescent="0.3">
      <c r="B8" t="s">
        <v>200</v>
      </c>
      <c r="C8" s="262">
        <f>'Revenue Requirement'!S20</f>
        <v>0</v>
      </c>
      <c r="D8" s="262">
        <f>'Revenue Requirement'!S42</f>
        <v>0</v>
      </c>
      <c r="E8" s="262">
        <f>SUM(C8:D8)</f>
        <v>0</v>
      </c>
    </row>
    <row r="9" spans="2:5" s="185" customFormat="1" x14ac:dyDescent="0.3">
      <c r="B9" s="185" t="s">
        <v>195</v>
      </c>
      <c r="C9" s="264">
        <f>SUM(C7:C8)</f>
        <v>20063354.611619256</v>
      </c>
      <c r="D9" s="264">
        <f>SUM(D7:D8)</f>
        <v>15762667.433514832</v>
      </c>
      <c r="E9" s="264">
        <f>SUM(E7:E8)</f>
        <v>35826022.04513409</v>
      </c>
    </row>
    <row r="10" spans="2:5" s="185" customFormat="1" x14ac:dyDescent="0.3">
      <c r="B10" s="185" t="s">
        <v>201</v>
      </c>
      <c r="C10" s="262">
        <f>-'Revenue Requirement'!U22</f>
        <v>-8126264</v>
      </c>
      <c r="D10" s="262">
        <f>-'Revenue Requirement'!U44</f>
        <v>-1758190</v>
      </c>
      <c r="E10" s="262">
        <f>SUM(C10:D10)</f>
        <v>-9884454</v>
      </c>
    </row>
    <row r="11" spans="2:5" ht="16.2" thickBot="1" x14ac:dyDescent="0.35">
      <c r="B11" t="s">
        <v>196</v>
      </c>
      <c r="C11" s="263">
        <f>SUM(C9:C10)</f>
        <v>11937090.611619256</v>
      </c>
      <c r="D11" s="263">
        <f t="shared" ref="D11:E11" si="0">SUM(D9:D10)</f>
        <v>14004477.433514832</v>
      </c>
      <c r="E11" s="263">
        <f t="shared" si="0"/>
        <v>25941568.04513409</v>
      </c>
    </row>
    <row r="12" spans="2:5" ht="16.2" thickTop="1" x14ac:dyDescent="0.3"/>
  </sheetData>
  <pageMargins left="0.7" right="0.7" top="0.75" bottom="0.75" header="0.3" footer="0.3"/>
  <pageSetup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9:M24"/>
  <sheetViews>
    <sheetView workbookViewId="0">
      <selection activeCell="B23" sqref="B23"/>
    </sheetView>
  </sheetViews>
  <sheetFormatPr defaultColWidth="8.59765625" defaultRowHeight="15.6" x14ac:dyDescent="0.3"/>
  <cols>
    <col min="1" max="10" width="8.59765625" style="171"/>
    <col min="11" max="11" width="3.3984375" style="171" customWidth="1"/>
    <col min="12" max="16384" width="8.59765625" style="171"/>
  </cols>
  <sheetData>
    <row r="9" spans="11:13" ht="6" customHeight="1" x14ac:dyDescent="0.3">
      <c r="L9" s="215"/>
    </row>
    <row r="10" spans="11:13" ht="25.5" customHeight="1" x14ac:dyDescent="0.4">
      <c r="K10" s="171" t="s">
        <v>168</v>
      </c>
      <c r="L10" s="221">
        <v>0.45</v>
      </c>
      <c r="M10" s="215"/>
    </row>
    <row r="11" spans="11:13" ht="26.25" customHeight="1" x14ac:dyDescent="0.4">
      <c r="K11" s="171" t="s">
        <v>168</v>
      </c>
      <c r="L11" s="221">
        <v>0.4</v>
      </c>
    </row>
    <row r="12" spans="11:13" ht="25.5" customHeight="1" x14ac:dyDescent="0.4">
      <c r="K12" s="171" t="s">
        <v>168</v>
      </c>
      <c r="L12" s="221">
        <v>0.2</v>
      </c>
    </row>
    <row r="13" spans="11:13" ht="27" customHeight="1" x14ac:dyDescent="0.4">
      <c r="K13" s="171" t="s">
        <v>168</v>
      </c>
      <c r="L13" s="221">
        <v>0.15</v>
      </c>
    </row>
    <row r="14" spans="11:13" ht="24.75" customHeight="1" x14ac:dyDescent="0.4">
      <c r="K14" s="171" t="s">
        <v>168</v>
      </c>
      <c r="L14" s="221">
        <v>0.1</v>
      </c>
    </row>
    <row r="15" spans="11:13" ht="27.75" customHeight="1" x14ac:dyDescent="0.4">
      <c r="K15" s="171" t="s">
        <v>168</v>
      </c>
      <c r="L15" s="221">
        <v>0.05</v>
      </c>
    </row>
    <row r="16" spans="11:13" x14ac:dyDescent="0.3">
      <c r="L16" s="214"/>
    </row>
    <row r="17" spans="2:13" x14ac:dyDescent="0.3">
      <c r="L17" s="215"/>
    </row>
    <row r="18" spans="2:13" x14ac:dyDescent="0.3">
      <c r="L18" s="214"/>
    </row>
    <row r="19" spans="2:13" x14ac:dyDescent="0.3">
      <c r="L19" s="215"/>
    </row>
    <row r="21" spans="2:13" x14ac:dyDescent="0.3">
      <c r="B21" s="214" t="s">
        <v>140</v>
      </c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</row>
    <row r="22" spans="2:13" x14ac:dyDescent="0.3">
      <c r="B22" s="214" t="s">
        <v>171</v>
      </c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</row>
    <row r="23" spans="2:13" x14ac:dyDescent="0.3">
      <c r="B23" s="214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</row>
    <row r="24" spans="2:13" x14ac:dyDescent="0.3">
      <c r="B24" s="181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M50"/>
  <sheetViews>
    <sheetView zoomScaleNormal="100" zoomScaleSheetLayoutView="80" workbookViewId="0">
      <selection activeCell="D4" sqref="D4"/>
    </sheetView>
  </sheetViews>
  <sheetFormatPr defaultColWidth="8.3984375" defaultRowHeight="10.199999999999999" x14ac:dyDescent="0.2"/>
  <cols>
    <col min="1" max="16384" width="8.3984375" style="112"/>
  </cols>
  <sheetData>
    <row r="1" spans="1:13" x14ac:dyDescent="0.2">
      <c r="A1" s="114" t="s">
        <v>64</v>
      </c>
      <c r="B1" s="115"/>
      <c r="C1" s="115"/>
      <c r="D1" s="115"/>
      <c r="E1" s="115"/>
      <c r="F1" s="115"/>
      <c r="G1" s="115"/>
      <c r="H1" s="115"/>
      <c r="I1" s="116"/>
      <c r="J1" s="113"/>
      <c r="K1" s="113"/>
      <c r="L1" s="113"/>
      <c r="M1" s="113"/>
    </row>
    <row r="2" spans="1:13" x14ac:dyDescent="0.2">
      <c r="A2" s="117" t="s">
        <v>65</v>
      </c>
      <c r="B2" s="118"/>
      <c r="C2" s="118"/>
      <c r="D2" s="118"/>
      <c r="E2" s="118"/>
      <c r="F2" s="118"/>
      <c r="G2" s="118"/>
      <c r="H2" s="118"/>
      <c r="I2" s="119"/>
      <c r="J2" s="113"/>
      <c r="K2" s="113"/>
      <c r="L2" s="113"/>
      <c r="M2" s="113"/>
    </row>
    <row r="3" spans="1:13" x14ac:dyDescent="0.2">
      <c r="A3" s="117"/>
      <c r="B3" s="118"/>
      <c r="C3" s="118" t="s">
        <v>55</v>
      </c>
      <c r="D3" s="118">
        <v>3.8733999999999998E-2</v>
      </c>
      <c r="E3" s="118"/>
      <c r="F3" s="118"/>
      <c r="G3" s="118"/>
      <c r="H3" s="118"/>
      <c r="I3" s="119"/>
      <c r="J3" s="113"/>
      <c r="K3" s="113"/>
      <c r="L3" s="113"/>
      <c r="M3" s="113"/>
    </row>
    <row r="4" spans="1:13" x14ac:dyDescent="0.2">
      <c r="A4" s="117"/>
      <c r="B4" s="118"/>
      <c r="C4" s="118" t="s">
        <v>33</v>
      </c>
      <c r="D4" s="120">
        <v>3.8519999999999999E-2</v>
      </c>
      <c r="E4" s="118"/>
      <c r="F4" s="118"/>
      <c r="G4" s="118"/>
      <c r="H4" s="118"/>
      <c r="I4" s="119"/>
      <c r="J4" s="113"/>
      <c r="K4" s="113"/>
      <c r="L4" s="113"/>
      <c r="M4" s="113"/>
    </row>
    <row r="5" spans="1:13" x14ac:dyDescent="0.2">
      <c r="A5" s="117"/>
      <c r="B5" s="118"/>
      <c r="C5" s="118"/>
      <c r="D5" s="118"/>
      <c r="E5" s="118"/>
      <c r="F5" s="118"/>
      <c r="G5" s="118"/>
      <c r="H5" s="118"/>
      <c r="I5" s="119"/>
      <c r="J5" s="113"/>
      <c r="K5" s="113"/>
      <c r="L5" s="113"/>
      <c r="M5" s="113"/>
    </row>
    <row r="6" spans="1:13" x14ac:dyDescent="0.2">
      <c r="A6" s="117"/>
      <c r="B6" s="118"/>
      <c r="C6" s="118"/>
      <c r="D6" s="118"/>
      <c r="E6" s="118"/>
      <c r="F6" s="118"/>
      <c r="G6" s="118"/>
      <c r="H6" s="118"/>
      <c r="I6" s="119"/>
      <c r="J6" s="113"/>
      <c r="K6" s="113"/>
      <c r="L6" s="113"/>
      <c r="M6" s="113"/>
    </row>
    <row r="7" spans="1:13" x14ac:dyDescent="0.2">
      <c r="A7" s="117"/>
      <c r="B7" s="118"/>
      <c r="C7" s="118"/>
      <c r="D7" s="118"/>
      <c r="E7" s="118"/>
      <c r="F7" s="118"/>
      <c r="G7" s="118"/>
      <c r="H7" s="118"/>
      <c r="I7" s="119"/>
      <c r="J7" s="113"/>
      <c r="K7" s="113"/>
      <c r="L7" s="113"/>
      <c r="M7" s="113"/>
    </row>
    <row r="8" spans="1:13" x14ac:dyDescent="0.2">
      <c r="A8" s="117"/>
      <c r="B8" s="118"/>
      <c r="C8" s="118"/>
      <c r="D8" s="118"/>
      <c r="E8" s="118"/>
      <c r="F8" s="118"/>
      <c r="G8" s="118"/>
      <c r="H8" s="118"/>
      <c r="I8" s="119"/>
      <c r="J8" s="113"/>
      <c r="K8" s="113"/>
      <c r="L8" s="113"/>
      <c r="M8" s="113"/>
    </row>
    <row r="9" spans="1:13" x14ac:dyDescent="0.2">
      <c r="A9" s="117"/>
      <c r="B9" s="118"/>
      <c r="C9" s="118"/>
      <c r="D9" s="118"/>
      <c r="E9" s="118"/>
      <c r="F9" s="118"/>
      <c r="G9" s="118"/>
      <c r="H9" s="118"/>
      <c r="I9" s="119"/>
      <c r="J9" s="113"/>
      <c r="K9" s="113"/>
      <c r="L9" s="113"/>
      <c r="M9" s="113"/>
    </row>
    <row r="10" spans="1:13" x14ac:dyDescent="0.2">
      <c r="A10" s="117"/>
      <c r="B10" s="118"/>
      <c r="C10" s="118"/>
      <c r="D10" s="118"/>
      <c r="E10" s="118"/>
      <c r="F10" s="118"/>
      <c r="G10" s="118"/>
      <c r="H10" s="118"/>
      <c r="I10" s="119"/>
      <c r="J10" s="113"/>
      <c r="K10" s="113"/>
      <c r="L10" s="113"/>
      <c r="M10" s="113"/>
    </row>
    <row r="11" spans="1:13" x14ac:dyDescent="0.2">
      <c r="A11" s="117"/>
      <c r="B11" s="118"/>
      <c r="C11" s="118"/>
      <c r="D11" s="118"/>
      <c r="E11" s="118"/>
      <c r="F11" s="118"/>
      <c r="G11" s="118"/>
      <c r="H11" s="118"/>
      <c r="I11" s="119"/>
      <c r="J11" s="113"/>
      <c r="K11" s="113"/>
      <c r="L11" s="113"/>
      <c r="M11" s="113"/>
    </row>
    <row r="12" spans="1:13" x14ac:dyDescent="0.2">
      <c r="A12" s="117"/>
      <c r="B12" s="118"/>
      <c r="C12" s="118"/>
      <c r="D12" s="118"/>
      <c r="E12" s="118"/>
      <c r="F12" s="118"/>
      <c r="G12" s="118"/>
      <c r="H12" s="118"/>
      <c r="I12" s="119"/>
      <c r="J12" s="113"/>
      <c r="K12" s="113"/>
      <c r="L12" s="113"/>
      <c r="M12" s="113"/>
    </row>
    <row r="13" spans="1:13" x14ac:dyDescent="0.2">
      <c r="A13" s="117"/>
      <c r="B13" s="118"/>
      <c r="C13" s="118"/>
      <c r="D13" s="118"/>
      <c r="E13" s="118"/>
      <c r="F13" s="118"/>
      <c r="G13" s="118"/>
      <c r="H13" s="118"/>
      <c r="I13" s="119"/>
      <c r="J13" s="113"/>
      <c r="K13" s="113"/>
      <c r="L13" s="113"/>
      <c r="M13" s="113"/>
    </row>
    <row r="14" spans="1:13" x14ac:dyDescent="0.2">
      <c r="A14" s="117"/>
      <c r="B14" s="118"/>
      <c r="C14" s="118"/>
      <c r="D14" s="118"/>
      <c r="E14" s="118"/>
      <c r="F14" s="118"/>
      <c r="G14" s="118"/>
      <c r="H14" s="118"/>
      <c r="I14" s="119"/>
      <c r="J14" s="113"/>
      <c r="K14" s="113"/>
      <c r="L14" s="113"/>
      <c r="M14" s="113"/>
    </row>
    <row r="15" spans="1:13" x14ac:dyDescent="0.2">
      <c r="A15" s="117"/>
      <c r="B15" s="118"/>
      <c r="C15" s="118"/>
      <c r="D15" s="118"/>
      <c r="E15" s="118"/>
      <c r="F15" s="118"/>
      <c r="G15" s="118"/>
      <c r="H15" s="118"/>
      <c r="I15" s="119"/>
      <c r="J15" s="113"/>
      <c r="K15" s="113"/>
      <c r="L15" s="113"/>
      <c r="M15" s="113"/>
    </row>
    <row r="16" spans="1:13" x14ac:dyDescent="0.2">
      <c r="A16" s="117"/>
      <c r="B16" s="118"/>
      <c r="C16" s="118"/>
      <c r="D16" s="118"/>
      <c r="E16" s="118"/>
      <c r="F16" s="118"/>
      <c r="G16" s="118"/>
      <c r="H16" s="118"/>
      <c r="I16" s="119"/>
      <c r="J16" s="113"/>
      <c r="K16" s="113"/>
      <c r="L16" s="113"/>
      <c r="M16" s="113"/>
    </row>
    <row r="17" spans="1:13" x14ac:dyDescent="0.2">
      <c r="A17" s="117"/>
      <c r="B17" s="118"/>
      <c r="C17" s="118"/>
      <c r="D17" s="118"/>
      <c r="E17" s="118"/>
      <c r="F17" s="118"/>
      <c r="G17" s="118"/>
      <c r="H17" s="118"/>
      <c r="I17" s="119"/>
      <c r="J17" s="113"/>
      <c r="K17" s="113"/>
      <c r="L17" s="113"/>
      <c r="M17" s="113"/>
    </row>
    <row r="18" spans="1:13" x14ac:dyDescent="0.2">
      <c r="A18" s="117"/>
      <c r="B18" s="118"/>
      <c r="C18" s="118"/>
      <c r="D18" s="118"/>
      <c r="E18" s="118"/>
      <c r="F18" s="118"/>
      <c r="G18" s="118"/>
      <c r="H18" s="118"/>
      <c r="I18" s="119"/>
      <c r="J18" s="113"/>
      <c r="K18" s="113"/>
      <c r="L18" s="113"/>
      <c r="M18" s="113"/>
    </row>
    <row r="19" spans="1:13" x14ac:dyDescent="0.2">
      <c r="A19" s="117"/>
      <c r="B19" s="118"/>
      <c r="C19" s="118"/>
      <c r="D19" s="118"/>
      <c r="E19" s="118"/>
      <c r="F19" s="118"/>
      <c r="G19" s="118"/>
      <c r="H19" s="118"/>
      <c r="I19" s="119"/>
      <c r="J19" s="113"/>
      <c r="K19" s="113"/>
      <c r="L19" s="113"/>
      <c r="M19" s="113"/>
    </row>
    <row r="20" spans="1:13" x14ac:dyDescent="0.2">
      <c r="A20" s="117"/>
      <c r="B20" s="118"/>
      <c r="C20" s="118"/>
      <c r="D20" s="118"/>
      <c r="E20" s="118"/>
      <c r="F20" s="118"/>
      <c r="G20" s="118"/>
      <c r="H20" s="118"/>
      <c r="I20" s="119"/>
      <c r="J20" s="113"/>
      <c r="K20" s="113"/>
      <c r="L20" s="113"/>
      <c r="M20" s="113"/>
    </row>
    <row r="21" spans="1:13" x14ac:dyDescent="0.2">
      <c r="A21" s="117"/>
      <c r="B21" s="118"/>
      <c r="C21" s="118"/>
      <c r="D21" s="118"/>
      <c r="E21" s="118"/>
      <c r="F21" s="118"/>
      <c r="G21" s="118"/>
      <c r="H21" s="118"/>
      <c r="I21" s="119"/>
      <c r="J21" s="113"/>
      <c r="K21" s="113"/>
      <c r="L21" s="113"/>
      <c r="M21" s="113"/>
    </row>
    <row r="22" spans="1:13" x14ac:dyDescent="0.2">
      <c r="A22" s="117"/>
      <c r="B22" s="118"/>
      <c r="C22" s="118"/>
      <c r="D22" s="118"/>
      <c r="E22" s="118"/>
      <c r="F22" s="118"/>
      <c r="G22" s="118"/>
      <c r="H22" s="118"/>
      <c r="I22" s="119"/>
      <c r="J22" s="113"/>
      <c r="K22" s="113"/>
      <c r="L22" s="113"/>
      <c r="M22" s="113"/>
    </row>
    <row r="23" spans="1:13" x14ac:dyDescent="0.2">
      <c r="A23" s="117"/>
      <c r="B23" s="118"/>
      <c r="C23" s="118"/>
      <c r="D23" s="118"/>
      <c r="E23" s="118"/>
      <c r="F23" s="118"/>
      <c r="G23" s="118"/>
      <c r="H23" s="118"/>
      <c r="I23" s="119"/>
      <c r="J23" s="113"/>
      <c r="K23" s="113"/>
      <c r="L23" s="113"/>
      <c r="M23" s="113"/>
    </row>
    <row r="24" spans="1:13" x14ac:dyDescent="0.2">
      <c r="A24" s="117"/>
      <c r="B24" s="118"/>
      <c r="C24" s="118"/>
      <c r="D24" s="118"/>
      <c r="E24" s="118"/>
      <c r="F24" s="118"/>
      <c r="G24" s="118"/>
      <c r="H24" s="118"/>
      <c r="I24" s="119"/>
      <c r="J24" s="113"/>
      <c r="K24" s="113"/>
      <c r="L24" s="113"/>
      <c r="M24" s="113"/>
    </row>
    <row r="25" spans="1:13" x14ac:dyDescent="0.2">
      <c r="A25" s="117"/>
      <c r="B25" s="118"/>
      <c r="C25" s="118"/>
      <c r="D25" s="118"/>
      <c r="E25" s="118"/>
      <c r="F25" s="118"/>
      <c r="G25" s="118"/>
      <c r="H25" s="118"/>
      <c r="I25" s="119"/>
      <c r="J25" s="113"/>
      <c r="K25" s="113"/>
      <c r="L25" s="113"/>
      <c r="M25" s="113"/>
    </row>
    <row r="26" spans="1:13" x14ac:dyDescent="0.2">
      <c r="A26" s="117"/>
      <c r="B26" s="118"/>
      <c r="C26" s="118"/>
      <c r="D26" s="118"/>
      <c r="E26" s="118"/>
      <c r="F26" s="118"/>
      <c r="G26" s="118"/>
      <c r="H26" s="118"/>
      <c r="I26" s="119"/>
      <c r="J26" s="113"/>
      <c r="K26" s="113"/>
      <c r="L26" s="113"/>
      <c r="M26" s="113"/>
    </row>
    <row r="27" spans="1:13" x14ac:dyDescent="0.2">
      <c r="A27" s="117"/>
      <c r="B27" s="118"/>
      <c r="C27" s="118"/>
      <c r="D27" s="118"/>
      <c r="E27" s="118"/>
      <c r="F27" s="118"/>
      <c r="G27" s="118"/>
      <c r="H27" s="118"/>
      <c r="I27" s="119"/>
      <c r="J27" s="113"/>
      <c r="K27" s="113"/>
      <c r="L27" s="113"/>
      <c r="M27" s="113"/>
    </row>
    <row r="28" spans="1:13" x14ac:dyDescent="0.2">
      <c r="A28" s="117"/>
      <c r="B28" s="118"/>
      <c r="C28" s="118"/>
      <c r="D28" s="118"/>
      <c r="E28" s="118"/>
      <c r="F28" s="118"/>
      <c r="G28" s="118"/>
      <c r="H28" s="118"/>
      <c r="I28" s="119"/>
      <c r="J28" s="113"/>
      <c r="K28" s="113"/>
      <c r="L28" s="113"/>
      <c r="M28" s="113"/>
    </row>
    <row r="29" spans="1:13" x14ac:dyDescent="0.2">
      <c r="A29" s="117"/>
      <c r="B29" s="118"/>
      <c r="C29" s="118"/>
      <c r="D29" s="118"/>
      <c r="E29" s="118"/>
      <c r="F29" s="118"/>
      <c r="G29" s="118"/>
      <c r="H29" s="118"/>
      <c r="I29" s="119"/>
      <c r="J29" s="113"/>
      <c r="K29" s="113"/>
      <c r="L29" s="113"/>
      <c r="M29" s="113"/>
    </row>
    <row r="30" spans="1:13" x14ac:dyDescent="0.2">
      <c r="A30" s="117"/>
      <c r="B30" s="118"/>
      <c r="C30" s="118"/>
      <c r="D30" s="118"/>
      <c r="E30" s="118"/>
      <c r="F30" s="118"/>
      <c r="G30" s="118"/>
      <c r="H30" s="118"/>
      <c r="I30" s="119"/>
      <c r="J30" s="113"/>
      <c r="K30" s="113"/>
      <c r="L30" s="113"/>
      <c r="M30" s="113"/>
    </row>
    <row r="31" spans="1:13" x14ac:dyDescent="0.2">
      <c r="A31" s="117"/>
      <c r="B31" s="118"/>
      <c r="C31" s="118"/>
      <c r="D31" s="118"/>
      <c r="E31" s="118"/>
      <c r="F31" s="118"/>
      <c r="G31" s="118"/>
      <c r="H31" s="118"/>
      <c r="I31" s="119"/>
      <c r="J31" s="113"/>
      <c r="K31" s="113"/>
      <c r="L31" s="113"/>
      <c r="M31" s="113"/>
    </row>
    <row r="32" spans="1:13" x14ac:dyDescent="0.2">
      <c r="A32" s="117"/>
      <c r="B32" s="118"/>
      <c r="C32" s="118"/>
      <c r="D32" s="118"/>
      <c r="E32" s="118"/>
      <c r="F32" s="118"/>
      <c r="G32" s="118"/>
      <c r="H32" s="118"/>
      <c r="I32" s="119"/>
      <c r="J32" s="113"/>
      <c r="K32" s="113"/>
      <c r="L32" s="113"/>
      <c r="M32" s="113"/>
    </row>
    <row r="33" spans="1:13" x14ac:dyDescent="0.2">
      <c r="A33" s="117"/>
      <c r="B33" s="118"/>
      <c r="C33" s="118"/>
      <c r="D33" s="118"/>
      <c r="E33" s="118"/>
      <c r="F33" s="118"/>
      <c r="G33" s="118"/>
      <c r="H33" s="118"/>
      <c r="I33" s="119"/>
      <c r="J33" s="113"/>
      <c r="K33" s="113"/>
      <c r="L33" s="113"/>
      <c r="M33" s="113"/>
    </row>
    <row r="34" spans="1:13" x14ac:dyDescent="0.2">
      <c r="A34" s="117"/>
      <c r="B34" s="118"/>
      <c r="C34" s="118"/>
      <c r="D34" s="118"/>
      <c r="E34" s="118"/>
      <c r="F34" s="118"/>
      <c r="G34" s="118"/>
      <c r="H34" s="118"/>
      <c r="I34" s="119"/>
      <c r="J34" s="113"/>
      <c r="K34" s="113"/>
      <c r="L34" s="113"/>
      <c r="M34" s="113"/>
    </row>
    <row r="35" spans="1:13" x14ac:dyDescent="0.2">
      <c r="A35" s="117"/>
      <c r="B35" s="118"/>
      <c r="C35" s="118"/>
      <c r="D35" s="118"/>
      <c r="E35" s="118"/>
      <c r="F35" s="118"/>
      <c r="G35" s="118"/>
      <c r="H35" s="118"/>
      <c r="I35" s="119"/>
      <c r="J35" s="113"/>
      <c r="K35" s="113"/>
      <c r="L35" s="113"/>
      <c r="M35" s="113"/>
    </row>
    <row r="36" spans="1:13" x14ac:dyDescent="0.2">
      <c r="A36" s="117"/>
      <c r="B36" s="118"/>
      <c r="C36" s="118"/>
      <c r="D36" s="118"/>
      <c r="E36" s="118"/>
      <c r="F36" s="118"/>
      <c r="G36" s="118"/>
      <c r="H36" s="118"/>
      <c r="I36" s="119"/>
      <c r="J36" s="113"/>
      <c r="K36" s="113"/>
      <c r="L36" s="113"/>
      <c r="M36" s="113"/>
    </row>
    <row r="37" spans="1:13" ht="10.8" thickBot="1" x14ac:dyDescent="0.25">
      <c r="A37" s="121"/>
      <c r="B37" s="122"/>
      <c r="C37" s="122"/>
      <c r="D37" s="122"/>
      <c r="E37" s="122"/>
      <c r="F37" s="122"/>
      <c r="G37" s="122"/>
      <c r="H37" s="122"/>
      <c r="I37" s="123"/>
      <c r="J37" s="113"/>
      <c r="K37" s="113"/>
      <c r="L37" s="113"/>
      <c r="M37" s="113"/>
    </row>
    <row r="38" spans="1:13" x14ac:dyDescent="0.2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</row>
    <row r="39" spans="1:13" x14ac:dyDescent="0.2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</row>
    <row r="40" spans="1:13" x14ac:dyDescent="0.2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</row>
    <row r="41" spans="1:13" x14ac:dyDescent="0.2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</row>
    <row r="42" spans="1:13" x14ac:dyDescent="0.2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</row>
    <row r="43" spans="1:13" x14ac:dyDescent="0.2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</row>
    <row r="44" spans="1:13" x14ac:dyDescent="0.2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</row>
    <row r="45" spans="1:13" x14ac:dyDescent="0.2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</row>
    <row r="46" spans="1:13" x14ac:dyDescent="0.2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</row>
    <row r="47" spans="1:13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</row>
    <row r="48" spans="1:13" x14ac:dyDescent="0.2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x14ac:dyDescent="0.2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</row>
    <row r="50" spans="1:13" x14ac:dyDescent="0.2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</row>
  </sheetData>
  <pageMargins left="0.7" right="0.7" top="0.75" bottom="0.75" header="0.3" footer="0.3"/>
  <pageSetup orientation="landscape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R33"/>
  <sheetViews>
    <sheetView zoomScaleNormal="100" zoomScaleSheetLayoutView="70" workbookViewId="0">
      <selection activeCell="R30" sqref="R30"/>
    </sheetView>
  </sheetViews>
  <sheetFormatPr defaultRowHeight="15.6" x14ac:dyDescent="0.3"/>
  <cols>
    <col min="17" max="17" width="37.09765625" customWidth="1"/>
  </cols>
  <sheetData>
    <row r="1" spans="1:18" x14ac:dyDescent="0.3">
      <c r="A1" s="124" t="s">
        <v>88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6"/>
    </row>
    <row r="2" spans="1:18" x14ac:dyDescent="0.3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9"/>
    </row>
    <row r="3" spans="1:18" x14ac:dyDescent="0.3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9"/>
    </row>
    <row r="4" spans="1:18" x14ac:dyDescent="0.3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9"/>
    </row>
    <row r="5" spans="1:18" x14ac:dyDescent="0.3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9"/>
    </row>
    <row r="6" spans="1:18" x14ac:dyDescent="0.3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1:18" x14ac:dyDescent="0.3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</row>
    <row r="8" spans="1:18" x14ac:dyDescent="0.3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9"/>
    </row>
    <row r="9" spans="1:18" x14ac:dyDescent="0.3">
      <c r="A9" s="127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9"/>
    </row>
    <row r="10" spans="1:18" x14ac:dyDescent="0.3">
      <c r="A10" s="127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9"/>
    </row>
    <row r="11" spans="1:18" x14ac:dyDescent="0.3">
      <c r="A11" s="127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9"/>
    </row>
    <row r="12" spans="1:18" x14ac:dyDescent="0.3">
      <c r="A12" s="127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9"/>
    </row>
    <row r="13" spans="1:18" x14ac:dyDescent="0.3">
      <c r="A13" s="127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9"/>
      <c r="P13" t="s">
        <v>153</v>
      </c>
      <c r="Q13" t="s">
        <v>150</v>
      </c>
      <c r="R13">
        <v>7.49</v>
      </c>
    </row>
    <row r="14" spans="1:18" x14ac:dyDescent="0.3">
      <c r="A14" s="127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9"/>
    </row>
    <row r="15" spans="1:18" x14ac:dyDescent="0.3">
      <c r="A15" s="127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9"/>
    </row>
    <row r="16" spans="1:18" x14ac:dyDescent="0.3">
      <c r="A16" s="127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9"/>
    </row>
    <row r="17" spans="1:18" x14ac:dyDescent="0.3">
      <c r="A17" s="127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9"/>
    </row>
    <row r="18" spans="1:18" x14ac:dyDescent="0.3">
      <c r="A18" s="127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9"/>
    </row>
    <row r="19" spans="1:18" x14ac:dyDescent="0.3">
      <c r="A19" s="127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9"/>
    </row>
    <row r="20" spans="1:18" x14ac:dyDescent="0.3">
      <c r="A20" s="127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9"/>
    </row>
    <row r="21" spans="1:18" x14ac:dyDescent="0.3">
      <c r="A21" s="127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9"/>
    </row>
    <row r="22" spans="1:18" x14ac:dyDescent="0.3">
      <c r="A22" s="127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9"/>
    </row>
    <row r="23" spans="1:18" x14ac:dyDescent="0.3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9"/>
    </row>
    <row r="24" spans="1:18" x14ac:dyDescent="0.3">
      <c r="A24" s="127"/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9"/>
    </row>
    <row r="25" spans="1:18" x14ac:dyDescent="0.3">
      <c r="A25" s="127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9"/>
    </row>
    <row r="26" spans="1:18" x14ac:dyDescent="0.3">
      <c r="A26" s="127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9"/>
    </row>
    <row r="27" spans="1:18" x14ac:dyDescent="0.3">
      <c r="A27" s="127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9"/>
    </row>
    <row r="28" spans="1:18" x14ac:dyDescent="0.3">
      <c r="A28" s="127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9"/>
    </row>
    <row r="29" spans="1:18" x14ac:dyDescent="0.3">
      <c r="A29" s="127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9"/>
    </row>
    <row r="30" spans="1:18" x14ac:dyDescent="0.3">
      <c r="A30" s="127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9"/>
      <c r="P30" s="185" t="s">
        <v>153</v>
      </c>
      <c r="Q30" s="185" t="s">
        <v>151</v>
      </c>
      <c r="R30" s="185">
        <v>0.11076900000000001</v>
      </c>
    </row>
    <row r="31" spans="1:18" x14ac:dyDescent="0.3">
      <c r="A31" s="127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9"/>
      <c r="P31" s="185" t="s">
        <v>153</v>
      </c>
      <c r="Q31" s="185" t="s">
        <v>152</v>
      </c>
      <c r="R31" s="185">
        <v>0.130186</v>
      </c>
    </row>
    <row r="32" spans="1:18" x14ac:dyDescent="0.3">
      <c r="A32" s="127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9"/>
    </row>
    <row r="33" spans="1:15" ht="16.2" thickBot="1" x14ac:dyDescent="0.35">
      <c r="A33" s="130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2"/>
    </row>
  </sheetData>
  <pageMargins left="0.7" right="0.7" top="0.75" bottom="0.75" header="0.3" footer="0.3"/>
  <pageSetup scale="88" orientation="landscape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S36"/>
  <sheetViews>
    <sheetView zoomScaleNormal="100" zoomScaleSheetLayoutView="70" workbookViewId="0">
      <selection activeCell="R34" sqref="R34"/>
    </sheetView>
  </sheetViews>
  <sheetFormatPr defaultRowHeight="15.6" x14ac:dyDescent="0.3"/>
  <cols>
    <col min="18" max="18" width="24.19921875" bestFit="1" customWidth="1"/>
  </cols>
  <sheetData>
    <row r="1" spans="1:19" x14ac:dyDescent="0.3">
      <c r="A1" s="124" t="s">
        <v>88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6"/>
    </row>
    <row r="2" spans="1:19" x14ac:dyDescent="0.3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9"/>
    </row>
    <row r="3" spans="1:19" x14ac:dyDescent="0.3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9"/>
    </row>
    <row r="4" spans="1:19" x14ac:dyDescent="0.3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9"/>
    </row>
    <row r="5" spans="1:19" x14ac:dyDescent="0.3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9"/>
    </row>
    <row r="6" spans="1:19" x14ac:dyDescent="0.3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1:19" x14ac:dyDescent="0.3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</row>
    <row r="8" spans="1:19" x14ac:dyDescent="0.3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9"/>
    </row>
    <row r="9" spans="1:19" x14ac:dyDescent="0.3">
      <c r="A9" s="127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9"/>
    </row>
    <row r="10" spans="1:19" x14ac:dyDescent="0.3">
      <c r="A10" s="127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9"/>
    </row>
    <row r="11" spans="1:19" x14ac:dyDescent="0.3">
      <c r="A11" s="127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9"/>
    </row>
    <row r="12" spans="1:19" x14ac:dyDescent="0.3">
      <c r="A12" s="127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9"/>
    </row>
    <row r="13" spans="1:19" x14ac:dyDescent="0.3">
      <c r="A13" s="127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9"/>
    </row>
    <row r="14" spans="1:19" x14ac:dyDescent="0.3">
      <c r="A14" s="127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9"/>
      <c r="Q14" s="185" t="s">
        <v>153</v>
      </c>
      <c r="R14" s="185" t="s">
        <v>150</v>
      </c>
      <c r="S14" s="185">
        <v>12.5</v>
      </c>
    </row>
    <row r="15" spans="1:19" x14ac:dyDescent="0.3">
      <c r="A15" s="127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9"/>
      <c r="Q15" s="185"/>
      <c r="R15" s="185"/>
      <c r="S15" s="185"/>
    </row>
    <row r="16" spans="1:19" x14ac:dyDescent="0.3">
      <c r="A16" s="127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9"/>
      <c r="Q16" s="185"/>
      <c r="R16" s="185"/>
      <c r="S16" s="185"/>
    </row>
    <row r="17" spans="1:19" x14ac:dyDescent="0.3">
      <c r="A17" s="127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9"/>
      <c r="Q17" s="185"/>
      <c r="R17" s="185"/>
      <c r="S17" s="185"/>
    </row>
    <row r="18" spans="1:19" x14ac:dyDescent="0.3">
      <c r="A18" s="127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9"/>
      <c r="Q18" s="185"/>
      <c r="R18" s="185"/>
      <c r="S18" s="185"/>
    </row>
    <row r="19" spans="1:19" x14ac:dyDescent="0.3">
      <c r="A19" s="127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9"/>
      <c r="Q19" s="185"/>
      <c r="R19" s="185"/>
      <c r="S19" s="185"/>
    </row>
    <row r="20" spans="1:19" x14ac:dyDescent="0.3">
      <c r="A20" s="127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9"/>
      <c r="Q20" s="185"/>
      <c r="R20" s="185"/>
      <c r="S20" s="185"/>
    </row>
    <row r="21" spans="1:19" x14ac:dyDescent="0.3">
      <c r="A21" s="127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9"/>
      <c r="Q21" s="185"/>
      <c r="R21" s="185"/>
      <c r="S21" s="185"/>
    </row>
    <row r="22" spans="1:19" x14ac:dyDescent="0.3">
      <c r="A22" s="127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9"/>
      <c r="Q22" s="185"/>
      <c r="R22" s="185"/>
      <c r="S22" s="185"/>
    </row>
    <row r="23" spans="1:19" x14ac:dyDescent="0.3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9"/>
      <c r="Q23" s="185"/>
      <c r="R23" s="185"/>
      <c r="S23" s="185"/>
    </row>
    <row r="24" spans="1:19" x14ac:dyDescent="0.3">
      <c r="A24" s="127"/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9"/>
      <c r="Q24" s="185"/>
      <c r="R24" s="185"/>
      <c r="S24" s="185"/>
    </row>
    <row r="25" spans="1:19" x14ac:dyDescent="0.3">
      <c r="A25" s="127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9"/>
      <c r="Q25" s="185"/>
      <c r="R25" s="185"/>
      <c r="S25" s="185"/>
    </row>
    <row r="26" spans="1:19" x14ac:dyDescent="0.3">
      <c r="A26" s="127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9"/>
      <c r="Q26" s="185"/>
      <c r="R26" s="185"/>
      <c r="S26" s="185"/>
    </row>
    <row r="27" spans="1:19" x14ac:dyDescent="0.3">
      <c r="A27" s="127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9"/>
      <c r="Q27" s="185"/>
      <c r="R27" s="185"/>
      <c r="S27" s="185"/>
    </row>
    <row r="28" spans="1:19" x14ac:dyDescent="0.3">
      <c r="A28" s="127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9"/>
      <c r="Q28" s="185"/>
      <c r="R28" s="185"/>
      <c r="S28" s="185"/>
    </row>
    <row r="29" spans="1:19" x14ac:dyDescent="0.3">
      <c r="A29" s="127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9"/>
      <c r="Q29" s="185"/>
      <c r="R29" s="185"/>
      <c r="S29" s="185"/>
    </row>
    <row r="30" spans="1:19" x14ac:dyDescent="0.3">
      <c r="A30" s="127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9"/>
      <c r="Q30" s="185"/>
      <c r="R30" s="185"/>
      <c r="S30" s="185"/>
    </row>
    <row r="31" spans="1:19" x14ac:dyDescent="0.3">
      <c r="A31" s="127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9"/>
      <c r="Q31" s="185"/>
      <c r="R31" s="185"/>
      <c r="S31" s="185"/>
    </row>
    <row r="32" spans="1:19" x14ac:dyDescent="0.3">
      <c r="A32" s="127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9"/>
    </row>
    <row r="33" spans="1:19" x14ac:dyDescent="0.3">
      <c r="A33" s="127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9"/>
      <c r="Q33" s="185"/>
      <c r="R33" s="185"/>
      <c r="S33" s="185"/>
    </row>
    <row r="34" spans="1:19" x14ac:dyDescent="0.3">
      <c r="A34" s="127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9"/>
      <c r="Q34" s="185" t="s">
        <v>153</v>
      </c>
      <c r="R34" s="185" t="s">
        <v>154</v>
      </c>
      <c r="S34" s="185">
        <v>1.2949200000000001</v>
      </c>
    </row>
    <row r="35" spans="1:19" x14ac:dyDescent="0.3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9"/>
    </row>
    <row r="36" spans="1:19" ht="16.2" thickBot="1" x14ac:dyDescent="0.35">
      <c r="A36" s="130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2"/>
    </row>
  </sheetData>
  <pageMargins left="0.7" right="0.7" top="0.75" bottom="0.75" header="0.3" footer="0.3"/>
  <pageSetup scale="88" orientation="landscape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zoomScaleNormal="100" workbookViewId="0">
      <selection activeCell="E20" sqref="E20"/>
    </sheetView>
  </sheetViews>
  <sheetFormatPr defaultColWidth="8.09765625" defaultRowHeight="13.2" x14ac:dyDescent="0.25"/>
  <cols>
    <col min="1" max="1" width="4.8984375" style="149" customWidth="1"/>
    <col min="2" max="2" width="56.8984375" style="149" customWidth="1"/>
    <col min="3" max="3" width="3.09765625" style="149" customWidth="1"/>
    <col min="4" max="4" width="7.09765625" style="149" customWidth="1"/>
    <col min="5" max="5" width="13.8984375" style="149" customWidth="1"/>
    <col min="6" max="16384" width="8.09765625" style="149"/>
  </cols>
  <sheetData>
    <row r="2" spans="1:5" ht="14.4" x14ac:dyDescent="0.3">
      <c r="A2" s="148" t="s">
        <v>116</v>
      </c>
      <c r="B2" s="148" t="s">
        <v>117</v>
      </c>
      <c r="C2" s="148"/>
      <c r="D2" s="148"/>
      <c r="E2" s="148"/>
    </row>
    <row r="3" spans="1:5" ht="14.4" x14ac:dyDescent="0.3">
      <c r="A3" s="150"/>
      <c r="B3" s="151"/>
      <c r="C3" s="151"/>
      <c r="D3" s="152"/>
      <c r="E3" s="152"/>
    </row>
    <row r="4" spans="1:5" x14ac:dyDescent="0.25">
      <c r="A4" s="153"/>
      <c r="B4" s="153" t="s">
        <v>118</v>
      </c>
      <c r="C4" s="153"/>
      <c r="D4" s="154"/>
      <c r="E4" s="154"/>
    </row>
    <row r="5" spans="1:5" x14ac:dyDescent="0.25">
      <c r="A5" s="153"/>
      <c r="B5" s="153" t="s">
        <v>119</v>
      </c>
      <c r="C5" s="153"/>
      <c r="D5" s="154"/>
      <c r="E5" s="154"/>
    </row>
    <row r="6" spans="1:5" x14ac:dyDescent="0.25">
      <c r="A6" s="153"/>
      <c r="B6" s="153" t="s">
        <v>120</v>
      </c>
      <c r="C6" s="153"/>
      <c r="D6" s="154"/>
      <c r="E6" s="154"/>
    </row>
    <row r="7" spans="1:5" x14ac:dyDescent="0.25">
      <c r="A7" s="153"/>
      <c r="B7" s="153" t="s">
        <v>121</v>
      </c>
      <c r="C7" s="153"/>
      <c r="D7" s="154"/>
      <c r="E7" s="154"/>
    </row>
    <row r="8" spans="1:5" x14ac:dyDescent="0.25">
      <c r="A8" s="153"/>
      <c r="B8" s="153" t="s">
        <v>122</v>
      </c>
      <c r="C8" s="153"/>
      <c r="D8" s="154"/>
      <c r="E8" s="154"/>
    </row>
    <row r="9" spans="1:5" x14ac:dyDescent="0.25">
      <c r="A9" s="155"/>
      <c r="B9" s="155" t="s">
        <v>66</v>
      </c>
      <c r="C9" s="155"/>
      <c r="D9" s="155"/>
      <c r="E9" s="155"/>
    </row>
    <row r="10" spans="1:5" x14ac:dyDescent="0.25">
      <c r="A10" s="150"/>
      <c r="B10" s="150"/>
      <c r="C10" s="150"/>
      <c r="D10" s="150"/>
      <c r="E10" s="150"/>
    </row>
    <row r="11" spans="1:5" x14ac:dyDescent="0.25">
      <c r="A11" s="156" t="s">
        <v>67</v>
      </c>
      <c r="B11" s="156"/>
      <c r="C11" s="156"/>
      <c r="D11" s="156"/>
      <c r="E11" s="156"/>
    </row>
    <row r="12" spans="1:5" x14ac:dyDescent="0.25">
      <c r="A12" s="157" t="s">
        <v>68</v>
      </c>
      <c r="B12" s="158" t="s">
        <v>69</v>
      </c>
      <c r="C12" s="157"/>
      <c r="D12" s="157" t="s">
        <v>70</v>
      </c>
      <c r="E12" s="157" t="s">
        <v>71</v>
      </c>
    </row>
    <row r="13" spans="1:5" x14ac:dyDescent="0.25">
      <c r="A13" s="159"/>
      <c r="B13" s="159"/>
      <c r="C13" s="159"/>
      <c r="D13" s="159"/>
      <c r="E13" s="160"/>
    </row>
    <row r="14" spans="1:5" x14ac:dyDescent="0.25">
      <c r="A14" s="160">
        <v>1</v>
      </c>
      <c r="B14" s="161" t="s">
        <v>72</v>
      </c>
      <c r="C14" s="159"/>
      <c r="D14" s="159"/>
      <c r="E14" s="162">
        <v>7.1970000000000003E-3</v>
      </c>
    </row>
    <row r="15" spans="1:5" ht="14.4" x14ac:dyDescent="0.3">
      <c r="A15" s="148">
        <v>2</v>
      </c>
      <c r="B15" s="163" t="s">
        <v>73</v>
      </c>
      <c r="C15" s="148"/>
      <c r="D15" s="148"/>
      <c r="E15" s="164">
        <v>4.0000000000000001E-3</v>
      </c>
    </row>
    <row r="16" spans="1:5" x14ac:dyDescent="0.25">
      <c r="A16" s="160">
        <v>3</v>
      </c>
      <c r="B16" s="161" t="str">
        <f>"STATE UTILITY TAX - NET OF BAD DEBTS ( "&amp;D16*100&amp;"% - ( LINE 1 * "&amp;D16*100&amp;"%) )"</f>
        <v>STATE UTILITY TAX - NET OF BAD DEBTS ( 3.8734% - ( LINE 1 * 3.8734%) )</v>
      </c>
      <c r="C16" s="159"/>
      <c r="D16" s="165">
        <v>3.8733999999999998E-2</v>
      </c>
      <c r="E16" s="166">
        <f>ROUND(D16-(D16*E14),6)</f>
        <v>3.8455000000000003E-2</v>
      </c>
    </row>
    <row r="17" spans="1:5" x14ac:dyDescent="0.25">
      <c r="A17" s="160">
        <v>4</v>
      </c>
      <c r="B17" s="161"/>
      <c r="C17" s="159"/>
      <c r="D17" s="160"/>
      <c r="E17" s="167"/>
    </row>
    <row r="18" spans="1:5" x14ac:dyDescent="0.25">
      <c r="A18" s="160">
        <v>5</v>
      </c>
      <c r="B18" s="161" t="s">
        <v>74</v>
      </c>
      <c r="C18" s="159"/>
      <c r="D18" s="160"/>
      <c r="E18" s="162">
        <f>ROUND(SUM(E14:E16),6)</f>
        <v>4.9652000000000002E-2</v>
      </c>
    </row>
    <row r="19" spans="1:5" x14ac:dyDescent="0.25">
      <c r="A19" s="160">
        <v>6</v>
      </c>
      <c r="B19" s="159"/>
      <c r="C19" s="159"/>
      <c r="D19" s="160"/>
      <c r="E19" s="162"/>
    </row>
    <row r="20" spans="1:5" x14ac:dyDescent="0.25">
      <c r="A20" s="160">
        <v>7</v>
      </c>
      <c r="B20" s="159" t="s">
        <v>75</v>
      </c>
      <c r="C20" s="159"/>
      <c r="D20" s="160"/>
      <c r="E20" s="162">
        <f>ROUND(1-E18,6)</f>
        <v>0.95034799999999997</v>
      </c>
    </row>
    <row r="21" spans="1:5" x14ac:dyDescent="0.25">
      <c r="A21" s="160">
        <v>8</v>
      </c>
      <c r="B21" s="161" t="s">
        <v>76</v>
      </c>
      <c r="C21" s="159"/>
      <c r="D21" s="168">
        <v>0.21</v>
      </c>
      <c r="E21" s="162">
        <f>ROUND((E20)*D21,6)</f>
        <v>0.199573</v>
      </c>
    </row>
    <row r="22" spans="1:5" x14ac:dyDescent="0.25">
      <c r="A22" s="160">
        <v>9</v>
      </c>
      <c r="B22" s="161" t="s">
        <v>77</v>
      </c>
      <c r="C22" s="159"/>
      <c r="D22" s="159"/>
      <c r="E22" s="169">
        <f>ROUND(1-E21-E18,6)</f>
        <v>0.75077499999999997</v>
      </c>
    </row>
    <row r="23" spans="1:5" x14ac:dyDescent="0.25">
      <c r="A23" s="159"/>
      <c r="B23" s="159"/>
      <c r="C23" s="159"/>
      <c r="D23" s="159"/>
      <c r="E23" s="160"/>
    </row>
    <row r="26" spans="1:5" x14ac:dyDescent="0.25">
      <c r="E26" s="170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zoomScaleNormal="100" workbookViewId="0">
      <selection activeCell="E32" sqref="E32"/>
    </sheetView>
  </sheetViews>
  <sheetFormatPr defaultColWidth="8.09765625" defaultRowHeight="13.2" x14ac:dyDescent="0.25"/>
  <cols>
    <col min="1" max="1" width="4.8984375" style="149" customWidth="1"/>
    <col min="2" max="2" width="57" style="149" bestFit="1" customWidth="1"/>
    <col min="3" max="3" width="3.09765625" style="149" customWidth="1"/>
    <col min="4" max="4" width="9" style="149" bestFit="1" customWidth="1"/>
    <col min="5" max="5" width="16.3984375" style="149" customWidth="1"/>
    <col min="6" max="16384" width="8.09765625" style="149"/>
  </cols>
  <sheetData>
    <row r="2" spans="1:5" ht="14.4" x14ac:dyDescent="0.3">
      <c r="A2" s="148" t="s">
        <v>116</v>
      </c>
      <c r="B2" s="148" t="s">
        <v>136</v>
      </c>
      <c r="C2" s="148"/>
      <c r="D2" s="148"/>
      <c r="E2" s="148"/>
    </row>
    <row r="3" spans="1:5" ht="14.4" x14ac:dyDescent="0.3">
      <c r="A3" s="150"/>
      <c r="B3" s="151"/>
      <c r="C3" s="151"/>
      <c r="D3" s="152"/>
      <c r="E3" s="152"/>
    </row>
    <row r="4" spans="1:5" x14ac:dyDescent="0.25">
      <c r="A4" s="153"/>
      <c r="B4" s="153" t="s">
        <v>134</v>
      </c>
      <c r="C4" s="153"/>
      <c r="D4" s="154"/>
      <c r="E4" s="154"/>
    </row>
    <row r="5" spans="1:5" x14ac:dyDescent="0.25">
      <c r="A5" s="153"/>
      <c r="B5" s="153" t="s">
        <v>135</v>
      </c>
      <c r="C5" s="153"/>
      <c r="D5" s="154"/>
      <c r="E5" s="154"/>
    </row>
    <row r="6" spans="1:5" x14ac:dyDescent="0.25">
      <c r="A6" s="153"/>
      <c r="B6" s="153" t="s">
        <v>120</v>
      </c>
      <c r="C6" s="153"/>
      <c r="D6" s="154"/>
      <c r="E6" s="154"/>
    </row>
    <row r="7" spans="1:5" x14ac:dyDescent="0.25">
      <c r="A7" s="153"/>
      <c r="B7" s="153" t="s">
        <v>121</v>
      </c>
      <c r="C7" s="153"/>
      <c r="D7" s="154"/>
      <c r="E7" s="154"/>
    </row>
    <row r="8" spans="1:5" x14ac:dyDescent="0.25">
      <c r="A8" s="153"/>
      <c r="B8" s="153" t="s">
        <v>122</v>
      </c>
      <c r="C8" s="153"/>
      <c r="D8" s="154"/>
      <c r="E8" s="154"/>
    </row>
    <row r="9" spans="1:5" x14ac:dyDescent="0.25">
      <c r="A9" s="155"/>
      <c r="B9" s="155" t="s">
        <v>66</v>
      </c>
      <c r="C9" s="155"/>
      <c r="D9" s="155"/>
      <c r="E9" s="155"/>
    </row>
    <row r="10" spans="1:5" x14ac:dyDescent="0.25">
      <c r="A10" s="155"/>
      <c r="B10" s="155"/>
      <c r="C10" s="155"/>
      <c r="D10" s="155"/>
      <c r="E10" s="155"/>
    </row>
    <row r="11" spans="1:5" x14ac:dyDescent="0.25">
      <c r="A11" s="156" t="s">
        <v>67</v>
      </c>
      <c r="B11" s="156"/>
      <c r="C11" s="156"/>
      <c r="D11" s="156"/>
      <c r="E11" s="156"/>
    </row>
    <row r="12" spans="1:5" x14ac:dyDescent="0.25">
      <c r="A12" s="157" t="s">
        <v>68</v>
      </c>
      <c r="B12" s="158" t="s">
        <v>69</v>
      </c>
      <c r="C12" s="157"/>
      <c r="D12" s="157" t="s">
        <v>70</v>
      </c>
      <c r="E12" s="157" t="s">
        <v>71</v>
      </c>
    </row>
    <row r="13" spans="1:5" x14ac:dyDescent="0.25">
      <c r="A13" s="159"/>
      <c r="B13" s="159"/>
      <c r="C13" s="159"/>
      <c r="D13" s="159"/>
      <c r="E13" s="160"/>
    </row>
    <row r="14" spans="1:5" x14ac:dyDescent="0.25">
      <c r="A14" s="160">
        <v>1</v>
      </c>
      <c r="B14" s="161" t="s">
        <v>72</v>
      </c>
      <c r="C14" s="159"/>
      <c r="D14" s="159"/>
      <c r="E14" s="162">
        <v>4.1980000000000003E-3</v>
      </c>
    </row>
    <row r="15" spans="1:5" ht="14.4" x14ac:dyDescent="0.3">
      <c r="A15" s="148">
        <v>2</v>
      </c>
      <c r="B15" s="163" t="s">
        <v>73</v>
      </c>
      <c r="C15" s="148"/>
      <c r="D15" s="148"/>
      <c r="E15" s="164">
        <v>4.0000000000000001E-3</v>
      </c>
    </row>
    <row r="16" spans="1:5" x14ac:dyDescent="0.25">
      <c r="A16" s="160">
        <v>3</v>
      </c>
      <c r="B16" s="161" t="str">
        <f>"STATE UTILITY TAX - NET OF BAD DEBTS ( "&amp;D16*100&amp;"% - ( LINE 1 * "&amp;D16*100&amp;"%) )"</f>
        <v>STATE UTILITY TAX - NET OF BAD DEBTS ( 3.852% - ( LINE 1 * 3.852%) )</v>
      </c>
      <c r="C16" s="159"/>
      <c r="D16" s="165">
        <v>3.8519999999999999E-2</v>
      </c>
      <c r="E16" s="166">
        <f>ROUND(D16-(D16*E14),6)</f>
        <v>3.8358000000000003E-2</v>
      </c>
    </row>
    <row r="17" spans="1:5" x14ac:dyDescent="0.25">
      <c r="A17" s="160">
        <v>4</v>
      </c>
      <c r="B17" s="161"/>
      <c r="C17" s="159"/>
      <c r="D17" s="160"/>
      <c r="E17" s="167"/>
    </row>
    <row r="18" spans="1:5" x14ac:dyDescent="0.25">
      <c r="A18" s="160">
        <v>5</v>
      </c>
      <c r="B18" s="161" t="s">
        <v>74</v>
      </c>
      <c r="C18" s="159"/>
      <c r="D18" s="160"/>
      <c r="E18" s="162">
        <f>ROUND(SUM(E14:E16),6)</f>
        <v>4.6556E-2</v>
      </c>
    </row>
    <row r="19" spans="1:5" x14ac:dyDescent="0.25">
      <c r="A19" s="160">
        <v>6</v>
      </c>
      <c r="B19" s="159"/>
      <c r="C19" s="159"/>
      <c r="D19" s="160"/>
      <c r="E19" s="162"/>
    </row>
    <row r="20" spans="1:5" x14ac:dyDescent="0.25">
      <c r="A20" s="160">
        <v>7</v>
      </c>
      <c r="B20" s="159" t="s">
        <v>75</v>
      </c>
      <c r="C20" s="159"/>
      <c r="D20" s="160"/>
      <c r="E20" s="162">
        <f>ROUND(1-E18,6)</f>
        <v>0.95344399999999996</v>
      </c>
    </row>
    <row r="21" spans="1:5" x14ac:dyDescent="0.25">
      <c r="A21" s="160">
        <v>8</v>
      </c>
      <c r="B21" s="161" t="s">
        <v>78</v>
      </c>
      <c r="C21" s="159"/>
      <c r="D21" s="168">
        <v>0.21</v>
      </c>
      <c r="E21" s="162">
        <f>ROUND((E20)*D21,6)</f>
        <v>0.20022300000000001</v>
      </c>
    </row>
    <row r="22" spans="1:5" x14ac:dyDescent="0.25">
      <c r="A22" s="160">
        <v>9</v>
      </c>
      <c r="B22" s="161" t="s">
        <v>77</v>
      </c>
      <c r="C22" s="159"/>
      <c r="D22" s="159"/>
      <c r="E22" s="169">
        <f>ROUND(1-E21-E18,6)</f>
        <v>0.75322100000000003</v>
      </c>
    </row>
    <row r="23" spans="1:5" x14ac:dyDescent="0.25">
      <c r="A23" s="159"/>
      <c r="B23" s="159"/>
      <c r="C23" s="159"/>
      <c r="D23" s="159"/>
      <c r="E23" s="160"/>
    </row>
    <row r="26" spans="1:5" x14ac:dyDescent="0.25">
      <c r="E26" s="170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B1:V1778"/>
  <sheetViews>
    <sheetView tabSelected="1" zoomScale="115" zoomScaleNormal="110" zoomScaleSheetLayoutView="80" workbookViewId="0">
      <pane xSplit="7" ySplit="11" topLeftCell="Q44" activePane="bottomRight" state="frozen"/>
      <selection pane="topRight" activeCell="H1" sqref="H1"/>
      <selection pane="bottomLeft" activeCell="A12" sqref="A12"/>
      <selection pane="bottomRight" activeCell="C60" sqref="C60"/>
    </sheetView>
  </sheetViews>
  <sheetFormatPr defaultColWidth="9" defaultRowHeight="10.199999999999999" x14ac:dyDescent="0.2"/>
  <cols>
    <col min="1" max="1" width="2.09765625" style="1" customWidth="1"/>
    <col min="2" max="2" width="5.19921875" style="10" bestFit="1" customWidth="1"/>
    <col min="3" max="3" width="24.19921875" style="11" customWidth="1"/>
    <col min="4" max="4" width="6.09765625" style="70" bestFit="1" customWidth="1"/>
    <col min="5" max="5" width="20" style="1" customWidth="1"/>
    <col min="6" max="6" width="7" style="1" bestFit="1" customWidth="1"/>
    <col min="7" max="7" width="0.8984375" style="20" customWidth="1"/>
    <col min="8" max="8" width="8" style="1" bestFit="1" customWidth="1"/>
    <col min="9" max="9" width="10.09765625" style="1" bestFit="1" customWidth="1"/>
    <col min="10" max="10" width="9.8984375" style="1" bestFit="1" customWidth="1"/>
    <col min="11" max="11" width="1" style="1" customWidth="1"/>
    <col min="12" max="12" width="0.8984375" style="1" customWidth="1"/>
    <col min="13" max="13" width="5.8984375" style="1" bestFit="1" customWidth="1"/>
    <col min="14" max="14" width="9.09765625" style="1" bestFit="1" customWidth="1"/>
    <col min="15" max="15" width="9.59765625" style="1" bestFit="1" customWidth="1"/>
    <col min="16" max="16" width="0.8984375" style="1" customWidth="1"/>
    <col min="17" max="17" width="13.09765625" style="1" bestFit="1" customWidth="1"/>
    <col min="18" max="18" width="10" style="1" bestFit="1" customWidth="1"/>
    <col min="19" max="19" width="10.09765625" style="1" bestFit="1" customWidth="1"/>
    <col min="20" max="20" width="13.09765625" style="1" bestFit="1" customWidth="1"/>
    <col min="21" max="21" width="8.69921875" style="1" bestFit="1" customWidth="1"/>
    <col min="22" max="22" width="12.59765625" style="1" bestFit="1" customWidth="1"/>
    <col min="23" max="23" width="3.09765625" style="1" customWidth="1"/>
    <col min="24" max="16384" width="9" style="1"/>
  </cols>
  <sheetData>
    <row r="1" spans="2:22" x14ac:dyDescent="0.2">
      <c r="B1" s="6" t="s">
        <v>34</v>
      </c>
      <c r="C1" s="4"/>
      <c r="D1" s="4"/>
      <c r="E1" s="4"/>
      <c r="F1" s="4"/>
      <c r="G1" s="5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2:22" x14ac:dyDescent="0.2">
      <c r="B2" s="9" t="s">
        <v>79</v>
      </c>
      <c r="C2" s="7"/>
      <c r="D2" s="7"/>
      <c r="E2" s="7"/>
      <c r="F2" s="7"/>
      <c r="G2" s="8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2:22" x14ac:dyDescent="0.2">
      <c r="B3" s="9" t="s">
        <v>155</v>
      </c>
      <c r="C3" s="7"/>
      <c r="D3" s="7"/>
      <c r="E3" s="7"/>
      <c r="F3" s="7"/>
      <c r="G3" s="8"/>
      <c r="H3" s="7"/>
      <c r="I3" s="7"/>
      <c r="J3" s="7"/>
      <c r="K3" s="7"/>
      <c r="L3" s="7"/>
      <c r="M3" s="9"/>
      <c r="N3" s="9"/>
      <c r="O3" s="9"/>
      <c r="P3" s="9"/>
      <c r="Q3" s="9"/>
      <c r="R3" s="9"/>
      <c r="S3" s="9"/>
      <c r="T3" s="9"/>
      <c r="U3" s="9"/>
      <c r="V3" s="9"/>
    </row>
    <row r="4" spans="2:22" x14ac:dyDescent="0.2">
      <c r="E4" s="12"/>
      <c r="F4" s="12"/>
      <c r="G4" s="13"/>
      <c r="V4" s="14"/>
    </row>
    <row r="5" spans="2:22" x14ac:dyDescent="0.2">
      <c r="E5" s="12"/>
      <c r="F5" s="12"/>
      <c r="G5" s="13"/>
      <c r="S5" s="15"/>
      <c r="U5" s="14"/>
      <c r="V5" s="15" t="s">
        <v>94</v>
      </c>
    </row>
    <row r="6" spans="2:22" ht="11.4" x14ac:dyDescent="0.2">
      <c r="E6" s="16"/>
      <c r="F6" s="16"/>
      <c r="G6" s="17"/>
      <c r="H6" s="266" t="s">
        <v>147</v>
      </c>
      <c r="I6" s="266"/>
      <c r="J6" s="266"/>
      <c r="K6" s="266"/>
      <c r="L6" s="13"/>
      <c r="M6" s="265" t="s">
        <v>123</v>
      </c>
      <c r="N6" s="265"/>
      <c r="O6" s="265"/>
      <c r="P6" s="18"/>
      <c r="Q6" s="15"/>
      <c r="R6" s="15" t="s">
        <v>51</v>
      </c>
      <c r="S6" s="15"/>
      <c r="T6" s="15" t="s">
        <v>50</v>
      </c>
      <c r="U6" s="15" t="s">
        <v>81</v>
      </c>
      <c r="V6" s="15" t="s">
        <v>50</v>
      </c>
    </row>
    <row r="7" spans="2:22" ht="11.4" x14ac:dyDescent="0.2">
      <c r="G7" s="19"/>
      <c r="I7" s="12" t="s">
        <v>39</v>
      </c>
      <c r="J7" s="12" t="s">
        <v>60</v>
      </c>
      <c r="K7" s="210"/>
      <c r="L7" s="20"/>
      <c r="M7" s="15"/>
      <c r="N7" s="15" t="s">
        <v>97</v>
      </c>
      <c r="O7" s="15" t="s">
        <v>97</v>
      </c>
      <c r="P7" s="12"/>
      <c r="Q7" s="15"/>
      <c r="R7" s="15" t="s">
        <v>24</v>
      </c>
      <c r="S7" s="15"/>
      <c r="T7" s="15" t="s">
        <v>49</v>
      </c>
      <c r="U7" s="21" t="s">
        <v>82</v>
      </c>
      <c r="V7" s="21" t="s">
        <v>49</v>
      </c>
    </row>
    <row r="8" spans="2:22" x14ac:dyDescent="0.2">
      <c r="B8" s="22"/>
      <c r="C8" s="23"/>
      <c r="E8" s="16"/>
      <c r="F8" s="24" t="s">
        <v>51</v>
      </c>
      <c r="G8" s="25"/>
      <c r="I8" s="12" t="s">
        <v>59</v>
      </c>
      <c r="J8" s="12" t="s">
        <v>59</v>
      </c>
      <c r="K8" s="186"/>
      <c r="L8" s="13"/>
      <c r="M8" s="15"/>
      <c r="N8" s="15" t="s">
        <v>31</v>
      </c>
      <c r="O8" s="15" t="s">
        <v>31</v>
      </c>
      <c r="P8" s="12"/>
      <c r="Q8" s="15"/>
      <c r="R8" s="15" t="s">
        <v>50</v>
      </c>
      <c r="S8" s="15" t="s">
        <v>51</v>
      </c>
      <c r="T8" s="15" t="s">
        <v>37</v>
      </c>
      <c r="U8" s="26" t="s">
        <v>83</v>
      </c>
      <c r="V8" s="26" t="s">
        <v>37</v>
      </c>
    </row>
    <row r="9" spans="2:22" ht="11.4" x14ac:dyDescent="0.2">
      <c r="B9" s="22"/>
      <c r="C9" s="23"/>
      <c r="D9" s="173" t="s">
        <v>52</v>
      </c>
      <c r="E9" s="12" t="s">
        <v>124</v>
      </c>
      <c r="F9" s="27" t="s">
        <v>50</v>
      </c>
      <c r="G9" s="25"/>
      <c r="H9" s="12" t="s">
        <v>40</v>
      </c>
      <c r="I9" s="12" t="s">
        <v>61</v>
      </c>
      <c r="J9" s="12" t="s">
        <v>62</v>
      </c>
      <c r="K9" s="206"/>
      <c r="L9" s="13"/>
      <c r="M9" s="12" t="s">
        <v>30</v>
      </c>
      <c r="N9" s="12" t="s">
        <v>42</v>
      </c>
      <c r="O9" s="12" t="s">
        <v>42</v>
      </c>
      <c r="P9" s="12"/>
      <c r="Q9" s="12" t="s">
        <v>98</v>
      </c>
      <c r="R9" s="12" t="s">
        <v>49</v>
      </c>
      <c r="S9" s="186" t="s">
        <v>82</v>
      </c>
      <c r="T9" s="186" t="s">
        <v>29</v>
      </c>
      <c r="U9" s="21" t="s">
        <v>84</v>
      </c>
      <c r="V9" s="26" t="s">
        <v>92</v>
      </c>
    </row>
    <row r="10" spans="2:22" x14ac:dyDescent="0.2">
      <c r="B10" s="13" t="s">
        <v>35</v>
      </c>
      <c r="C10" s="28" t="s">
        <v>55</v>
      </c>
      <c r="D10" s="173" t="s">
        <v>37</v>
      </c>
      <c r="E10" s="12" t="s">
        <v>141</v>
      </c>
      <c r="F10" s="25" t="s">
        <v>49</v>
      </c>
      <c r="G10" s="25"/>
      <c r="H10" s="12" t="s">
        <v>41</v>
      </c>
      <c r="I10" s="12" t="s">
        <v>24</v>
      </c>
      <c r="J10" s="12" t="s">
        <v>24</v>
      </c>
      <c r="K10" s="12"/>
      <c r="L10" s="13"/>
      <c r="M10" s="12" t="s">
        <v>42</v>
      </c>
      <c r="N10" s="13" t="s">
        <v>46</v>
      </c>
      <c r="O10" s="13" t="s">
        <v>48</v>
      </c>
      <c r="P10" s="13"/>
      <c r="Q10" s="13" t="s">
        <v>29</v>
      </c>
      <c r="R10" s="12" t="s">
        <v>54</v>
      </c>
      <c r="S10" s="186" t="s">
        <v>96</v>
      </c>
      <c r="T10" s="186" t="s">
        <v>80</v>
      </c>
      <c r="U10" s="26" t="s">
        <v>85</v>
      </c>
      <c r="V10" s="26" t="s">
        <v>29</v>
      </c>
    </row>
    <row r="11" spans="2:22" ht="11.4" x14ac:dyDescent="0.2">
      <c r="B11" s="29" t="s">
        <v>87</v>
      </c>
      <c r="C11" s="30" t="s">
        <v>36</v>
      </c>
      <c r="D11" s="174" t="s">
        <v>38</v>
      </c>
      <c r="E11" s="31" t="s">
        <v>142</v>
      </c>
      <c r="F11" s="32" t="s">
        <v>37</v>
      </c>
      <c r="G11" s="25"/>
      <c r="H11" s="29" t="s">
        <v>28</v>
      </c>
      <c r="I11" s="29" t="s">
        <v>23</v>
      </c>
      <c r="J11" s="29" t="s">
        <v>23</v>
      </c>
      <c r="K11" s="29"/>
      <c r="L11" s="13"/>
      <c r="M11" s="29" t="s">
        <v>43</v>
      </c>
      <c r="N11" s="29" t="s">
        <v>56</v>
      </c>
      <c r="O11" s="29" t="s">
        <v>56</v>
      </c>
      <c r="P11" s="13"/>
      <c r="Q11" s="29" t="s">
        <v>63</v>
      </c>
      <c r="R11" s="29" t="s">
        <v>32</v>
      </c>
      <c r="S11" s="29" t="s">
        <v>133</v>
      </c>
      <c r="T11" s="29" t="s">
        <v>191</v>
      </c>
      <c r="U11" s="33" t="s">
        <v>194</v>
      </c>
      <c r="V11" s="33" t="s">
        <v>80</v>
      </c>
    </row>
    <row r="12" spans="2:22" s="38" customFormat="1" ht="3" customHeight="1" x14ac:dyDescent="0.2">
      <c r="B12" s="34"/>
      <c r="C12" s="35"/>
      <c r="D12" s="175"/>
      <c r="E12" s="34"/>
      <c r="F12" s="36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7"/>
      <c r="V12" s="37"/>
    </row>
    <row r="13" spans="2:22" x14ac:dyDescent="0.2">
      <c r="B13" s="15">
        <v>1</v>
      </c>
      <c r="C13" s="11" t="s">
        <v>44</v>
      </c>
      <c r="D13" s="173" t="s">
        <v>126</v>
      </c>
      <c r="E13" s="179" t="s">
        <v>127</v>
      </c>
      <c r="F13" s="222">
        <f>-'Final BDR Tiers+Discounts'!L10</f>
        <v>-0.45</v>
      </c>
      <c r="G13" s="40"/>
      <c r="H13" s="41">
        <f>'E BD Counts and Usage'!D16</f>
        <v>80946.419961104533</v>
      </c>
      <c r="I13" s="41">
        <f>'E BD Counts and Usage'!K16</f>
        <v>27514452.534882426</v>
      </c>
      <c r="J13" s="41">
        <f>'E BD Counts and Usage'!R16</f>
        <v>74362397.825975448</v>
      </c>
      <c r="K13" s="46"/>
      <c r="L13" s="42"/>
      <c r="M13" s="211">
        <f>'Electric rates eff. May 1, 2023'!R13</f>
        <v>7.49</v>
      </c>
      <c r="N13" s="212">
        <f>'Electric rates eff. May 1, 2023'!R30</f>
        <v>0.11076900000000001</v>
      </c>
      <c r="O13" s="212">
        <f>'Electric rates eff. May 1, 2023'!R31</f>
        <v>0.130186</v>
      </c>
      <c r="P13" s="43"/>
      <c r="Q13" s="44">
        <f>(M13*H13+I13*N13+J13*O13)</f>
        <v>13334980.201717503</v>
      </c>
      <c r="R13" s="44">
        <f>Q13*F13</f>
        <v>-6000741.0907728765</v>
      </c>
      <c r="S13" s="45"/>
      <c r="T13" s="45"/>
      <c r="U13" s="45"/>
      <c r="V13" s="45"/>
    </row>
    <row r="14" spans="2:22" x14ac:dyDescent="0.2">
      <c r="B14" s="15">
        <v>2</v>
      </c>
      <c r="C14" s="11" t="s">
        <v>45</v>
      </c>
      <c r="D14" s="173" t="s">
        <v>126</v>
      </c>
      <c r="E14" s="179" t="s">
        <v>128</v>
      </c>
      <c r="F14" s="222">
        <f>-'Final BDR Tiers+Discounts'!L11</f>
        <v>-0.4</v>
      </c>
      <c r="G14" s="40"/>
      <c r="H14" s="41">
        <f>'E BD Counts and Usage'!E16</f>
        <v>104821.98245716344</v>
      </c>
      <c r="I14" s="41">
        <f>'E BD Counts and Usage'!L16</f>
        <v>54681936.628555708</v>
      </c>
      <c r="J14" s="41">
        <f>'E BD Counts and Usage'!S16</f>
        <v>44844399.535549469</v>
      </c>
      <c r="K14" s="46"/>
      <c r="L14" s="46"/>
      <c r="M14" s="47">
        <f>M13</f>
        <v>7.49</v>
      </c>
      <c r="N14" s="48">
        <f t="shared" ref="N14:O14" si="0">N13</f>
        <v>0.11076900000000001</v>
      </c>
      <c r="O14" s="48">
        <f t="shared" si="0"/>
        <v>0.130186</v>
      </c>
      <c r="P14" s="49"/>
      <c r="Q14" s="44">
        <f>(M14*H14+I14*N14+J14*O14)</f>
        <v>12680293.084947683</v>
      </c>
      <c r="R14" s="44">
        <f>Q14*F14</f>
        <v>-5072117.2339790734</v>
      </c>
      <c r="S14" s="45"/>
      <c r="T14" s="45"/>
      <c r="U14" s="45"/>
      <c r="V14" s="45"/>
    </row>
    <row r="15" spans="2:22" x14ac:dyDescent="0.2">
      <c r="B15" s="15">
        <v>3</v>
      </c>
      <c r="C15" s="11" t="s">
        <v>112</v>
      </c>
      <c r="D15" s="173" t="s">
        <v>126</v>
      </c>
      <c r="E15" s="179" t="s">
        <v>129</v>
      </c>
      <c r="F15" s="222">
        <f>-'Final BDR Tiers+Discounts'!L12</f>
        <v>-0.2</v>
      </c>
      <c r="G15" s="40"/>
      <c r="H15" s="41">
        <f>'E BD Counts and Usage'!F16</f>
        <v>188921.96362313849</v>
      </c>
      <c r="I15" s="41">
        <f>'E BD Counts and Usage'!M16</f>
        <v>107380103.92660625</v>
      </c>
      <c r="J15" s="41">
        <f>'E BD Counts and Usage'!T16</f>
        <v>73735808.49286139</v>
      </c>
      <c r="K15" s="46"/>
      <c r="L15" s="145"/>
      <c r="M15" s="47">
        <f t="shared" ref="M15:O18" si="1">M14</f>
        <v>7.49</v>
      </c>
      <c r="N15" s="48">
        <f t="shared" si="1"/>
        <v>0.11076900000000001</v>
      </c>
      <c r="O15" s="48">
        <f t="shared" si="1"/>
        <v>0.130186</v>
      </c>
      <c r="P15" s="146"/>
      <c r="Q15" s="44">
        <f t="shared" ref="Q15:Q18" si="2">(M15*H15+I15*N15+J15*O15)</f>
        <v>22908782.203835208</v>
      </c>
      <c r="R15" s="44">
        <f t="shared" ref="R15:R18" si="3">Q15*F15</f>
        <v>-4581756.4407670414</v>
      </c>
      <c r="S15" s="147"/>
      <c r="T15" s="147"/>
      <c r="U15" s="147"/>
      <c r="V15" s="147"/>
    </row>
    <row r="16" spans="2:22" x14ac:dyDescent="0.2">
      <c r="B16" s="15">
        <v>4</v>
      </c>
      <c r="C16" s="11" t="s">
        <v>113</v>
      </c>
      <c r="D16" s="173" t="s">
        <v>126</v>
      </c>
      <c r="E16" s="179" t="s">
        <v>130</v>
      </c>
      <c r="F16" s="222">
        <f>-'Final BDR Tiers+Discounts'!L13</f>
        <v>-0.15</v>
      </c>
      <c r="G16" s="40"/>
      <c r="H16" s="41">
        <f>'E BD Counts and Usage'!G16</f>
        <v>147982.14628504164</v>
      </c>
      <c r="I16" s="41">
        <f>'E BD Counts and Usage'!N16</f>
        <v>88975136.330827847</v>
      </c>
      <c r="J16" s="41">
        <f>'E BD Counts and Usage'!U16</f>
        <v>60566383.581306137</v>
      </c>
      <c r="K16" s="46"/>
      <c r="L16" s="145"/>
      <c r="M16" s="47">
        <f t="shared" si="1"/>
        <v>7.49</v>
      </c>
      <c r="N16" s="48">
        <f t="shared" si="1"/>
        <v>0.11076900000000001</v>
      </c>
      <c r="O16" s="48">
        <f t="shared" si="1"/>
        <v>0.130186</v>
      </c>
      <c r="P16" s="146"/>
      <c r="Q16" s="44">
        <f t="shared" si="2"/>
        <v>18848968.364820354</v>
      </c>
      <c r="R16" s="44">
        <f t="shared" si="3"/>
        <v>-2827345.254723053</v>
      </c>
      <c r="S16" s="147"/>
      <c r="T16" s="147"/>
      <c r="U16" s="147"/>
      <c r="V16" s="147"/>
    </row>
    <row r="17" spans="2:22" x14ac:dyDescent="0.2">
      <c r="B17" s="15">
        <v>5</v>
      </c>
      <c r="C17" s="11" t="s">
        <v>114</v>
      </c>
      <c r="D17" s="173" t="s">
        <v>126</v>
      </c>
      <c r="E17" s="179" t="s">
        <v>131</v>
      </c>
      <c r="F17" s="222">
        <f>-'Final BDR Tiers+Discounts'!L14</f>
        <v>-0.1</v>
      </c>
      <c r="G17" s="40"/>
      <c r="H17" s="41">
        <f>'E BD Counts and Usage'!H18</f>
        <v>21449.395152181951</v>
      </c>
      <c r="I17" s="41">
        <f>'E BD Counts and Usage'!O18</f>
        <v>13914007.42191297</v>
      </c>
      <c r="J17" s="41">
        <f>'E BD Counts and Usage'!V18</f>
        <v>12915935.840437703</v>
      </c>
      <c r="K17" s="46"/>
      <c r="L17" s="145"/>
      <c r="M17" s="47">
        <f t="shared" si="1"/>
        <v>7.49</v>
      </c>
      <c r="N17" s="48">
        <f t="shared" si="1"/>
        <v>0.11076900000000001</v>
      </c>
      <c r="O17" s="48">
        <f t="shared" si="1"/>
        <v>0.130186</v>
      </c>
      <c r="P17" s="146"/>
      <c r="Q17" s="44">
        <f t="shared" si="2"/>
        <v>3383370.6811309434</v>
      </c>
      <c r="R17" s="44">
        <f t="shared" si="3"/>
        <v>-338337.06811309437</v>
      </c>
      <c r="S17" s="147"/>
      <c r="T17" s="147"/>
      <c r="U17" s="147"/>
      <c r="V17" s="147"/>
    </row>
    <row r="18" spans="2:22" x14ac:dyDescent="0.2">
      <c r="B18" s="15">
        <v>6</v>
      </c>
      <c r="C18" s="11" t="s">
        <v>115</v>
      </c>
      <c r="D18" s="173" t="s">
        <v>126</v>
      </c>
      <c r="E18" s="179" t="s">
        <v>132</v>
      </c>
      <c r="F18" s="222">
        <f>-'Final BDR Tiers+Discounts'!L15</f>
        <v>-0.05</v>
      </c>
      <c r="G18" s="40"/>
      <c r="H18" s="41">
        <f>'E BD Counts and Usage'!I18</f>
        <v>31291.191288725146</v>
      </c>
      <c r="I18" s="41">
        <f>'E BD Counts and Usage'!P18</f>
        <v>20817286.076398555</v>
      </c>
      <c r="J18" s="41">
        <f>'E BD Counts and Usage'!W18</f>
        <v>18413314.931027547</v>
      </c>
      <c r="K18" s="46"/>
      <c r="L18" s="145"/>
      <c r="M18" s="47">
        <f t="shared" si="1"/>
        <v>7.49</v>
      </c>
      <c r="N18" s="48">
        <f t="shared" si="1"/>
        <v>0.11076900000000001</v>
      </c>
      <c r="O18" s="48">
        <f t="shared" si="1"/>
        <v>0.130186</v>
      </c>
      <c r="P18" s="146"/>
      <c r="Q18" s="44">
        <f t="shared" si="2"/>
        <v>4937436.8017598949</v>
      </c>
      <c r="R18" s="44">
        <f t="shared" si="3"/>
        <v>-246871.84008799476</v>
      </c>
      <c r="S18" s="147"/>
      <c r="T18" s="147"/>
      <c r="U18" s="147"/>
      <c r="V18" s="147"/>
    </row>
    <row r="19" spans="2:22" x14ac:dyDescent="0.2">
      <c r="B19" s="15"/>
      <c r="H19" s="182"/>
      <c r="P19" s="20"/>
      <c r="S19" s="50"/>
      <c r="T19" s="50"/>
      <c r="U19" s="50"/>
      <c r="V19" s="50"/>
    </row>
    <row r="20" spans="2:22" x14ac:dyDescent="0.2">
      <c r="B20" s="15">
        <v>7</v>
      </c>
      <c r="C20" s="11" t="s">
        <v>89</v>
      </c>
      <c r="H20" s="51"/>
      <c r="I20" s="51"/>
      <c r="J20" s="51"/>
      <c r="K20" s="51"/>
      <c r="L20" s="51"/>
      <c r="P20" s="20"/>
      <c r="Q20" s="44">
        <f>SUM(Q13:Q18)</f>
        <v>76093831.338211596</v>
      </c>
      <c r="R20" s="44">
        <f>SUM(R13:R18)</f>
        <v>-19067168.928443138</v>
      </c>
      <c r="S20" s="45">
        <v>0</v>
      </c>
      <c r="T20" s="45">
        <f>(-R20+S20)/'E Conversion Factor'!E20</f>
        <v>20063354.611619256</v>
      </c>
      <c r="U20" s="45"/>
      <c r="V20" s="45"/>
    </row>
    <row r="21" spans="2:22" x14ac:dyDescent="0.2">
      <c r="B21" s="15"/>
      <c r="H21" s="51"/>
      <c r="P21" s="20"/>
      <c r="S21" s="50"/>
      <c r="T21" s="50"/>
      <c r="U21" s="50"/>
      <c r="V21" s="50"/>
    </row>
    <row r="22" spans="2:22" ht="11.4" x14ac:dyDescent="0.2">
      <c r="B22" s="15">
        <v>8</v>
      </c>
      <c r="C22" s="11" t="s">
        <v>99</v>
      </c>
      <c r="H22" s="182"/>
      <c r="J22" s="183"/>
      <c r="P22" s="20"/>
      <c r="S22" s="50"/>
      <c r="T22" s="50"/>
      <c r="U22" s="45">
        <f>'Unspent HELP funds'!D16</f>
        <v>8126264</v>
      </c>
      <c r="V22" s="50"/>
    </row>
    <row r="23" spans="2:22" x14ac:dyDescent="0.2">
      <c r="B23" s="15"/>
      <c r="C23" s="52"/>
      <c r="D23" s="176"/>
      <c r="E23" s="53"/>
      <c r="F23" s="53"/>
      <c r="H23" s="53"/>
      <c r="I23" s="53"/>
      <c r="J23" s="53"/>
      <c r="K23" s="53"/>
      <c r="L23" s="20"/>
      <c r="M23" s="53"/>
      <c r="N23" s="53"/>
      <c r="O23" s="53"/>
      <c r="P23" s="20"/>
      <c r="Q23" s="53"/>
      <c r="R23" s="54"/>
      <c r="S23" s="55"/>
      <c r="T23" s="55"/>
      <c r="U23" s="55"/>
      <c r="V23" s="55"/>
    </row>
    <row r="24" spans="2:22" ht="11.4" x14ac:dyDescent="0.2">
      <c r="B24" s="15">
        <v>9</v>
      </c>
      <c r="C24" s="56" t="s">
        <v>100</v>
      </c>
      <c r="P24" s="20"/>
      <c r="S24" s="50"/>
      <c r="T24" s="50"/>
      <c r="U24" s="57"/>
      <c r="V24" s="57">
        <f>T20-U22</f>
        <v>11937090.611619256</v>
      </c>
    </row>
    <row r="25" spans="2:22" x14ac:dyDescent="0.2">
      <c r="B25" s="15"/>
      <c r="C25" s="56"/>
      <c r="P25" s="20"/>
      <c r="S25" s="50"/>
      <c r="T25" s="50"/>
      <c r="U25" s="57"/>
      <c r="V25" s="57"/>
    </row>
    <row r="26" spans="2:22" x14ac:dyDescent="0.2">
      <c r="B26" s="15"/>
      <c r="C26" s="56"/>
      <c r="P26" s="20"/>
      <c r="S26" s="50"/>
      <c r="T26" s="50"/>
      <c r="U26" s="57"/>
      <c r="V26" s="21"/>
    </row>
    <row r="27" spans="2:22" x14ac:dyDescent="0.2">
      <c r="B27" s="15"/>
      <c r="C27" s="56"/>
      <c r="P27" s="20"/>
      <c r="S27" s="21"/>
      <c r="T27" s="50"/>
      <c r="U27" s="21"/>
      <c r="V27" s="21" t="s">
        <v>94</v>
      </c>
    </row>
    <row r="28" spans="2:22" ht="11.4" x14ac:dyDescent="0.2">
      <c r="B28" s="15"/>
      <c r="E28" s="16"/>
      <c r="F28" s="16"/>
      <c r="G28" s="17"/>
      <c r="H28" s="266" t="s">
        <v>147</v>
      </c>
      <c r="I28" s="266"/>
      <c r="J28" s="266"/>
      <c r="K28" s="266"/>
      <c r="L28" s="13"/>
      <c r="M28" s="265" t="s">
        <v>123</v>
      </c>
      <c r="N28" s="265"/>
      <c r="O28" s="265"/>
      <c r="P28" s="18"/>
      <c r="Q28" s="15"/>
      <c r="R28" s="15" t="s">
        <v>51</v>
      </c>
      <c r="S28" s="15"/>
      <c r="T28" s="15" t="s">
        <v>50</v>
      </c>
      <c r="U28" s="21" t="s">
        <v>81</v>
      </c>
      <c r="V28" s="21" t="s">
        <v>50</v>
      </c>
    </row>
    <row r="29" spans="2:22" x14ac:dyDescent="0.2">
      <c r="B29" s="15"/>
      <c r="E29" s="16"/>
      <c r="F29" s="16"/>
      <c r="G29" s="17"/>
      <c r="H29" s="13"/>
      <c r="I29" s="13"/>
      <c r="J29" s="13"/>
      <c r="K29" s="210"/>
      <c r="L29" s="13"/>
      <c r="M29" s="18"/>
      <c r="N29" s="18"/>
      <c r="O29" s="18"/>
      <c r="P29" s="18"/>
      <c r="Q29" s="15"/>
      <c r="R29" s="15" t="s">
        <v>24</v>
      </c>
      <c r="S29" s="15"/>
      <c r="T29" s="15" t="s">
        <v>49</v>
      </c>
      <c r="U29" s="21" t="s">
        <v>82</v>
      </c>
      <c r="V29" s="21" t="s">
        <v>49</v>
      </c>
    </row>
    <row r="30" spans="2:22" ht="11.4" x14ac:dyDescent="0.2">
      <c r="B30" s="15"/>
      <c r="D30" s="173"/>
      <c r="E30" s="16"/>
      <c r="F30" s="24" t="s">
        <v>51</v>
      </c>
      <c r="G30" s="19"/>
      <c r="I30" s="12"/>
      <c r="J30" s="12"/>
      <c r="K30" s="186"/>
      <c r="L30" s="20"/>
      <c r="M30" s="15"/>
      <c r="N30" s="15"/>
      <c r="O30" s="15" t="s">
        <v>97</v>
      </c>
      <c r="P30" s="12"/>
      <c r="Q30" s="15"/>
      <c r="R30" s="15" t="s">
        <v>50</v>
      </c>
      <c r="S30" s="15" t="s">
        <v>51</v>
      </c>
      <c r="T30" s="15" t="s">
        <v>37</v>
      </c>
      <c r="U30" s="26" t="s">
        <v>83</v>
      </c>
      <c r="V30" s="26" t="s">
        <v>37</v>
      </c>
    </row>
    <row r="31" spans="2:22" ht="11.4" x14ac:dyDescent="0.2">
      <c r="B31" s="15"/>
      <c r="C31" s="23"/>
      <c r="D31" s="173" t="s">
        <v>52</v>
      </c>
      <c r="E31" s="12" t="s">
        <v>124</v>
      </c>
      <c r="F31" s="27" t="s">
        <v>50</v>
      </c>
      <c r="G31" s="25"/>
      <c r="H31" s="12" t="s">
        <v>40</v>
      </c>
      <c r="I31" s="12"/>
      <c r="J31" s="12"/>
      <c r="K31" s="206"/>
      <c r="L31" s="13"/>
      <c r="M31" s="12" t="s">
        <v>30</v>
      </c>
      <c r="N31" s="12"/>
      <c r="O31" s="12" t="s">
        <v>57</v>
      </c>
      <c r="P31" s="12"/>
      <c r="Q31" s="12" t="s">
        <v>98</v>
      </c>
      <c r="R31" s="186" t="s">
        <v>49</v>
      </c>
      <c r="S31" s="186" t="s">
        <v>82</v>
      </c>
      <c r="T31" s="186" t="s">
        <v>29</v>
      </c>
      <c r="U31" s="21" t="s">
        <v>84</v>
      </c>
      <c r="V31" s="26" t="s">
        <v>92</v>
      </c>
    </row>
    <row r="32" spans="2:22" x14ac:dyDescent="0.2">
      <c r="B32" s="15"/>
      <c r="C32" s="28" t="s">
        <v>33</v>
      </c>
      <c r="D32" s="173" t="s">
        <v>37</v>
      </c>
      <c r="E32" s="12" t="s">
        <v>141</v>
      </c>
      <c r="F32" s="25" t="s">
        <v>49</v>
      </c>
      <c r="G32" s="25"/>
      <c r="H32" s="12" t="s">
        <v>41</v>
      </c>
      <c r="I32" s="12"/>
      <c r="J32" s="12" t="s">
        <v>24</v>
      </c>
      <c r="K32" s="186"/>
      <c r="L32" s="13"/>
      <c r="M32" s="12" t="s">
        <v>42</v>
      </c>
      <c r="N32" s="12"/>
      <c r="O32" s="12" t="s">
        <v>42</v>
      </c>
      <c r="P32" s="13"/>
      <c r="Q32" s="13" t="s">
        <v>29</v>
      </c>
      <c r="R32" s="186" t="s">
        <v>54</v>
      </c>
      <c r="S32" s="186" t="s">
        <v>96</v>
      </c>
      <c r="T32" s="186" t="s">
        <v>80</v>
      </c>
      <c r="U32" s="26" t="s">
        <v>85</v>
      </c>
      <c r="V32" s="26" t="s">
        <v>29</v>
      </c>
    </row>
    <row r="33" spans="2:22" ht="11.4" x14ac:dyDescent="0.2">
      <c r="B33" s="15"/>
      <c r="C33" s="30" t="s">
        <v>36</v>
      </c>
      <c r="D33" s="174" t="s">
        <v>38</v>
      </c>
      <c r="E33" s="31" t="s">
        <v>142</v>
      </c>
      <c r="F33" s="32" t="s">
        <v>37</v>
      </c>
      <c r="G33" s="25"/>
      <c r="H33" s="29" t="s">
        <v>28</v>
      </c>
      <c r="I33" s="29"/>
      <c r="J33" s="29" t="s">
        <v>25</v>
      </c>
      <c r="K33" s="29"/>
      <c r="L33" s="13"/>
      <c r="M33" s="29" t="s">
        <v>43</v>
      </c>
      <c r="N33" s="29"/>
      <c r="O33" s="29" t="s">
        <v>58</v>
      </c>
      <c r="P33" s="13"/>
      <c r="Q33" s="29" t="s">
        <v>63</v>
      </c>
      <c r="R33" s="29" t="s">
        <v>32</v>
      </c>
      <c r="S33" s="29" t="s">
        <v>133</v>
      </c>
      <c r="T33" s="29" t="s">
        <v>191</v>
      </c>
      <c r="U33" s="224" t="s">
        <v>194</v>
      </c>
      <c r="V33" s="172" t="s">
        <v>80</v>
      </c>
    </row>
    <row r="34" spans="2:22" s="38" customFormat="1" ht="3.9" customHeight="1" x14ac:dyDescent="0.2">
      <c r="B34" s="58"/>
      <c r="C34" s="35"/>
      <c r="D34" s="175"/>
      <c r="E34" s="34"/>
      <c r="F34" s="36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7"/>
      <c r="V34" s="37"/>
    </row>
    <row r="35" spans="2:22" x14ac:dyDescent="0.2">
      <c r="B35" s="15">
        <v>10</v>
      </c>
      <c r="C35" s="11" t="s">
        <v>44</v>
      </c>
      <c r="D35" s="173" t="s">
        <v>125</v>
      </c>
      <c r="E35" s="179" t="s">
        <v>127</v>
      </c>
      <c r="F35" s="222">
        <f>-'Final BDR Tiers+Discounts'!L10</f>
        <v>-0.45</v>
      </c>
      <c r="G35" s="40"/>
      <c r="H35" s="205">
        <f>'G BD Counts and Usage'!D16</f>
        <v>32754.741850697592</v>
      </c>
      <c r="I35" s="205"/>
      <c r="J35" s="205">
        <f>'G BD Counts and Usage'!K16</f>
        <v>2820600.1475018011</v>
      </c>
      <c r="K35" s="46"/>
      <c r="L35" s="42"/>
      <c r="M35" s="211">
        <f>'Gas rates eff. May 1, 2023'!S14</f>
        <v>12.5</v>
      </c>
      <c r="N35" s="213"/>
      <c r="O35" s="213">
        <f>'Gas rates eff. May 1, 2023'!S34</f>
        <v>1.2949200000000001</v>
      </c>
      <c r="P35" s="43"/>
      <c r="Q35" s="44">
        <f>(M35*H35+J35*O35)</f>
        <v>4061885.8161367523</v>
      </c>
      <c r="R35" s="44">
        <f>Q35*F35</f>
        <v>-1827848.6172615385</v>
      </c>
      <c r="S35" s="45"/>
      <c r="T35" s="45"/>
      <c r="U35" s="45"/>
      <c r="V35" s="45"/>
    </row>
    <row r="36" spans="2:22" x14ac:dyDescent="0.2">
      <c r="B36" s="15">
        <v>11</v>
      </c>
      <c r="C36" s="11" t="s">
        <v>45</v>
      </c>
      <c r="D36" s="173" t="s">
        <v>125</v>
      </c>
      <c r="E36" s="179" t="s">
        <v>128</v>
      </c>
      <c r="F36" s="222">
        <f>-'Final BDR Tiers+Discounts'!L11</f>
        <v>-0.4</v>
      </c>
      <c r="G36" s="40"/>
      <c r="H36" s="205">
        <f>'G BD Counts and Usage'!E16</f>
        <v>107119.30280218876</v>
      </c>
      <c r="I36" s="205"/>
      <c r="J36" s="205">
        <f>'G BD Counts and Usage'!L16</f>
        <v>5811508.8201668374</v>
      </c>
      <c r="K36" s="46"/>
      <c r="L36" s="46"/>
      <c r="M36" s="47">
        <f>M35</f>
        <v>12.5</v>
      </c>
      <c r="N36" s="59"/>
      <c r="O36" s="59">
        <f t="shared" ref="O36:O40" si="4">O35</f>
        <v>1.2949200000000001</v>
      </c>
      <c r="P36" s="49"/>
      <c r="Q36" s="44">
        <f>(M36*H36+J36*O36)</f>
        <v>8864430.2864378002</v>
      </c>
      <c r="R36" s="44">
        <f>Q36*F36</f>
        <v>-3545772.1145751202</v>
      </c>
      <c r="S36" s="45"/>
      <c r="T36" s="45"/>
      <c r="U36" s="45"/>
      <c r="V36" s="45"/>
    </row>
    <row r="37" spans="2:22" x14ac:dyDescent="0.2">
      <c r="B37" s="21">
        <v>12</v>
      </c>
      <c r="C37" s="11" t="s">
        <v>112</v>
      </c>
      <c r="D37" s="173" t="s">
        <v>125</v>
      </c>
      <c r="E37" s="179" t="s">
        <v>129</v>
      </c>
      <c r="F37" s="222">
        <f>-'Final BDR Tiers+Discounts'!L12</f>
        <v>-0.2</v>
      </c>
      <c r="G37" s="40"/>
      <c r="H37" s="205">
        <f>'G BD Counts and Usage'!F16</f>
        <v>289356.16622488305</v>
      </c>
      <c r="I37" s="205"/>
      <c r="J37" s="205">
        <f>'G BD Counts and Usage'!M16</f>
        <v>16287974.387721471</v>
      </c>
      <c r="K37" s="46"/>
      <c r="L37" s="145"/>
      <c r="M37" s="47">
        <f t="shared" ref="M37:M40" si="5">M36</f>
        <v>12.5</v>
      </c>
      <c r="N37" s="59"/>
      <c r="O37" s="59">
        <f t="shared" si="4"/>
        <v>1.2949200000000001</v>
      </c>
      <c r="P37" s="146"/>
      <c r="Q37" s="44">
        <f t="shared" ref="Q37:Q40" si="6">(M37*H37+J37*O37)</f>
        <v>24708575.871959329</v>
      </c>
      <c r="R37" s="44">
        <f t="shared" ref="R37:R40" si="7">Q37*F37</f>
        <v>-4941715.1743918657</v>
      </c>
      <c r="S37" s="147"/>
      <c r="T37" s="147"/>
      <c r="U37" s="147"/>
      <c r="V37" s="147"/>
    </row>
    <row r="38" spans="2:22" x14ac:dyDescent="0.2">
      <c r="B38" s="21">
        <v>13</v>
      </c>
      <c r="C38" s="11" t="s">
        <v>113</v>
      </c>
      <c r="D38" s="173" t="s">
        <v>125</v>
      </c>
      <c r="E38" s="179" t="s">
        <v>130</v>
      </c>
      <c r="F38" s="222">
        <f>-'Final BDR Tiers+Discounts'!L13</f>
        <v>-0.15</v>
      </c>
      <c r="G38" s="40"/>
      <c r="H38" s="205">
        <f>'G BD Counts and Usage'!G16</f>
        <v>321711.65396678582</v>
      </c>
      <c r="I38" s="205"/>
      <c r="J38" s="205">
        <f>'G BD Counts and Usage'!N16</f>
        <v>20076008.620903209</v>
      </c>
      <c r="K38" s="46"/>
      <c r="L38" s="145"/>
      <c r="M38" s="47">
        <f t="shared" si="5"/>
        <v>12.5</v>
      </c>
      <c r="N38" s="59"/>
      <c r="O38" s="59">
        <f t="shared" si="4"/>
        <v>1.2949200000000001</v>
      </c>
      <c r="P38" s="146"/>
      <c r="Q38" s="44">
        <f t="shared" si="6"/>
        <v>30018220.757964805</v>
      </c>
      <c r="R38" s="44">
        <f t="shared" si="7"/>
        <v>-4502733.1136947209</v>
      </c>
      <c r="S38" s="147"/>
      <c r="T38" s="147"/>
      <c r="U38" s="147"/>
      <c r="V38" s="147"/>
    </row>
    <row r="39" spans="2:22" x14ac:dyDescent="0.2">
      <c r="B39" s="21">
        <v>14</v>
      </c>
      <c r="C39" s="11" t="s">
        <v>114</v>
      </c>
      <c r="D39" s="173" t="s">
        <v>125</v>
      </c>
      <c r="E39" s="179" t="s">
        <v>131</v>
      </c>
      <c r="F39" s="222">
        <f>-'Final BDR Tiers+Discounts'!L14</f>
        <v>-0.1</v>
      </c>
      <c r="G39" s="40"/>
      <c r="H39" s="205">
        <f>'G BD Counts and Usage'!H16</f>
        <v>6944.4949977830975</v>
      </c>
      <c r="I39" s="205"/>
      <c r="J39" s="205">
        <f>'G BD Counts and Usage'!O16</f>
        <v>737699.97059642675</v>
      </c>
      <c r="K39" s="46"/>
      <c r="L39" s="145"/>
      <c r="M39" s="47">
        <f t="shared" si="5"/>
        <v>12.5</v>
      </c>
      <c r="N39" s="59"/>
      <c r="O39" s="59">
        <f t="shared" si="4"/>
        <v>1.2949200000000001</v>
      </c>
      <c r="P39" s="146"/>
      <c r="Q39" s="44">
        <f t="shared" si="6"/>
        <v>1042068.6333970138</v>
      </c>
      <c r="R39" s="44">
        <f t="shared" si="7"/>
        <v>-104206.86333970138</v>
      </c>
      <c r="S39" s="147"/>
      <c r="T39" s="147"/>
      <c r="U39" s="147"/>
      <c r="V39" s="147"/>
    </row>
    <row r="40" spans="2:22" x14ac:dyDescent="0.2">
      <c r="B40" s="21">
        <v>15</v>
      </c>
      <c r="C40" s="11" t="s">
        <v>115</v>
      </c>
      <c r="D40" s="173" t="s">
        <v>125</v>
      </c>
      <c r="E40" s="179" t="s">
        <v>132</v>
      </c>
      <c r="F40" s="222">
        <f>-'Final BDR Tiers+Discounts'!L15</f>
        <v>-0.05</v>
      </c>
      <c r="G40" s="40"/>
      <c r="H40" s="205">
        <f>'G BD Counts and Usage'!I16</f>
        <v>15073.398029434042</v>
      </c>
      <c r="I40" s="205"/>
      <c r="J40" s="205">
        <f>'G BD Counts and Usage'!P16</f>
        <v>1500076.1660762429</v>
      </c>
      <c r="K40" s="46"/>
      <c r="L40" s="145"/>
      <c r="M40" s="47">
        <f t="shared" si="5"/>
        <v>12.5</v>
      </c>
      <c r="N40" s="59"/>
      <c r="O40" s="59">
        <f t="shared" si="4"/>
        <v>1.2949200000000001</v>
      </c>
      <c r="P40" s="146"/>
      <c r="Q40" s="44">
        <f t="shared" si="6"/>
        <v>2130896.1043433743</v>
      </c>
      <c r="R40" s="44">
        <f t="shared" si="7"/>
        <v>-106544.80521716872</v>
      </c>
      <c r="S40" s="147"/>
      <c r="T40" s="147"/>
      <c r="U40" s="147"/>
      <c r="V40" s="147"/>
    </row>
    <row r="41" spans="2:22" x14ac:dyDescent="0.2">
      <c r="B41" s="21"/>
      <c r="D41" s="173"/>
      <c r="F41" s="39"/>
      <c r="G41" s="40"/>
      <c r="H41" s="41"/>
      <c r="I41" s="41"/>
      <c r="J41" s="41"/>
      <c r="K41" s="46"/>
      <c r="L41" s="145"/>
      <c r="M41" s="47"/>
      <c r="N41" s="59"/>
      <c r="O41" s="59"/>
      <c r="P41" s="146"/>
      <c r="Q41" s="44"/>
      <c r="R41" s="44"/>
      <c r="S41" s="147"/>
      <c r="T41" s="147"/>
      <c r="U41" s="147"/>
      <c r="V41" s="147"/>
    </row>
    <row r="42" spans="2:22" x14ac:dyDescent="0.2">
      <c r="B42" s="15">
        <v>16</v>
      </c>
      <c r="C42" s="11" t="s">
        <v>90</v>
      </c>
      <c r="H42" s="51"/>
      <c r="I42" s="51"/>
      <c r="J42" s="51"/>
      <c r="K42" s="51"/>
      <c r="L42" s="51"/>
      <c r="P42" s="20"/>
      <c r="Q42" s="44">
        <f>SUM(Q35:Q40)</f>
        <v>70826077.470239073</v>
      </c>
      <c r="R42" s="44">
        <f>SUM(R35:R40)</f>
        <v>-15028820.688480115</v>
      </c>
      <c r="S42" s="45">
        <v>0</v>
      </c>
      <c r="T42" s="45">
        <f>(-R42+S42)/'G Conversion Factor'!E20</f>
        <v>15762667.433514832</v>
      </c>
      <c r="U42" s="45"/>
      <c r="V42" s="45"/>
    </row>
    <row r="43" spans="2:22" x14ac:dyDescent="0.2">
      <c r="B43" s="15"/>
      <c r="H43" s="51"/>
      <c r="P43" s="20"/>
      <c r="S43" s="50"/>
      <c r="T43" s="50"/>
      <c r="U43" s="50"/>
      <c r="V43" s="50"/>
    </row>
    <row r="44" spans="2:22" ht="11.4" x14ac:dyDescent="0.2">
      <c r="B44" s="15">
        <v>17</v>
      </c>
      <c r="C44" s="11" t="s">
        <v>101</v>
      </c>
      <c r="P44" s="20"/>
      <c r="S44" s="50"/>
      <c r="T44" s="50"/>
      <c r="U44" s="45">
        <f>'Unspent HELP funds'!D17</f>
        <v>1758190</v>
      </c>
      <c r="V44" s="50"/>
    </row>
    <row r="45" spans="2:22" x14ac:dyDescent="0.2">
      <c r="B45" s="15"/>
      <c r="C45" s="52"/>
      <c r="D45" s="176"/>
      <c r="E45" s="53"/>
      <c r="F45" s="53"/>
      <c r="H45" s="53"/>
      <c r="I45" s="53"/>
      <c r="J45" s="53"/>
      <c r="K45" s="53"/>
      <c r="L45" s="20"/>
      <c r="M45" s="53"/>
      <c r="N45" s="53"/>
      <c r="O45" s="53"/>
      <c r="P45" s="20"/>
      <c r="Q45" s="53"/>
      <c r="R45" s="54"/>
      <c r="S45" s="55"/>
      <c r="T45" s="55"/>
      <c r="U45" s="55"/>
      <c r="V45" s="55"/>
    </row>
    <row r="46" spans="2:22" ht="11.4" x14ac:dyDescent="0.2">
      <c r="B46" s="15">
        <v>18</v>
      </c>
      <c r="C46" s="56" t="s">
        <v>102</v>
      </c>
      <c r="P46" s="20"/>
      <c r="R46" s="60"/>
      <c r="S46" s="57"/>
      <c r="T46" s="57"/>
      <c r="U46" s="57"/>
      <c r="V46" s="57">
        <f>T42-U44</f>
        <v>14004477.433514832</v>
      </c>
    </row>
    <row r="47" spans="2:22" x14ac:dyDescent="0.2">
      <c r="B47" s="15"/>
      <c r="C47" s="56"/>
      <c r="P47" s="20"/>
      <c r="R47" s="60"/>
      <c r="S47" s="57"/>
      <c r="T47" s="57"/>
      <c r="U47" s="57"/>
      <c r="V47" s="57"/>
    </row>
    <row r="48" spans="2:22" x14ac:dyDescent="0.2">
      <c r="B48" s="15">
        <v>19</v>
      </c>
      <c r="C48" s="11" t="s">
        <v>91</v>
      </c>
      <c r="P48" s="20"/>
      <c r="Q48" s="61"/>
      <c r="R48" s="61"/>
      <c r="S48" s="62"/>
      <c r="T48" s="62">
        <f>SUM(T20,T42)</f>
        <v>35826022.04513409</v>
      </c>
      <c r="U48" s="62">
        <f>SUM(U22,U44)</f>
        <v>9884454</v>
      </c>
      <c r="V48" s="57"/>
    </row>
    <row r="49" spans="2:22" x14ac:dyDescent="0.2">
      <c r="B49" s="15"/>
      <c r="P49" s="20"/>
      <c r="S49" s="50"/>
      <c r="T49" s="50"/>
      <c r="U49" s="50"/>
      <c r="V49" s="50"/>
    </row>
    <row r="50" spans="2:22" ht="11.4" x14ac:dyDescent="0.2">
      <c r="B50" s="15">
        <v>20</v>
      </c>
      <c r="C50" s="63" t="s">
        <v>103</v>
      </c>
      <c r="D50" s="177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5"/>
      <c r="T50" s="65"/>
      <c r="U50" s="66"/>
      <c r="V50" s="178">
        <f>SUM(V24,V46)</f>
        <v>25941568.04513409</v>
      </c>
    </row>
    <row r="51" spans="2:22" x14ac:dyDescent="0.2">
      <c r="P51" s="20"/>
      <c r="S51" s="50"/>
      <c r="T51" s="50"/>
      <c r="U51" s="50"/>
      <c r="V51" s="2">
        <f>T48-U48-V50</f>
        <v>0</v>
      </c>
    </row>
    <row r="52" spans="2:22" x14ac:dyDescent="0.2">
      <c r="P52" s="20"/>
      <c r="S52" s="50"/>
      <c r="T52" s="50"/>
      <c r="U52" s="50"/>
      <c r="V52" s="67"/>
    </row>
    <row r="53" spans="2:22" x14ac:dyDescent="0.2">
      <c r="B53" s="243" t="s">
        <v>0</v>
      </c>
      <c r="P53" s="20"/>
      <c r="S53" s="50"/>
      <c r="T53" s="50"/>
      <c r="U53" s="50"/>
      <c r="V53" s="50"/>
    </row>
    <row r="54" spans="2:22" ht="11.4" x14ac:dyDescent="0.2">
      <c r="B54" s="68" t="s">
        <v>47</v>
      </c>
      <c r="C54" s="69" t="s">
        <v>104</v>
      </c>
      <c r="P54" s="20"/>
    </row>
    <row r="55" spans="2:22" ht="11.4" x14ac:dyDescent="0.2">
      <c r="B55" s="68" t="s">
        <v>53</v>
      </c>
      <c r="C55" s="69" t="s">
        <v>105</v>
      </c>
    </row>
    <row r="56" spans="2:22" ht="11.4" x14ac:dyDescent="0.2">
      <c r="B56" s="68" t="s">
        <v>86</v>
      </c>
      <c r="C56" s="69" t="s">
        <v>95</v>
      </c>
    </row>
    <row r="57" spans="2:22" s="50" customFormat="1" ht="11.4" x14ac:dyDescent="0.2">
      <c r="B57" s="68" t="s">
        <v>93</v>
      </c>
      <c r="C57" s="69" t="s">
        <v>137</v>
      </c>
      <c r="D57" s="70"/>
      <c r="G57" s="71"/>
    </row>
    <row r="58" spans="2:22" ht="11.4" x14ac:dyDescent="0.2">
      <c r="B58" s="68" t="s">
        <v>138</v>
      </c>
      <c r="C58" s="69" t="s">
        <v>192</v>
      </c>
    </row>
    <row r="59" spans="2:22" ht="11.4" x14ac:dyDescent="0.2">
      <c r="B59" s="68" t="s">
        <v>139</v>
      </c>
      <c r="C59" s="69" t="s">
        <v>193</v>
      </c>
    </row>
    <row r="60" spans="2:22" s="50" customFormat="1" ht="11.4" x14ac:dyDescent="0.2">
      <c r="B60" s="68" t="s">
        <v>148</v>
      </c>
      <c r="C60" s="69" t="s">
        <v>202</v>
      </c>
      <c r="G60" s="71"/>
    </row>
    <row r="61" spans="2:22" x14ac:dyDescent="0.2">
      <c r="B61" s="1"/>
      <c r="C61" s="1"/>
      <c r="D61" s="50"/>
    </row>
    <row r="62" spans="2:22" x14ac:dyDescent="0.2">
      <c r="B62" s="1"/>
      <c r="C62" s="1"/>
      <c r="D62" s="50"/>
    </row>
    <row r="63" spans="2:22" x14ac:dyDescent="0.2">
      <c r="B63" s="1"/>
      <c r="C63" s="1"/>
      <c r="D63" s="50"/>
    </row>
    <row r="64" spans="2:22" x14ac:dyDescent="0.2">
      <c r="B64" s="1"/>
      <c r="C64" s="1"/>
      <c r="D64" s="50"/>
    </row>
    <row r="65" spans="2:4" x14ac:dyDescent="0.2">
      <c r="B65" s="1"/>
      <c r="C65" s="1"/>
      <c r="D65" s="50"/>
    </row>
    <row r="66" spans="2:4" x14ac:dyDescent="0.2">
      <c r="B66" s="1"/>
      <c r="C66" s="1"/>
      <c r="D66" s="50"/>
    </row>
    <row r="67" spans="2:4" x14ac:dyDescent="0.2">
      <c r="B67" s="1"/>
      <c r="C67" s="1"/>
      <c r="D67" s="50"/>
    </row>
    <row r="68" spans="2:4" x14ac:dyDescent="0.2">
      <c r="B68" s="1"/>
      <c r="C68" s="1"/>
      <c r="D68" s="50"/>
    </row>
    <row r="69" spans="2:4" x14ac:dyDescent="0.2">
      <c r="B69" s="1"/>
      <c r="C69" s="1"/>
      <c r="D69" s="50"/>
    </row>
    <row r="70" spans="2:4" x14ac:dyDescent="0.2">
      <c r="B70" s="1"/>
      <c r="C70" s="1"/>
      <c r="D70" s="50"/>
    </row>
    <row r="71" spans="2:4" x14ac:dyDescent="0.2">
      <c r="B71" s="1"/>
      <c r="C71" s="1"/>
      <c r="D71" s="50"/>
    </row>
    <row r="72" spans="2:4" x14ac:dyDescent="0.2">
      <c r="B72" s="1"/>
      <c r="C72" s="1"/>
      <c r="D72" s="50"/>
    </row>
    <row r="73" spans="2:4" x14ac:dyDescent="0.2">
      <c r="B73" s="1"/>
      <c r="C73" s="1"/>
      <c r="D73" s="50"/>
    </row>
    <row r="74" spans="2:4" x14ac:dyDescent="0.2">
      <c r="B74" s="1"/>
      <c r="C74" s="1"/>
      <c r="D74" s="50"/>
    </row>
    <row r="75" spans="2:4" x14ac:dyDescent="0.2">
      <c r="B75" s="1"/>
      <c r="C75" s="1"/>
      <c r="D75" s="50"/>
    </row>
    <row r="76" spans="2:4" x14ac:dyDescent="0.2">
      <c r="B76" s="1"/>
      <c r="C76" s="1"/>
      <c r="D76" s="50"/>
    </row>
    <row r="77" spans="2:4" x14ac:dyDescent="0.2">
      <c r="B77" s="1"/>
      <c r="C77" s="1"/>
      <c r="D77" s="50"/>
    </row>
    <row r="78" spans="2:4" x14ac:dyDescent="0.2">
      <c r="B78" s="1"/>
      <c r="C78" s="1"/>
      <c r="D78" s="50"/>
    </row>
    <row r="79" spans="2:4" x14ac:dyDescent="0.2">
      <c r="B79" s="1"/>
      <c r="C79" s="1"/>
      <c r="D79" s="50"/>
    </row>
    <row r="80" spans="2:4" x14ac:dyDescent="0.2">
      <c r="B80" s="1"/>
      <c r="C80" s="1"/>
      <c r="D80" s="50"/>
    </row>
    <row r="81" spans="2:4" x14ac:dyDescent="0.2">
      <c r="B81" s="1"/>
      <c r="C81" s="1"/>
      <c r="D81" s="50"/>
    </row>
    <row r="82" spans="2:4" x14ac:dyDescent="0.2">
      <c r="B82" s="1"/>
      <c r="C82" s="1"/>
      <c r="D82" s="50"/>
    </row>
    <row r="83" spans="2:4" x14ac:dyDescent="0.2">
      <c r="B83" s="1"/>
      <c r="C83" s="1"/>
      <c r="D83" s="50"/>
    </row>
    <row r="84" spans="2:4" x14ac:dyDescent="0.2">
      <c r="B84" s="1"/>
      <c r="C84" s="1"/>
      <c r="D84" s="50"/>
    </row>
    <row r="85" spans="2:4" x14ac:dyDescent="0.2">
      <c r="B85" s="1"/>
      <c r="C85" s="1"/>
      <c r="D85" s="50"/>
    </row>
    <row r="86" spans="2:4" x14ac:dyDescent="0.2">
      <c r="B86" s="1"/>
      <c r="C86" s="1"/>
      <c r="D86" s="50"/>
    </row>
    <row r="87" spans="2:4" x14ac:dyDescent="0.2">
      <c r="B87" s="1"/>
      <c r="C87" s="1"/>
      <c r="D87" s="50"/>
    </row>
    <row r="88" spans="2:4" x14ac:dyDescent="0.2">
      <c r="B88" s="1"/>
      <c r="C88" s="1"/>
      <c r="D88" s="50"/>
    </row>
    <row r="89" spans="2:4" x14ac:dyDescent="0.2">
      <c r="B89" s="1"/>
      <c r="C89" s="1"/>
      <c r="D89" s="50"/>
    </row>
    <row r="90" spans="2:4" x14ac:dyDescent="0.2">
      <c r="B90" s="1"/>
      <c r="C90" s="1"/>
      <c r="D90" s="50"/>
    </row>
    <row r="91" spans="2:4" x14ac:dyDescent="0.2">
      <c r="B91" s="1"/>
      <c r="C91" s="1"/>
      <c r="D91" s="50"/>
    </row>
    <row r="92" spans="2:4" x14ac:dyDescent="0.2">
      <c r="B92" s="1"/>
      <c r="C92" s="1"/>
      <c r="D92" s="50"/>
    </row>
    <row r="93" spans="2:4" x14ac:dyDescent="0.2">
      <c r="B93" s="1"/>
      <c r="C93" s="1"/>
      <c r="D93" s="50"/>
    </row>
    <row r="94" spans="2:4" x14ac:dyDescent="0.2">
      <c r="B94" s="1"/>
      <c r="C94" s="1"/>
      <c r="D94" s="50"/>
    </row>
    <row r="95" spans="2:4" x14ac:dyDescent="0.2">
      <c r="B95" s="1"/>
      <c r="C95" s="1"/>
      <c r="D95" s="50"/>
    </row>
    <row r="96" spans="2:4" x14ac:dyDescent="0.2">
      <c r="B96" s="1"/>
      <c r="C96" s="1"/>
      <c r="D96" s="50"/>
    </row>
    <row r="97" spans="2:4" x14ac:dyDescent="0.2">
      <c r="B97" s="1"/>
      <c r="C97" s="1"/>
      <c r="D97" s="50"/>
    </row>
    <row r="98" spans="2:4" x14ac:dyDescent="0.2">
      <c r="B98" s="1"/>
      <c r="C98" s="1"/>
      <c r="D98" s="50"/>
    </row>
    <row r="99" spans="2:4" x14ac:dyDescent="0.2">
      <c r="B99" s="1"/>
      <c r="C99" s="1"/>
      <c r="D99" s="50"/>
    </row>
    <row r="100" spans="2:4" x14ac:dyDescent="0.2">
      <c r="B100" s="1"/>
      <c r="C100" s="1"/>
      <c r="D100" s="50"/>
    </row>
    <row r="101" spans="2:4" x14ac:dyDescent="0.2">
      <c r="B101" s="1"/>
      <c r="C101" s="1"/>
      <c r="D101" s="50"/>
    </row>
    <row r="102" spans="2:4" x14ac:dyDescent="0.2">
      <c r="B102" s="1"/>
      <c r="C102" s="1"/>
      <c r="D102" s="50"/>
    </row>
    <row r="103" spans="2:4" x14ac:dyDescent="0.2">
      <c r="B103" s="1"/>
      <c r="C103" s="1"/>
      <c r="D103" s="50"/>
    </row>
    <row r="104" spans="2:4" x14ac:dyDescent="0.2">
      <c r="B104" s="1"/>
      <c r="C104" s="1"/>
      <c r="D104" s="50"/>
    </row>
    <row r="105" spans="2:4" x14ac:dyDescent="0.2">
      <c r="B105" s="1"/>
      <c r="C105" s="1"/>
      <c r="D105" s="50"/>
    </row>
    <row r="106" spans="2:4" x14ac:dyDescent="0.2">
      <c r="B106" s="1"/>
      <c r="C106" s="1"/>
      <c r="D106" s="50"/>
    </row>
    <row r="107" spans="2:4" x14ac:dyDescent="0.2">
      <c r="B107" s="1"/>
      <c r="C107" s="1"/>
      <c r="D107" s="50"/>
    </row>
    <row r="108" spans="2:4" x14ac:dyDescent="0.2">
      <c r="B108" s="1"/>
      <c r="C108" s="1"/>
      <c r="D108" s="50"/>
    </row>
    <row r="109" spans="2:4" x14ac:dyDescent="0.2">
      <c r="B109" s="1"/>
      <c r="C109" s="1"/>
      <c r="D109" s="50"/>
    </row>
    <row r="110" spans="2:4" x14ac:dyDescent="0.2">
      <c r="B110" s="1"/>
      <c r="C110" s="1"/>
      <c r="D110" s="50"/>
    </row>
    <row r="111" spans="2:4" x14ac:dyDescent="0.2">
      <c r="B111" s="1"/>
      <c r="C111" s="1"/>
      <c r="D111" s="50"/>
    </row>
    <row r="112" spans="2:4" x14ac:dyDescent="0.2">
      <c r="B112" s="1"/>
      <c r="C112" s="1"/>
      <c r="D112" s="50"/>
    </row>
    <row r="113" spans="2:4" x14ac:dyDescent="0.2">
      <c r="B113" s="1"/>
      <c r="C113" s="1"/>
      <c r="D113" s="50"/>
    </row>
    <row r="114" spans="2:4" x14ac:dyDescent="0.2">
      <c r="B114" s="1"/>
      <c r="C114" s="1"/>
      <c r="D114" s="50"/>
    </row>
    <row r="115" spans="2:4" x14ac:dyDescent="0.2">
      <c r="B115" s="1"/>
      <c r="C115" s="1"/>
      <c r="D115" s="50"/>
    </row>
    <row r="116" spans="2:4" x14ac:dyDescent="0.2">
      <c r="B116" s="1"/>
      <c r="C116" s="1"/>
      <c r="D116" s="50"/>
    </row>
    <row r="117" spans="2:4" x14ac:dyDescent="0.2">
      <c r="B117" s="1"/>
      <c r="C117" s="1"/>
      <c r="D117" s="50"/>
    </row>
    <row r="118" spans="2:4" x14ac:dyDescent="0.2">
      <c r="B118" s="1"/>
      <c r="C118" s="1"/>
      <c r="D118" s="50"/>
    </row>
    <row r="119" spans="2:4" x14ac:dyDescent="0.2">
      <c r="B119" s="1"/>
      <c r="C119" s="1"/>
      <c r="D119" s="50"/>
    </row>
    <row r="120" spans="2:4" x14ac:dyDescent="0.2">
      <c r="B120" s="1"/>
      <c r="C120" s="1"/>
      <c r="D120" s="50"/>
    </row>
    <row r="121" spans="2:4" x14ac:dyDescent="0.2">
      <c r="B121" s="1"/>
      <c r="C121" s="1"/>
      <c r="D121" s="50"/>
    </row>
    <row r="122" spans="2:4" x14ac:dyDescent="0.2">
      <c r="B122" s="1"/>
      <c r="C122" s="1"/>
      <c r="D122" s="50"/>
    </row>
    <row r="123" spans="2:4" x14ac:dyDescent="0.2">
      <c r="B123" s="1"/>
      <c r="C123" s="1"/>
      <c r="D123" s="50"/>
    </row>
    <row r="124" spans="2:4" x14ac:dyDescent="0.2">
      <c r="B124" s="1"/>
      <c r="C124" s="1"/>
      <c r="D124" s="50"/>
    </row>
    <row r="125" spans="2:4" x14ac:dyDescent="0.2">
      <c r="B125" s="1"/>
      <c r="C125" s="1"/>
      <c r="D125" s="50"/>
    </row>
    <row r="126" spans="2:4" x14ac:dyDescent="0.2">
      <c r="B126" s="1"/>
      <c r="C126" s="1"/>
      <c r="D126" s="50"/>
    </row>
    <row r="127" spans="2:4" x14ac:dyDescent="0.2">
      <c r="B127" s="1"/>
      <c r="C127" s="1"/>
      <c r="D127" s="50"/>
    </row>
    <row r="128" spans="2:4" x14ac:dyDescent="0.2">
      <c r="B128" s="1"/>
      <c r="C128" s="1"/>
      <c r="D128" s="50"/>
    </row>
    <row r="129" spans="2:4" x14ac:dyDescent="0.2">
      <c r="B129" s="1"/>
      <c r="C129" s="1"/>
      <c r="D129" s="50"/>
    </row>
    <row r="130" spans="2:4" x14ac:dyDescent="0.2">
      <c r="B130" s="1"/>
      <c r="C130" s="1"/>
      <c r="D130" s="50"/>
    </row>
    <row r="131" spans="2:4" x14ac:dyDescent="0.2">
      <c r="B131" s="1"/>
      <c r="C131" s="1"/>
      <c r="D131" s="50"/>
    </row>
    <row r="132" spans="2:4" x14ac:dyDescent="0.2">
      <c r="B132" s="1"/>
      <c r="C132" s="1"/>
      <c r="D132" s="50"/>
    </row>
    <row r="133" spans="2:4" x14ac:dyDescent="0.2">
      <c r="B133" s="1"/>
      <c r="C133" s="1"/>
      <c r="D133" s="50"/>
    </row>
    <row r="134" spans="2:4" x14ac:dyDescent="0.2">
      <c r="B134" s="1"/>
      <c r="C134" s="1"/>
      <c r="D134" s="50"/>
    </row>
    <row r="135" spans="2:4" x14ac:dyDescent="0.2">
      <c r="B135" s="1"/>
      <c r="C135" s="1"/>
      <c r="D135" s="50"/>
    </row>
    <row r="136" spans="2:4" x14ac:dyDescent="0.2">
      <c r="B136" s="1"/>
      <c r="C136" s="1"/>
      <c r="D136" s="50"/>
    </row>
    <row r="137" spans="2:4" x14ac:dyDescent="0.2">
      <c r="B137" s="1"/>
      <c r="C137" s="1"/>
      <c r="D137" s="50"/>
    </row>
    <row r="138" spans="2:4" x14ac:dyDescent="0.2">
      <c r="B138" s="1"/>
      <c r="C138" s="1"/>
      <c r="D138" s="50"/>
    </row>
    <row r="139" spans="2:4" x14ac:dyDescent="0.2">
      <c r="B139" s="1"/>
      <c r="C139" s="1"/>
      <c r="D139" s="50"/>
    </row>
    <row r="140" spans="2:4" x14ac:dyDescent="0.2">
      <c r="B140" s="1"/>
      <c r="C140" s="1"/>
      <c r="D140" s="50"/>
    </row>
    <row r="141" spans="2:4" x14ac:dyDescent="0.2">
      <c r="B141" s="1"/>
      <c r="C141" s="1"/>
      <c r="D141" s="50"/>
    </row>
    <row r="142" spans="2:4" x14ac:dyDescent="0.2">
      <c r="B142" s="1"/>
      <c r="C142" s="1"/>
      <c r="D142" s="50"/>
    </row>
    <row r="143" spans="2:4" x14ac:dyDescent="0.2">
      <c r="B143" s="1"/>
      <c r="C143" s="1"/>
      <c r="D143" s="50"/>
    </row>
    <row r="144" spans="2:4" x14ac:dyDescent="0.2">
      <c r="B144" s="1"/>
      <c r="C144" s="1"/>
      <c r="D144" s="50"/>
    </row>
    <row r="145" spans="2:4" x14ac:dyDescent="0.2">
      <c r="B145" s="1"/>
      <c r="C145" s="1"/>
      <c r="D145" s="50"/>
    </row>
    <row r="146" spans="2:4" x14ac:dyDescent="0.2">
      <c r="B146" s="1"/>
      <c r="C146" s="1"/>
      <c r="D146" s="50"/>
    </row>
    <row r="147" spans="2:4" x14ac:dyDescent="0.2">
      <c r="B147" s="1"/>
      <c r="C147" s="1"/>
      <c r="D147" s="50"/>
    </row>
    <row r="148" spans="2:4" x14ac:dyDescent="0.2">
      <c r="B148" s="1"/>
      <c r="C148" s="1"/>
      <c r="D148" s="50"/>
    </row>
    <row r="149" spans="2:4" x14ac:dyDescent="0.2">
      <c r="B149" s="1"/>
      <c r="C149" s="1"/>
      <c r="D149" s="50"/>
    </row>
    <row r="150" spans="2:4" x14ac:dyDescent="0.2">
      <c r="B150" s="1"/>
      <c r="C150" s="1"/>
      <c r="D150" s="50"/>
    </row>
    <row r="151" spans="2:4" x14ac:dyDescent="0.2">
      <c r="B151" s="1"/>
      <c r="C151" s="1"/>
      <c r="D151" s="50"/>
    </row>
    <row r="152" spans="2:4" x14ac:dyDescent="0.2">
      <c r="B152" s="1"/>
      <c r="C152" s="1"/>
      <c r="D152" s="50"/>
    </row>
    <row r="153" spans="2:4" x14ac:dyDescent="0.2">
      <c r="B153" s="1"/>
      <c r="C153" s="1"/>
      <c r="D153" s="50"/>
    </row>
    <row r="154" spans="2:4" x14ac:dyDescent="0.2">
      <c r="B154" s="1"/>
      <c r="C154" s="1"/>
      <c r="D154" s="50"/>
    </row>
    <row r="155" spans="2:4" x14ac:dyDescent="0.2">
      <c r="B155" s="1"/>
      <c r="C155" s="1"/>
      <c r="D155" s="50"/>
    </row>
    <row r="156" spans="2:4" x14ac:dyDescent="0.2">
      <c r="B156" s="1"/>
      <c r="C156" s="1"/>
      <c r="D156" s="50"/>
    </row>
    <row r="157" spans="2:4" x14ac:dyDescent="0.2">
      <c r="B157" s="1"/>
      <c r="C157" s="1"/>
      <c r="D157" s="50"/>
    </row>
    <row r="158" spans="2:4" x14ac:dyDescent="0.2">
      <c r="B158" s="1"/>
      <c r="C158" s="1"/>
      <c r="D158" s="50"/>
    </row>
    <row r="159" spans="2:4" x14ac:dyDescent="0.2">
      <c r="B159" s="1"/>
      <c r="C159" s="1"/>
      <c r="D159" s="50"/>
    </row>
    <row r="160" spans="2:4" x14ac:dyDescent="0.2">
      <c r="B160" s="1"/>
      <c r="C160" s="1"/>
      <c r="D160" s="50"/>
    </row>
    <row r="161" spans="2:4" x14ac:dyDescent="0.2">
      <c r="B161" s="1"/>
      <c r="C161" s="1"/>
      <c r="D161" s="50"/>
    </row>
    <row r="162" spans="2:4" x14ac:dyDescent="0.2">
      <c r="B162" s="1"/>
      <c r="C162" s="1"/>
      <c r="D162" s="50"/>
    </row>
    <row r="163" spans="2:4" x14ac:dyDescent="0.2">
      <c r="B163" s="1"/>
      <c r="C163" s="1"/>
      <c r="D163" s="50"/>
    </row>
    <row r="164" spans="2:4" x14ac:dyDescent="0.2">
      <c r="B164" s="1"/>
      <c r="C164" s="1"/>
      <c r="D164" s="50"/>
    </row>
    <row r="165" spans="2:4" x14ac:dyDescent="0.2">
      <c r="B165" s="1"/>
      <c r="C165" s="1"/>
      <c r="D165" s="50"/>
    </row>
    <row r="166" spans="2:4" x14ac:dyDescent="0.2">
      <c r="B166" s="1"/>
      <c r="C166" s="1"/>
      <c r="D166" s="50"/>
    </row>
    <row r="167" spans="2:4" x14ac:dyDescent="0.2">
      <c r="B167" s="1"/>
      <c r="C167" s="1"/>
      <c r="D167" s="50"/>
    </row>
    <row r="168" spans="2:4" x14ac:dyDescent="0.2">
      <c r="B168" s="1"/>
      <c r="C168" s="1"/>
      <c r="D168" s="50"/>
    </row>
    <row r="169" spans="2:4" x14ac:dyDescent="0.2">
      <c r="B169" s="1"/>
      <c r="C169" s="1"/>
      <c r="D169" s="50"/>
    </row>
    <row r="170" spans="2:4" x14ac:dyDescent="0.2">
      <c r="B170" s="1"/>
      <c r="C170" s="1"/>
      <c r="D170" s="50"/>
    </row>
    <row r="171" spans="2:4" x14ac:dyDescent="0.2">
      <c r="B171" s="1"/>
      <c r="C171" s="1"/>
      <c r="D171" s="50"/>
    </row>
    <row r="172" spans="2:4" x14ac:dyDescent="0.2">
      <c r="B172" s="1"/>
      <c r="C172" s="1"/>
      <c r="D172" s="50"/>
    </row>
    <row r="173" spans="2:4" x14ac:dyDescent="0.2">
      <c r="B173" s="1"/>
      <c r="C173" s="1"/>
      <c r="D173" s="50"/>
    </row>
    <row r="174" spans="2:4" x14ac:dyDescent="0.2">
      <c r="B174" s="1"/>
      <c r="C174" s="1"/>
      <c r="D174" s="50"/>
    </row>
    <row r="175" spans="2:4" x14ac:dyDescent="0.2">
      <c r="B175" s="1"/>
      <c r="C175" s="1"/>
      <c r="D175" s="50"/>
    </row>
    <row r="176" spans="2:4" x14ac:dyDescent="0.2">
      <c r="B176" s="1"/>
      <c r="C176" s="1"/>
      <c r="D176" s="50"/>
    </row>
    <row r="177" spans="2:4" x14ac:dyDescent="0.2">
      <c r="B177" s="1"/>
      <c r="C177" s="1"/>
      <c r="D177" s="50"/>
    </row>
    <row r="178" spans="2:4" x14ac:dyDescent="0.2">
      <c r="B178" s="1"/>
      <c r="C178" s="1"/>
      <c r="D178" s="50"/>
    </row>
    <row r="179" spans="2:4" x14ac:dyDescent="0.2">
      <c r="B179" s="1"/>
      <c r="C179" s="1"/>
      <c r="D179" s="50"/>
    </row>
    <row r="180" spans="2:4" x14ac:dyDescent="0.2">
      <c r="B180" s="1"/>
      <c r="C180" s="1"/>
      <c r="D180" s="50"/>
    </row>
    <row r="181" spans="2:4" x14ac:dyDescent="0.2">
      <c r="B181" s="1"/>
      <c r="C181" s="1"/>
      <c r="D181" s="50"/>
    </row>
    <row r="182" spans="2:4" x14ac:dyDescent="0.2">
      <c r="B182" s="1"/>
      <c r="C182" s="1"/>
      <c r="D182" s="50"/>
    </row>
    <row r="183" spans="2:4" x14ac:dyDescent="0.2">
      <c r="B183" s="1"/>
      <c r="C183" s="1"/>
      <c r="D183" s="50"/>
    </row>
    <row r="184" spans="2:4" x14ac:dyDescent="0.2">
      <c r="B184" s="1"/>
      <c r="C184" s="1"/>
      <c r="D184" s="50"/>
    </row>
    <row r="185" spans="2:4" x14ac:dyDescent="0.2">
      <c r="B185" s="1"/>
      <c r="C185" s="1"/>
      <c r="D185" s="50"/>
    </row>
    <row r="186" spans="2:4" x14ac:dyDescent="0.2">
      <c r="B186" s="1"/>
      <c r="C186" s="1"/>
      <c r="D186" s="50"/>
    </row>
    <row r="187" spans="2:4" x14ac:dyDescent="0.2">
      <c r="B187" s="1"/>
      <c r="C187" s="1"/>
      <c r="D187" s="50"/>
    </row>
    <row r="188" spans="2:4" x14ac:dyDescent="0.2">
      <c r="B188" s="1"/>
      <c r="C188" s="1"/>
      <c r="D188" s="50"/>
    </row>
    <row r="189" spans="2:4" x14ac:dyDescent="0.2">
      <c r="B189" s="1"/>
      <c r="C189" s="1"/>
      <c r="D189" s="50"/>
    </row>
    <row r="190" spans="2:4" x14ac:dyDescent="0.2">
      <c r="B190" s="1"/>
      <c r="C190" s="1"/>
      <c r="D190" s="50"/>
    </row>
    <row r="191" spans="2:4" x14ac:dyDescent="0.2">
      <c r="B191" s="1"/>
      <c r="C191" s="1"/>
      <c r="D191" s="50"/>
    </row>
    <row r="192" spans="2:4" x14ac:dyDescent="0.2">
      <c r="B192" s="1"/>
      <c r="C192" s="1"/>
      <c r="D192" s="50"/>
    </row>
    <row r="193" spans="2:4" x14ac:dyDescent="0.2">
      <c r="B193" s="1"/>
      <c r="C193" s="1"/>
      <c r="D193" s="50"/>
    </row>
    <row r="194" spans="2:4" x14ac:dyDescent="0.2">
      <c r="B194" s="1"/>
      <c r="C194" s="1"/>
      <c r="D194" s="50"/>
    </row>
    <row r="195" spans="2:4" x14ac:dyDescent="0.2">
      <c r="B195" s="1"/>
      <c r="C195" s="1"/>
      <c r="D195" s="50"/>
    </row>
    <row r="196" spans="2:4" x14ac:dyDescent="0.2">
      <c r="B196" s="1"/>
      <c r="C196" s="1"/>
      <c r="D196" s="50"/>
    </row>
    <row r="197" spans="2:4" x14ac:dyDescent="0.2">
      <c r="B197" s="1"/>
      <c r="C197" s="1"/>
      <c r="D197" s="50"/>
    </row>
    <row r="198" spans="2:4" x14ac:dyDescent="0.2">
      <c r="B198" s="1"/>
      <c r="C198" s="1"/>
      <c r="D198" s="50"/>
    </row>
    <row r="199" spans="2:4" x14ac:dyDescent="0.2">
      <c r="B199" s="1"/>
      <c r="C199" s="1"/>
      <c r="D199" s="50"/>
    </row>
    <row r="200" spans="2:4" x14ac:dyDescent="0.2">
      <c r="B200" s="1"/>
      <c r="C200" s="1"/>
      <c r="D200" s="50"/>
    </row>
    <row r="201" spans="2:4" x14ac:dyDescent="0.2">
      <c r="B201" s="1"/>
      <c r="C201" s="1"/>
      <c r="D201" s="50"/>
    </row>
    <row r="202" spans="2:4" x14ac:dyDescent="0.2">
      <c r="B202" s="1"/>
      <c r="C202" s="1"/>
      <c r="D202" s="50"/>
    </row>
    <row r="203" spans="2:4" x14ac:dyDescent="0.2">
      <c r="B203" s="1"/>
      <c r="C203" s="1"/>
      <c r="D203" s="50"/>
    </row>
    <row r="204" spans="2:4" x14ac:dyDescent="0.2">
      <c r="B204" s="1"/>
      <c r="C204" s="1"/>
      <c r="D204" s="50"/>
    </row>
    <row r="205" spans="2:4" x14ac:dyDescent="0.2">
      <c r="B205" s="1"/>
      <c r="C205" s="1"/>
      <c r="D205" s="50"/>
    </row>
    <row r="206" spans="2:4" x14ac:dyDescent="0.2">
      <c r="B206" s="1"/>
      <c r="C206" s="1"/>
      <c r="D206" s="50"/>
    </row>
    <row r="207" spans="2:4" x14ac:dyDescent="0.2">
      <c r="B207" s="1"/>
      <c r="C207" s="1"/>
      <c r="D207" s="50"/>
    </row>
    <row r="208" spans="2:4" x14ac:dyDescent="0.2">
      <c r="B208" s="1"/>
      <c r="C208" s="1"/>
      <c r="D208" s="50"/>
    </row>
    <row r="209" spans="2:4" x14ac:dyDescent="0.2">
      <c r="B209" s="1"/>
      <c r="C209" s="1"/>
      <c r="D209" s="50"/>
    </row>
    <row r="210" spans="2:4" x14ac:dyDescent="0.2">
      <c r="B210" s="1"/>
      <c r="C210" s="1"/>
      <c r="D210" s="50"/>
    </row>
    <row r="211" spans="2:4" x14ac:dyDescent="0.2">
      <c r="B211" s="1"/>
      <c r="C211" s="1"/>
      <c r="D211" s="50"/>
    </row>
    <row r="212" spans="2:4" x14ac:dyDescent="0.2">
      <c r="B212" s="1"/>
      <c r="C212" s="1"/>
      <c r="D212" s="50"/>
    </row>
    <row r="213" spans="2:4" x14ac:dyDescent="0.2">
      <c r="B213" s="1"/>
      <c r="C213" s="1"/>
      <c r="D213" s="50"/>
    </row>
    <row r="214" spans="2:4" x14ac:dyDescent="0.2">
      <c r="B214" s="1"/>
      <c r="C214" s="1"/>
      <c r="D214" s="50"/>
    </row>
    <row r="215" spans="2:4" x14ac:dyDescent="0.2">
      <c r="B215" s="1"/>
      <c r="C215" s="1"/>
      <c r="D215" s="50"/>
    </row>
    <row r="216" spans="2:4" x14ac:dyDescent="0.2">
      <c r="B216" s="1"/>
      <c r="C216" s="1"/>
      <c r="D216" s="50"/>
    </row>
    <row r="217" spans="2:4" x14ac:dyDescent="0.2">
      <c r="B217" s="1"/>
      <c r="C217" s="1"/>
      <c r="D217" s="50"/>
    </row>
    <row r="218" spans="2:4" x14ac:dyDescent="0.2">
      <c r="B218" s="1"/>
      <c r="C218" s="1"/>
      <c r="D218" s="50"/>
    </row>
    <row r="219" spans="2:4" x14ac:dyDescent="0.2">
      <c r="B219" s="1"/>
      <c r="C219" s="1"/>
      <c r="D219" s="50"/>
    </row>
    <row r="220" spans="2:4" x14ac:dyDescent="0.2">
      <c r="B220" s="1"/>
      <c r="C220" s="1"/>
      <c r="D220" s="50"/>
    </row>
    <row r="221" spans="2:4" x14ac:dyDescent="0.2">
      <c r="B221" s="1"/>
      <c r="C221" s="1"/>
      <c r="D221" s="50"/>
    </row>
    <row r="222" spans="2:4" x14ac:dyDescent="0.2">
      <c r="B222" s="1"/>
      <c r="C222" s="1"/>
      <c r="D222" s="50"/>
    </row>
    <row r="223" spans="2:4" x14ac:dyDescent="0.2">
      <c r="B223" s="1"/>
      <c r="C223" s="1"/>
      <c r="D223" s="50"/>
    </row>
    <row r="224" spans="2:4" x14ac:dyDescent="0.2">
      <c r="B224" s="1"/>
      <c r="C224" s="1"/>
      <c r="D224" s="50"/>
    </row>
    <row r="225" spans="2:4" x14ac:dyDescent="0.2">
      <c r="B225" s="1"/>
      <c r="C225" s="1"/>
      <c r="D225" s="50"/>
    </row>
    <row r="226" spans="2:4" x14ac:dyDescent="0.2">
      <c r="B226" s="1"/>
      <c r="C226" s="1"/>
      <c r="D226" s="50"/>
    </row>
    <row r="227" spans="2:4" x14ac:dyDescent="0.2">
      <c r="B227" s="1"/>
      <c r="C227" s="1"/>
      <c r="D227" s="50"/>
    </row>
    <row r="228" spans="2:4" x14ac:dyDescent="0.2">
      <c r="B228" s="1"/>
      <c r="C228" s="1"/>
      <c r="D228" s="50"/>
    </row>
    <row r="229" spans="2:4" x14ac:dyDescent="0.2">
      <c r="B229" s="1"/>
      <c r="C229" s="1"/>
      <c r="D229" s="50"/>
    </row>
    <row r="230" spans="2:4" x14ac:dyDescent="0.2">
      <c r="B230" s="1"/>
      <c r="C230" s="1"/>
      <c r="D230" s="50"/>
    </row>
    <row r="231" spans="2:4" x14ac:dyDescent="0.2">
      <c r="B231" s="1"/>
      <c r="C231" s="1"/>
      <c r="D231" s="50"/>
    </row>
    <row r="232" spans="2:4" x14ac:dyDescent="0.2">
      <c r="B232" s="1"/>
      <c r="C232" s="1"/>
      <c r="D232" s="50"/>
    </row>
    <row r="233" spans="2:4" x14ac:dyDescent="0.2">
      <c r="B233" s="1"/>
      <c r="C233" s="1"/>
      <c r="D233" s="50"/>
    </row>
    <row r="234" spans="2:4" x14ac:dyDescent="0.2">
      <c r="B234" s="1"/>
      <c r="C234" s="1"/>
      <c r="D234" s="50"/>
    </row>
    <row r="235" spans="2:4" x14ac:dyDescent="0.2">
      <c r="B235" s="1"/>
      <c r="C235" s="1"/>
      <c r="D235" s="50"/>
    </row>
    <row r="236" spans="2:4" x14ac:dyDescent="0.2">
      <c r="B236" s="1"/>
      <c r="C236" s="1"/>
      <c r="D236" s="50"/>
    </row>
    <row r="237" spans="2:4" x14ac:dyDescent="0.2">
      <c r="B237" s="1"/>
      <c r="C237" s="1"/>
      <c r="D237" s="50"/>
    </row>
    <row r="238" spans="2:4" x14ac:dyDescent="0.2">
      <c r="B238" s="1"/>
      <c r="C238" s="1"/>
      <c r="D238" s="50"/>
    </row>
    <row r="239" spans="2:4" x14ac:dyDescent="0.2">
      <c r="B239" s="1"/>
      <c r="C239" s="1"/>
      <c r="D239" s="50"/>
    </row>
    <row r="240" spans="2:4" x14ac:dyDescent="0.2">
      <c r="B240" s="1"/>
      <c r="C240" s="1"/>
      <c r="D240" s="50"/>
    </row>
    <row r="241" spans="2:4" x14ac:dyDescent="0.2">
      <c r="B241" s="1"/>
      <c r="C241" s="1"/>
      <c r="D241" s="50"/>
    </row>
    <row r="242" spans="2:4" x14ac:dyDescent="0.2">
      <c r="B242" s="1"/>
      <c r="C242" s="1"/>
      <c r="D242" s="50"/>
    </row>
    <row r="243" spans="2:4" x14ac:dyDescent="0.2">
      <c r="B243" s="1"/>
      <c r="C243" s="1"/>
      <c r="D243" s="50"/>
    </row>
    <row r="244" spans="2:4" x14ac:dyDescent="0.2">
      <c r="B244" s="1"/>
      <c r="C244" s="1"/>
      <c r="D244" s="50"/>
    </row>
    <row r="245" spans="2:4" x14ac:dyDescent="0.2">
      <c r="B245" s="1"/>
      <c r="C245" s="1"/>
      <c r="D245" s="50"/>
    </row>
    <row r="246" spans="2:4" x14ac:dyDescent="0.2">
      <c r="B246" s="1"/>
      <c r="C246" s="1"/>
      <c r="D246" s="50"/>
    </row>
    <row r="247" spans="2:4" x14ac:dyDescent="0.2">
      <c r="B247" s="1"/>
      <c r="C247" s="1"/>
      <c r="D247" s="50"/>
    </row>
    <row r="248" spans="2:4" x14ac:dyDescent="0.2">
      <c r="B248" s="1"/>
      <c r="C248" s="1"/>
      <c r="D248" s="50"/>
    </row>
    <row r="249" spans="2:4" x14ac:dyDescent="0.2">
      <c r="B249" s="1"/>
      <c r="C249" s="1"/>
      <c r="D249" s="50"/>
    </row>
    <row r="250" spans="2:4" x14ac:dyDescent="0.2">
      <c r="B250" s="1"/>
      <c r="C250" s="1"/>
      <c r="D250" s="50"/>
    </row>
    <row r="251" spans="2:4" x14ac:dyDescent="0.2">
      <c r="B251" s="1"/>
      <c r="C251" s="1"/>
      <c r="D251" s="50"/>
    </row>
    <row r="252" spans="2:4" x14ac:dyDescent="0.2">
      <c r="B252" s="1"/>
      <c r="C252" s="1"/>
      <c r="D252" s="50"/>
    </row>
    <row r="253" spans="2:4" x14ac:dyDescent="0.2">
      <c r="B253" s="1"/>
      <c r="C253" s="1"/>
      <c r="D253" s="50"/>
    </row>
    <row r="254" spans="2:4" x14ac:dyDescent="0.2">
      <c r="B254" s="1"/>
      <c r="C254" s="1"/>
      <c r="D254" s="50"/>
    </row>
    <row r="255" spans="2:4" x14ac:dyDescent="0.2">
      <c r="B255" s="1"/>
      <c r="C255" s="1"/>
      <c r="D255" s="50"/>
    </row>
    <row r="256" spans="2:4" x14ac:dyDescent="0.2">
      <c r="B256" s="1"/>
      <c r="C256" s="1"/>
      <c r="D256" s="50"/>
    </row>
    <row r="257" spans="2:4" x14ac:dyDescent="0.2">
      <c r="B257" s="1"/>
      <c r="C257" s="1"/>
      <c r="D257" s="50"/>
    </row>
    <row r="258" spans="2:4" x14ac:dyDescent="0.2">
      <c r="B258" s="1"/>
      <c r="C258" s="1"/>
      <c r="D258" s="50"/>
    </row>
    <row r="259" spans="2:4" x14ac:dyDescent="0.2">
      <c r="B259" s="1"/>
      <c r="C259" s="1"/>
      <c r="D259" s="50"/>
    </row>
    <row r="260" spans="2:4" x14ac:dyDescent="0.2">
      <c r="B260" s="1"/>
      <c r="C260" s="1"/>
      <c r="D260" s="50"/>
    </row>
    <row r="261" spans="2:4" x14ac:dyDescent="0.2">
      <c r="B261" s="1"/>
      <c r="C261" s="1"/>
      <c r="D261" s="50"/>
    </row>
    <row r="262" spans="2:4" x14ac:dyDescent="0.2">
      <c r="B262" s="1"/>
      <c r="C262" s="1"/>
      <c r="D262" s="50"/>
    </row>
    <row r="263" spans="2:4" x14ac:dyDescent="0.2">
      <c r="B263" s="1"/>
      <c r="C263" s="1"/>
      <c r="D263" s="50"/>
    </row>
    <row r="264" spans="2:4" x14ac:dyDescent="0.2">
      <c r="B264" s="1"/>
      <c r="C264" s="1"/>
      <c r="D264" s="50"/>
    </row>
    <row r="265" spans="2:4" x14ac:dyDescent="0.2">
      <c r="B265" s="1"/>
      <c r="C265" s="1"/>
      <c r="D265" s="50"/>
    </row>
    <row r="266" spans="2:4" x14ac:dyDescent="0.2">
      <c r="B266" s="1"/>
      <c r="C266" s="1"/>
      <c r="D266" s="50"/>
    </row>
    <row r="267" spans="2:4" x14ac:dyDescent="0.2">
      <c r="B267" s="1"/>
      <c r="C267" s="1"/>
      <c r="D267" s="50"/>
    </row>
    <row r="268" spans="2:4" x14ac:dyDescent="0.2">
      <c r="B268" s="1"/>
      <c r="C268" s="1"/>
      <c r="D268" s="50"/>
    </row>
    <row r="269" spans="2:4" x14ac:dyDescent="0.2">
      <c r="B269" s="1"/>
      <c r="C269" s="1"/>
      <c r="D269" s="50"/>
    </row>
    <row r="270" spans="2:4" x14ac:dyDescent="0.2">
      <c r="B270" s="1"/>
      <c r="C270" s="1"/>
      <c r="D270" s="50"/>
    </row>
    <row r="271" spans="2:4" x14ac:dyDescent="0.2">
      <c r="B271" s="1"/>
      <c r="C271" s="1"/>
      <c r="D271" s="50"/>
    </row>
    <row r="272" spans="2:4" x14ac:dyDescent="0.2">
      <c r="B272" s="1"/>
      <c r="C272" s="1"/>
      <c r="D272" s="50"/>
    </row>
    <row r="273" spans="2:4" x14ac:dyDescent="0.2">
      <c r="B273" s="1"/>
      <c r="C273" s="1"/>
      <c r="D273" s="50"/>
    </row>
    <row r="274" spans="2:4" x14ac:dyDescent="0.2">
      <c r="B274" s="1"/>
      <c r="C274" s="1"/>
      <c r="D274" s="50"/>
    </row>
    <row r="275" spans="2:4" x14ac:dyDescent="0.2">
      <c r="B275" s="1"/>
      <c r="C275" s="1"/>
      <c r="D275" s="50"/>
    </row>
    <row r="276" spans="2:4" x14ac:dyDescent="0.2">
      <c r="B276" s="1"/>
      <c r="C276" s="1"/>
      <c r="D276" s="50"/>
    </row>
    <row r="277" spans="2:4" x14ac:dyDescent="0.2">
      <c r="B277" s="1"/>
      <c r="C277" s="1"/>
      <c r="D277" s="50"/>
    </row>
    <row r="278" spans="2:4" x14ac:dyDescent="0.2">
      <c r="B278" s="1"/>
      <c r="C278" s="1"/>
      <c r="D278" s="50"/>
    </row>
    <row r="279" spans="2:4" x14ac:dyDescent="0.2">
      <c r="B279" s="1"/>
      <c r="C279" s="1"/>
      <c r="D279" s="50"/>
    </row>
    <row r="280" spans="2:4" x14ac:dyDescent="0.2">
      <c r="B280" s="1"/>
      <c r="C280" s="1"/>
      <c r="D280" s="50"/>
    </row>
    <row r="281" spans="2:4" x14ac:dyDescent="0.2">
      <c r="B281" s="1"/>
      <c r="C281" s="1"/>
      <c r="D281" s="50"/>
    </row>
    <row r="282" spans="2:4" x14ac:dyDescent="0.2">
      <c r="B282" s="1"/>
      <c r="C282" s="1"/>
      <c r="D282" s="50"/>
    </row>
    <row r="283" spans="2:4" x14ac:dyDescent="0.2">
      <c r="B283" s="1"/>
      <c r="C283" s="1"/>
      <c r="D283" s="50"/>
    </row>
    <row r="284" spans="2:4" x14ac:dyDescent="0.2">
      <c r="B284" s="1"/>
      <c r="C284" s="1"/>
      <c r="D284" s="50"/>
    </row>
    <row r="285" spans="2:4" x14ac:dyDescent="0.2">
      <c r="B285" s="1"/>
      <c r="C285" s="1"/>
      <c r="D285" s="50"/>
    </row>
    <row r="286" spans="2:4" x14ac:dyDescent="0.2">
      <c r="B286" s="1"/>
      <c r="C286" s="1"/>
      <c r="D286" s="50"/>
    </row>
    <row r="287" spans="2:4" x14ac:dyDescent="0.2">
      <c r="B287" s="1"/>
      <c r="C287" s="1"/>
      <c r="D287" s="50"/>
    </row>
    <row r="288" spans="2:4" x14ac:dyDescent="0.2">
      <c r="B288" s="1"/>
      <c r="C288" s="1"/>
      <c r="D288" s="50"/>
    </row>
    <row r="289" spans="2:4" x14ac:dyDescent="0.2">
      <c r="B289" s="1"/>
      <c r="C289" s="1"/>
      <c r="D289" s="50"/>
    </row>
    <row r="290" spans="2:4" x14ac:dyDescent="0.2">
      <c r="B290" s="1"/>
      <c r="C290" s="1"/>
      <c r="D290" s="50"/>
    </row>
    <row r="291" spans="2:4" x14ac:dyDescent="0.2">
      <c r="B291" s="1"/>
      <c r="C291" s="1"/>
      <c r="D291" s="50"/>
    </row>
    <row r="292" spans="2:4" x14ac:dyDescent="0.2">
      <c r="B292" s="1"/>
      <c r="C292" s="1"/>
      <c r="D292" s="50"/>
    </row>
    <row r="293" spans="2:4" x14ac:dyDescent="0.2">
      <c r="B293" s="1"/>
      <c r="C293" s="1"/>
      <c r="D293" s="50"/>
    </row>
    <row r="294" spans="2:4" x14ac:dyDescent="0.2">
      <c r="B294" s="1"/>
      <c r="C294" s="1"/>
      <c r="D294" s="50"/>
    </row>
    <row r="295" spans="2:4" x14ac:dyDescent="0.2">
      <c r="B295" s="1"/>
      <c r="C295" s="1"/>
      <c r="D295" s="50"/>
    </row>
    <row r="296" spans="2:4" x14ac:dyDescent="0.2">
      <c r="B296" s="1"/>
      <c r="C296" s="1"/>
      <c r="D296" s="50"/>
    </row>
    <row r="297" spans="2:4" x14ac:dyDescent="0.2">
      <c r="B297" s="1"/>
      <c r="C297" s="1"/>
      <c r="D297" s="50"/>
    </row>
    <row r="298" spans="2:4" x14ac:dyDescent="0.2">
      <c r="B298" s="1"/>
      <c r="C298" s="1"/>
      <c r="D298" s="50"/>
    </row>
    <row r="299" spans="2:4" x14ac:dyDescent="0.2">
      <c r="B299" s="1"/>
      <c r="C299" s="1"/>
      <c r="D299" s="50"/>
    </row>
    <row r="300" spans="2:4" x14ac:dyDescent="0.2">
      <c r="B300" s="1"/>
      <c r="C300" s="1"/>
      <c r="D300" s="50"/>
    </row>
    <row r="301" spans="2:4" x14ac:dyDescent="0.2">
      <c r="B301" s="1"/>
      <c r="C301" s="1"/>
      <c r="D301" s="50"/>
    </row>
    <row r="302" spans="2:4" x14ac:dyDescent="0.2">
      <c r="B302" s="1"/>
      <c r="C302" s="1"/>
      <c r="D302" s="50"/>
    </row>
    <row r="303" spans="2:4" x14ac:dyDescent="0.2">
      <c r="B303" s="1"/>
      <c r="C303" s="1"/>
      <c r="D303" s="50"/>
    </row>
    <row r="304" spans="2:4" x14ac:dyDescent="0.2">
      <c r="B304" s="1"/>
      <c r="C304" s="1"/>
      <c r="D304" s="50"/>
    </row>
    <row r="305" spans="2:4" x14ac:dyDescent="0.2">
      <c r="B305" s="1"/>
      <c r="C305" s="1"/>
      <c r="D305" s="50"/>
    </row>
    <row r="306" spans="2:4" x14ac:dyDescent="0.2">
      <c r="B306" s="1"/>
      <c r="C306" s="1"/>
      <c r="D306" s="50"/>
    </row>
    <row r="307" spans="2:4" x14ac:dyDescent="0.2">
      <c r="B307" s="1"/>
      <c r="C307" s="1"/>
      <c r="D307" s="50"/>
    </row>
    <row r="308" spans="2:4" x14ac:dyDescent="0.2">
      <c r="B308" s="1"/>
      <c r="C308" s="1"/>
      <c r="D308" s="50"/>
    </row>
    <row r="309" spans="2:4" x14ac:dyDescent="0.2">
      <c r="B309" s="1"/>
      <c r="C309" s="1"/>
      <c r="D309" s="50"/>
    </row>
    <row r="310" spans="2:4" x14ac:dyDescent="0.2">
      <c r="B310" s="1"/>
      <c r="C310" s="1"/>
      <c r="D310" s="50"/>
    </row>
    <row r="311" spans="2:4" x14ac:dyDescent="0.2">
      <c r="B311" s="1"/>
      <c r="C311" s="1"/>
      <c r="D311" s="50"/>
    </row>
    <row r="312" spans="2:4" x14ac:dyDescent="0.2">
      <c r="B312" s="1"/>
      <c r="C312" s="1"/>
      <c r="D312" s="50"/>
    </row>
    <row r="313" spans="2:4" x14ac:dyDescent="0.2">
      <c r="B313" s="1"/>
      <c r="C313" s="1"/>
      <c r="D313" s="50"/>
    </row>
    <row r="314" spans="2:4" x14ac:dyDescent="0.2">
      <c r="B314" s="1"/>
      <c r="C314" s="1"/>
      <c r="D314" s="50"/>
    </row>
    <row r="315" spans="2:4" x14ac:dyDescent="0.2">
      <c r="B315" s="1"/>
      <c r="C315" s="1"/>
      <c r="D315" s="50"/>
    </row>
    <row r="316" spans="2:4" x14ac:dyDescent="0.2">
      <c r="B316" s="1"/>
      <c r="C316" s="1"/>
      <c r="D316" s="50"/>
    </row>
    <row r="317" spans="2:4" x14ac:dyDescent="0.2">
      <c r="B317" s="1"/>
      <c r="C317" s="1"/>
      <c r="D317" s="50"/>
    </row>
    <row r="318" spans="2:4" x14ac:dyDescent="0.2">
      <c r="B318" s="1"/>
      <c r="C318" s="1"/>
      <c r="D318" s="50"/>
    </row>
    <row r="319" spans="2:4" x14ac:dyDescent="0.2">
      <c r="B319" s="1"/>
      <c r="C319" s="1"/>
      <c r="D319" s="50"/>
    </row>
    <row r="320" spans="2:4" x14ac:dyDescent="0.2">
      <c r="B320" s="1"/>
      <c r="C320" s="1"/>
      <c r="D320" s="50"/>
    </row>
    <row r="321" spans="2:4" x14ac:dyDescent="0.2">
      <c r="B321" s="1"/>
      <c r="C321" s="1"/>
      <c r="D321" s="50"/>
    </row>
    <row r="322" spans="2:4" x14ac:dyDescent="0.2">
      <c r="B322" s="1"/>
      <c r="C322" s="1"/>
      <c r="D322" s="50"/>
    </row>
    <row r="323" spans="2:4" x14ac:dyDescent="0.2">
      <c r="B323" s="1"/>
      <c r="C323" s="1"/>
      <c r="D323" s="50"/>
    </row>
    <row r="324" spans="2:4" x14ac:dyDescent="0.2">
      <c r="B324" s="1"/>
      <c r="C324" s="1"/>
      <c r="D324" s="50"/>
    </row>
    <row r="325" spans="2:4" x14ac:dyDescent="0.2">
      <c r="B325" s="1"/>
      <c r="C325" s="1"/>
      <c r="D325" s="50"/>
    </row>
    <row r="326" spans="2:4" x14ac:dyDescent="0.2">
      <c r="B326" s="1"/>
      <c r="C326" s="1"/>
      <c r="D326" s="50"/>
    </row>
    <row r="327" spans="2:4" x14ac:dyDescent="0.2">
      <c r="B327" s="1"/>
      <c r="C327" s="1"/>
      <c r="D327" s="50"/>
    </row>
    <row r="328" spans="2:4" x14ac:dyDescent="0.2">
      <c r="B328" s="1"/>
      <c r="C328" s="1"/>
      <c r="D328" s="50"/>
    </row>
    <row r="329" spans="2:4" x14ac:dyDescent="0.2">
      <c r="B329" s="1"/>
      <c r="C329" s="1"/>
      <c r="D329" s="50"/>
    </row>
    <row r="330" spans="2:4" x14ac:dyDescent="0.2">
      <c r="B330" s="1"/>
      <c r="C330" s="1"/>
      <c r="D330" s="50"/>
    </row>
    <row r="331" spans="2:4" x14ac:dyDescent="0.2">
      <c r="B331" s="1"/>
      <c r="C331" s="1"/>
      <c r="D331" s="50"/>
    </row>
    <row r="332" spans="2:4" x14ac:dyDescent="0.2">
      <c r="B332" s="1"/>
      <c r="C332" s="1"/>
      <c r="D332" s="50"/>
    </row>
    <row r="333" spans="2:4" x14ac:dyDescent="0.2">
      <c r="B333" s="1"/>
      <c r="C333" s="1"/>
      <c r="D333" s="50"/>
    </row>
    <row r="334" spans="2:4" x14ac:dyDescent="0.2">
      <c r="B334" s="1"/>
      <c r="C334" s="1"/>
      <c r="D334" s="50"/>
    </row>
    <row r="335" spans="2:4" x14ac:dyDescent="0.2">
      <c r="B335" s="1"/>
      <c r="C335" s="1"/>
      <c r="D335" s="50"/>
    </row>
    <row r="336" spans="2:4" x14ac:dyDescent="0.2">
      <c r="B336" s="1"/>
      <c r="C336" s="1"/>
      <c r="D336" s="50"/>
    </row>
    <row r="337" spans="2:4" x14ac:dyDescent="0.2">
      <c r="B337" s="1"/>
      <c r="C337" s="1"/>
      <c r="D337" s="50"/>
    </row>
    <row r="338" spans="2:4" x14ac:dyDescent="0.2">
      <c r="B338" s="1"/>
      <c r="C338" s="1"/>
      <c r="D338" s="50"/>
    </row>
    <row r="339" spans="2:4" x14ac:dyDescent="0.2">
      <c r="B339" s="1"/>
      <c r="C339" s="1"/>
      <c r="D339" s="50"/>
    </row>
    <row r="340" spans="2:4" x14ac:dyDescent="0.2">
      <c r="B340" s="1"/>
      <c r="C340" s="1"/>
      <c r="D340" s="50"/>
    </row>
    <row r="341" spans="2:4" x14ac:dyDescent="0.2">
      <c r="B341" s="1"/>
      <c r="C341" s="1"/>
      <c r="D341" s="50"/>
    </row>
    <row r="342" spans="2:4" x14ac:dyDescent="0.2">
      <c r="B342" s="1"/>
      <c r="C342" s="1"/>
      <c r="D342" s="50"/>
    </row>
    <row r="343" spans="2:4" x14ac:dyDescent="0.2">
      <c r="B343" s="1"/>
      <c r="C343" s="1"/>
      <c r="D343" s="50"/>
    </row>
    <row r="344" spans="2:4" x14ac:dyDescent="0.2">
      <c r="B344" s="1"/>
      <c r="C344" s="1"/>
      <c r="D344" s="50"/>
    </row>
    <row r="345" spans="2:4" x14ac:dyDescent="0.2">
      <c r="B345" s="1"/>
      <c r="C345" s="1"/>
      <c r="D345" s="50"/>
    </row>
    <row r="346" spans="2:4" x14ac:dyDescent="0.2">
      <c r="B346" s="1"/>
      <c r="C346" s="1"/>
      <c r="D346" s="50"/>
    </row>
    <row r="347" spans="2:4" x14ac:dyDescent="0.2">
      <c r="B347" s="1"/>
      <c r="C347" s="1"/>
      <c r="D347" s="50"/>
    </row>
    <row r="348" spans="2:4" x14ac:dyDescent="0.2">
      <c r="B348" s="1"/>
      <c r="C348" s="1"/>
      <c r="D348" s="50"/>
    </row>
    <row r="349" spans="2:4" x14ac:dyDescent="0.2">
      <c r="B349" s="1"/>
      <c r="C349" s="1"/>
      <c r="D349" s="50"/>
    </row>
    <row r="350" spans="2:4" x14ac:dyDescent="0.2">
      <c r="B350" s="1"/>
      <c r="C350" s="1"/>
      <c r="D350" s="50"/>
    </row>
    <row r="351" spans="2:4" x14ac:dyDescent="0.2">
      <c r="B351" s="1"/>
      <c r="C351" s="1"/>
      <c r="D351" s="50"/>
    </row>
    <row r="352" spans="2:4" x14ac:dyDescent="0.2">
      <c r="B352" s="1"/>
      <c r="C352" s="1"/>
      <c r="D352" s="50"/>
    </row>
    <row r="353" spans="2:4" x14ac:dyDescent="0.2">
      <c r="B353" s="1"/>
      <c r="C353" s="1"/>
      <c r="D353" s="50"/>
    </row>
    <row r="354" spans="2:4" x14ac:dyDescent="0.2">
      <c r="B354" s="1"/>
      <c r="C354" s="1"/>
      <c r="D354" s="50"/>
    </row>
    <row r="355" spans="2:4" x14ac:dyDescent="0.2">
      <c r="B355" s="1"/>
      <c r="C355" s="1"/>
      <c r="D355" s="50"/>
    </row>
    <row r="356" spans="2:4" x14ac:dyDescent="0.2">
      <c r="B356" s="1"/>
      <c r="C356" s="1"/>
      <c r="D356" s="50"/>
    </row>
    <row r="357" spans="2:4" x14ac:dyDescent="0.2">
      <c r="B357" s="1"/>
      <c r="C357" s="1"/>
      <c r="D357" s="50"/>
    </row>
    <row r="358" spans="2:4" x14ac:dyDescent="0.2">
      <c r="B358" s="1"/>
      <c r="C358" s="1"/>
      <c r="D358" s="50"/>
    </row>
    <row r="359" spans="2:4" x14ac:dyDescent="0.2">
      <c r="B359" s="1"/>
      <c r="C359" s="1"/>
      <c r="D359" s="50"/>
    </row>
    <row r="360" spans="2:4" x14ac:dyDescent="0.2">
      <c r="B360" s="1"/>
      <c r="C360" s="1"/>
      <c r="D360" s="50"/>
    </row>
    <row r="361" spans="2:4" x14ac:dyDescent="0.2">
      <c r="B361" s="1"/>
      <c r="C361" s="1"/>
      <c r="D361" s="50"/>
    </row>
    <row r="362" spans="2:4" x14ac:dyDescent="0.2">
      <c r="B362" s="1"/>
      <c r="C362" s="1"/>
      <c r="D362" s="50"/>
    </row>
    <row r="363" spans="2:4" x14ac:dyDescent="0.2">
      <c r="B363" s="1"/>
      <c r="C363" s="1"/>
      <c r="D363" s="50"/>
    </row>
    <row r="364" spans="2:4" x14ac:dyDescent="0.2">
      <c r="B364" s="1"/>
      <c r="C364" s="1"/>
      <c r="D364" s="50"/>
    </row>
    <row r="365" spans="2:4" x14ac:dyDescent="0.2">
      <c r="B365" s="1"/>
      <c r="C365" s="1"/>
      <c r="D365" s="50"/>
    </row>
    <row r="366" spans="2:4" x14ac:dyDescent="0.2">
      <c r="B366" s="1"/>
      <c r="C366" s="1"/>
      <c r="D366" s="50"/>
    </row>
    <row r="367" spans="2:4" x14ac:dyDescent="0.2">
      <c r="B367" s="1"/>
      <c r="C367" s="1"/>
      <c r="D367" s="50"/>
    </row>
    <row r="368" spans="2:4" x14ac:dyDescent="0.2">
      <c r="B368" s="1"/>
      <c r="C368" s="1"/>
      <c r="D368" s="50"/>
    </row>
    <row r="369" spans="2:4" x14ac:dyDescent="0.2">
      <c r="B369" s="1"/>
      <c r="C369" s="1"/>
      <c r="D369" s="50"/>
    </row>
    <row r="370" spans="2:4" x14ac:dyDescent="0.2">
      <c r="B370" s="1"/>
      <c r="C370" s="1"/>
      <c r="D370" s="50"/>
    </row>
    <row r="371" spans="2:4" x14ac:dyDescent="0.2">
      <c r="B371" s="1"/>
      <c r="C371" s="1"/>
      <c r="D371" s="50"/>
    </row>
    <row r="372" spans="2:4" x14ac:dyDescent="0.2">
      <c r="B372" s="1"/>
      <c r="C372" s="1"/>
      <c r="D372" s="50"/>
    </row>
    <row r="373" spans="2:4" x14ac:dyDescent="0.2">
      <c r="B373" s="1"/>
      <c r="C373" s="1"/>
      <c r="D373" s="50"/>
    </row>
    <row r="374" spans="2:4" x14ac:dyDescent="0.2">
      <c r="B374" s="1"/>
      <c r="C374" s="1"/>
      <c r="D374" s="50"/>
    </row>
    <row r="375" spans="2:4" x14ac:dyDescent="0.2">
      <c r="B375" s="1"/>
      <c r="C375" s="1"/>
      <c r="D375" s="50"/>
    </row>
    <row r="376" spans="2:4" x14ac:dyDescent="0.2">
      <c r="B376" s="1"/>
      <c r="C376" s="1"/>
      <c r="D376" s="50"/>
    </row>
    <row r="377" spans="2:4" x14ac:dyDescent="0.2">
      <c r="B377" s="1"/>
      <c r="C377" s="1"/>
      <c r="D377" s="50"/>
    </row>
    <row r="378" spans="2:4" x14ac:dyDescent="0.2">
      <c r="B378" s="1"/>
      <c r="C378" s="1"/>
      <c r="D378" s="50"/>
    </row>
    <row r="379" spans="2:4" x14ac:dyDescent="0.2">
      <c r="B379" s="1"/>
      <c r="C379" s="1"/>
      <c r="D379" s="50"/>
    </row>
    <row r="380" spans="2:4" x14ac:dyDescent="0.2">
      <c r="B380" s="1"/>
      <c r="C380" s="1"/>
      <c r="D380" s="50"/>
    </row>
    <row r="381" spans="2:4" x14ac:dyDescent="0.2">
      <c r="B381" s="1"/>
      <c r="C381" s="1"/>
      <c r="D381" s="50"/>
    </row>
    <row r="382" spans="2:4" x14ac:dyDescent="0.2">
      <c r="B382" s="1"/>
      <c r="C382" s="1"/>
      <c r="D382" s="50"/>
    </row>
    <row r="383" spans="2:4" x14ac:dyDescent="0.2">
      <c r="B383" s="1"/>
      <c r="C383" s="1"/>
      <c r="D383" s="50"/>
    </row>
    <row r="384" spans="2:4" x14ac:dyDescent="0.2">
      <c r="B384" s="1"/>
      <c r="C384" s="1"/>
      <c r="D384" s="50"/>
    </row>
    <row r="385" spans="2:4" x14ac:dyDescent="0.2">
      <c r="B385" s="1"/>
      <c r="C385" s="1"/>
      <c r="D385" s="50"/>
    </row>
    <row r="386" spans="2:4" x14ac:dyDescent="0.2">
      <c r="B386" s="1"/>
      <c r="C386" s="1"/>
      <c r="D386" s="50"/>
    </row>
    <row r="387" spans="2:4" x14ac:dyDescent="0.2">
      <c r="B387" s="1"/>
      <c r="C387" s="1"/>
      <c r="D387" s="50"/>
    </row>
    <row r="388" spans="2:4" x14ac:dyDescent="0.2">
      <c r="B388" s="1"/>
      <c r="C388" s="1"/>
      <c r="D388" s="50"/>
    </row>
    <row r="389" spans="2:4" x14ac:dyDescent="0.2">
      <c r="B389" s="1"/>
      <c r="C389" s="1"/>
      <c r="D389" s="50"/>
    </row>
    <row r="390" spans="2:4" x14ac:dyDescent="0.2">
      <c r="B390" s="1"/>
      <c r="C390" s="1"/>
      <c r="D390" s="50"/>
    </row>
    <row r="391" spans="2:4" x14ac:dyDescent="0.2">
      <c r="B391" s="1"/>
      <c r="C391" s="1"/>
      <c r="D391" s="50"/>
    </row>
    <row r="392" spans="2:4" x14ac:dyDescent="0.2">
      <c r="B392" s="1"/>
      <c r="C392" s="1"/>
      <c r="D392" s="50"/>
    </row>
    <row r="393" spans="2:4" x14ac:dyDescent="0.2">
      <c r="B393" s="1"/>
      <c r="C393" s="1"/>
      <c r="D393" s="50"/>
    </row>
    <row r="394" spans="2:4" x14ac:dyDescent="0.2">
      <c r="B394" s="1"/>
      <c r="C394" s="1"/>
      <c r="D394" s="50"/>
    </row>
    <row r="395" spans="2:4" x14ac:dyDescent="0.2">
      <c r="B395" s="1"/>
      <c r="C395" s="1"/>
      <c r="D395" s="50"/>
    </row>
    <row r="396" spans="2:4" x14ac:dyDescent="0.2">
      <c r="B396" s="1"/>
      <c r="C396" s="1"/>
      <c r="D396" s="50"/>
    </row>
    <row r="397" spans="2:4" x14ac:dyDescent="0.2">
      <c r="B397" s="1"/>
      <c r="C397" s="1"/>
      <c r="D397" s="50"/>
    </row>
    <row r="398" spans="2:4" x14ac:dyDescent="0.2">
      <c r="B398" s="1"/>
      <c r="C398" s="1"/>
      <c r="D398" s="50"/>
    </row>
    <row r="399" spans="2:4" x14ac:dyDescent="0.2">
      <c r="B399" s="1"/>
      <c r="C399" s="1"/>
      <c r="D399" s="50"/>
    </row>
    <row r="400" spans="2:4" x14ac:dyDescent="0.2">
      <c r="B400" s="1"/>
      <c r="C400" s="1"/>
      <c r="D400" s="50"/>
    </row>
    <row r="401" spans="2:4" x14ac:dyDescent="0.2">
      <c r="B401" s="1"/>
      <c r="C401" s="1"/>
      <c r="D401" s="50"/>
    </row>
    <row r="402" spans="2:4" x14ac:dyDescent="0.2">
      <c r="B402" s="1"/>
      <c r="C402" s="1"/>
      <c r="D402" s="50"/>
    </row>
    <row r="403" spans="2:4" x14ac:dyDescent="0.2">
      <c r="B403" s="1"/>
      <c r="C403" s="1"/>
      <c r="D403" s="50"/>
    </row>
    <row r="404" spans="2:4" x14ac:dyDescent="0.2">
      <c r="B404" s="1"/>
      <c r="C404" s="1"/>
      <c r="D404" s="50"/>
    </row>
    <row r="405" spans="2:4" x14ac:dyDescent="0.2">
      <c r="B405" s="1"/>
      <c r="C405" s="1"/>
      <c r="D405" s="50"/>
    </row>
    <row r="406" spans="2:4" x14ac:dyDescent="0.2">
      <c r="B406" s="1"/>
      <c r="C406" s="1"/>
      <c r="D406" s="50"/>
    </row>
    <row r="407" spans="2:4" x14ac:dyDescent="0.2">
      <c r="B407" s="1"/>
      <c r="C407" s="1"/>
      <c r="D407" s="50"/>
    </row>
    <row r="408" spans="2:4" x14ac:dyDescent="0.2">
      <c r="B408" s="1"/>
      <c r="C408" s="1"/>
      <c r="D408" s="50"/>
    </row>
    <row r="409" spans="2:4" x14ac:dyDescent="0.2">
      <c r="B409" s="1"/>
      <c r="C409" s="1"/>
      <c r="D409" s="50"/>
    </row>
    <row r="410" spans="2:4" x14ac:dyDescent="0.2">
      <c r="B410" s="1"/>
      <c r="C410" s="1"/>
      <c r="D410" s="50"/>
    </row>
    <row r="411" spans="2:4" x14ac:dyDescent="0.2">
      <c r="B411" s="1"/>
      <c r="C411" s="1"/>
      <c r="D411" s="50"/>
    </row>
    <row r="412" spans="2:4" x14ac:dyDescent="0.2">
      <c r="B412" s="1"/>
      <c r="C412" s="1"/>
      <c r="D412" s="50"/>
    </row>
    <row r="413" spans="2:4" x14ac:dyDescent="0.2">
      <c r="B413" s="1"/>
      <c r="C413" s="1"/>
      <c r="D413" s="50"/>
    </row>
    <row r="414" spans="2:4" x14ac:dyDescent="0.2">
      <c r="B414" s="1"/>
      <c r="C414" s="1"/>
      <c r="D414" s="50"/>
    </row>
    <row r="415" spans="2:4" x14ac:dyDescent="0.2">
      <c r="B415" s="1"/>
      <c r="C415" s="1"/>
      <c r="D415" s="50"/>
    </row>
    <row r="416" spans="2:4" x14ac:dyDescent="0.2">
      <c r="B416" s="1"/>
      <c r="C416" s="1"/>
      <c r="D416" s="50"/>
    </row>
    <row r="417" spans="2:4" x14ac:dyDescent="0.2">
      <c r="B417" s="1"/>
      <c r="C417" s="1"/>
      <c r="D417" s="50"/>
    </row>
    <row r="418" spans="2:4" x14ac:dyDescent="0.2">
      <c r="B418" s="1"/>
      <c r="C418" s="1"/>
      <c r="D418" s="50"/>
    </row>
    <row r="419" spans="2:4" x14ac:dyDescent="0.2">
      <c r="B419" s="1"/>
      <c r="C419" s="1"/>
      <c r="D419" s="50"/>
    </row>
    <row r="420" spans="2:4" x14ac:dyDescent="0.2">
      <c r="B420" s="1"/>
      <c r="C420" s="1"/>
      <c r="D420" s="50"/>
    </row>
    <row r="421" spans="2:4" x14ac:dyDescent="0.2">
      <c r="B421" s="1"/>
      <c r="C421" s="1"/>
      <c r="D421" s="50"/>
    </row>
    <row r="422" spans="2:4" x14ac:dyDescent="0.2">
      <c r="B422" s="1"/>
      <c r="C422" s="1"/>
      <c r="D422" s="50"/>
    </row>
    <row r="423" spans="2:4" x14ac:dyDescent="0.2">
      <c r="B423" s="1"/>
      <c r="C423" s="1"/>
      <c r="D423" s="50"/>
    </row>
    <row r="424" spans="2:4" x14ac:dyDescent="0.2">
      <c r="B424" s="1"/>
      <c r="C424" s="1"/>
      <c r="D424" s="50"/>
    </row>
    <row r="425" spans="2:4" x14ac:dyDescent="0.2">
      <c r="B425" s="1"/>
      <c r="C425" s="1"/>
      <c r="D425" s="50"/>
    </row>
    <row r="426" spans="2:4" x14ac:dyDescent="0.2">
      <c r="B426" s="1"/>
      <c r="C426" s="1"/>
      <c r="D426" s="50"/>
    </row>
    <row r="427" spans="2:4" x14ac:dyDescent="0.2">
      <c r="B427" s="1"/>
      <c r="C427" s="1"/>
      <c r="D427" s="50"/>
    </row>
    <row r="428" spans="2:4" x14ac:dyDescent="0.2">
      <c r="B428" s="1"/>
      <c r="C428" s="1"/>
      <c r="D428" s="50"/>
    </row>
    <row r="429" spans="2:4" x14ac:dyDescent="0.2">
      <c r="B429" s="1"/>
      <c r="C429" s="1"/>
      <c r="D429" s="50"/>
    </row>
    <row r="430" spans="2:4" x14ac:dyDescent="0.2">
      <c r="B430" s="1"/>
      <c r="C430" s="1"/>
      <c r="D430" s="50"/>
    </row>
    <row r="431" spans="2:4" x14ac:dyDescent="0.2">
      <c r="B431" s="1"/>
      <c r="C431" s="1"/>
      <c r="D431" s="50"/>
    </row>
    <row r="432" spans="2:4" x14ac:dyDescent="0.2">
      <c r="B432" s="1"/>
      <c r="C432" s="1"/>
      <c r="D432" s="50"/>
    </row>
    <row r="433" spans="2:4" x14ac:dyDescent="0.2">
      <c r="B433" s="1"/>
      <c r="C433" s="1"/>
      <c r="D433" s="50"/>
    </row>
    <row r="434" spans="2:4" x14ac:dyDescent="0.2">
      <c r="B434" s="1"/>
      <c r="C434" s="1"/>
      <c r="D434" s="50"/>
    </row>
    <row r="435" spans="2:4" x14ac:dyDescent="0.2">
      <c r="B435" s="1"/>
      <c r="C435" s="1"/>
      <c r="D435" s="50"/>
    </row>
    <row r="436" spans="2:4" x14ac:dyDescent="0.2">
      <c r="B436" s="1"/>
      <c r="C436" s="1"/>
      <c r="D436" s="50"/>
    </row>
    <row r="437" spans="2:4" x14ac:dyDescent="0.2">
      <c r="B437" s="1"/>
      <c r="C437" s="1"/>
      <c r="D437" s="50"/>
    </row>
    <row r="438" spans="2:4" x14ac:dyDescent="0.2">
      <c r="B438" s="1"/>
      <c r="C438" s="1"/>
      <c r="D438" s="50"/>
    </row>
    <row r="439" spans="2:4" x14ac:dyDescent="0.2">
      <c r="B439" s="1"/>
      <c r="C439" s="1"/>
      <c r="D439" s="50"/>
    </row>
    <row r="440" spans="2:4" x14ac:dyDescent="0.2">
      <c r="B440" s="1"/>
      <c r="C440" s="1"/>
      <c r="D440" s="50"/>
    </row>
    <row r="441" spans="2:4" x14ac:dyDescent="0.2">
      <c r="B441" s="1"/>
      <c r="C441" s="1"/>
      <c r="D441" s="50"/>
    </row>
    <row r="442" spans="2:4" x14ac:dyDescent="0.2">
      <c r="B442" s="1"/>
      <c r="C442" s="1"/>
      <c r="D442" s="50"/>
    </row>
    <row r="443" spans="2:4" x14ac:dyDescent="0.2">
      <c r="B443" s="1"/>
      <c r="C443" s="1"/>
      <c r="D443" s="50"/>
    </row>
    <row r="444" spans="2:4" x14ac:dyDescent="0.2">
      <c r="B444" s="1"/>
      <c r="C444" s="1"/>
      <c r="D444" s="50"/>
    </row>
    <row r="445" spans="2:4" x14ac:dyDescent="0.2">
      <c r="B445" s="1"/>
      <c r="C445" s="1"/>
      <c r="D445" s="50"/>
    </row>
    <row r="446" spans="2:4" x14ac:dyDescent="0.2">
      <c r="B446" s="1"/>
      <c r="C446" s="1"/>
      <c r="D446" s="50"/>
    </row>
    <row r="447" spans="2:4" x14ac:dyDescent="0.2">
      <c r="B447" s="1"/>
      <c r="C447" s="1"/>
      <c r="D447" s="50"/>
    </row>
    <row r="448" spans="2:4" x14ac:dyDescent="0.2">
      <c r="B448" s="1"/>
      <c r="C448" s="1"/>
      <c r="D448" s="50"/>
    </row>
    <row r="449" spans="2:4" x14ac:dyDescent="0.2">
      <c r="B449" s="1"/>
      <c r="C449" s="1"/>
      <c r="D449" s="50"/>
    </row>
    <row r="450" spans="2:4" x14ac:dyDescent="0.2">
      <c r="B450" s="1"/>
      <c r="C450" s="1"/>
      <c r="D450" s="50"/>
    </row>
    <row r="451" spans="2:4" x14ac:dyDescent="0.2">
      <c r="B451" s="1"/>
      <c r="C451" s="1"/>
      <c r="D451" s="50"/>
    </row>
    <row r="452" spans="2:4" x14ac:dyDescent="0.2">
      <c r="B452" s="1"/>
      <c r="C452" s="1"/>
      <c r="D452" s="50"/>
    </row>
    <row r="453" spans="2:4" x14ac:dyDescent="0.2">
      <c r="B453" s="1"/>
      <c r="C453" s="1"/>
      <c r="D453" s="50"/>
    </row>
    <row r="454" spans="2:4" x14ac:dyDescent="0.2">
      <c r="B454" s="1"/>
      <c r="C454" s="1"/>
      <c r="D454" s="50"/>
    </row>
    <row r="455" spans="2:4" x14ac:dyDescent="0.2">
      <c r="B455" s="1"/>
      <c r="C455" s="1"/>
      <c r="D455" s="50"/>
    </row>
    <row r="456" spans="2:4" x14ac:dyDescent="0.2">
      <c r="B456" s="1"/>
      <c r="C456" s="1"/>
      <c r="D456" s="50"/>
    </row>
    <row r="457" spans="2:4" x14ac:dyDescent="0.2">
      <c r="B457" s="1"/>
      <c r="C457" s="1"/>
      <c r="D457" s="50"/>
    </row>
    <row r="458" spans="2:4" x14ac:dyDescent="0.2">
      <c r="B458" s="1"/>
      <c r="C458" s="1"/>
      <c r="D458" s="50"/>
    </row>
    <row r="459" spans="2:4" x14ac:dyDescent="0.2">
      <c r="B459" s="1"/>
      <c r="C459" s="1"/>
      <c r="D459" s="50"/>
    </row>
    <row r="460" spans="2:4" x14ac:dyDescent="0.2">
      <c r="B460" s="1"/>
      <c r="C460" s="1"/>
      <c r="D460" s="50"/>
    </row>
    <row r="461" spans="2:4" x14ac:dyDescent="0.2">
      <c r="B461" s="1"/>
      <c r="C461" s="1"/>
      <c r="D461" s="50"/>
    </row>
    <row r="462" spans="2:4" x14ac:dyDescent="0.2">
      <c r="B462" s="1"/>
      <c r="C462" s="1"/>
      <c r="D462" s="50"/>
    </row>
    <row r="463" spans="2:4" x14ac:dyDescent="0.2">
      <c r="B463" s="1"/>
      <c r="C463" s="1"/>
      <c r="D463" s="50"/>
    </row>
    <row r="464" spans="2:4" x14ac:dyDescent="0.2">
      <c r="B464" s="1"/>
      <c r="C464" s="1"/>
      <c r="D464" s="50"/>
    </row>
    <row r="465" spans="2:4" x14ac:dyDescent="0.2">
      <c r="B465" s="1"/>
      <c r="C465" s="1"/>
      <c r="D465" s="50"/>
    </row>
    <row r="466" spans="2:4" x14ac:dyDescent="0.2">
      <c r="B466" s="1"/>
      <c r="C466" s="1"/>
      <c r="D466" s="50"/>
    </row>
    <row r="467" spans="2:4" x14ac:dyDescent="0.2">
      <c r="B467" s="1"/>
      <c r="C467" s="1"/>
      <c r="D467" s="50"/>
    </row>
    <row r="468" spans="2:4" x14ac:dyDescent="0.2">
      <c r="B468" s="1"/>
      <c r="C468" s="1"/>
      <c r="D468" s="50"/>
    </row>
    <row r="469" spans="2:4" x14ac:dyDescent="0.2">
      <c r="B469" s="1"/>
      <c r="C469" s="1"/>
      <c r="D469" s="50"/>
    </row>
    <row r="470" spans="2:4" x14ac:dyDescent="0.2">
      <c r="B470" s="1"/>
      <c r="C470" s="1"/>
      <c r="D470" s="50"/>
    </row>
    <row r="471" spans="2:4" x14ac:dyDescent="0.2">
      <c r="B471" s="1"/>
      <c r="C471" s="1"/>
      <c r="D471" s="50"/>
    </row>
    <row r="472" spans="2:4" x14ac:dyDescent="0.2">
      <c r="B472" s="1"/>
      <c r="C472" s="1"/>
      <c r="D472" s="50"/>
    </row>
    <row r="473" spans="2:4" x14ac:dyDescent="0.2">
      <c r="B473" s="1"/>
      <c r="C473" s="1"/>
      <c r="D473" s="50"/>
    </row>
    <row r="474" spans="2:4" x14ac:dyDescent="0.2">
      <c r="B474" s="1"/>
      <c r="C474" s="1"/>
      <c r="D474" s="50"/>
    </row>
    <row r="475" spans="2:4" x14ac:dyDescent="0.2">
      <c r="B475" s="1"/>
      <c r="C475" s="1"/>
      <c r="D475" s="50"/>
    </row>
    <row r="476" spans="2:4" x14ac:dyDescent="0.2">
      <c r="B476" s="1"/>
      <c r="C476" s="1"/>
      <c r="D476" s="50"/>
    </row>
    <row r="477" spans="2:4" x14ac:dyDescent="0.2">
      <c r="B477" s="1"/>
      <c r="C477" s="1"/>
      <c r="D477" s="50"/>
    </row>
    <row r="478" spans="2:4" x14ac:dyDescent="0.2">
      <c r="B478" s="1"/>
      <c r="C478" s="1"/>
      <c r="D478" s="50"/>
    </row>
    <row r="479" spans="2:4" x14ac:dyDescent="0.2">
      <c r="B479" s="1"/>
      <c r="C479" s="1"/>
      <c r="D479" s="50"/>
    </row>
    <row r="480" spans="2:4" x14ac:dyDescent="0.2">
      <c r="B480" s="1"/>
      <c r="C480" s="1"/>
      <c r="D480" s="50"/>
    </row>
    <row r="481" spans="2:4" x14ac:dyDescent="0.2">
      <c r="B481" s="1"/>
      <c r="C481" s="1"/>
      <c r="D481" s="50"/>
    </row>
    <row r="482" spans="2:4" x14ac:dyDescent="0.2">
      <c r="B482" s="1"/>
      <c r="C482" s="1"/>
      <c r="D482" s="50"/>
    </row>
    <row r="483" spans="2:4" x14ac:dyDescent="0.2">
      <c r="B483" s="1"/>
      <c r="C483" s="1"/>
      <c r="D483" s="50"/>
    </row>
    <row r="484" spans="2:4" x14ac:dyDescent="0.2">
      <c r="B484" s="1"/>
      <c r="C484" s="1"/>
      <c r="D484" s="50"/>
    </row>
    <row r="485" spans="2:4" x14ac:dyDescent="0.2">
      <c r="B485" s="1"/>
      <c r="C485" s="1"/>
      <c r="D485" s="50"/>
    </row>
    <row r="486" spans="2:4" x14ac:dyDescent="0.2">
      <c r="B486" s="1"/>
      <c r="C486" s="1"/>
      <c r="D486" s="50"/>
    </row>
    <row r="487" spans="2:4" x14ac:dyDescent="0.2">
      <c r="B487" s="1"/>
      <c r="C487" s="1"/>
      <c r="D487" s="50"/>
    </row>
    <row r="488" spans="2:4" x14ac:dyDescent="0.2">
      <c r="B488" s="1"/>
      <c r="C488" s="1"/>
      <c r="D488" s="50"/>
    </row>
    <row r="489" spans="2:4" x14ac:dyDescent="0.2">
      <c r="B489" s="1"/>
      <c r="C489" s="1"/>
      <c r="D489" s="50"/>
    </row>
    <row r="490" spans="2:4" x14ac:dyDescent="0.2">
      <c r="B490" s="1"/>
      <c r="C490" s="1"/>
      <c r="D490" s="50"/>
    </row>
    <row r="491" spans="2:4" x14ac:dyDescent="0.2">
      <c r="B491" s="1"/>
      <c r="C491" s="1"/>
      <c r="D491" s="50"/>
    </row>
    <row r="492" spans="2:4" x14ac:dyDescent="0.2">
      <c r="B492" s="1"/>
      <c r="C492" s="1"/>
      <c r="D492" s="50"/>
    </row>
    <row r="493" spans="2:4" x14ac:dyDescent="0.2">
      <c r="B493" s="1"/>
      <c r="C493" s="1"/>
      <c r="D493" s="50"/>
    </row>
    <row r="494" spans="2:4" x14ac:dyDescent="0.2">
      <c r="B494" s="1"/>
      <c r="C494" s="1"/>
      <c r="D494" s="50"/>
    </row>
    <row r="495" spans="2:4" x14ac:dyDescent="0.2">
      <c r="B495" s="1"/>
      <c r="C495" s="1"/>
      <c r="D495" s="50"/>
    </row>
    <row r="496" spans="2:4" x14ac:dyDescent="0.2">
      <c r="B496" s="1"/>
      <c r="C496" s="1"/>
      <c r="D496" s="50"/>
    </row>
    <row r="497" spans="2:4" x14ac:dyDescent="0.2">
      <c r="B497" s="1"/>
      <c r="C497" s="1"/>
      <c r="D497" s="50"/>
    </row>
    <row r="498" spans="2:4" x14ac:dyDescent="0.2">
      <c r="B498" s="1"/>
      <c r="C498" s="1"/>
      <c r="D498" s="50"/>
    </row>
    <row r="499" spans="2:4" x14ac:dyDescent="0.2">
      <c r="B499" s="1"/>
      <c r="C499" s="1"/>
      <c r="D499" s="50"/>
    </row>
    <row r="500" spans="2:4" x14ac:dyDescent="0.2">
      <c r="B500" s="1"/>
      <c r="C500" s="1"/>
      <c r="D500" s="50"/>
    </row>
    <row r="501" spans="2:4" x14ac:dyDescent="0.2">
      <c r="B501" s="1"/>
      <c r="C501" s="1"/>
      <c r="D501" s="50"/>
    </row>
    <row r="502" spans="2:4" x14ac:dyDescent="0.2">
      <c r="B502" s="1"/>
      <c r="C502" s="1"/>
      <c r="D502" s="50"/>
    </row>
    <row r="503" spans="2:4" x14ac:dyDescent="0.2">
      <c r="B503" s="1"/>
      <c r="C503" s="1"/>
      <c r="D503" s="50"/>
    </row>
    <row r="504" spans="2:4" x14ac:dyDescent="0.2">
      <c r="B504" s="1"/>
      <c r="C504" s="1"/>
      <c r="D504" s="50"/>
    </row>
    <row r="505" spans="2:4" x14ac:dyDescent="0.2">
      <c r="B505" s="1"/>
      <c r="C505" s="1"/>
      <c r="D505" s="50"/>
    </row>
    <row r="506" spans="2:4" x14ac:dyDescent="0.2">
      <c r="B506" s="1"/>
      <c r="C506" s="1"/>
      <c r="D506" s="50"/>
    </row>
    <row r="507" spans="2:4" x14ac:dyDescent="0.2">
      <c r="B507" s="1"/>
      <c r="C507" s="1"/>
      <c r="D507" s="50"/>
    </row>
    <row r="508" spans="2:4" x14ac:dyDescent="0.2">
      <c r="B508" s="1"/>
      <c r="C508" s="1"/>
      <c r="D508" s="50"/>
    </row>
    <row r="509" spans="2:4" x14ac:dyDescent="0.2">
      <c r="B509" s="1"/>
      <c r="C509" s="1"/>
      <c r="D509" s="50"/>
    </row>
    <row r="510" spans="2:4" x14ac:dyDescent="0.2">
      <c r="B510" s="1"/>
      <c r="C510" s="1"/>
      <c r="D510" s="50"/>
    </row>
    <row r="511" spans="2:4" x14ac:dyDescent="0.2">
      <c r="B511" s="1"/>
      <c r="C511" s="1"/>
      <c r="D511" s="50"/>
    </row>
    <row r="512" spans="2:4" x14ac:dyDescent="0.2">
      <c r="B512" s="1"/>
      <c r="C512" s="1"/>
      <c r="D512" s="50"/>
    </row>
    <row r="513" spans="2:4" x14ac:dyDescent="0.2">
      <c r="B513" s="1"/>
      <c r="C513" s="1"/>
      <c r="D513" s="50"/>
    </row>
    <row r="514" spans="2:4" x14ac:dyDescent="0.2">
      <c r="B514" s="1"/>
      <c r="C514" s="1"/>
      <c r="D514" s="50"/>
    </row>
    <row r="515" spans="2:4" x14ac:dyDescent="0.2">
      <c r="B515" s="1"/>
      <c r="C515" s="1"/>
      <c r="D515" s="50"/>
    </row>
    <row r="516" spans="2:4" x14ac:dyDescent="0.2">
      <c r="B516" s="1"/>
      <c r="C516" s="1"/>
      <c r="D516" s="50"/>
    </row>
    <row r="517" spans="2:4" x14ac:dyDescent="0.2">
      <c r="B517" s="1"/>
      <c r="C517" s="1"/>
      <c r="D517" s="50"/>
    </row>
    <row r="518" spans="2:4" x14ac:dyDescent="0.2">
      <c r="B518" s="1"/>
      <c r="C518" s="1"/>
      <c r="D518" s="50"/>
    </row>
    <row r="519" spans="2:4" x14ac:dyDescent="0.2">
      <c r="B519" s="1"/>
      <c r="C519" s="1"/>
      <c r="D519" s="50"/>
    </row>
    <row r="520" spans="2:4" x14ac:dyDescent="0.2">
      <c r="B520" s="1"/>
      <c r="C520" s="1"/>
      <c r="D520" s="50"/>
    </row>
    <row r="521" spans="2:4" x14ac:dyDescent="0.2">
      <c r="B521" s="1"/>
      <c r="C521" s="1"/>
      <c r="D521" s="50"/>
    </row>
    <row r="522" spans="2:4" x14ac:dyDescent="0.2">
      <c r="B522" s="1"/>
      <c r="C522" s="1"/>
      <c r="D522" s="50"/>
    </row>
    <row r="523" spans="2:4" x14ac:dyDescent="0.2">
      <c r="B523" s="1"/>
      <c r="C523" s="1"/>
      <c r="D523" s="50"/>
    </row>
    <row r="524" spans="2:4" x14ac:dyDescent="0.2">
      <c r="B524" s="1"/>
      <c r="C524" s="1"/>
      <c r="D524" s="50"/>
    </row>
    <row r="525" spans="2:4" x14ac:dyDescent="0.2">
      <c r="B525" s="1"/>
      <c r="C525" s="1"/>
      <c r="D525" s="50"/>
    </row>
    <row r="526" spans="2:4" x14ac:dyDescent="0.2">
      <c r="B526" s="1"/>
      <c r="C526" s="1"/>
      <c r="D526" s="50"/>
    </row>
    <row r="527" spans="2:4" x14ac:dyDescent="0.2">
      <c r="B527" s="1"/>
      <c r="C527" s="1"/>
      <c r="D527" s="50"/>
    </row>
    <row r="528" spans="2:4" x14ac:dyDescent="0.2">
      <c r="B528" s="1"/>
      <c r="C528" s="1"/>
      <c r="D528" s="50"/>
    </row>
    <row r="529" spans="2:4" x14ac:dyDescent="0.2">
      <c r="B529" s="1"/>
      <c r="C529" s="1"/>
      <c r="D529" s="50"/>
    </row>
    <row r="530" spans="2:4" x14ac:dyDescent="0.2">
      <c r="B530" s="1"/>
      <c r="C530" s="1"/>
      <c r="D530" s="50"/>
    </row>
    <row r="531" spans="2:4" x14ac:dyDescent="0.2">
      <c r="B531" s="1"/>
      <c r="C531" s="1"/>
      <c r="D531" s="50"/>
    </row>
    <row r="532" spans="2:4" x14ac:dyDescent="0.2">
      <c r="B532" s="1"/>
      <c r="C532" s="1"/>
      <c r="D532" s="50"/>
    </row>
    <row r="533" spans="2:4" x14ac:dyDescent="0.2">
      <c r="B533" s="1"/>
      <c r="C533" s="1"/>
      <c r="D533" s="50"/>
    </row>
    <row r="534" spans="2:4" x14ac:dyDescent="0.2">
      <c r="B534" s="1"/>
      <c r="C534" s="1"/>
      <c r="D534" s="50"/>
    </row>
    <row r="535" spans="2:4" x14ac:dyDescent="0.2">
      <c r="B535" s="1"/>
      <c r="C535" s="1"/>
      <c r="D535" s="50"/>
    </row>
    <row r="536" spans="2:4" x14ac:dyDescent="0.2">
      <c r="B536" s="1"/>
      <c r="C536" s="1"/>
      <c r="D536" s="50"/>
    </row>
    <row r="537" spans="2:4" x14ac:dyDescent="0.2">
      <c r="B537" s="1"/>
      <c r="C537" s="1"/>
      <c r="D537" s="50"/>
    </row>
    <row r="538" spans="2:4" x14ac:dyDescent="0.2">
      <c r="B538" s="1"/>
      <c r="C538" s="1"/>
      <c r="D538" s="50"/>
    </row>
    <row r="539" spans="2:4" x14ac:dyDescent="0.2">
      <c r="B539" s="1"/>
      <c r="C539" s="1"/>
      <c r="D539" s="50"/>
    </row>
    <row r="540" spans="2:4" x14ac:dyDescent="0.2">
      <c r="B540" s="1"/>
      <c r="C540" s="1"/>
      <c r="D540" s="50"/>
    </row>
    <row r="541" spans="2:4" x14ac:dyDescent="0.2">
      <c r="B541" s="1"/>
      <c r="C541" s="1"/>
      <c r="D541" s="50"/>
    </row>
    <row r="542" spans="2:4" x14ac:dyDescent="0.2">
      <c r="B542" s="1"/>
      <c r="C542" s="1"/>
      <c r="D542" s="50"/>
    </row>
    <row r="543" spans="2:4" x14ac:dyDescent="0.2">
      <c r="B543" s="1"/>
      <c r="C543" s="1"/>
      <c r="D543" s="50"/>
    </row>
    <row r="544" spans="2:4" x14ac:dyDescent="0.2">
      <c r="B544" s="1"/>
      <c r="C544" s="1"/>
      <c r="D544" s="50"/>
    </row>
    <row r="545" spans="2:4" x14ac:dyDescent="0.2">
      <c r="B545" s="1"/>
      <c r="C545" s="1"/>
      <c r="D545" s="50"/>
    </row>
    <row r="546" spans="2:4" x14ac:dyDescent="0.2">
      <c r="B546" s="1"/>
      <c r="C546" s="1"/>
      <c r="D546" s="50"/>
    </row>
    <row r="547" spans="2:4" x14ac:dyDescent="0.2">
      <c r="B547" s="1"/>
      <c r="C547" s="1"/>
      <c r="D547" s="50"/>
    </row>
    <row r="548" spans="2:4" x14ac:dyDescent="0.2">
      <c r="B548" s="1"/>
      <c r="C548" s="1"/>
      <c r="D548" s="50"/>
    </row>
    <row r="549" spans="2:4" x14ac:dyDescent="0.2">
      <c r="B549" s="1"/>
      <c r="C549" s="1"/>
      <c r="D549" s="50"/>
    </row>
    <row r="550" spans="2:4" x14ac:dyDescent="0.2">
      <c r="B550" s="1"/>
      <c r="C550" s="1"/>
      <c r="D550" s="50"/>
    </row>
    <row r="551" spans="2:4" x14ac:dyDescent="0.2">
      <c r="B551" s="1"/>
      <c r="C551" s="1"/>
      <c r="D551" s="50"/>
    </row>
    <row r="552" spans="2:4" x14ac:dyDescent="0.2">
      <c r="B552" s="1"/>
      <c r="C552" s="1"/>
      <c r="D552" s="50"/>
    </row>
    <row r="553" spans="2:4" x14ac:dyDescent="0.2">
      <c r="B553" s="1"/>
      <c r="C553" s="1"/>
      <c r="D553" s="50"/>
    </row>
    <row r="554" spans="2:4" x14ac:dyDescent="0.2">
      <c r="B554" s="1"/>
      <c r="C554" s="1"/>
      <c r="D554" s="50"/>
    </row>
    <row r="555" spans="2:4" x14ac:dyDescent="0.2">
      <c r="B555" s="1"/>
      <c r="C555" s="1"/>
      <c r="D555" s="50"/>
    </row>
    <row r="556" spans="2:4" x14ac:dyDescent="0.2">
      <c r="B556" s="1"/>
      <c r="C556" s="1"/>
      <c r="D556" s="50"/>
    </row>
    <row r="557" spans="2:4" x14ac:dyDescent="0.2">
      <c r="B557" s="1"/>
      <c r="C557" s="1"/>
      <c r="D557" s="50"/>
    </row>
    <row r="558" spans="2:4" x14ac:dyDescent="0.2">
      <c r="B558" s="1"/>
      <c r="C558" s="1"/>
      <c r="D558" s="50"/>
    </row>
    <row r="559" spans="2:4" x14ac:dyDescent="0.2">
      <c r="B559" s="1"/>
      <c r="C559" s="1"/>
      <c r="D559" s="50"/>
    </row>
    <row r="560" spans="2:4" x14ac:dyDescent="0.2">
      <c r="B560" s="1"/>
      <c r="C560" s="1"/>
      <c r="D560" s="50"/>
    </row>
    <row r="561" spans="2:4" x14ac:dyDescent="0.2">
      <c r="B561" s="1"/>
      <c r="C561" s="1"/>
      <c r="D561" s="50"/>
    </row>
    <row r="562" spans="2:4" x14ac:dyDescent="0.2">
      <c r="B562" s="1"/>
      <c r="C562" s="1"/>
      <c r="D562" s="50"/>
    </row>
    <row r="563" spans="2:4" x14ac:dyDescent="0.2">
      <c r="B563" s="1"/>
      <c r="C563" s="1"/>
      <c r="D563" s="50"/>
    </row>
    <row r="564" spans="2:4" x14ac:dyDescent="0.2">
      <c r="B564" s="1"/>
      <c r="C564" s="1"/>
      <c r="D564" s="50"/>
    </row>
    <row r="565" spans="2:4" x14ac:dyDescent="0.2">
      <c r="B565" s="1"/>
      <c r="C565" s="1"/>
      <c r="D565" s="50"/>
    </row>
    <row r="566" spans="2:4" x14ac:dyDescent="0.2">
      <c r="B566" s="1"/>
      <c r="C566" s="1"/>
      <c r="D566" s="50"/>
    </row>
    <row r="567" spans="2:4" x14ac:dyDescent="0.2">
      <c r="B567" s="1"/>
      <c r="C567" s="1"/>
      <c r="D567" s="50"/>
    </row>
    <row r="568" spans="2:4" x14ac:dyDescent="0.2">
      <c r="B568" s="1"/>
      <c r="C568" s="1"/>
      <c r="D568" s="50"/>
    </row>
    <row r="569" spans="2:4" x14ac:dyDescent="0.2">
      <c r="B569" s="1"/>
      <c r="C569" s="1"/>
      <c r="D569" s="50"/>
    </row>
    <row r="570" spans="2:4" x14ac:dyDescent="0.2">
      <c r="B570" s="1"/>
      <c r="C570" s="1"/>
      <c r="D570" s="50"/>
    </row>
    <row r="571" spans="2:4" x14ac:dyDescent="0.2">
      <c r="B571" s="1"/>
      <c r="C571" s="1"/>
      <c r="D571" s="50"/>
    </row>
    <row r="572" spans="2:4" x14ac:dyDescent="0.2">
      <c r="B572" s="1"/>
      <c r="C572" s="1"/>
      <c r="D572" s="50"/>
    </row>
    <row r="573" spans="2:4" x14ac:dyDescent="0.2">
      <c r="B573" s="1"/>
      <c r="C573" s="1"/>
      <c r="D573" s="50"/>
    </row>
    <row r="574" spans="2:4" x14ac:dyDescent="0.2">
      <c r="B574" s="1"/>
      <c r="C574" s="1"/>
      <c r="D574" s="50"/>
    </row>
    <row r="575" spans="2:4" x14ac:dyDescent="0.2">
      <c r="B575" s="1"/>
      <c r="C575" s="1"/>
      <c r="D575" s="50"/>
    </row>
    <row r="576" spans="2:4" x14ac:dyDescent="0.2">
      <c r="B576" s="1"/>
      <c r="C576" s="1"/>
      <c r="D576" s="50"/>
    </row>
    <row r="577" spans="2:4" x14ac:dyDescent="0.2">
      <c r="B577" s="1"/>
      <c r="C577" s="1"/>
      <c r="D577" s="50"/>
    </row>
    <row r="578" spans="2:4" x14ac:dyDescent="0.2">
      <c r="B578" s="1"/>
      <c r="C578" s="1"/>
      <c r="D578" s="50"/>
    </row>
    <row r="579" spans="2:4" x14ac:dyDescent="0.2">
      <c r="B579" s="1"/>
      <c r="C579" s="1"/>
      <c r="D579" s="50"/>
    </row>
    <row r="580" spans="2:4" x14ac:dyDescent="0.2">
      <c r="B580" s="1"/>
      <c r="C580" s="1"/>
      <c r="D580" s="50"/>
    </row>
    <row r="581" spans="2:4" x14ac:dyDescent="0.2">
      <c r="B581" s="1"/>
      <c r="C581" s="1"/>
      <c r="D581" s="50"/>
    </row>
    <row r="582" spans="2:4" x14ac:dyDescent="0.2">
      <c r="B582" s="1"/>
      <c r="C582" s="1"/>
      <c r="D582" s="50"/>
    </row>
    <row r="583" spans="2:4" x14ac:dyDescent="0.2">
      <c r="B583" s="1"/>
      <c r="C583" s="1"/>
      <c r="D583" s="50"/>
    </row>
    <row r="584" spans="2:4" x14ac:dyDescent="0.2">
      <c r="B584" s="1"/>
      <c r="C584" s="1"/>
      <c r="D584" s="50"/>
    </row>
    <row r="585" spans="2:4" x14ac:dyDescent="0.2">
      <c r="B585" s="1"/>
      <c r="C585" s="1"/>
      <c r="D585" s="50"/>
    </row>
    <row r="586" spans="2:4" x14ac:dyDescent="0.2">
      <c r="B586" s="1"/>
      <c r="C586" s="1"/>
      <c r="D586" s="50"/>
    </row>
    <row r="587" spans="2:4" x14ac:dyDescent="0.2">
      <c r="B587" s="1"/>
      <c r="C587" s="1"/>
      <c r="D587" s="50"/>
    </row>
    <row r="588" spans="2:4" x14ac:dyDescent="0.2">
      <c r="B588" s="1"/>
      <c r="C588" s="1"/>
      <c r="D588" s="50"/>
    </row>
    <row r="589" spans="2:4" x14ac:dyDescent="0.2">
      <c r="B589" s="1"/>
      <c r="C589" s="1"/>
      <c r="D589" s="50"/>
    </row>
    <row r="590" spans="2:4" x14ac:dyDescent="0.2">
      <c r="B590" s="1"/>
      <c r="C590" s="1"/>
      <c r="D590" s="50"/>
    </row>
    <row r="591" spans="2:4" x14ac:dyDescent="0.2">
      <c r="B591" s="1"/>
      <c r="C591" s="1"/>
      <c r="D591" s="50"/>
    </row>
    <row r="592" spans="2:4" x14ac:dyDescent="0.2">
      <c r="B592" s="1"/>
      <c r="C592" s="1"/>
      <c r="D592" s="50"/>
    </row>
    <row r="593" spans="2:4" x14ac:dyDescent="0.2">
      <c r="B593" s="1"/>
      <c r="C593" s="1"/>
      <c r="D593" s="50"/>
    </row>
    <row r="594" spans="2:4" x14ac:dyDescent="0.2">
      <c r="B594" s="1"/>
      <c r="C594" s="1"/>
      <c r="D594" s="50"/>
    </row>
    <row r="595" spans="2:4" x14ac:dyDescent="0.2">
      <c r="B595" s="1"/>
      <c r="C595" s="1"/>
      <c r="D595" s="50"/>
    </row>
    <row r="596" spans="2:4" x14ac:dyDescent="0.2">
      <c r="B596" s="1"/>
      <c r="C596" s="1"/>
      <c r="D596" s="50"/>
    </row>
    <row r="597" spans="2:4" x14ac:dyDescent="0.2">
      <c r="B597" s="1"/>
      <c r="C597" s="1"/>
      <c r="D597" s="50"/>
    </row>
    <row r="598" spans="2:4" x14ac:dyDescent="0.2">
      <c r="B598" s="1"/>
      <c r="C598" s="1"/>
      <c r="D598" s="50"/>
    </row>
    <row r="599" spans="2:4" x14ac:dyDescent="0.2">
      <c r="B599" s="1"/>
      <c r="C599" s="1"/>
      <c r="D599" s="50"/>
    </row>
    <row r="600" spans="2:4" x14ac:dyDescent="0.2">
      <c r="B600" s="1"/>
      <c r="C600" s="1"/>
      <c r="D600" s="50"/>
    </row>
    <row r="601" spans="2:4" x14ac:dyDescent="0.2">
      <c r="B601" s="1"/>
      <c r="C601" s="1"/>
      <c r="D601" s="50"/>
    </row>
    <row r="602" spans="2:4" x14ac:dyDescent="0.2">
      <c r="B602" s="1"/>
      <c r="C602" s="1"/>
      <c r="D602" s="50"/>
    </row>
    <row r="603" spans="2:4" x14ac:dyDescent="0.2">
      <c r="B603" s="1"/>
      <c r="C603" s="1"/>
      <c r="D603" s="50"/>
    </row>
    <row r="604" spans="2:4" x14ac:dyDescent="0.2">
      <c r="B604" s="1"/>
      <c r="C604" s="1"/>
      <c r="D604" s="50"/>
    </row>
    <row r="605" spans="2:4" x14ac:dyDescent="0.2">
      <c r="B605" s="1"/>
      <c r="C605" s="1"/>
      <c r="D605" s="50"/>
    </row>
    <row r="606" spans="2:4" x14ac:dyDescent="0.2">
      <c r="B606" s="1"/>
      <c r="C606" s="1"/>
      <c r="D606" s="50"/>
    </row>
    <row r="607" spans="2:4" x14ac:dyDescent="0.2">
      <c r="B607" s="1"/>
      <c r="C607" s="1"/>
      <c r="D607" s="50"/>
    </row>
    <row r="608" spans="2:4" x14ac:dyDescent="0.2">
      <c r="B608" s="1"/>
      <c r="C608" s="1"/>
      <c r="D608" s="50"/>
    </row>
    <row r="609" spans="2:4" x14ac:dyDescent="0.2">
      <c r="B609" s="1"/>
      <c r="C609" s="1"/>
      <c r="D609" s="50"/>
    </row>
    <row r="610" spans="2:4" x14ac:dyDescent="0.2">
      <c r="B610" s="1"/>
      <c r="C610" s="1"/>
      <c r="D610" s="50"/>
    </row>
    <row r="611" spans="2:4" x14ac:dyDescent="0.2">
      <c r="B611" s="1"/>
      <c r="C611" s="1"/>
      <c r="D611" s="50"/>
    </row>
    <row r="612" spans="2:4" x14ac:dyDescent="0.2">
      <c r="B612" s="1"/>
      <c r="C612" s="1"/>
      <c r="D612" s="50"/>
    </row>
    <row r="613" spans="2:4" x14ac:dyDescent="0.2">
      <c r="B613" s="1"/>
      <c r="C613" s="1"/>
      <c r="D613" s="50"/>
    </row>
    <row r="614" spans="2:4" x14ac:dyDescent="0.2">
      <c r="B614" s="1"/>
      <c r="C614" s="1"/>
      <c r="D614" s="50"/>
    </row>
    <row r="615" spans="2:4" x14ac:dyDescent="0.2">
      <c r="B615" s="1"/>
      <c r="C615" s="1"/>
      <c r="D615" s="50"/>
    </row>
    <row r="616" spans="2:4" x14ac:dyDescent="0.2">
      <c r="B616" s="1"/>
      <c r="C616" s="1"/>
      <c r="D616" s="50"/>
    </row>
    <row r="617" spans="2:4" x14ac:dyDescent="0.2">
      <c r="B617" s="1"/>
      <c r="C617" s="1"/>
      <c r="D617" s="50"/>
    </row>
    <row r="618" spans="2:4" x14ac:dyDescent="0.2">
      <c r="B618" s="1"/>
      <c r="C618" s="1"/>
      <c r="D618" s="50"/>
    </row>
    <row r="619" spans="2:4" x14ac:dyDescent="0.2">
      <c r="B619" s="1"/>
      <c r="C619" s="1"/>
      <c r="D619" s="50"/>
    </row>
    <row r="620" spans="2:4" x14ac:dyDescent="0.2">
      <c r="B620" s="1"/>
      <c r="C620" s="1"/>
      <c r="D620" s="50"/>
    </row>
    <row r="621" spans="2:4" x14ac:dyDescent="0.2">
      <c r="B621" s="1"/>
      <c r="C621" s="1"/>
      <c r="D621" s="50"/>
    </row>
    <row r="622" spans="2:4" x14ac:dyDescent="0.2">
      <c r="B622" s="1"/>
      <c r="C622" s="1"/>
      <c r="D622" s="50"/>
    </row>
    <row r="623" spans="2:4" x14ac:dyDescent="0.2">
      <c r="B623" s="1"/>
      <c r="C623" s="1"/>
      <c r="D623" s="50"/>
    </row>
    <row r="624" spans="2:4" x14ac:dyDescent="0.2">
      <c r="B624" s="1"/>
      <c r="C624" s="1"/>
      <c r="D624" s="50"/>
    </row>
    <row r="625" spans="2:4" x14ac:dyDescent="0.2">
      <c r="B625" s="1"/>
      <c r="C625" s="1"/>
      <c r="D625" s="50"/>
    </row>
    <row r="626" spans="2:4" x14ac:dyDescent="0.2">
      <c r="B626" s="1"/>
      <c r="C626" s="1"/>
      <c r="D626" s="50"/>
    </row>
    <row r="627" spans="2:4" x14ac:dyDescent="0.2">
      <c r="B627" s="1"/>
      <c r="C627" s="1"/>
      <c r="D627" s="50"/>
    </row>
    <row r="628" spans="2:4" x14ac:dyDescent="0.2">
      <c r="B628" s="1"/>
      <c r="C628" s="1"/>
      <c r="D628" s="50"/>
    </row>
    <row r="629" spans="2:4" x14ac:dyDescent="0.2">
      <c r="B629" s="1"/>
      <c r="C629" s="1"/>
      <c r="D629" s="50"/>
    </row>
    <row r="630" spans="2:4" x14ac:dyDescent="0.2">
      <c r="B630" s="1"/>
      <c r="C630" s="1"/>
      <c r="D630" s="50"/>
    </row>
    <row r="631" spans="2:4" x14ac:dyDescent="0.2">
      <c r="B631" s="1"/>
      <c r="C631" s="1"/>
      <c r="D631" s="50"/>
    </row>
    <row r="632" spans="2:4" x14ac:dyDescent="0.2">
      <c r="B632" s="1"/>
      <c r="C632" s="1"/>
      <c r="D632" s="50"/>
    </row>
    <row r="633" spans="2:4" x14ac:dyDescent="0.2">
      <c r="B633" s="1"/>
      <c r="C633" s="1"/>
      <c r="D633" s="50"/>
    </row>
    <row r="634" spans="2:4" x14ac:dyDescent="0.2">
      <c r="B634" s="1"/>
      <c r="C634" s="1"/>
      <c r="D634" s="50"/>
    </row>
    <row r="635" spans="2:4" x14ac:dyDescent="0.2">
      <c r="B635" s="1"/>
      <c r="C635" s="1"/>
      <c r="D635" s="50"/>
    </row>
    <row r="636" spans="2:4" x14ac:dyDescent="0.2">
      <c r="B636" s="1"/>
      <c r="C636" s="1"/>
      <c r="D636" s="50"/>
    </row>
    <row r="637" spans="2:4" x14ac:dyDescent="0.2">
      <c r="B637" s="1"/>
      <c r="C637" s="1"/>
      <c r="D637" s="50"/>
    </row>
    <row r="638" spans="2:4" x14ac:dyDescent="0.2">
      <c r="B638" s="1"/>
      <c r="C638" s="1"/>
      <c r="D638" s="50"/>
    </row>
    <row r="639" spans="2:4" x14ac:dyDescent="0.2">
      <c r="B639" s="1"/>
      <c r="C639" s="1"/>
      <c r="D639" s="50"/>
    </row>
    <row r="640" spans="2:4" x14ac:dyDescent="0.2">
      <c r="B640" s="1"/>
      <c r="C640" s="1"/>
      <c r="D640" s="50"/>
    </row>
    <row r="641" spans="2:4" x14ac:dyDescent="0.2">
      <c r="B641" s="1"/>
      <c r="C641" s="1"/>
      <c r="D641" s="50"/>
    </row>
    <row r="642" spans="2:4" x14ac:dyDescent="0.2">
      <c r="B642" s="1"/>
      <c r="C642" s="1"/>
      <c r="D642" s="50"/>
    </row>
    <row r="643" spans="2:4" x14ac:dyDescent="0.2">
      <c r="B643" s="1"/>
      <c r="C643" s="1"/>
      <c r="D643" s="50"/>
    </row>
    <row r="644" spans="2:4" x14ac:dyDescent="0.2">
      <c r="B644" s="1"/>
      <c r="C644" s="1"/>
      <c r="D644" s="50"/>
    </row>
    <row r="645" spans="2:4" x14ac:dyDescent="0.2">
      <c r="B645" s="1"/>
      <c r="C645" s="1"/>
      <c r="D645" s="50"/>
    </row>
    <row r="646" spans="2:4" x14ac:dyDescent="0.2">
      <c r="B646" s="1"/>
      <c r="C646" s="1"/>
      <c r="D646" s="50"/>
    </row>
    <row r="647" spans="2:4" x14ac:dyDescent="0.2">
      <c r="B647" s="1"/>
      <c r="C647" s="1"/>
      <c r="D647" s="50"/>
    </row>
    <row r="648" spans="2:4" x14ac:dyDescent="0.2">
      <c r="B648" s="1"/>
      <c r="C648" s="1"/>
      <c r="D648" s="50"/>
    </row>
    <row r="649" spans="2:4" x14ac:dyDescent="0.2">
      <c r="B649" s="1"/>
      <c r="C649" s="1"/>
      <c r="D649" s="50"/>
    </row>
    <row r="650" spans="2:4" x14ac:dyDescent="0.2">
      <c r="B650" s="1"/>
      <c r="C650" s="1"/>
      <c r="D650" s="50"/>
    </row>
    <row r="651" spans="2:4" x14ac:dyDescent="0.2">
      <c r="B651" s="1"/>
      <c r="C651" s="1"/>
      <c r="D651" s="50"/>
    </row>
    <row r="652" spans="2:4" x14ac:dyDescent="0.2">
      <c r="B652" s="1"/>
      <c r="C652" s="1"/>
      <c r="D652" s="50"/>
    </row>
    <row r="653" spans="2:4" x14ac:dyDescent="0.2">
      <c r="B653" s="1"/>
      <c r="C653" s="1"/>
      <c r="D653" s="50"/>
    </row>
    <row r="654" spans="2:4" x14ac:dyDescent="0.2">
      <c r="B654" s="1"/>
      <c r="C654" s="1"/>
      <c r="D654" s="50"/>
    </row>
    <row r="655" spans="2:4" x14ac:dyDescent="0.2">
      <c r="B655" s="1"/>
      <c r="C655" s="1"/>
      <c r="D655" s="50"/>
    </row>
    <row r="656" spans="2:4" x14ac:dyDescent="0.2">
      <c r="B656" s="1"/>
      <c r="C656" s="1"/>
      <c r="D656" s="50"/>
    </row>
    <row r="657" spans="2:4" x14ac:dyDescent="0.2">
      <c r="B657" s="1"/>
      <c r="C657" s="1"/>
      <c r="D657" s="50"/>
    </row>
    <row r="658" spans="2:4" x14ac:dyDescent="0.2">
      <c r="B658" s="1"/>
      <c r="C658" s="1"/>
      <c r="D658" s="50"/>
    </row>
    <row r="659" spans="2:4" x14ac:dyDescent="0.2">
      <c r="B659" s="1"/>
      <c r="C659" s="1"/>
      <c r="D659" s="50"/>
    </row>
    <row r="660" spans="2:4" x14ac:dyDescent="0.2">
      <c r="B660" s="1"/>
      <c r="C660" s="1"/>
      <c r="D660" s="50"/>
    </row>
    <row r="661" spans="2:4" x14ac:dyDescent="0.2">
      <c r="B661" s="1"/>
      <c r="C661" s="1"/>
      <c r="D661" s="50"/>
    </row>
    <row r="662" spans="2:4" x14ac:dyDescent="0.2">
      <c r="B662" s="1"/>
      <c r="C662" s="1"/>
      <c r="D662" s="50"/>
    </row>
    <row r="663" spans="2:4" x14ac:dyDescent="0.2">
      <c r="B663" s="1"/>
      <c r="C663" s="1"/>
      <c r="D663" s="50"/>
    </row>
    <row r="664" spans="2:4" x14ac:dyDescent="0.2">
      <c r="B664" s="1"/>
      <c r="C664" s="1"/>
      <c r="D664" s="50"/>
    </row>
    <row r="665" spans="2:4" x14ac:dyDescent="0.2">
      <c r="B665" s="1"/>
      <c r="C665" s="1"/>
      <c r="D665" s="50"/>
    </row>
    <row r="666" spans="2:4" x14ac:dyDescent="0.2">
      <c r="B666" s="1"/>
      <c r="C666" s="1"/>
      <c r="D666" s="50"/>
    </row>
    <row r="667" spans="2:4" x14ac:dyDescent="0.2">
      <c r="B667" s="1"/>
      <c r="C667" s="1"/>
      <c r="D667" s="50"/>
    </row>
    <row r="668" spans="2:4" x14ac:dyDescent="0.2">
      <c r="B668" s="1"/>
      <c r="C668" s="1"/>
      <c r="D668" s="50"/>
    </row>
    <row r="669" spans="2:4" x14ac:dyDescent="0.2">
      <c r="B669" s="1"/>
      <c r="C669" s="1"/>
      <c r="D669" s="50"/>
    </row>
    <row r="670" spans="2:4" x14ac:dyDescent="0.2">
      <c r="B670" s="1"/>
      <c r="C670" s="1"/>
      <c r="D670" s="50"/>
    </row>
    <row r="671" spans="2:4" x14ac:dyDescent="0.2">
      <c r="B671" s="1"/>
      <c r="C671" s="1"/>
      <c r="D671" s="50"/>
    </row>
    <row r="672" spans="2:4" x14ac:dyDescent="0.2">
      <c r="B672" s="1"/>
      <c r="C672" s="1"/>
      <c r="D672" s="50"/>
    </row>
    <row r="673" spans="2:4" x14ac:dyDescent="0.2">
      <c r="B673" s="1"/>
      <c r="C673" s="1"/>
      <c r="D673" s="50"/>
    </row>
    <row r="674" spans="2:4" x14ac:dyDescent="0.2">
      <c r="B674" s="1"/>
      <c r="C674" s="1"/>
      <c r="D674" s="50"/>
    </row>
    <row r="675" spans="2:4" x14ac:dyDescent="0.2">
      <c r="B675" s="1"/>
      <c r="C675" s="1"/>
      <c r="D675" s="50"/>
    </row>
    <row r="676" spans="2:4" x14ac:dyDescent="0.2">
      <c r="B676" s="1"/>
      <c r="C676" s="1"/>
      <c r="D676" s="50"/>
    </row>
    <row r="677" spans="2:4" x14ac:dyDescent="0.2">
      <c r="B677" s="1"/>
      <c r="C677" s="1"/>
      <c r="D677" s="50"/>
    </row>
    <row r="678" spans="2:4" x14ac:dyDescent="0.2">
      <c r="B678" s="1"/>
      <c r="C678" s="1"/>
      <c r="D678" s="50"/>
    </row>
    <row r="679" spans="2:4" x14ac:dyDescent="0.2">
      <c r="B679" s="1"/>
      <c r="C679" s="1"/>
      <c r="D679" s="50"/>
    </row>
    <row r="680" spans="2:4" x14ac:dyDescent="0.2">
      <c r="B680" s="1"/>
      <c r="C680" s="1"/>
      <c r="D680" s="50"/>
    </row>
    <row r="681" spans="2:4" x14ac:dyDescent="0.2">
      <c r="B681" s="1"/>
      <c r="C681" s="1"/>
      <c r="D681" s="50"/>
    </row>
    <row r="682" spans="2:4" x14ac:dyDescent="0.2">
      <c r="B682" s="1"/>
      <c r="C682" s="1"/>
      <c r="D682" s="50"/>
    </row>
    <row r="683" spans="2:4" x14ac:dyDescent="0.2">
      <c r="B683" s="1"/>
      <c r="C683" s="1"/>
      <c r="D683" s="50"/>
    </row>
    <row r="684" spans="2:4" x14ac:dyDescent="0.2">
      <c r="B684" s="1"/>
      <c r="C684" s="1"/>
      <c r="D684" s="50"/>
    </row>
    <row r="685" spans="2:4" x14ac:dyDescent="0.2">
      <c r="B685" s="1"/>
      <c r="C685" s="1"/>
      <c r="D685" s="50"/>
    </row>
    <row r="686" spans="2:4" x14ac:dyDescent="0.2">
      <c r="B686" s="1"/>
      <c r="C686" s="1"/>
      <c r="D686" s="50"/>
    </row>
    <row r="687" spans="2:4" x14ac:dyDescent="0.2">
      <c r="B687" s="1"/>
      <c r="C687" s="1"/>
      <c r="D687" s="50"/>
    </row>
    <row r="688" spans="2:4" x14ac:dyDescent="0.2">
      <c r="B688" s="1"/>
      <c r="C688" s="1"/>
      <c r="D688" s="50"/>
    </row>
    <row r="689" spans="2:4" x14ac:dyDescent="0.2">
      <c r="B689" s="1"/>
      <c r="C689" s="1"/>
      <c r="D689" s="50"/>
    </row>
    <row r="690" spans="2:4" x14ac:dyDescent="0.2">
      <c r="B690" s="1"/>
      <c r="C690" s="1"/>
      <c r="D690" s="50"/>
    </row>
    <row r="691" spans="2:4" x14ac:dyDescent="0.2">
      <c r="B691" s="1"/>
      <c r="C691" s="1"/>
      <c r="D691" s="50"/>
    </row>
    <row r="692" spans="2:4" x14ac:dyDescent="0.2">
      <c r="B692" s="1"/>
      <c r="C692" s="1"/>
      <c r="D692" s="50"/>
    </row>
    <row r="693" spans="2:4" x14ac:dyDescent="0.2">
      <c r="B693" s="1"/>
      <c r="C693" s="1"/>
      <c r="D693" s="50"/>
    </row>
    <row r="694" spans="2:4" x14ac:dyDescent="0.2">
      <c r="B694" s="1"/>
      <c r="C694" s="1"/>
      <c r="D694" s="50"/>
    </row>
    <row r="695" spans="2:4" x14ac:dyDescent="0.2">
      <c r="B695" s="1"/>
      <c r="C695" s="1"/>
      <c r="D695" s="50"/>
    </row>
    <row r="696" spans="2:4" x14ac:dyDescent="0.2">
      <c r="B696" s="1"/>
      <c r="C696" s="1"/>
      <c r="D696" s="50"/>
    </row>
    <row r="697" spans="2:4" x14ac:dyDescent="0.2">
      <c r="B697" s="1"/>
      <c r="C697" s="1"/>
      <c r="D697" s="50"/>
    </row>
    <row r="698" spans="2:4" x14ac:dyDescent="0.2">
      <c r="B698" s="1"/>
      <c r="C698" s="1"/>
      <c r="D698" s="50"/>
    </row>
    <row r="699" spans="2:4" x14ac:dyDescent="0.2">
      <c r="B699" s="1"/>
      <c r="C699" s="1"/>
      <c r="D699" s="50"/>
    </row>
    <row r="700" spans="2:4" x14ac:dyDescent="0.2">
      <c r="B700" s="1"/>
      <c r="C700" s="1"/>
      <c r="D700" s="50"/>
    </row>
    <row r="701" spans="2:4" x14ac:dyDescent="0.2">
      <c r="B701" s="1"/>
      <c r="C701" s="1"/>
      <c r="D701" s="50"/>
    </row>
    <row r="702" spans="2:4" x14ac:dyDescent="0.2">
      <c r="B702" s="1"/>
      <c r="C702" s="1"/>
      <c r="D702" s="50"/>
    </row>
    <row r="703" spans="2:4" x14ac:dyDescent="0.2">
      <c r="B703" s="1"/>
      <c r="C703" s="1"/>
      <c r="D703" s="50"/>
    </row>
    <row r="704" spans="2:4" x14ac:dyDescent="0.2">
      <c r="B704" s="1"/>
      <c r="C704" s="1"/>
      <c r="D704" s="50"/>
    </row>
    <row r="705" spans="2:4" x14ac:dyDescent="0.2">
      <c r="B705" s="1"/>
      <c r="C705" s="1"/>
      <c r="D705" s="50"/>
    </row>
    <row r="706" spans="2:4" x14ac:dyDescent="0.2">
      <c r="B706" s="1"/>
      <c r="C706" s="1"/>
      <c r="D706" s="50"/>
    </row>
    <row r="707" spans="2:4" x14ac:dyDescent="0.2">
      <c r="B707" s="1"/>
      <c r="C707" s="1"/>
      <c r="D707" s="50"/>
    </row>
    <row r="708" spans="2:4" x14ac:dyDescent="0.2">
      <c r="B708" s="1"/>
      <c r="C708" s="1"/>
      <c r="D708" s="50"/>
    </row>
    <row r="709" spans="2:4" x14ac:dyDescent="0.2">
      <c r="B709" s="1"/>
      <c r="C709" s="1"/>
      <c r="D709" s="50"/>
    </row>
    <row r="710" spans="2:4" x14ac:dyDescent="0.2">
      <c r="B710" s="1"/>
      <c r="C710" s="1"/>
      <c r="D710" s="50"/>
    </row>
    <row r="711" spans="2:4" x14ac:dyDescent="0.2">
      <c r="B711" s="1"/>
      <c r="C711" s="1"/>
      <c r="D711" s="50"/>
    </row>
    <row r="712" spans="2:4" x14ac:dyDescent="0.2">
      <c r="B712" s="1"/>
      <c r="C712" s="1"/>
      <c r="D712" s="50"/>
    </row>
    <row r="713" spans="2:4" x14ac:dyDescent="0.2">
      <c r="B713" s="1"/>
      <c r="C713" s="1"/>
      <c r="D713" s="50"/>
    </row>
    <row r="714" spans="2:4" x14ac:dyDescent="0.2">
      <c r="B714" s="1"/>
      <c r="C714" s="1"/>
      <c r="D714" s="50"/>
    </row>
    <row r="715" spans="2:4" x14ac:dyDescent="0.2">
      <c r="B715" s="1"/>
      <c r="C715" s="1"/>
      <c r="D715" s="50"/>
    </row>
    <row r="716" spans="2:4" x14ac:dyDescent="0.2">
      <c r="B716" s="1"/>
      <c r="C716" s="1"/>
      <c r="D716" s="50"/>
    </row>
    <row r="717" spans="2:4" x14ac:dyDescent="0.2">
      <c r="B717" s="1"/>
      <c r="C717" s="1"/>
      <c r="D717" s="50"/>
    </row>
    <row r="718" spans="2:4" x14ac:dyDescent="0.2">
      <c r="B718" s="1"/>
      <c r="C718" s="1"/>
      <c r="D718" s="50"/>
    </row>
    <row r="719" spans="2:4" x14ac:dyDescent="0.2">
      <c r="B719" s="1"/>
      <c r="C719" s="1"/>
      <c r="D719" s="50"/>
    </row>
    <row r="720" spans="2:4" x14ac:dyDescent="0.2">
      <c r="B720" s="1"/>
      <c r="C720" s="1"/>
      <c r="D720" s="50"/>
    </row>
    <row r="721" spans="2:4" x14ac:dyDescent="0.2">
      <c r="B721" s="1"/>
      <c r="C721" s="1"/>
      <c r="D721" s="50"/>
    </row>
    <row r="722" spans="2:4" x14ac:dyDescent="0.2">
      <c r="B722" s="1"/>
      <c r="C722" s="1"/>
      <c r="D722" s="50"/>
    </row>
    <row r="723" spans="2:4" x14ac:dyDescent="0.2">
      <c r="B723" s="1"/>
      <c r="C723" s="1"/>
      <c r="D723" s="50"/>
    </row>
    <row r="724" spans="2:4" x14ac:dyDescent="0.2">
      <c r="B724" s="1"/>
      <c r="C724" s="1"/>
      <c r="D724" s="50"/>
    </row>
    <row r="725" spans="2:4" x14ac:dyDescent="0.2">
      <c r="B725" s="1"/>
      <c r="C725" s="1"/>
      <c r="D725" s="50"/>
    </row>
    <row r="726" spans="2:4" x14ac:dyDescent="0.2">
      <c r="B726" s="1"/>
      <c r="C726" s="1"/>
      <c r="D726" s="50"/>
    </row>
    <row r="727" spans="2:4" x14ac:dyDescent="0.2">
      <c r="B727" s="1"/>
      <c r="C727" s="1"/>
      <c r="D727" s="50"/>
    </row>
    <row r="728" spans="2:4" x14ac:dyDescent="0.2">
      <c r="B728" s="1"/>
      <c r="C728" s="1"/>
      <c r="D728" s="50"/>
    </row>
    <row r="729" spans="2:4" x14ac:dyDescent="0.2">
      <c r="B729" s="1"/>
      <c r="C729" s="1"/>
      <c r="D729" s="50"/>
    </row>
    <row r="730" spans="2:4" x14ac:dyDescent="0.2">
      <c r="B730" s="1"/>
      <c r="C730" s="1"/>
      <c r="D730" s="50"/>
    </row>
    <row r="731" spans="2:4" x14ac:dyDescent="0.2">
      <c r="B731" s="1"/>
      <c r="C731" s="1"/>
      <c r="D731" s="50"/>
    </row>
    <row r="732" spans="2:4" x14ac:dyDescent="0.2">
      <c r="B732" s="1"/>
      <c r="C732" s="1"/>
      <c r="D732" s="50"/>
    </row>
    <row r="733" spans="2:4" x14ac:dyDescent="0.2">
      <c r="B733" s="1"/>
      <c r="C733" s="1"/>
      <c r="D733" s="50"/>
    </row>
    <row r="734" spans="2:4" x14ac:dyDescent="0.2">
      <c r="B734" s="1"/>
      <c r="C734" s="1"/>
      <c r="D734" s="50"/>
    </row>
    <row r="735" spans="2:4" x14ac:dyDescent="0.2">
      <c r="B735" s="1"/>
      <c r="C735" s="1"/>
      <c r="D735" s="50"/>
    </row>
    <row r="736" spans="2:4" x14ac:dyDescent="0.2">
      <c r="B736" s="1"/>
      <c r="C736" s="1"/>
      <c r="D736" s="50"/>
    </row>
    <row r="737" spans="2:4" x14ac:dyDescent="0.2">
      <c r="B737" s="1"/>
      <c r="C737" s="1"/>
      <c r="D737" s="50"/>
    </row>
    <row r="738" spans="2:4" x14ac:dyDescent="0.2">
      <c r="B738" s="1"/>
      <c r="C738" s="1"/>
      <c r="D738" s="50"/>
    </row>
    <row r="739" spans="2:4" x14ac:dyDescent="0.2">
      <c r="B739" s="1"/>
      <c r="C739" s="1"/>
      <c r="D739" s="50"/>
    </row>
    <row r="740" spans="2:4" x14ac:dyDescent="0.2">
      <c r="B740" s="1"/>
      <c r="C740" s="1"/>
      <c r="D740" s="50"/>
    </row>
    <row r="741" spans="2:4" x14ac:dyDescent="0.2">
      <c r="B741" s="1"/>
      <c r="C741" s="1"/>
      <c r="D741" s="50"/>
    </row>
    <row r="742" spans="2:4" x14ac:dyDescent="0.2">
      <c r="B742" s="1"/>
      <c r="C742" s="1"/>
      <c r="D742" s="50"/>
    </row>
    <row r="743" spans="2:4" x14ac:dyDescent="0.2">
      <c r="B743" s="1"/>
      <c r="C743" s="1"/>
      <c r="D743" s="50"/>
    </row>
    <row r="744" spans="2:4" x14ac:dyDescent="0.2">
      <c r="B744" s="1"/>
      <c r="C744" s="1"/>
      <c r="D744" s="50"/>
    </row>
    <row r="745" spans="2:4" x14ac:dyDescent="0.2">
      <c r="B745" s="1"/>
      <c r="C745" s="1"/>
      <c r="D745" s="50"/>
    </row>
    <row r="746" spans="2:4" x14ac:dyDescent="0.2">
      <c r="B746" s="1"/>
      <c r="C746" s="1"/>
      <c r="D746" s="50"/>
    </row>
    <row r="747" spans="2:4" x14ac:dyDescent="0.2">
      <c r="B747" s="1"/>
      <c r="C747" s="1"/>
      <c r="D747" s="50"/>
    </row>
    <row r="748" spans="2:4" x14ac:dyDescent="0.2">
      <c r="B748" s="1"/>
      <c r="C748" s="1"/>
      <c r="D748" s="50"/>
    </row>
    <row r="749" spans="2:4" x14ac:dyDescent="0.2">
      <c r="B749" s="1"/>
      <c r="C749" s="1"/>
      <c r="D749" s="50"/>
    </row>
    <row r="750" spans="2:4" x14ac:dyDescent="0.2">
      <c r="B750" s="1"/>
      <c r="C750" s="1"/>
      <c r="D750" s="50"/>
    </row>
    <row r="751" spans="2:4" x14ac:dyDescent="0.2">
      <c r="B751" s="1"/>
      <c r="C751" s="1"/>
      <c r="D751" s="50"/>
    </row>
    <row r="752" spans="2:4" x14ac:dyDescent="0.2">
      <c r="B752" s="1"/>
      <c r="C752" s="1"/>
      <c r="D752" s="50"/>
    </row>
    <row r="753" spans="2:4" x14ac:dyDescent="0.2">
      <c r="B753" s="1"/>
      <c r="C753" s="1"/>
      <c r="D753" s="50"/>
    </row>
    <row r="754" spans="2:4" x14ac:dyDescent="0.2">
      <c r="B754" s="1"/>
      <c r="C754" s="1"/>
      <c r="D754" s="50"/>
    </row>
    <row r="755" spans="2:4" x14ac:dyDescent="0.2">
      <c r="B755" s="1"/>
      <c r="C755" s="1"/>
      <c r="D755" s="50"/>
    </row>
    <row r="756" spans="2:4" x14ac:dyDescent="0.2">
      <c r="B756" s="1"/>
      <c r="C756" s="1"/>
      <c r="D756" s="50"/>
    </row>
    <row r="757" spans="2:4" x14ac:dyDescent="0.2">
      <c r="B757" s="1"/>
      <c r="C757" s="1"/>
      <c r="D757" s="50"/>
    </row>
    <row r="758" spans="2:4" x14ac:dyDescent="0.2">
      <c r="B758" s="1"/>
      <c r="C758" s="1"/>
      <c r="D758" s="50"/>
    </row>
    <row r="759" spans="2:4" x14ac:dyDescent="0.2">
      <c r="B759" s="1"/>
      <c r="C759" s="1"/>
      <c r="D759" s="50"/>
    </row>
    <row r="760" spans="2:4" x14ac:dyDescent="0.2">
      <c r="B760" s="1"/>
      <c r="C760" s="1"/>
      <c r="D760" s="50"/>
    </row>
    <row r="761" spans="2:4" x14ac:dyDescent="0.2">
      <c r="B761" s="1"/>
      <c r="C761" s="1"/>
      <c r="D761" s="50"/>
    </row>
    <row r="762" spans="2:4" x14ac:dyDescent="0.2">
      <c r="B762" s="1"/>
      <c r="C762" s="1"/>
      <c r="D762" s="50"/>
    </row>
    <row r="763" spans="2:4" x14ac:dyDescent="0.2">
      <c r="B763" s="1"/>
      <c r="C763" s="1"/>
      <c r="D763" s="50"/>
    </row>
    <row r="764" spans="2:4" x14ac:dyDescent="0.2">
      <c r="B764" s="1"/>
      <c r="C764" s="1"/>
      <c r="D764" s="50"/>
    </row>
    <row r="765" spans="2:4" x14ac:dyDescent="0.2">
      <c r="B765" s="1"/>
      <c r="C765" s="1"/>
      <c r="D765" s="50"/>
    </row>
    <row r="766" spans="2:4" x14ac:dyDescent="0.2">
      <c r="B766" s="1"/>
      <c r="C766" s="1"/>
      <c r="D766" s="50"/>
    </row>
    <row r="767" spans="2:4" x14ac:dyDescent="0.2">
      <c r="B767" s="1"/>
      <c r="C767" s="1"/>
      <c r="D767" s="50"/>
    </row>
    <row r="768" spans="2:4" x14ac:dyDescent="0.2">
      <c r="B768" s="1"/>
      <c r="C768" s="1"/>
      <c r="D768" s="50"/>
    </row>
    <row r="769" spans="2:4" x14ac:dyDescent="0.2">
      <c r="B769" s="1"/>
      <c r="C769" s="1"/>
      <c r="D769" s="50"/>
    </row>
    <row r="770" spans="2:4" x14ac:dyDescent="0.2">
      <c r="B770" s="1"/>
      <c r="C770" s="1"/>
      <c r="D770" s="50"/>
    </row>
    <row r="771" spans="2:4" x14ac:dyDescent="0.2">
      <c r="B771" s="1"/>
      <c r="C771" s="1"/>
      <c r="D771" s="50"/>
    </row>
    <row r="772" spans="2:4" x14ac:dyDescent="0.2">
      <c r="B772" s="1"/>
      <c r="C772" s="1"/>
      <c r="D772" s="50"/>
    </row>
    <row r="773" spans="2:4" x14ac:dyDescent="0.2">
      <c r="B773" s="1"/>
      <c r="C773" s="1"/>
      <c r="D773" s="50"/>
    </row>
    <row r="774" spans="2:4" x14ac:dyDescent="0.2">
      <c r="B774" s="1"/>
      <c r="C774" s="1"/>
      <c r="D774" s="50"/>
    </row>
    <row r="775" spans="2:4" x14ac:dyDescent="0.2">
      <c r="B775" s="1"/>
      <c r="C775" s="1"/>
      <c r="D775" s="50"/>
    </row>
    <row r="776" spans="2:4" x14ac:dyDescent="0.2">
      <c r="B776" s="1"/>
      <c r="C776" s="1"/>
      <c r="D776" s="50"/>
    </row>
    <row r="777" spans="2:4" x14ac:dyDescent="0.2">
      <c r="B777" s="1"/>
      <c r="C777" s="1"/>
      <c r="D777" s="50"/>
    </row>
    <row r="778" spans="2:4" x14ac:dyDescent="0.2">
      <c r="B778" s="1"/>
      <c r="C778" s="1"/>
      <c r="D778" s="50"/>
    </row>
    <row r="779" spans="2:4" x14ac:dyDescent="0.2">
      <c r="B779" s="1"/>
      <c r="C779" s="1"/>
      <c r="D779" s="50"/>
    </row>
    <row r="780" spans="2:4" x14ac:dyDescent="0.2">
      <c r="B780" s="1"/>
      <c r="C780" s="1"/>
      <c r="D780" s="50"/>
    </row>
    <row r="781" spans="2:4" x14ac:dyDescent="0.2">
      <c r="B781" s="1"/>
      <c r="C781" s="1"/>
      <c r="D781" s="50"/>
    </row>
    <row r="782" spans="2:4" x14ac:dyDescent="0.2">
      <c r="B782" s="1"/>
      <c r="C782" s="1"/>
      <c r="D782" s="50"/>
    </row>
    <row r="783" spans="2:4" x14ac:dyDescent="0.2">
      <c r="B783" s="1"/>
      <c r="C783" s="1"/>
      <c r="D783" s="50"/>
    </row>
    <row r="784" spans="2:4" x14ac:dyDescent="0.2">
      <c r="B784" s="1"/>
      <c r="C784" s="1"/>
      <c r="D784" s="50"/>
    </row>
    <row r="785" spans="2:4" x14ac:dyDescent="0.2">
      <c r="B785" s="1"/>
      <c r="C785" s="1"/>
      <c r="D785" s="50"/>
    </row>
    <row r="786" spans="2:4" x14ac:dyDescent="0.2">
      <c r="B786" s="1"/>
      <c r="C786" s="1"/>
      <c r="D786" s="50"/>
    </row>
    <row r="787" spans="2:4" x14ac:dyDescent="0.2">
      <c r="B787" s="1"/>
      <c r="C787" s="1"/>
      <c r="D787" s="50"/>
    </row>
    <row r="788" spans="2:4" x14ac:dyDescent="0.2">
      <c r="B788" s="1"/>
      <c r="C788" s="1"/>
      <c r="D788" s="50"/>
    </row>
    <row r="789" spans="2:4" x14ac:dyDescent="0.2">
      <c r="B789" s="1"/>
      <c r="C789" s="1"/>
      <c r="D789" s="50"/>
    </row>
    <row r="790" spans="2:4" x14ac:dyDescent="0.2">
      <c r="B790" s="1"/>
      <c r="C790" s="1"/>
      <c r="D790" s="50"/>
    </row>
    <row r="791" spans="2:4" x14ac:dyDescent="0.2">
      <c r="B791" s="1"/>
      <c r="C791" s="1"/>
      <c r="D791" s="50"/>
    </row>
    <row r="792" spans="2:4" x14ac:dyDescent="0.2">
      <c r="B792" s="1"/>
      <c r="C792" s="1"/>
      <c r="D792" s="50"/>
    </row>
    <row r="793" spans="2:4" x14ac:dyDescent="0.2">
      <c r="B793" s="1"/>
      <c r="C793" s="1"/>
      <c r="D793" s="50"/>
    </row>
    <row r="794" spans="2:4" x14ac:dyDescent="0.2">
      <c r="B794" s="1"/>
      <c r="C794" s="1"/>
      <c r="D794" s="50"/>
    </row>
    <row r="795" spans="2:4" x14ac:dyDescent="0.2">
      <c r="B795" s="1"/>
      <c r="C795" s="1"/>
      <c r="D795" s="50"/>
    </row>
    <row r="796" spans="2:4" x14ac:dyDescent="0.2">
      <c r="B796" s="1"/>
      <c r="C796" s="1"/>
      <c r="D796" s="50"/>
    </row>
    <row r="797" spans="2:4" x14ac:dyDescent="0.2">
      <c r="B797" s="1"/>
      <c r="C797" s="1"/>
      <c r="D797" s="50"/>
    </row>
    <row r="798" spans="2:4" x14ac:dyDescent="0.2">
      <c r="B798" s="1"/>
      <c r="C798" s="1"/>
      <c r="D798" s="50"/>
    </row>
    <row r="799" spans="2:4" x14ac:dyDescent="0.2">
      <c r="B799" s="1"/>
      <c r="C799" s="1"/>
      <c r="D799" s="50"/>
    </row>
    <row r="800" spans="2:4" x14ac:dyDescent="0.2">
      <c r="B800" s="1"/>
      <c r="C800" s="1"/>
      <c r="D800" s="50"/>
    </row>
    <row r="801" spans="2:4" x14ac:dyDescent="0.2">
      <c r="B801" s="1"/>
      <c r="C801" s="1"/>
      <c r="D801" s="50"/>
    </row>
    <row r="802" spans="2:4" x14ac:dyDescent="0.2">
      <c r="B802" s="1"/>
      <c r="C802" s="1"/>
      <c r="D802" s="50"/>
    </row>
    <row r="803" spans="2:4" x14ac:dyDescent="0.2">
      <c r="B803" s="1"/>
      <c r="C803" s="1"/>
      <c r="D803" s="50"/>
    </row>
    <row r="804" spans="2:4" x14ac:dyDescent="0.2">
      <c r="B804" s="1"/>
      <c r="C804" s="1"/>
      <c r="D804" s="50"/>
    </row>
    <row r="805" spans="2:4" x14ac:dyDescent="0.2">
      <c r="B805" s="1"/>
      <c r="C805" s="1"/>
      <c r="D805" s="50"/>
    </row>
    <row r="806" spans="2:4" x14ac:dyDescent="0.2">
      <c r="B806" s="1"/>
      <c r="C806" s="1"/>
      <c r="D806" s="50"/>
    </row>
    <row r="807" spans="2:4" x14ac:dyDescent="0.2">
      <c r="B807" s="1"/>
      <c r="C807" s="1"/>
      <c r="D807" s="50"/>
    </row>
    <row r="808" spans="2:4" x14ac:dyDescent="0.2">
      <c r="B808" s="1"/>
      <c r="C808" s="1"/>
      <c r="D808" s="50"/>
    </row>
    <row r="809" spans="2:4" x14ac:dyDescent="0.2">
      <c r="B809" s="1"/>
      <c r="C809" s="1"/>
      <c r="D809" s="50"/>
    </row>
    <row r="810" spans="2:4" x14ac:dyDescent="0.2">
      <c r="B810" s="1"/>
      <c r="C810" s="1"/>
      <c r="D810" s="50"/>
    </row>
    <row r="811" spans="2:4" x14ac:dyDescent="0.2">
      <c r="B811" s="1"/>
      <c r="C811" s="1"/>
      <c r="D811" s="50"/>
    </row>
    <row r="812" spans="2:4" x14ac:dyDescent="0.2">
      <c r="B812" s="1"/>
      <c r="C812" s="1"/>
      <c r="D812" s="50"/>
    </row>
    <row r="813" spans="2:4" x14ac:dyDescent="0.2">
      <c r="B813" s="1"/>
      <c r="C813" s="1"/>
      <c r="D813" s="50"/>
    </row>
    <row r="814" spans="2:4" x14ac:dyDescent="0.2">
      <c r="B814" s="1"/>
      <c r="C814" s="1"/>
      <c r="D814" s="50"/>
    </row>
    <row r="815" spans="2:4" x14ac:dyDescent="0.2">
      <c r="B815" s="1"/>
      <c r="C815" s="1"/>
      <c r="D815" s="50"/>
    </row>
    <row r="816" spans="2:4" x14ac:dyDescent="0.2">
      <c r="B816" s="1"/>
      <c r="C816" s="1"/>
      <c r="D816" s="50"/>
    </row>
    <row r="817" spans="2:4" x14ac:dyDescent="0.2">
      <c r="B817" s="1"/>
      <c r="C817" s="1"/>
      <c r="D817" s="50"/>
    </row>
    <row r="818" spans="2:4" x14ac:dyDescent="0.2">
      <c r="B818" s="1"/>
      <c r="C818" s="1"/>
      <c r="D818" s="50"/>
    </row>
    <row r="819" spans="2:4" x14ac:dyDescent="0.2">
      <c r="B819" s="1"/>
      <c r="C819" s="1"/>
      <c r="D819" s="50"/>
    </row>
    <row r="820" spans="2:4" x14ac:dyDescent="0.2">
      <c r="B820" s="1"/>
      <c r="C820" s="1"/>
      <c r="D820" s="50"/>
    </row>
    <row r="821" spans="2:4" x14ac:dyDescent="0.2">
      <c r="B821" s="1"/>
      <c r="C821" s="1"/>
      <c r="D821" s="50"/>
    </row>
    <row r="822" spans="2:4" x14ac:dyDescent="0.2">
      <c r="B822" s="1"/>
      <c r="C822" s="1"/>
      <c r="D822" s="50"/>
    </row>
    <row r="823" spans="2:4" x14ac:dyDescent="0.2">
      <c r="B823" s="1"/>
      <c r="C823" s="1"/>
      <c r="D823" s="50"/>
    </row>
    <row r="824" spans="2:4" x14ac:dyDescent="0.2">
      <c r="B824" s="1"/>
      <c r="C824" s="1"/>
      <c r="D824" s="50"/>
    </row>
    <row r="825" spans="2:4" x14ac:dyDescent="0.2">
      <c r="B825" s="1"/>
      <c r="C825" s="1"/>
      <c r="D825" s="50"/>
    </row>
    <row r="826" spans="2:4" x14ac:dyDescent="0.2">
      <c r="B826" s="1"/>
      <c r="C826" s="1"/>
      <c r="D826" s="50"/>
    </row>
    <row r="827" spans="2:4" x14ac:dyDescent="0.2">
      <c r="B827" s="1"/>
      <c r="C827" s="1"/>
      <c r="D827" s="50"/>
    </row>
    <row r="828" spans="2:4" x14ac:dyDescent="0.2">
      <c r="B828" s="1"/>
      <c r="C828" s="1"/>
      <c r="D828" s="50"/>
    </row>
    <row r="829" spans="2:4" x14ac:dyDescent="0.2">
      <c r="B829" s="1"/>
      <c r="C829" s="1"/>
      <c r="D829" s="50"/>
    </row>
    <row r="830" spans="2:4" x14ac:dyDescent="0.2">
      <c r="B830" s="1"/>
      <c r="C830" s="1"/>
      <c r="D830" s="50"/>
    </row>
    <row r="831" spans="2:4" x14ac:dyDescent="0.2">
      <c r="B831" s="1"/>
      <c r="C831" s="1"/>
      <c r="D831" s="50"/>
    </row>
    <row r="832" spans="2:4" x14ac:dyDescent="0.2">
      <c r="B832" s="1"/>
      <c r="C832" s="1"/>
      <c r="D832" s="50"/>
    </row>
    <row r="833" spans="2:4" x14ac:dyDescent="0.2">
      <c r="B833" s="1"/>
      <c r="C833" s="1"/>
      <c r="D833" s="50"/>
    </row>
    <row r="834" spans="2:4" x14ac:dyDescent="0.2">
      <c r="B834" s="1"/>
      <c r="C834" s="1"/>
      <c r="D834" s="50"/>
    </row>
    <row r="835" spans="2:4" x14ac:dyDescent="0.2">
      <c r="B835" s="1"/>
      <c r="C835" s="1"/>
      <c r="D835" s="50"/>
    </row>
    <row r="836" spans="2:4" x14ac:dyDescent="0.2">
      <c r="B836" s="1"/>
      <c r="C836" s="1"/>
      <c r="D836" s="50"/>
    </row>
    <row r="837" spans="2:4" x14ac:dyDescent="0.2">
      <c r="B837" s="1"/>
      <c r="C837" s="1"/>
      <c r="D837" s="50"/>
    </row>
    <row r="838" spans="2:4" x14ac:dyDescent="0.2">
      <c r="B838" s="1"/>
      <c r="C838" s="1"/>
      <c r="D838" s="50"/>
    </row>
    <row r="839" spans="2:4" x14ac:dyDescent="0.2">
      <c r="B839" s="1"/>
      <c r="C839" s="1"/>
      <c r="D839" s="50"/>
    </row>
    <row r="840" spans="2:4" x14ac:dyDescent="0.2">
      <c r="B840" s="1"/>
      <c r="C840" s="1"/>
      <c r="D840" s="50"/>
    </row>
    <row r="841" spans="2:4" x14ac:dyDescent="0.2">
      <c r="B841" s="1"/>
      <c r="C841" s="1"/>
      <c r="D841" s="50"/>
    </row>
    <row r="842" spans="2:4" x14ac:dyDescent="0.2">
      <c r="B842" s="1"/>
      <c r="C842" s="1"/>
      <c r="D842" s="50"/>
    </row>
    <row r="843" spans="2:4" x14ac:dyDescent="0.2">
      <c r="B843" s="1"/>
      <c r="C843" s="1"/>
      <c r="D843" s="50"/>
    </row>
    <row r="844" spans="2:4" x14ac:dyDescent="0.2">
      <c r="B844" s="1"/>
      <c r="C844" s="1"/>
      <c r="D844" s="50"/>
    </row>
    <row r="845" spans="2:4" x14ac:dyDescent="0.2">
      <c r="B845" s="1"/>
      <c r="C845" s="1"/>
      <c r="D845" s="50"/>
    </row>
    <row r="846" spans="2:4" x14ac:dyDescent="0.2">
      <c r="B846" s="1"/>
      <c r="C846" s="1"/>
      <c r="D846" s="50"/>
    </row>
    <row r="847" spans="2:4" x14ac:dyDescent="0.2">
      <c r="B847" s="1"/>
      <c r="C847" s="1"/>
      <c r="D847" s="50"/>
    </row>
    <row r="848" spans="2:4" x14ac:dyDescent="0.2">
      <c r="B848" s="1"/>
      <c r="C848" s="1"/>
      <c r="D848" s="50"/>
    </row>
    <row r="849" spans="2:4" x14ac:dyDescent="0.2">
      <c r="B849" s="1"/>
      <c r="C849" s="1"/>
      <c r="D849" s="50"/>
    </row>
    <row r="850" spans="2:4" x14ac:dyDescent="0.2">
      <c r="B850" s="1"/>
      <c r="C850" s="1"/>
      <c r="D850" s="50"/>
    </row>
    <row r="851" spans="2:4" x14ac:dyDescent="0.2">
      <c r="B851" s="1"/>
      <c r="C851" s="1"/>
      <c r="D851" s="50"/>
    </row>
    <row r="852" spans="2:4" x14ac:dyDescent="0.2">
      <c r="B852" s="1"/>
      <c r="C852" s="1"/>
      <c r="D852" s="50"/>
    </row>
    <row r="853" spans="2:4" x14ac:dyDescent="0.2">
      <c r="B853" s="1"/>
      <c r="C853" s="1"/>
      <c r="D853" s="50"/>
    </row>
    <row r="854" spans="2:4" x14ac:dyDescent="0.2">
      <c r="B854" s="1"/>
      <c r="C854" s="1"/>
      <c r="D854" s="50"/>
    </row>
    <row r="855" spans="2:4" x14ac:dyDescent="0.2">
      <c r="B855" s="1"/>
      <c r="C855" s="1"/>
      <c r="D855" s="50"/>
    </row>
    <row r="856" spans="2:4" x14ac:dyDescent="0.2">
      <c r="B856" s="1"/>
      <c r="C856" s="1"/>
      <c r="D856" s="50"/>
    </row>
    <row r="857" spans="2:4" x14ac:dyDescent="0.2">
      <c r="B857" s="1"/>
      <c r="C857" s="1"/>
      <c r="D857" s="50"/>
    </row>
    <row r="858" spans="2:4" x14ac:dyDescent="0.2">
      <c r="B858" s="1"/>
      <c r="C858" s="1"/>
      <c r="D858" s="50"/>
    </row>
    <row r="859" spans="2:4" x14ac:dyDescent="0.2">
      <c r="B859" s="1"/>
      <c r="C859" s="1"/>
      <c r="D859" s="50"/>
    </row>
    <row r="860" spans="2:4" x14ac:dyDescent="0.2">
      <c r="B860" s="1"/>
      <c r="C860" s="1"/>
      <c r="D860" s="50"/>
    </row>
    <row r="861" spans="2:4" x14ac:dyDescent="0.2">
      <c r="B861" s="1"/>
      <c r="C861" s="1"/>
      <c r="D861" s="50"/>
    </row>
    <row r="862" spans="2:4" x14ac:dyDescent="0.2">
      <c r="B862" s="1"/>
      <c r="C862" s="1"/>
      <c r="D862" s="50"/>
    </row>
    <row r="863" spans="2:4" x14ac:dyDescent="0.2">
      <c r="B863" s="1"/>
      <c r="C863" s="1"/>
      <c r="D863" s="50"/>
    </row>
    <row r="864" spans="2:4" x14ac:dyDescent="0.2">
      <c r="B864" s="1"/>
      <c r="C864" s="1"/>
      <c r="D864" s="50"/>
    </row>
    <row r="865" spans="2:4" x14ac:dyDescent="0.2">
      <c r="B865" s="1"/>
      <c r="C865" s="1"/>
      <c r="D865" s="50"/>
    </row>
    <row r="866" spans="2:4" x14ac:dyDescent="0.2">
      <c r="B866" s="1"/>
      <c r="C866" s="1"/>
      <c r="D866" s="50"/>
    </row>
    <row r="867" spans="2:4" x14ac:dyDescent="0.2">
      <c r="B867" s="1"/>
      <c r="C867" s="1"/>
      <c r="D867" s="50"/>
    </row>
    <row r="868" spans="2:4" x14ac:dyDescent="0.2">
      <c r="B868" s="1"/>
      <c r="C868" s="1"/>
      <c r="D868" s="50"/>
    </row>
    <row r="869" spans="2:4" x14ac:dyDescent="0.2">
      <c r="B869" s="1"/>
      <c r="C869" s="1"/>
      <c r="D869" s="50"/>
    </row>
    <row r="870" spans="2:4" x14ac:dyDescent="0.2">
      <c r="B870" s="1"/>
      <c r="C870" s="1"/>
      <c r="D870" s="50"/>
    </row>
    <row r="871" spans="2:4" x14ac:dyDescent="0.2">
      <c r="B871" s="1"/>
      <c r="C871" s="1"/>
      <c r="D871" s="50"/>
    </row>
    <row r="872" spans="2:4" x14ac:dyDescent="0.2">
      <c r="B872" s="1"/>
      <c r="C872" s="1"/>
      <c r="D872" s="50"/>
    </row>
    <row r="873" spans="2:4" x14ac:dyDescent="0.2">
      <c r="B873" s="1"/>
      <c r="C873" s="1"/>
      <c r="D873" s="50"/>
    </row>
    <row r="874" spans="2:4" x14ac:dyDescent="0.2">
      <c r="B874" s="1"/>
      <c r="C874" s="1"/>
      <c r="D874" s="50"/>
    </row>
    <row r="875" spans="2:4" x14ac:dyDescent="0.2">
      <c r="B875" s="1"/>
      <c r="C875" s="1"/>
      <c r="D875" s="50"/>
    </row>
    <row r="876" spans="2:4" x14ac:dyDescent="0.2">
      <c r="B876" s="1"/>
      <c r="C876" s="1"/>
      <c r="D876" s="50"/>
    </row>
    <row r="877" spans="2:4" x14ac:dyDescent="0.2">
      <c r="B877" s="1"/>
      <c r="C877" s="1"/>
      <c r="D877" s="50"/>
    </row>
    <row r="878" spans="2:4" x14ac:dyDescent="0.2">
      <c r="B878" s="1"/>
      <c r="C878" s="1"/>
      <c r="D878" s="50"/>
    </row>
    <row r="879" spans="2:4" x14ac:dyDescent="0.2">
      <c r="B879" s="1"/>
      <c r="C879" s="1"/>
      <c r="D879" s="50"/>
    </row>
    <row r="880" spans="2:4" x14ac:dyDescent="0.2">
      <c r="B880" s="1"/>
      <c r="C880" s="1"/>
      <c r="D880" s="50"/>
    </row>
    <row r="881" spans="2:4" x14ac:dyDescent="0.2">
      <c r="B881" s="1"/>
      <c r="C881" s="1"/>
      <c r="D881" s="50"/>
    </row>
    <row r="882" spans="2:4" x14ac:dyDescent="0.2">
      <c r="B882" s="1"/>
      <c r="C882" s="1"/>
      <c r="D882" s="50"/>
    </row>
    <row r="883" spans="2:4" x14ac:dyDescent="0.2">
      <c r="B883" s="1"/>
      <c r="C883" s="1"/>
      <c r="D883" s="50"/>
    </row>
    <row r="884" spans="2:4" x14ac:dyDescent="0.2">
      <c r="B884" s="1"/>
      <c r="C884" s="1"/>
      <c r="D884" s="50"/>
    </row>
    <row r="885" spans="2:4" x14ac:dyDescent="0.2">
      <c r="B885" s="1"/>
      <c r="C885" s="1"/>
      <c r="D885" s="50"/>
    </row>
    <row r="886" spans="2:4" x14ac:dyDescent="0.2">
      <c r="B886" s="1"/>
      <c r="C886" s="1"/>
      <c r="D886" s="50"/>
    </row>
    <row r="887" spans="2:4" x14ac:dyDescent="0.2">
      <c r="B887" s="1"/>
      <c r="C887" s="1"/>
      <c r="D887" s="50"/>
    </row>
    <row r="888" spans="2:4" x14ac:dyDescent="0.2">
      <c r="B888" s="1"/>
      <c r="C888" s="1"/>
      <c r="D888" s="50"/>
    </row>
    <row r="889" spans="2:4" x14ac:dyDescent="0.2">
      <c r="B889" s="1"/>
      <c r="C889" s="1"/>
      <c r="D889" s="50"/>
    </row>
    <row r="890" spans="2:4" x14ac:dyDescent="0.2">
      <c r="B890" s="1"/>
      <c r="C890" s="1"/>
      <c r="D890" s="50"/>
    </row>
    <row r="891" spans="2:4" x14ac:dyDescent="0.2">
      <c r="B891" s="1"/>
      <c r="C891" s="1"/>
      <c r="D891" s="50"/>
    </row>
    <row r="892" spans="2:4" x14ac:dyDescent="0.2">
      <c r="B892" s="1"/>
      <c r="C892" s="1"/>
      <c r="D892" s="50"/>
    </row>
    <row r="893" spans="2:4" x14ac:dyDescent="0.2">
      <c r="B893" s="1"/>
      <c r="C893" s="1"/>
      <c r="D893" s="50"/>
    </row>
    <row r="894" spans="2:4" x14ac:dyDescent="0.2">
      <c r="B894" s="1"/>
      <c r="C894" s="1"/>
      <c r="D894" s="50"/>
    </row>
    <row r="895" spans="2:4" x14ac:dyDescent="0.2">
      <c r="B895" s="1"/>
      <c r="C895" s="1"/>
      <c r="D895" s="50"/>
    </row>
    <row r="896" spans="2:4" x14ac:dyDescent="0.2">
      <c r="B896" s="1"/>
      <c r="C896" s="1"/>
      <c r="D896" s="50"/>
    </row>
    <row r="897" spans="2:4" x14ac:dyDescent="0.2">
      <c r="B897" s="1"/>
      <c r="C897" s="1"/>
      <c r="D897" s="50"/>
    </row>
    <row r="898" spans="2:4" x14ac:dyDescent="0.2">
      <c r="B898" s="1"/>
      <c r="C898" s="1"/>
      <c r="D898" s="50"/>
    </row>
    <row r="899" spans="2:4" x14ac:dyDescent="0.2">
      <c r="B899" s="1"/>
      <c r="C899" s="1"/>
      <c r="D899" s="50"/>
    </row>
    <row r="900" spans="2:4" x14ac:dyDescent="0.2">
      <c r="B900" s="1"/>
      <c r="C900" s="1"/>
      <c r="D900" s="50"/>
    </row>
    <row r="901" spans="2:4" x14ac:dyDescent="0.2">
      <c r="B901" s="1"/>
      <c r="C901" s="1"/>
      <c r="D901" s="50"/>
    </row>
    <row r="902" spans="2:4" x14ac:dyDescent="0.2">
      <c r="B902" s="1"/>
      <c r="C902" s="1"/>
      <c r="D902" s="50"/>
    </row>
    <row r="903" spans="2:4" x14ac:dyDescent="0.2">
      <c r="B903" s="1"/>
      <c r="C903" s="1"/>
      <c r="D903" s="50"/>
    </row>
    <row r="904" spans="2:4" x14ac:dyDescent="0.2">
      <c r="B904" s="1"/>
      <c r="C904" s="1"/>
      <c r="D904" s="50"/>
    </row>
    <row r="905" spans="2:4" x14ac:dyDescent="0.2">
      <c r="B905" s="1"/>
      <c r="C905" s="1"/>
      <c r="D905" s="50"/>
    </row>
    <row r="906" spans="2:4" x14ac:dyDescent="0.2">
      <c r="B906" s="1"/>
      <c r="C906" s="1"/>
      <c r="D906" s="50"/>
    </row>
    <row r="907" spans="2:4" x14ac:dyDescent="0.2">
      <c r="B907" s="1"/>
      <c r="C907" s="1"/>
      <c r="D907" s="50"/>
    </row>
    <row r="908" spans="2:4" x14ac:dyDescent="0.2">
      <c r="B908" s="1"/>
      <c r="C908" s="1"/>
      <c r="D908" s="50"/>
    </row>
    <row r="909" spans="2:4" x14ac:dyDescent="0.2">
      <c r="B909" s="1"/>
      <c r="C909" s="1"/>
      <c r="D909" s="50"/>
    </row>
    <row r="910" spans="2:4" x14ac:dyDescent="0.2">
      <c r="B910" s="1"/>
      <c r="C910" s="1"/>
      <c r="D910" s="50"/>
    </row>
    <row r="911" spans="2:4" x14ac:dyDescent="0.2">
      <c r="B911" s="1"/>
      <c r="C911" s="1"/>
      <c r="D911" s="50"/>
    </row>
    <row r="912" spans="2:4" x14ac:dyDescent="0.2">
      <c r="B912" s="1"/>
      <c r="C912" s="1"/>
      <c r="D912" s="50"/>
    </row>
    <row r="913" spans="2:4" x14ac:dyDescent="0.2">
      <c r="B913" s="1"/>
      <c r="C913" s="1"/>
      <c r="D913" s="50"/>
    </row>
    <row r="914" spans="2:4" x14ac:dyDescent="0.2">
      <c r="B914" s="1"/>
      <c r="C914" s="1"/>
      <c r="D914" s="50"/>
    </row>
    <row r="915" spans="2:4" x14ac:dyDescent="0.2">
      <c r="B915" s="1"/>
      <c r="C915" s="1"/>
      <c r="D915" s="50"/>
    </row>
    <row r="916" spans="2:4" x14ac:dyDescent="0.2">
      <c r="B916" s="1"/>
      <c r="C916" s="1"/>
      <c r="D916" s="50"/>
    </row>
    <row r="917" spans="2:4" x14ac:dyDescent="0.2">
      <c r="B917" s="1"/>
      <c r="C917" s="1"/>
      <c r="D917" s="50"/>
    </row>
    <row r="918" spans="2:4" x14ac:dyDescent="0.2">
      <c r="B918" s="1"/>
      <c r="C918" s="1"/>
      <c r="D918" s="50"/>
    </row>
    <row r="919" spans="2:4" x14ac:dyDescent="0.2">
      <c r="B919" s="1"/>
      <c r="C919" s="1"/>
      <c r="D919" s="50"/>
    </row>
    <row r="920" spans="2:4" x14ac:dyDescent="0.2">
      <c r="B920" s="1"/>
      <c r="C920" s="1"/>
      <c r="D920" s="50"/>
    </row>
    <row r="921" spans="2:4" x14ac:dyDescent="0.2">
      <c r="B921" s="1"/>
      <c r="C921" s="1"/>
      <c r="D921" s="50"/>
    </row>
    <row r="922" spans="2:4" x14ac:dyDescent="0.2">
      <c r="B922" s="1"/>
      <c r="C922" s="1"/>
      <c r="D922" s="50"/>
    </row>
    <row r="923" spans="2:4" x14ac:dyDescent="0.2">
      <c r="B923" s="1"/>
      <c r="C923" s="1"/>
      <c r="D923" s="50"/>
    </row>
    <row r="924" spans="2:4" x14ac:dyDescent="0.2">
      <c r="B924" s="1"/>
      <c r="C924" s="1"/>
      <c r="D924" s="50"/>
    </row>
    <row r="925" spans="2:4" x14ac:dyDescent="0.2">
      <c r="B925" s="1"/>
      <c r="C925" s="1"/>
      <c r="D925" s="50"/>
    </row>
    <row r="926" spans="2:4" x14ac:dyDescent="0.2">
      <c r="B926" s="1"/>
      <c r="C926" s="1"/>
      <c r="D926" s="50"/>
    </row>
    <row r="927" spans="2:4" x14ac:dyDescent="0.2">
      <c r="B927" s="1"/>
      <c r="C927" s="1"/>
      <c r="D927" s="50"/>
    </row>
    <row r="928" spans="2:4" x14ac:dyDescent="0.2">
      <c r="B928" s="1"/>
      <c r="C928" s="1"/>
      <c r="D928" s="50"/>
    </row>
    <row r="929" spans="2:4" x14ac:dyDescent="0.2">
      <c r="B929" s="1"/>
      <c r="C929" s="1"/>
      <c r="D929" s="50"/>
    </row>
    <row r="930" spans="2:4" x14ac:dyDescent="0.2">
      <c r="B930" s="1"/>
      <c r="C930" s="1"/>
      <c r="D930" s="50"/>
    </row>
    <row r="931" spans="2:4" x14ac:dyDescent="0.2">
      <c r="B931" s="1"/>
      <c r="C931" s="1"/>
      <c r="D931" s="50"/>
    </row>
    <row r="932" spans="2:4" x14ac:dyDescent="0.2">
      <c r="B932" s="1"/>
      <c r="C932" s="1"/>
      <c r="D932" s="50"/>
    </row>
    <row r="933" spans="2:4" x14ac:dyDescent="0.2">
      <c r="B933" s="1"/>
      <c r="C933" s="1"/>
      <c r="D933" s="50"/>
    </row>
    <row r="934" spans="2:4" x14ac:dyDescent="0.2">
      <c r="B934" s="1"/>
      <c r="C934" s="1"/>
      <c r="D934" s="50"/>
    </row>
    <row r="935" spans="2:4" x14ac:dyDescent="0.2">
      <c r="B935" s="1"/>
      <c r="C935" s="1"/>
      <c r="D935" s="50"/>
    </row>
    <row r="936" spans="2:4" x14ac:dyDescent="0.2">
      <c r="B936" s="1"/>
      <c r="C936" s="1"/>
      <c r="D936" s="50"/>
    </row>
    <row r="937" spans="2:4" x14ac:dyDescent="0.2">
      <c r="B937" s="1"/>
      <c r="C937" s="1"/>
      <c r="D937" s="50"/>
    </row>
    <row r="938" spans="2:4" x14ac:dyDescent="0.2">
      <c r="B938" s="1"/>
      <c r="C938" s="1"/>
      <c r="D938" s="50"/>
    </row>
    <row r="939" spans="2:4" x14ac:dyDescent="0.2">
      <c r="B939" s="1"/>
      <c r="C939" s="1"/>
      <c r="D939" s="50"/>
    </row>
    <row r="940" spans="2:4" x14ac:dyDescent="0.2">
      <c r="B940" s="1"/>
      <c r="C940" s="1"/>
      <c r="D940" s="50"/>
    </row>
    <row r="941" spans="2:4" x14ac:dyDescent="0.2">
      <c r="B941" s="1"/>
      <c r="C941" s="1"/>
      <c r="D941" s="50"/>
    </row>
    <row r="942" spans="2:4" x14ac:dyDescent="0.2">
      <c r="B942" s="1"/>
      <c r="C942" s="1"/>
      <c r="D942" s="50"/>
    </row>
    <row r="943" spans="2:4" x14ac:dyDescent="0.2">
      <c r="B943" s="1"/>
      <c r="C943" s="1"/>
      <c r="D943" s="50"/>
    </row>
    <row r="944" spans="2:4" x14ac:dyDescent="0.2">
      <c r="B944" s="1"/>
      <c r="C944" s="1"/>
      <c r="D944" s="50"/>
    </row>
    <row r="945" spans="2:4" x14ac:dyDescent="0.2">
      <c r="B945" s="1"/>
      <c r="C945" s="1"/>
      <c r="D945" s="50"/>
    </row>
    <row r="946" spans="2:4" x14ac:dyDescent="0.2">
      <c r="B946" s="1"/>
      <c r="C946" s="1"/>
      <c r="D946" s="50"/>
    </row>
    <row r="947" spans="2:4" x14ac:dyDescent="0.2">
      <c r="B947" s="1"/>
      <c r="C947" s="1"/>
      <c r="D947" s="50"/>
    </row>
    <row r="948" spans="2:4" x14ac:dyDescent="0.2">
      <c r="B948" s="1"/>
      <c r="C948" s="1"/>
      <c r="D948" s="50"/>
    </row>
    <row r="949" spans="2:4" x14ac:dyDescent="0.2">
      <c r="B949" s="1"/>
      <c r="C949" s="1"/>
      <c r="D949" s="50"/>
    </row>
    <row r="950" spans="2:4" x14ac:dyDescent="0.2">
      <c r="B950" s="1"/>
      <c r="C950" s="1"/>
      <c r="D950" s="50"/>
    </row>
    <row r="951" spans="2:4" x14ac:dyDescent="0.2">
      <c r="B951" s="1"/>
      <c r="C951" s="1"/>
      <c r="D951" s="50"/>
    </row>
    <row r="952" spans="2:4" x14ac:dyDescent="0.2">
      <c r="B952" s="1"/>
      <c r="C952" s="1"/>
      <c r="D952" s="50"/>
    </row>
    <row r="953" spans="2:4" x14ac:dyDescent="0.2">
      <c r="B953" s="1"/>
      <c r="C953" s="1"/>
      <c r="D953" s="50"/>
    </row>
    <row r="954" spans="2:4" x14ac:dyDescent="0.2">
      <c r="B954" s="1"/>
      <c r="C954" s="1"/>
      <c r="D954" s="50"/>
    </row>
    <row r="955" spans="2:4" x14ac:dyDescent="0.2">
      <c r="B955" s="1"/>
      <c r="C955" s="1"/>
      <c r="D955" s="50"/>
    </row>
    <row r="956" spans="2:4" x14ac:dyDescent="0.2">
      <c r="B956" s="1"/>
      <c r="C956" s="1"/>
      <c r="D956" s="50"/>
    </row>
    <row r="957" spans="2:4" x14ac:dyDescent="0.2">
      <c r="B957" s="1"/>
      <c r="C957" s="1"/>
      <c r="D957" s="50"/>
    </row>
    <row r="958" spans="2:4" x14ac:dyDescent="0.2">
      <c r="B958" s="1"/>
      <c r="C958" s="1"/>
      <c r="D958" s="50"/>
    </row>
    <row r="959" spans="2:4" x14ac:dyDescent="0.2">
      <c r="B959" s="1"/>
      <c r="C959" s="1"/>
      <c r="D959" s="50"/>
    </row>
    <row r="960" spans="2:4" x14ac:dyDescent="0.2">
      <c r="B960" s="1"/>
      <c r="C960" s="1"/>
      <c r="D960" s="50"/>
    </row>
    <row r="961" spans="2:4" x14ac:dyDescent="0.2">
      <c r="B961" s="1"/>
      <c r="C961" s="1"/>
      <c r="D961" s="50"/>
    </row>
    <row r="962" spans="2:4" x14ac:dyDescent="0.2">
      <c r="B962" s="1"/>
      <c r="C962" s="1"/>
      <c r="D962" s="50"/>
    </row>
    <row r="963" spans="2:4" x14ac:dyDescent="0.2">
      <c r="B963" s="1"/>
      <c r="C963" s="1"/>
      <c r="D963" s="50"/>
    </row>
    <row r="964" spans="2:4" x14ac:dyDescent="0.2">
      <c r="B964" s="1"/>
      <c r="C964" s="1"/>
      <c r="D964" s="50"/>
    </row>
    <row r="965" spans="2:4" x14ac:dyDescent="0.2">
      <c r="B965" s="1"/>
      <c r="C965" s="1"/>
      <c r="D965" s="50"/>
    </row>
    <row r="966" spans="2:4" x14ac:dyDescent="0.2">
      <c r="B966" s="1"/>
      <c r="C966" s="1"/>
      <c r="D966" s="50"/>
    </row>
    <row r="967" spans="2:4" x14ac:dyDescent="0.2">
      <c r="B967" s="1"/>
      <c r="C967" s="1"/>
      <c r="D967" s="50"/>
    </row>
    <row r="968" spans="2:4" x14ac:dyDescent="0.2">
      <c r="B968" s="1"/>
      <c r="C968" s="1"/>
      <c r="D968" s="50"/>
    </row>
    <row r="969" spans="2:4" x14ac:dyDescent="0.2">
      <c r="B969" s="1"/>
      <c r="C969" s="1"/>
      <c r="D969" s="50"/>
    </row>
    <row r="970" spans="2:4" x14ac:dyDescent="0.2">
      <c r="B970" s="1"/>
      <c r="C970" s="1"/>
      <c r="D970" s="50"/>
    </row>
    <row r="971" spans="2:4" x14ac:dyDescent="0.2">
      <c r="B971" s="1"/>
      <c r="C971" s="1"/>
      <c r="D971" s="50"/>
    </row>
    <row r="972" spans="2:4" x14ac:dyDescent="0.2">
      <c r="B972" s="1"/>
      <c r="C972" s="1"/>
      <c r="D972" s="50"/>
    </row>
    <row r="973" spans="2:4" x14ac:dyDescent="0.2">
      <c r="B973" s="1"/>
      <c r="C973" s="1"/>
      <c r="D973" s="50"/>
    </row>
    <row r="974" spans="2:4" x14ac:dyDescent="0.2">
      <c r="B974" s="1"/>
      <c r="C974" s="1"/>
      <c r="D974" s="50"/>
    </row>
    <row r="975" spans="2:4" x14ac:dyDescent="0.2">
      <c r="B975" s="1"/>
      <c r="C975" s="1"/>
      <c r="D975" s="50"/>
    </row>
    <row r="976" spans="2:4" x14ac:dyDescent="0.2">
      <c r="B976" s="1"/>
      <c r="C976" s="1"/>
      <c r="D976" s="50"/>
    </row>
    <row r="977" spans="2:4" x14ac:dyDescent="0.2">
      <c r="B977" s="1"/>
      <c r="C977" s="1"/>
      <c r="D977" s="50"/>
    </row>
    <row r="978" spans="2:4" x14ac:dyDescent="0.2">
      <c r="B978" s="1"/>
      <c r="C978" s="1"/>
      <c r="D978" s="50"/>
    </row>
    <row r="979" spans="2:4" x14ac:dyDescent="0.2">
      <c r="B979" s="1"/>
      <c r="C979" s="1"/>
      <c r="D979" s="50"/>
    </row>
    <row r="980" spans="2:4" x14ac:dyDescent="0.2">
      <c r="B980" s="1"/>
      <c r="C980" s="1"/>
      <c r="D980" s="50"/>
    </row>
    <row r="981" spans="2:4" x14ac:dyDescent="0.2">
      <c r="B981" s="1"/>
      <c r="C981" s="1"/>
      <c r="D981" s="50"/>
    </row>
    <row r="982" spans="2:4" x14ac:dyDescent="0.2">
      <c r="B982" s="1"/>
      <c r="C982" s="1"/>
      <c r="D982" s="50"/>
    </row>
    <row r="983" spans="2:4" x14ac:dyDescent="0.2">
      <c r="B983" s="1"/>
      <c r="C983" s="1"/>
      <c r="D983" s="50"/>
    </row>
    <row r="984" spans="2:4" x14ac:dyDescent="0.2">
      <c r="B984" s="1"/>
      <c r="C984" s="1"/>
      <c r="D984" s="50"/>
    </row>
    <row r="985" spans="2:4" x14ac:dyDescent="0.2">
      <c r="B985" s="1"/>
      <c r="C985" s="1"/>
      <c r="D985" s="50"/>
    </row>
    <row r="986" spans="2:4" x14ac:dyDescent="0.2">
      <c r="B986" s="1"/>
      <c r="C986" s="1"/>
      <c r="D986" s="50"/>
    </row>
    <row r="987" spans="2:4" x14ac:dyDescent="0.2">
      <c r="B987" s="1"/>
      <c r="C987" s="1"/>
      <c r="D987" s="50"/>
    </row>
    <row r="988" spans="2:4" x14ac:dyDescent="0.2">
      <c r="B988" s="1"/>
      <c r="C988" s="1"/>
      <c r="D988" s="50"/>
    </row>
    <row r="989" spans="2:4" x14ac:dyDescent="0.2">
      <c r="B989" s="1"/>
      <c r="C989" s="1"/>
      <c r="D989" s="50"/>
    </row>
    <row r="990" spans="2:4" x14ac:dyDescent="0.2">
      <c r="B990" s="1"/>
      <c r="C990" s="1"/>
      <c r="D990" s="50"/>
    </row>
    <row r="991" spans="2:4" x14ac:dyDescent="0.2">
      <c r="B991" s="1"/>
      <c r="C991" s="1"/>
      <c r="D991" s="50"/>
    </row>
    <row r="992" spans="2:4" x14ac:dyDescent="0.2">
      <c r="B992" s="1"/>
      <c r="C992" s="1"/>
      <c r="D992" s="50"/>
    </row>
    <row r="993" spans="2:4" x14ac:dyDescent="0.2">
      <c r="B993" s="1"/>
      <c r="C993" s="1"/>
      <c r="D993" s="50"/>
    </row>
    <row r="994" spans="2:4" x14ac:dyDescent="0.2">
      <c r="B994" s="1"/>
      <c r="C994" s="1"/>
      <c r="D994" s="50"/>
    </row>
    <row r="995" spans="2:4" x14ac:dyDescent="0.2">
      <c r="B995" s="1"/>
      <c r="C995" s="1"/>
      <c r="D995" s="50"/>
    </row>
    <row r="996" spans="2:4" x14ac:dyDescent="0.2">
      <c r="B996" s="1"/>
      <c r="C996" s="1"/>
      <c r="D996" s="50"/>
    </row>
    <row r="997" spans="2:4" x14ac:dyDescent="0.2">
      <c r="B997" s="1"/>
      <c r="C997" s="1"/>
      <c r="D997" s="50"/>
    </row>
    <row r="998" spans="2:4" x14ac:dyDescent="0.2">
      <c r="B998" s="1"/>
      <c r="C998" s="1"/>
      <c r="D998" s="50"/>
    </row>
    <row r="999" spans="2:4" x14ac:dyDescent="0.2">
      <c r="B999" s="1"/>
      <c r="C999" s="1"/>
      <c r="D999" s="50"/>
    </row>
    <row r="1000" spans="2:4" x14ac:dyDescent="0.2">
      <c r="B1000" s="1"/>
      <c r="C1000" s="1"/>
      <c r="D1000" s="50"/>
    </row>
    <row r="1001" spans="2:4" x14ac:dyDescent="0.2">
      <c r="B1001" s="1"/>
      <c r="C1001" s="1"/>
      <c r="D1001" s="50"/>
    </row>
    <row r="1002" spans="2:4" x14ac:dyDescent="0.2">
      <c r="B1002" s="1"/>
      <c r="C1002" s="1"/>
      <c r="D1002" s="50"/>
    </row>
    <row r="1003" spans="2:4" x14ac:dyDescent="0.2">
      <c r="B1003" s="1"/>
      <c r="C1003" s="1"/>
      <c r="D1003" s="50"/>
    </row>
    <row r="1004" spans="2:4" x14ac:dyDescent="0.2">
      <c r="B1004" s="1"/>
      <c r="C1004" s="1"/>
      <c r="D1004" s="50"/>
    </row>
    <row r="1005" spans="2:4" x14ac:dyDescent="0.2">
      <c r="B1005" s="1"/>
      <c r="C1005" s="1"/>
      <c r="D1005" s="50"/>
    </row>
    <row r="1006" spans="2:4" x14ac:dyDescent="0.2">
      <c r="B1006" s="1"/>
      <c r="C1006" s="1"/>
      <c r="D1006" s="50"/>
    </row>
    <row r="1007" spans="2:4" x14ac:dyDescent="0.2">
      <c r="B1007" s="1"/>
      <c r="C1007" s="1"/>
      <c r="D1007" s="50"/>
    </row>
    <row r="1008" spans="2:4" x14ac:dyDescent="0.2">
      <c r="B1008" s="1"/>
      <c r="C1008" s="1"/>
      <c r="D1008" s="50"/>
    </row>
    <row r="1009" spans="2:4" x14ac:dyDescent="0.2">
      <c r="B1009" s="1"/>
      <c r="C1009" s="1"/>
      <c r="D1009" s="50"/>
    </row>
    <row r="1010" spans="2:4" x14ac:dyDescent="0.2">
      <c r="B1010" s="1"/>
      <c r="C1010" s="1"/>
      <c r="D1010" s="50"/>
    </row>
    <row r="1011" spans="2:4" x14ac:dyDescent="0.2">
      <c r="B1011" s="1"/>
      <c r="C1011" s="1"/>
      <c r="D1011" s="50"/>
    </row>
    <row r="1012" spans="2:4" x14ac:dyDescent="0.2">
      <c r="B1012" s="1"/>
      <c r="C1012" s="1"/>
      <c r="D1012" s="50"/>
    </row>
    <row r="1013" spans="2:4" x14ac:dyDescent="0.2">
      <c r="B1013" s="1"/>
      <c r="C1013" s="1"/>
      <c r="D1013" s="50"/>
    </row>
    <row r="1014" spans="2:4" x14ac:dyDescent="0.2">
      <c r="B1014" s="1"/>
      <c r="C1014" s="1"/>
      <c r="D1014" s="50"/>
    </row>
    <row r="1015" spans="2:4" x14ac:dyDescent="0.2">
      <c r="B1015" s="1"/>
      <c r="C1015" s="1"/>
      <c r="D1015" s="50"/>
    </row>
    <row r="1016" spans="2:4" x14ac:dyDescent="0.2">
      <c r="B1016" s="1"/>
      <c r="C1016" s="1"/>
      <c r="D1016" s="50"/>
    </row>
    <row r="1017" spans="2:4" x14ac:dyDescent="0.2">
      <c r="B1017" s="1"/>
      <c r="C1017" s="1"/>
      <c r="D1017" s="50"/>
    </row>
    <row r="1018" spans="2:4" x14ac:dyDescent="0.2">
      <c r="B1018" s="1"/>
      <c r="C1018" s="1"/>
      <c r="D1018" s="50"/>
    </row>
    <row r="1019" spans="2:4" x14ac:dyDescent="0.2">
      <c r="B1019" s="1"/>
      <c r="C1019" s="1"/>
      <c r="D1019" s="50"/>
    </row>
    <row r="1020" spans="2:4" x14ac:dyDescent="0.2">
      <c r="B1020" s="1"/>
      <c r="C1020" s="1"/>
      <c r="D1020" s="50"/>
    </row>
    <row r="1021" spans="2:4" x14ac:dyDescent="0.2">
      <c r="B1021" s="1"/>
      <c r="C1021" s="1"/>
      <c r="D1021" s="50"/>
    </row>
    <row r="1022" spans="2:4" x14ac:dyDescent="0.2">
      <c r="B1022" s="1"/>
      <c r="C1022" s="1"/>
      <c r="D1022" s="50"/>
    </row>
    <row r="1023" spans="2:4" x14ac:dyDescent="0.2">
      <c r="B1023" s="1"/>
      <c r="C1023" s="1"/>
      <c r="D1023" s="50"/>
    </row>
    <row r="1024" spans="2:4" x14ac:dyDescent="0.2">
      <c r="B1024" s="1"/>
      <c r="C1024" s="1"/>
      <c r="D1024" s="50"/>
    </row>
    <row r="1025" spans="2:4" x14ac:dyDescent="0.2">
      <c r="B1025" s="1"/>
      <c r="C1025" s="1"/>
      <c r="D1025" s="50"/>
    </row>
    <row r="1026" spans="2:4" x14ac:dyDescent="0.2">
      <c r="B1026" s="1"/>
      <c r="C1026" s="1"/>
      <c r="D1026" s="50"/>
    </row>
    <row r="1027" spans="2:4" x14ac:dyDescent="0.2">
      <c r="B1027" s="1"/>
      <c r="C1027" s="1"/>
      <c r="D1027" s="50"/>
    </row>
    <row r="1028" spans="2:4" x14ac:dyDescent="0.2">
      <c r="B1028" s="1"/>
      <c r="C1028" s="1"/>
      <c r="D1028" s="50"/>
    </row>
    <row r="1029" spans="2:4" x14ac:dyDescent="0.2">
      <c r="B1029" s="1"/>
      <c r="C1029" s="1"/>
      <c r="D1029" s="50"/>
    </row>
    <row r="1030" spans="2:4" x14ac:dyDescent="0.2">
      <c r="B1030" s="1"/>
      <c r="C1030" s="1"/>
      <c r="D1030" s="50"/>
    </row>
    <row r="1031" spans="2:4" x14ac:dyDescent="0.2">
      <c r="B1031" s="1"/>
      <c r="C1031" s="1"/>
      <c r="D1031" s="50"/>
    </row>
    <row r="1032" spans="2:4" x14ac:dyDescent="0.2">
      <c r="B1032" s="1"/>
      <c r="C1032" s="1"/>
      <c r="D1032" s="50"/>
    </row>
    <row r="1033" spans="2:4" x14ac:dyDescent="0.2">
      <c r="B1033" s="1"/>
      <c r="C1033" s="1"/>
      <c r="D1033" s="50"/>
    </row>
    <row r="1034" spans="2:4" x14ac:dyDescent="0.2">
      <c r="B1034" s="1"/>
      <c r="C1034" s="1"/>
      <c r="D1034" s="50"/>
    </row>
    <row r="1035" spans="2:4" x14ac:dyDescent="0.2">
      <c r="B1035" s="1"/>
      <c r="C1035" s="1"/>
      <c r="D1035" s="50"/>
    </row>
    <row r="1036" spans="2:4" x14ac:dyDescent="0.2">
      <c r="B1036" s="1"/>
      <c r="C1036" s="1"/>
      <c r="D1036" s="50"/>
    </row>
    <row r="1037" spans="2:4" x14ac:dyDescent="0.2">
      <c r="B1037" s="1"/>
      <c r="C1037" s="1"/>
      <c r="D1037" s="50"/>
    </row>
    <row r="1038" spans="2:4" x14ac:dyDescent="0.2">
      <c r="B1038" s="1"/>
      <c r="C1038" s="1"/>
      <c r="D1038" s="50"/>
    </row>
    <row r="1039" spans="2:4" x14ac:dyDescent="0.2">
      <c r="B1039" s="1"/>
      <c r="C1039" s="1"/>
      <c r="D1039" s="50"/>
    </row>
    <row r="1040" spans="2:4" x14ac:dyDescent="0.2">
      <c r="B1040" s="1"/>
      <c r="C1040" s="1"/>
      <c r="D1040" s="50"/>
    </row>
    <row r="1041" spans="2:4" x14ac:dyDescent="0.2">
      <c r="B1041" s="1"/>
      <c r="C1041" s="1"/>
      <c r="D1041" s="50"/>
    </row>
    <row r="1042" spans="2:4" x14ac:dyDescent="0.2">
      <c r="B1042" s="1"/>
      <c r="C1042" s="1"/>
      <c r="D1042" s="50"/>
    </row>
    <row r="1043" spans="2:4" x14ac:dyDescent="0.2">
      <c r="B1043" s="1"/>
      <c r="C1043" s="1"/>
      <c r="D1043" s="50"/>
    </row>
    <row r="1044" spans="2:4" x14ac:dyDescent="0.2">
      <c r="B1044" s="1"/>
      <c r="C1044" s="1"/>
      <c r="D1044" s="50"/>
    </row>
    <row r="1045" spans="2:4" x14ac:dyDescent="0.2">
      <c r="B1045" s="1"/>
      <c r="C1045" s="1"/>
      <c r="D1045" s="50"/>
    </row>
    <row r="1046" spans="2:4" x14ac:dyDescent="0.2">
      <c r="B1046" s="1"/>
      <c r="C1046" s="1"/>
      <c r="D1046" s="50"/>
    </row>
    <row r="1047" spans="2:4" x14ac:dyDescent="0.2">
      <c r="B1047" s="1"/>
      <c r="C1047" s="1"/>
      <c r="D1047" s="50"/>
    </row>
    <row r="1048" spans="2:4" x14ac:dyDescent="0.2">
      <c r="B1048" s="1"/>
      <c r="C1048" s="1"/>
      <c r="D1048" s="50"/>
    </row>
    <row r="1049" spans="2:4" x14ac:dyDescent="0.2">
      <c r="B1049" s="1"/>
      <c r="C1049" s="1"/>
      <c r="D1049" s="50"/>
    </row>
    <row r="1050" spans="2:4" x14ac:dyDescent="0.2">
      <c r="B1050" s="1"/>
      <c r="C1050" s="1"/>
      <c r="D1050" s="50"/>
    </row>
    <row r="1051" spans="2:4" x14ac:dyDescent="0.2">
      <c r="B1051" s="1"/>
      <c r="C1051" s="1"/>
      <c r="D1051" s="50"/>
    </row>
    <row r="1052" spans="2:4" x14ac:dyDescent="0.2">
      <c r="B1052" s="1"/>
      <c r="C1052" s="1"/>
      <c r="D1052" s="50"/>
    </row>
    <row r="1053" spans="2:4" x14ac:dyDescent="0.2">
      <c r="B1053" s="1"/>
      <c r="C1053" s="1"/>
      <c r="D1053" s="50"/>
    </row>
    <row r="1054" spans="2:4" x14ac:dyDescent="0.2">
      <c r="B1054" s="1"/>
      <c r="C1054" s="1"/>
      <c r="D1054" s="50"/>
    </row>
    <row r="1055" spans="2:4" x14ac:dyDescent="0.2">
      <c r="B1055" s="1"/>
      <c r="C1055" s="1"/>
      <c r="D1055" s="50"/>
    </row>
    <row r="1056" spans="2:4" x14ac:dyDescent="0.2">
      <c r="B1056" s="1"/>
      <c r="C1056" s="1"/>
      <c r="D1056" s="50"/>
    </row>
    <row r="1057" spans="2:4" x14ac:dyDescent="0.2">
      <c r="B1057" s="1"/>
      <c r="C1057" s="1"/>
      <c r="D1057" s="50"/>
    </row>
    <row r="1058" spans="2:4" x14ac:dyDescent="0.2">
      <c r="B1058" s="1"/>
      <c r="C1058" s="1"/>
      <c r="D1058" s="50"/>
    </row>
    <row r="1059" spans="2:4" x14ac:dyDescent="0.2">
      <c r="B1059" s="1"/>
      <c r="C1059" s="1"/>
      <c r="D1059" s="50"/>
    </row>
    <row r="1060" spans="2:4" x14ac:dyDescent="0.2">
      <c r="B1060" s="1"/>
      <c r="C1060" s="1"/>
      <c r="D1060" s="50"/>
    </row>
    <row r="1061" spans="2:4" x14ac:dyDescent="0.2">
      <c r="B1061" s="1"/>
      <c r="C1061" s="1"/>
      <c r="D1061" s="50"/>
    </row>
    <row r="1062" spans="2:4" x14ac:dyDescent="0.2">
      <c r="B1062" s="1"/>
      <c r="C1062" s="1"/>
      <c r="D1062" s="50"/>
    </row>
    <row r="1063" spans="2:4" x14ac:dyDescent="0.2">
      <c r="B1063" s="1"/>
      <c r="C1063" s="1"/>
      <c r="D1063" s="50"/>
    </row>
    <row r="1064" spans="2:4" x14ac:dyDescent="0.2">
      <c r="B1064" s="1"/>
      <c r="C1064" s="1"/>
      <c r="D1064" s="50"/>
    </row>
    <row r="1065" spans="2:4" x14ac:dyDescent="0.2">
      <c r="B1065" s="1"/>
      <c r="C1065" s="1"/>
      <c r="D1065" s="50"/>
    </row>
    <row r="1066" spans="2:4" x14ac:dyDescent="0.2">
      <c r="B1066" s="1"/>
      <c r="C1066" s="1"/>
      <c r="D1066" s="50"/>
    </row>
    <row r="1067" spans="2:4" x14ac:dyDescent="0.2">
      <c r="B1067" s="1"/>
      <c r="C1067" s="1"/>
      <c r="D1067" s="50"/>
    </row>
    <row r="1068" spans="2:4" x14ac:dyDescent="0.2">
      <c r="B1068" s="1"/>
      <c r="C1068" s="1"/>
      <c r="D1068" s="50"/>
    </row>
    <row r="1069" spans="2:4" x14ac:dyDescent="0.2">
      <c r="B1069" s="1"/>
      <c r="C1069" s="1"/>
      <c r="D1069" s="50"/>
    </row>
    <row r="1070" spans="2:4" x14ac:dyDescent="0.2">
      <c r="B1070" s="1"/>
      <c r="C1070" s="1"/>
      <c r="D1070" s="50"/>
    </row>
    <row r="1071" spans="2:4" x14ac:dyDescent="0.2">
      <c r="B1071" s="1"/>
      <c r="C1071" s="1"/>
      <c r="D1071" s="50"/>
    </row>
    <row r="1072" spans="2:4" x14ac:dyDescent="0.2">
      <c r="B1072" s="1"/>
      <c r="C1072" s="1"/>
      <c r="D1072" s="50"/>
    </row>
    <row r="1073" spans="2:4" x14ac:dyDescent="0.2">
      <c r="B1073" s="1"/>
      <c r="C1073" s="1"/>
      <c r="D1073" s="50"/>
    </row>
    <row r="1074" spans="2:4" x14ac:dyDescent="0.2">
      <c r="B1074" s="1"/>
      <c r="C1074" s="1"/>
      <c r="D1074" s="50"/>
    </row>
    <row r="1075" spans="2:4" x14ac:dyDescent="0.2">
      <c r="B1075" s="1"/>
      <c r="C1075" s="1"/>
      <c r="D1075" s="50"/>
    </row>
    <row r="1076" spans="2:4" x14ac:dyDescent="0.2">
      <c r="B1076" s="1"/>
      <c r="C1076" s="1"/>
      <c r="D1076" s="50"/>
    </row>
    <row r="1077" spans="2:4" x14ac:dyDescent="0.2">
      <c r="B1077" s="1"/>
      <c r="C1077" s="1"/>
      <c r="D1077" s="50"/>
    </row>
    <row r="1078" spans="2:4" x14ac:dyDescent="0.2">
      <c r="B1078" s="1"/>
      <c r="C1078" s="1"/>
      <c r="D1078" s="50"/>
    </row>
    <row r="1079" spans="2:4" x14ac:dyDescent="0.2">
      <c r="B1079" s="1"/>
      <c r="C1079" s="1"/>
      <c r="D1079" s="50"/>
    </row>
    <row r="1080" spans="2:4" x14ac:dyDescent="0.2">
      <c r="B1080" s="1"/>
      <c r="C1080" s="1"/>
      <c r="D1080" s="50"/>
    </row>
    <row r="1081" spans="2:4" x14ac:dyDescent="0.2">
      <c r="B1081" s="1"/>
      <c r="C1081" s="1"/>
      <c r="D1081" s="50"/>
    </row>
    <row r="1082" spans="2:4" x14ac:dyDescent="0.2">
      <c r="B1082" s="1"/>
      <c r="C1082" s="1"/>
      <c r="D1082" s="50"/>
    </row>
    <row r="1083" spans="2:4" x14ac:dyDescent="0.2">
      <c r="B1083" s="1"/>
      <c r="C1083" s="1"/>
      <c r="D1083" s="50"/>
    </row>
    <row r="1084" spans="2:4" x14ac:dyDescent="0.2">
      <c r="B1084" s="1"/>
      <c r="C1084" s="1"/>
      <c r="D1084" s="50"/>
    </row>
    <row r="1085" spans="2:4" x14ac:dyDescent="0.2">
      <c r="B1085" s="1"/>
      <c r="C1085" s="1"/>
      <c r="D1085" s="50"/>
    </row>
    <row r="1086" spans="2:4" x14ac:dyDescent="0.2">
      <c r="B1086" s="1"/>
      <c r="C1086" s="1"/>
      <c r="D1086" s="50"/>
    </row>
    <row r="1087" spans="2:4" x14ac:dyDescent="0.2">
      <c r="B1087" s="1"/>
      <c r="C1087" s="1"/>
      <c r="D1087" s="50"/>
    </row>
    <row r="1088" spans="2:4" x14ac:dyDescent="0.2">
      <c r="B1088" s="1"/>
      <c r="C1088" s="1"/>
      <c r="D1088" s="50"/>
    </row>
    <row r="1089" spans="2:4" x14ac:dyDescent="0.2">
      <c r="B1089" s="1"/>
      <c r="C1089" s="1"/>
      <c r="D1089" s="50"/>
    </row>
    <row r="1090" spans="2:4" x14ac:dyDescent="0.2">
      <c r="B1090" s="1"/>
      <c r="C1090" s="1"/>
      <c r="D1090" s="50"/>
    </row>
    <row r="1091" spans="2:4" x14ac:dyDescent="0.2">
      <c r="B1091" s="1"/>
      <c r="C1091" s="1"/>
      <c r="D1091" s="50"/>
    </row>
    <row r="1092" spans="2:4" x14ac:dyDescent="0.2">
      <c r="B1092" s="1"/>
      <c r="C1092" s="1"/>
      <c r="D1092" s="50"/>
    </row>
    <row r="1093" spans="2:4" x14ac:dyDescent="0.2">
      <c r="B1093" s="1"/>
      <c r="C1093" s="1"/>
      <c r="D1093" s="50"/>
    </row>
    <row r="1094" spans="2:4" x14ac:dyDescent="0.2">
      <c r="B1094" s="1"/>
      <c r="C1094" s="1"/>
      <c r="D1094" s="50"/>
    </row>
    <row r="1095" spans="2:4" x14ac:dyDescent="0.2">
      <c r="B1095" s="1"/>
      <c r="C1095" s="1"/>
      <c r="D1095" s="50"/>
    </row>
    <row r="1096" spans="2:4" x14ac:dyDescent="0.2">
      <c r="B1096" s="1"/>
      <c r="C1096" s="1"/>
      <c r="D1096" s="50"/>
    </row>
    <row r="1097" spans="2:4" x14ac:dyDescent="0.2">
      <c r="B1097" s="1"/>
      <c r="C1097" s="1"/>
      <c r="D1097" s="50"/>
    </row>
    <row r="1098" spans="2:4" x14ac:dyDescent="0.2">
      <c r="B1098" s="1"/>
      <c r="C1098" s="1"/>
      <c r="D1098" s="50"/>
    </row>
    <row r="1099" spans="2:4" x14ac:dyDescent="0.2">
      <c r="B1099" s="1"/>
      <c r="C1099" s="1"/>
      <c r="D1099" s="50"/>
    </row>
    <row r="1100" spans="2:4" x14ac:dyDescent="0.2">
      <c r="B1100" s="1"/>
      <c r="C1100" s="1"/>
      <c r="D1100" s="50"/>
    </row>
    <row r="1101" spans="2:4" x14ac:dyDescent="0.2">
      <c r="B1101" s="1"/>
      <c r="C1101" s="1"/>
      <c r="D1101" s="50"/>
    </row>
    <row r="1102" spans="2:4" x14ac:dyDescent="0.2">
      <c r="B1102" s="1"/>
      <c r="C1102" s="1"/>
      <c r="D1102" s="50"/>
    </row>
    <row r="1103" spans="2:4" x14ac:dyDescent="0.2">
      <c r="B1103" s="1"/>
      <c r="C1103" s="1"/>
      <c r="D1103" s="50"/>
    </row>
    <row r="1104" spans="2:4" x14ac:dyDescent="0.2">
      <c r="B1104" s="1"/>
      <c r="C1104" s="1"/>
      <c r="D1104" s="50"/>
    </row>
    <row r="1105" spans="2:4" x14ac:dyDescent="0.2">
      <c r="B1105" s="1"/>
      <c r="C1105" s="1"/>
      <c r="D1105" s="50"/>
    </row>
    <row r="1106" spans="2:4" x14ac:dyDescent="0.2">
      <c r="B1106" s="1"/>
      <c r="C1106" s="1"/>
      <c r="D1106" s="50"/>
    </row>
    <row r="1107" spans="2:4" x14ac:dyDescent="0.2">
      <c r="B1107" s="1"/>
      <c r="C1107" s="1"/>
      <c r="D1107" s="50"/>
    </row>
    <row r="1108" spans="2:4" x14ac:dyDescent="0.2">
      <c r="B1108" s="1"/>
      <c r="C1108" s="1"/>
      <c r="D1108" s="50"/>
    </row>
    <row r="1109" spans="2:4" x14ac:dyDescent="0.2">
      <c r="B1109" s="1"/>
      <c r="C1109" s="1"/>
      <c r="D1109" s="50"/>
    </row>
    <row r="1110" spans="2:4" x14ac:dyDescent="0.2">
      <c r="B1110" s="1"/>
      <c r="C1110" s="1"/>
      <c r="D1110" s="50"/>
    </row>
    <row r="1111" spans="2:4" x14ac:dyDescent="0.2">
      <c r="B1111" s="1"/>
      <c r="C1111" s="1"/>
      <c r="D1111" s="50"/>
    </row>
    <row r="1112" spans="2:4" x14ac:dyDescent="0.2">
      <c r="B1112" s="1"/>
      <c r="C1112" s="1"/>
      <c r="D1112" s="50"/>
    </row>
    <row r="1113" spans="2:4" x14ac:dyDescent="0.2">
      <c r="B1113" s="1"/>
      <c r="C1113" s="1"/>
      <c r="D1113" s="50"/>
    </row>
    <row r="1114" spans="2:4" x14ac:dyDescent="0.2">
      <c r="B1114" s="1"/>
      <c r="C1114" s="1"/>
      <c r="D1114" s="50"/>
    </row>
    <row r="1115" spans="2:4" x14ac:dyDescent="0.2">
      <c r="B1115" s="1"/>
      <c r="C1115" s="1"/>
      <c r="D1115" s="50"/>
    </row>
    <row r="1116" spans="2:4" x14ac:dyDescent="0.2">
      <c r="B1116" s="1"/>
      <c r="C1116" s="1"/>
      <c r="D1116" s="50"/>
    </row>
    <row r="1117" spans="2:4" x14ac:dyDescent="0.2">
      <c r="B1117" s="1"/>
      <c r="C1117" s="1"/>
      <c r="D1117" s="50"/>
    </row>
    <row r="1118" spans="2:4" x14ac:dyDescent="0.2">
      <c r="B1118" s="1"/>
      <c r="C1118" s="1"/>
      <c r="D1118" s="50"/>
    </row>
    <row r="1119" spans="2:4" x14ac:dyDescent="0.2">
      <c r="B1119" s="1"/>
      <c r="C1119" s="1"/>
      <c r="D1119" s="50"/>
    </row>
    <row r="1120" spans="2:4" x14ac:dyDescent="0.2">
      <c r="B1120" s="1"/>
      <c r="C1120" s="1"/>
      <c r="D1120" s="50"/>
    </row>
    <row r="1121" spans="2:4" x14ac:dyDescent="0.2">
      <c r="B1121" s="1"/>
      <c r="C1121" s="1"/>
      <c r="D1121" s="50"/>
    </row>
    <row r="1122" spans="2:4" x14ac:dyDescent="0.2">
      <c r="B1122" s="1"/>
      <c r="C1122" s="1"/>
      <c r="D1122" s="50"/>
    </row>
    <row r="1123" spans="2:4" x14ac:dyDescent="0.2">
      <c r="B1123" s="1"/>
      <c r="C1123" s="1"/>
      <c r="D1123" s="50"/>
    </row>
    <row r="1124" spans="2:4" x14ac:dyDescent="0.2">
      <c r="B1124" s="1"/>
      <c r="C1124" s="1"/>
      <c r="D1124" s="50"/>
    </row>
    <row r="1125" spans="2:4" x14ac:dyDescent="0.2">
      <c r="B1125" s="1"/>
      <c r="C1125" s="1"/>
      <c r="D1125" s="50"/>
    </row>
    <row r="1126" spans="2:4" x14ac:dyDescent="0.2">
      <c r="B1126" s="1"/>
      <c r="C1126" s="1"/>
      <c r="D1126" s="50"/>
    </row>
    <row r="1127" spans="2:4" x14ac:dyDescent="0.2">
      <c r="B1127" s="1"/>
      <c r="C1127" s="1"/>
      <c r="D1127" s="50"/>
    </row>
    <row r="1128" spans="2:4" x14ac:dyDescent="0.2">
      <c r="B1128" s="1"/>
      <c r="C1128" s="1"/>
      <c r="D1128" s="50"/>
    </row>
    <row r="1129" spans="2:4" x14ac:dyDescent="0.2">
      <c r="B1129" s="1"/>
      <c r="C1129" s="1"/>
      <c r="D1129" s="50"/>
    </row>
    <row r="1130" spans="2:4" x14ac:dyDescent="0.2">
      <c r="B1130" s="1"/>
      <c r="C1130" s="1"/>
      <c r="D1130" s="50"/>
    </row>
    <row r="1131" spans="2:4" x14ac:dyDescent="0.2">
      <c r="B1131" s="1"/>
      <c r="C1131" s="1"/>
      <c r="D1131" s="50"/>
    </row>
    <row r="1132" spans="2:4" x14ac:dyDescent="0.2">
      <c r="B1132" s="1"/>
      <c r="C1132" s="1"/>
      <c r="D1132" s="50"/>
    </row>
    <row r="1133" spans="2:4" x14ac:dyDescent="0.2">
      <c r="B1133" s="1"/>
      <c r="C1133" s="1"/>
      <c r="D1133" s="50"/>
    </row>
    <row r="1134" spans="2:4" x14ac:dyDescent="0.2">
      <c r="B1134" s="1"/>
      <c r="C1134" s="1"/>
      <c r="D1134" s="50"/>
    </row>
    <row r="1135" spans="2:4" x14ac:dyDescent="0.2">
      <c r="B1135" s="1"/>
      <c r="C1135" s="1"/>
      <c r="D1135" s="50"/>
    </row>
    <row r="1136" spans="2:4" x14ac:dyDescent="0.2">
      <c r="B1136" s="1"/>
      <c r="C1136" s="1"/>
      <c r="D1136" s="50"/>
    </row>
    <row r="1137" spans="2:4" x14ac:dyDescent="0.2">
      <c r="B1137" s="1"/>
      <c r="C1137" s="1"/>
      <c r="D1137" s="50"/>
    </row>
    <row r="1138" spans="2:4" x14ac:dyDescent="0.2">
      <c r="B1138" s="1"/>
      <c r="C1138" s="1"/>
      <c r="D1138" s="50"/>
    </row>
    <row r="1139" spans="2:4" x14ac:dyDescent="0.2">
      <c r="B1139" s="1"/>
      <c r="C1139" s="1"/>
      <c r="D1139" s="50"/>
    </row>
    <row r="1140" spans="2:4" x14ac:dyDescent="0.2">
      <c r="B1140" s="1"/>
      <c r="C1140" s="1"/>
      <c r="D1140" s="50"/>
    </row>
    <row r="1141" spans="2:4" x14ac:dyDescent="0.2">
      <c r="B1141" s="1"/>
      <c r="C1141" s="1"/>
      <c r="D1141" s="50"/>
    </row>
    <row r="1142" spans="2:4" x14ac:dyDescent="0.2">
      <c r="B1142" s="1"/>
      <c r="C1142" s="1"/>
      <c r="D1142" s="50"/>
    </row>
    <row r="1143" spans="2:4" x14ac:dyDescent="0.2">
      <c r="B1143" s="1"/>
      <c r="C1143" s="1"/>
      <c r="D1143" s="50"/>
    </row>
    <row r="1144" spans="2:4" x14ac:dyDescent="0.2">
      <c r="B1144" s="1"/>
      <c r="C1144" s="1"/>
      <c r="D1144" s="50"/>
    </row>
    <row r="1145" spans="2:4" x14ac:dyDescent="0.2">
      <c r="B1145" s="1"/>
      <c r="C1145" s="1"/>
      <c r="D1145" s="50"/>
    </row>
    <row r="1146" spans="2:4" x14ac:dyDescent="0.2">
      <c r="B1146" s="1"/>
      <c r="C1146" s="1"/>
      <c r="D1146" s="50"/>
    </row>
    <row r="1147" spans="2:4" x14ac:dyDescent="0.2">
      <c r="B1147" s="1"/>
      <c r="C1147" s="1"/>
      <c r="D1147" s="50"/>
    </row>
    <row r="1148" spans="2:4" x14ac:dyDescent="0.2">
      <c r="B1148" s="1"/>
      <c r="C1148" s="1"/>
      <c r="D1148" s="50"/>
    </row>
    <row r="1149" spans="2:4" x14ac:dyDescent="0.2">
      <c r="B1149" s="1"/>
      <c r="C1149" s="1"/>
      <c r="D1149" s="50"/>
    </row>
    <row r="1150" spans="2:4" x14ac:dyDescent="0.2">
      <c r="B1150" s="1"/>
      <c r="C1150" s="1"/>
      <c r="D1150" s="50"/>
    </row>
    <row r="1151" spans="2:4" x14ac:dyDescent="0.2">
      <c r="B1151" s="1"/>
      <c r="C1151" s="1"/>
      <c r="D1151" s="50"/>
    </row>
    <row r="1152" spans="2:4" x14ac:dyDescent="0.2">
      <c r="B1152" s="1"/>
      <c r="C1152" s="1"/>
      <c r="D1152" s="50"/>
    </row>
    <row r="1153" spans="2:4" x14ac:dyDescent="0.2">
      <c r="B1153" s="1"/>
      <c r="C1153" s="1"/>
      <c r="D1153" s="50"/>
    </row>
    <row r="1154" spans="2:4" x14ac:dyDescent="0.2">
      <c r="B1154" s="1"/>
      <c r="C1154" s="1"/>
      <c r="D1154" s="50"/>
    </row>
    <row r="1155" spans="2:4" x14ac:dyDescent="0.2">
      <c r="B1155" s="1"/>
      <c r="C1155" s="1"/>
      <c r="D1155" s="50"/>
    </row>
    <row r="1156" spans="2:4" x14ac:dyDescent="0.2">
      <c r="B1156" s="1"/>
      <c r="C1156" s="1"/>
      <c r="D1156" s="50"/>
    </row>
    <row r="1157" spans="2:4" x14ac:dyDescent="0.2">
      <c r="B1157" s="1"/>
      <c r="C1157" s="1"/>
      <c r="D1157" s="50"/>
    </row>
    <row r="1158" spans="2:4" x14ac:dyDescent="0.2">
      <c r="B1158" s="1"/>
      <c r="C1158" s="1"/>
      <c r="D1158" s="50"/>
    </row>
    <row r="1159" spans="2:4" x14ac:dyDescent="0.2">
      <c r="B1159" s="1"/>
      <c r="C1159" s="1"/>
      <c r="D1159" s="50"/>
    </row>
    <row r="1160" spans="2:4" x14ac:dyDescent="0.2">
      <c r="B1160" s="1"/>
      <c r="C1160" s="1"/>
      <c r="D1160" s="50"/>
    </row>
    <row r="1161" spans="2:4" x14ac:dyDescent="0.2">
      <c r="B1161" s="1"/>
      <c r="C1161" s="1"/>
      <c r="D1161" s="50"/>
    </row>
    <row r="1162" spans="2:4" x14ac:dyDescent="0.2">
      <c r="B1162" s="1"/>
      <c r="C1162" s="1"/>
      <c r="D1162" s="50"/>
    </row>
    <row r="1163" spans="2:4" x14ac:dyDescent="0.2">
      <c r="B1163" s="1"/>
      <c r="C1163" s="1"/>
      <c r="D1163" s="50"/>
    </row>
    <row r="1164" spans="2:4" x14ac:dyDescent="0.2">
      <c r="B1164" s="1"/>
      <c r="C1164" s="1"/>
      <c r="D1164" s="50"/>
    </row>
    <row r="1165" spans="2:4" x14ac:dyDescent="0.2">
      <c r="B1165" s="1"/>
      <c r="C1165" s="1"/>
      <c r="D1165" s="50"/>
    </row>
    <row r="1166" spans="2:4" x14ac:dyDescent="0.2">
      <c r="B1166" s="1"/>
      <c r="C1166" s="1"/>
      <c r="D1166" s="50"/>
    </row>
    <row r="1167" spans="2:4" x14ac:dyDescent="0.2">
      <c r="B1167" s="1"/>
      <c r="C1167" s="1"/>
      <c r="D1167" s="50"/>
    </row>
    <row r="1168" spans="2:4" x14ac:dyDescent="0.2">
      <c r="B1168" s="1"/>
      <c r="C1168" s="1"/>
      <c r="D1168" s="50"/>
    </row>
    <row r="1169" spans="2:4" x14ac:dyDescent="0.2">
      <c r="B1169" s="1"/>
      <c r="C1169" s="1"/>
      <c r="D1169" s="50"/>
    </row>
    <row r="1170" spans="2:4" x14ac:dyDescent="0.2">
      <c r="B1170" s="1"/>
      <c r="C1170" s="1"/>
      <c r="D1170" s="50"/>
    </row>
    <row r="1171" spans="2:4" x14ac:dyDescent="0.2">
      <c r="B1171" s="1"/>
      <c r="C1171" s="1"/>
      <c r="D1171" s="50"/>
    </row>
    <row r="1172" spans="2:4" x14ac:dyDescent="0.2">
      <c r="B1172" s="1"/>
      <c r="C1172" s="1"/>
      <c r="D1172" s="50"/>
    </row>
    <row r="1173" spans="2:4" x14ac:dyDescent="0.2">
      <c r="B1173" s="1"/>
      <c r="C1173" s="1"/>
      <c r="D1173" s="50"/>
    </row>
    <row r="1174" spans="2:4" x14ac:dyDescent="0.2">
      <c r="B1174" s="1"/>
      <c r="C1174" s="1"/>
      <c r="D1174" s="50"/>
    </row>
    <row r="1175" spans="2:4" x14ac:dyDescent="0.2">
      <c r="B1175" s="1"/>
      <c r="C1175" s="1"/>
      <c r="D1175" s="50"/>
    </row>
    <row r="1176" spans="2:4" x14ac:dyDescent="0.2">
      <c r="B1176" s="1"/>
      <c r="C1176" s="1"/>
      <c r="D1176" s="50"/>
    </row>
    <row r="1177" spans="2:4" x14ac:dyDescent="0.2">
      <c r="B1177" s="1"/>
      <c r="C1177" s="1"/>
      <c r="D1177" s="50"/>
    </row>
    <row r="1178" spans="2:4" x14ac:dyDescent="0.2">
      <c r="B1178" s="1"/>
      <c r="C1178" s="1"/>
      <c r="D1178" s="50"/>
    </row>
    <row r="1179" spans="2:4" x14ac:dyDescent="0.2">
      <c r="B1179" s="1"/>
      <c r="C1179" s="1"/>
      <c r="D1179" s="50"/>
    </row>
    <row r="1180" spans="2:4" x14ac:dyDescent="0.2">
      <c r="B1180" s="1"/>
      <c r="C1180" s="1"/>
      <c r="D1180" s="50"/>
    </row>
    <row r="1181" spans="2:4" x14ac:dyDescent="0.2">
      <c r="B1181" s="1"/>
      <c r="C1181" s="1"/>
      <c r="D1181" s="50"/>
    </row>
    <row r="1182" spans="2:4" x14ac:dyDescent="0.2">
      <c r="B1182" s="1"/>
      <c r="C1182" s="1"/>
      <c r="D1182" s="50"/>
    </row>
    <row r="1183" spans="2:4" x14ac:dyDescent="0.2">
      <c r="B1183" s="1"/>
      <c r="C1183" s="1"/>
      <c r="D1183" s="50"/>
    </row>
    <row r="1184" spans="2:4" x14ac:dyDescent="0.2">
      <c r="B1184" s="1"/>
      <c r="C1184" s="1"/>
      <c r="D1184" s="50"/>
    </row>
    <row r="1185" spans="2:4" x14ac:dyDescent="0.2">
      <c r="B1185" s="1"/>
      <c r="C1185" s="1"/>
      <c r="D1185" s="50"/>
    </row>
    <row r="1186" spans="2:4" x14ac:dyDescent="0.2">
      <c r="B1186" s="1"/>
      <c r="C1186" s="1"/>
      <c r="D1186" s="50"/>
    </row>
    <row r="1187" spans="2:4" x14ac:dyDescent="0.2">
      <c r="B1187" s="1"/>
      <c r="C1187" s="1"/>
      <c r="D1187" s="50"/>
    </row>
    <row r="1188" spans="2:4" x14ac:dyDescent="0.2">
      <c r="B1188" s="1"/>
      <c r="C1188" s="1"/>
      <c r="D1188" s="50"/>
    </row>
    <row r="1189" spans="2:4" x14ac:dyDescent="0.2">
      <c r="B1189" s="1"/>
      <c r="C1189" s="1"/>
      <c r="D1189" s="50"/>
    </row>
    <row r="1190" spans="2:4" x14ac:dyDescent="0.2">
      <c r="B1190" s="1"/>
      <c r="C1190" s="1"/>
      <c r="D1190" s="50"/>
    </row>
    <row r="1191" spans="2:4" x14ac:dyDescent="0.2">
      <c r="B1191" s="1"/>
      <c r="C1191" s="1"/>
      <c r="D1191" s="50"/>
    </row>
    <row r="1192" spans="2:4" x14ac:dyDescent="0.2">
      <c r="B1192" s="1"/>
      <c r="C1192" s="1"/>
      <c r="D1192" s="50"/>
    </row>
    <row r="1193" spans="2:4" x14ac:dyDescent="0.2">
      <c r="B1193" s="1"/>
      <c r="C1193" s="1"/>
      <c r="D1193" s="50"/>
    </row>
    <row r="1194" spans="2:4" x14ac:dyDescent="0.2">
      <c r="B1194" s="1"/>
      <c r="C1194" s="1"/>
      <c r="D1194" s="50"/>
    </row>
    <row r="1195" spans="2:4" x14ac:dyDescent="0.2">
      <c r="B1195" s="1"/>
      <c r="C1195" s="1"/>
      <c r="D1195" s="50"/>
    </row>
    <row r="1196" spans="2:4" x14ac:dyDescent="0.2">
      <c r="B1196" s="1"/>
      <c r="C1196" s="1"/>
      <c r="D1196" s="50"/>
    </row>
    <row r="1197" spans="2:4" x14ac:dyDescent="0.2">
      <c r="B1197" s="1"/>
      <c r="C1197" s="1"/>
      <c r="D1197" s="50"/>
    </row>
    <row r="1198" spans="2:4" x14ac:dyDescent="0.2">
      <c r="B1198" s="1"/>
      <c r="C1198" s="1"/>
      <c r="D1198" s="50"/>
    </row>
    <row r="1199" spans="2:4" x14ac:dyDescent="0.2">
      <c r="B1199" s="1"/>
      <c r="C1199" s="1"/>
      <c r="D1199" s="50"/>
    </row>
    <row r="1200" spans="2:4" x14ac:dyDescent="0.2">
      <c r="B1200" s="1"/>
      <c r="C1200" s="1"/>
      <c r="D1200" s="50"/>
    </row>
    <row r="1201" spans="2:4" x14ac:dyDescent="0.2">
      <c r="B1201" s="1"/>
      <c r="C1201" s="1"/>
      <c r="D1201" s="50"/>
    </row>
    <row r="1202" spans="2:4" x14ac:dyDescent="0.2">
      <c r="B1202" s="1"/>
      <c r="C1202" s="1"/>
      <c r="D1202" s="50"/>
    </row>
    <row r="1203" spans="2:4" x14ac:dyDescent="0.2">
      <c r="B1203" s="1"/>
      <c r="C1203" s="1"/>
      <c r="D1203" s="50"/>
    </row>
    <row r="1204" spans="2:4" x14ac:dyDescent="0.2">
      <c r="B1204" s="1"/>
      <c r="C1204" s="1"/>
      <c r="D1204" s="50"/>
    </row>
    <row r="1205" spans="2:4" x14ac:dyDescent="0.2">
      <c r="B1205" s="1"/>
      <c r="C1205" s="1"/>
      <c r="D1205" s="50"/>
    </row>
    <row r="1206" spans="2:4" x14ac:dyDescent="0.2">
      <c r="B1206" s="1"/>
      <c r="C1206" s="1"/>
      <c r="D1206" s="50"/>
    </row>
    <row r="1207" spans="2:4" x14ac:dyDescent="0.2">
      <c r="B1207" s="1"/>
      <c r="C1207" s="1"/>
      <c r="D1207" s="50"/>
    </row>
    <row r="1208" spans="2:4" x14ac:dyDescent="0.2">
      <c r="B1208" s="1"/>
      <c r="C1208" s="1"/>
      <c r="D1208" s="50"/>
    </row>
    <row r="1209" spans="2:4" x14ac:dyDescent="0.2">
      <c r="B1209" s="1"/>
      <c r="C1209" s="1"/>
      <c r="D1209" s="50"/>
    </row>
    <row r="1210" spans="2:4" x14ac:dyDescent="0.2">
      <c r="B1210" s="1"/>
      <c r="C1210" s="1"/>
      <c r="D1210" s="50"/>
    </row>
    <row r="1211" spans="2:4" x14ac:dyDescent="0.2">
      <c r="B1211" s="1"/>
      <c r="C1211" s="1"/>
      <c r="D1211" s="50"/>
    </row>
    <row r="1212" spans="2:4" x14ac:dyDescent="0.2">
      <c r="B1212" s="1"/>
      <c r="C1212" s="1"/>
      <c r="D1212" s="50"/>
    </row>
    <row r="1213" spans="2:4" x14ac:dyDescent="0.2">
      <c r="B1213" s="1"/>
      <c r="C1213" s="1"/>
      <c r="D1213" s="50"/>
    </row>
    <row r="1214" spans="2:4" x14ac:dyDescent="0.2">
      <c r="B1214" s="1"/>
      <c r="C1214" s="1"/>
      <c r="D1214" s="50"/>
    </row>
    <row r="1215" spans="2:4" x14ac:dyDescent="0.2">
      <c r="B1215" s="1"/>
      <c r="C1215" s="1"/>
      <c r="D1215" s="50"/>
    </row>
    <row r="1216" spans="2:4" x14ac:dyDescent="0.2">
      <c r="B1216" s="1"/>
      <c r="C1216" s="1"/>
      <c r="D1216" s="50"/>
    </row>
    <row r="1217" spans="2:4" x14ac:dyDescent="0.2">
      <c r="B1217" s="1"/>
      <c r="C1217" s="1"/>
      <c r="D1217" s="50"/>
    </row>
    <row r="1218" spans="2:4" x14ac:dyDescent="0.2">
      <c r="B1218" s="1"/>
      <c r="C1218" s="1"/>
      <c r="D1218" s="50"/>
    </row>
    <row r="1219" spans="2:4" x14ac:dyDescent="0.2">
      <c r="B1219" s="1"/>
      <c r="C1219" s="1"/>
      <c r="D1219" s="50"/>
    </row>
    <row r="1220" spans="2:4" x14ac:dyDescent="0.2">
      <c r="B1220" s="1"/>
      <c r="C1220" s="1"/>
      <c r="D1220" s="50"/>
    </row>
    <row r="1221" spans="2:4" x14ac:dyDescent="0.2">
      <c r="B1221" s="1"/>
      <c r="C1221" s="1"/>
      <c r="D1221" s="50"/>
    </row>
    <row r="1222" spans="2:4" x14ac:dyDescent="0.2">
      <c r="B1222" s="1"/>
      <c r="C1222" s="1"/>
      <c r="D1222" s="50"/>
    </row>
    <row r="1223" spans="2:4" x14ac:dyDescent="0.2">
      <c r="B1223" s="1"/>
      <c r="C1223" s="1"/>
      <c r="D1223" s="50"/>
    </row>
    <row r="1224" spans="2:4" x14ac:dyDescent="0.2">
      <c r="B1224" s="1"/>
      <c r="C1224" s="1"/>
      <c r="D1224" s="50"/>
    </row>
    <row r="1225" spans="2:4" x14ac:dyDescent="0.2">
      <c r="B1225" s="1"/>
      <c r="C1225" s="1"/>
      <c r="D1225" s="50"/>
    </row>
    <row r="1226" spans="2:4" x14ac:dyDescent="0.2">
      <c r="B1226" s="1"/>
      <c r="C1226" s="1"/>
      <c r="D1226" s="50"/>
    </row>
    <row r="1227" spans="2:4" x14ac:dyDescent="0.2">
      <c r="B1227" s="1"/>
      <c r="C1227" s="1"/>
      <c r="D1227" s="50"/>
    </row>
    <row r="1228" spans="2:4" x14ac:dyDescent="0.2">
      <c r="B1228" s="1"/>
      <c r="C1228" s="1"/>
      <c r="D1228" s="50"/>
    </row>
    <row r="1229" spans="2:4" x14ac:dyDescent="0.2">
      <c r="B1229" s="1"/>
      <c r="C1229" s="1"/>
      <c r="D1229" s="50"/>
    </row>
    <row r="1230" spans="2:4" x14ac:dyDescent="0.2">
      <c r="B1230" s="1"/>
      <c r="C1230" s="1"/>
      <c r="D1230" s="50"/>
    </row>
    <row r="1231" spans="2:4" x14ac:dyDescent="0.2">
      <c r="B1231" s="1"/>
      <c r="C1231" s="1"/>
      <c r="D1231" s="50"/>
    </row>
    <row r="1232" spans="2:4" x14ac:dyDescent="0.2">
      <c r="B1232" s="1"/>
      <c r="C1232" s="1"/>
      <c r="D1232" s="50"/>
    </row>
    <row r="1233" spans="2:4" x14ac:dyDescent="0.2">
      <c r="B1233" s="1"/>
      <c r="C1233" s="1"/>
      <c r="D1233" s="50"/>
    </row>
    <row r="1234" spans="2:4" x14ac:dyDescent="0.2">
      <c r="B1234" s="1"/>
      <c r="C1234" s="1"/>
      <c r="D1234" s="50"/>
    </row>
    <row r="1235" spans="2:4" x14ac:dyDescent="0.2">
      <c r="B1235" s="1"/>
      <c r="C1235" s="1"/>
      <c r="D1235" s="50"/>
    </row>
    <row r="1236" spans="2:4" x14ac:dyDescent="0.2">
      <c r="B1236" s="1"/>
      <c r="C1236" s="1"/>
      <c r="D1236" s="50"/>
    </row>
    <row r="1237" spans="2:4" x14ac:dyDescent="0.2">
      <c r="B1237" s="1"/>
      <c r="C1237" s="1"/>
      <c r="D1237" s="50"/>
    </row>
    <row r="1238" spans="2:4" x14ac:dyDescent="0.2">
      <c r="B1238" s="1"/>
      <c r="C1238" s="1"/>
      <c r="D1238" s="50"/>
    </row>
    <row r="1239" spans="2:4" x14ac:dyDescent="0.2">
      <c r="B1239" s="1"/>
      <c r="C1239" s="1"/>
      <c r="D1239" s="50"/>
    </row>
    <row r="1240" spans="2:4" x14ac:dyDescent="0.2">
      <c r="B1240" s="1"/>
      <c r="C1240" s="1"/>
      <c r="D1240" s="50"/>
    </row>
    <row r="1241" spans="2:4" x14ac:dyDescent="0.2">
      <c r="B1241" s="1"/>
      <c r="C1241" s="1"/>
      <c r="D1241" s="50"/>
    </row>
    <row r="1242" spans="2:4" x14ac:dyDescent="0.2">
      <c r="B1242" s="1"/>
      <c r="C1242" s="1"/>
      <c r="D1242" s="50"/>
    </row>
    <row r="1243" spans="2:4" x14ac:dyDescent="0.2">
      <c r="B1243" s="1"/>
      <c r="C1243" s="1"/>
      <c r="D1243" s="50"/>
    </row>
    <row r="1244" spans="2:4" x14ac:dyDescent="0.2">
      <c r="B1244" s="1"/>
      <c r="C1244" s="1"/>
      <c r="D1244" s="50"/>
    </row>
    <row r="1245" spans="2:4" x14ac:dyDescent="0.2">
      <c r="B1245" s="1"/>
      <c r="C1245" s="1"/>
      <c r="D1245" s="50"/>
    </row>
    <row r="1246" spans="2:4" x14ac:dyDescent="0.2">
      <c r="B1246" s="1"/>
      <c r="C1246" s="1"/>
      <c r="D1246" s="50"/>
    </row>
    <row r="1247" spans="2:4" x14ac:dyDescent="0.2">
      <c r="B1247" s="1"/>
      <c r="C1247" s="1"/>
      <c r="D1247" s="50"/>
    </row>
    <row r="1248" spans="2:4" x14ac:dyDescent="0.2">
      <c r="B1248" s="1"/>
      <c r="C1248" s="1"/>
      <c r="D1248" s="50"/>
    </row>
    <row r="1249" spans="2:4" x14ac:dyDescent="0.2">
      <c r="B1249" s="1"/>
      <c r="C1249" s="1"/>
      <c r="D1249" s="50"/>
    </row>
    <row r="1250" spans="2:4" x14ac:dyDescent="0.2">
      <c r="B1250" s="1"/>
      <c r="C1250" s="1"/>
      <c r="D1250" s="50"/>
    </row>
    <row r="1251" spans="2:4" x14ac:dyDescent="0.2">
      <c r="B1251" s="1"/>
      <c r="C1251" s="1"/>
      <c r="D1251" s="50"/>
    </row>
    <row r="1252" spans="2:4" x14ac:dyDescent="0.2">
      <c r="B1252" s="1"/>
      <c r="C1252" s="1"/>
      <c r="D1252" s="50"/>
    </row>
    <row r="1253" spans="2:4" x14ac:dyDescent="0.2">
      <c r="B1253" s="1"/>
      <c r="C1253" s="1"/>
      <c r="D1253" s="50"/>
    </row>
    <row r="1254" spans="2:4" x14ac:dyDescent="0.2">
      <c r="B1254" s="1"/>
      <c r="C1254" s="1"/>
      <c r="D1254" s="50"/>
    </row>
    <row r="1255" spans="2:4" x14ac:dyDescent="0.2">
      <c r="B1255" s="1"/>
      <c r="C1255" s="1"/>
      <c r="D1255" s="50"/>
    </row>
    <row r="1256" spans="2:4" x14ac:dyDescent="0.2">
      <c r="B1256" s="1"/>
      <c r="C1256" s="1"/>
      <c r="D1256" s="50"/>
    </row>
    <row r="1257" spans="2:4" x14ac:dyDescent="0.2">
      <c r="B1257" s="1"/>
      <c r="C1257" s="1"/>
      <c r="D1257" s="50"/>
    </row>
    <row r="1258" spans="2:4" x14ac:dyDescent="0.2">
      <c r="B1258" s="1"/>
      <c r="C1258" s="1"/>
      <c r="D1258" s="50"/>
    </row>
    <row r="1259" spans="2:4" x14ac:dyDescent="0.2">
      <c r="B1259" s="1"/>
      <c r="C1259" s="1"/>
      <c r="D1259" s="50"/>
    </row>
    <row r="1260" spans="2:4" x14ac:dyDescent="0.2">
      <c r="B1260" s="1"/>
      <c r="C1260" s="1"/>
      <c r="D1260" s="50"/>
    </row>
    <row r="1261" spans="2:4" x14ac:dyDescent="0.2">
      <c r="B1261" s="1"/>
      <c r="C1261" s="1"/>
      <c r="D1261" s="50"/>
    </row>
    <row r="1262" spans="2:4" x14ac:dyDescent="0.2">
      <c r="B1262" s="1"/>
      <c r="C1262" s="1"/>
      <c r="D1262" s="50"/>
    </row>
    <row r="1263" spans="2:4" x14ac:dyDescent="0.2">
      <c r="B1263" s="1"/>
      <c r="C1263" s="1"/>
      <c r="D1263" s="50"/>
    </row>
    <row r="1264" spans="2:4" x14ac:dyDescent="0.2">
      <c r="B1264" s="1"/>
      <c r="C1264" s="1"/>
      <c r="D1264" s="50"/>
    </row>
    <row r="1265" spans="2:4" x14ac:dyDescent="0.2">
      <c r="B1265" s="1"/>
      <c r="C1265" s="1"/>
      <c r="D1265" s="50"/>
    </row>
    <row r="1266" spans="2:4" x14ac:dyDescent="0.2">
      <c r="B1266" s="1"/>
      <c r="C1266" s="1"/>
      <c r="D1266" s="50"/>
    </row>
    <row r="1267" spans="2:4" x14ac:dyDescent="0.2">
      <c r="B1267" s="1"/>
      <c r="C1267" s="1"/>
      <c r="D1267" s="50"/>
    </row>
    <row r="1268" spans="2:4" x14ac:dyDescent="0.2">
      <c r="B1268" s="1"/>
      <c r="C1268" s="1"/>
      <c r="D1268" s="50"/>
    </row>
    <row r="1269" spans="2:4" x14ac:dyDescent="0.2">
      <c r="B1269" s="1"/>
      <c r="C1269" s="1"/>
      <c r="D1269" s="50"/>
    </row>
    <row r="1270" spans="2:4" x14ac:dyDescent="0.2">
      <c r="B1270" s="1"/>
      <c r="C1270" s="1"/>
      <c r="D1270" s="50"/>
    </row>
    <row r="1271" spans="2:4" x14ac:dyDescent="0.2">
      <c r="B1271" s="1"/>
      <c r="C1271" s="1"/>
      <c r="D1271" s="50"/>
    </row>
    <row r="1272" spans="2:4" x14ac:dyDescent="0.2">
      <c r="B1272" s="1"/>
      <c r="C1272" s="1"/>
      <c r="D1272" s="50"/>
    </row>
    <row r="1273" spans="2:4" x14ac:dyDescent="0.2">
      <c r="B1273" s="1"/>
      <c r="C1273" s="1"/>
      <c r="D1273" s="50"/>
    </row>
    <row r="1274" spans="2:4" x14ac:dyDescent="0.2">
      <c r="B1274" s="1"/>
      <c r="C1274" s="1"/>
      <c r="D1274" s="50"/>
    </row>
    <row r="1275" spans="2:4" x14ac:dyDescent="0.2">
      <c r="B1275" s="1"/>
      <c r="C1275" s="1"/>
      <c r="D1275" s="50"/>
    </row>
    <row r="1276" spans="2:4" x14ac:dyDescent="0.2">
      <c r="B1276" s="1"/>
      <c r="C1276" s="1"/>
      <c r="D1276" s="50"/>
    </row>
    <row r="1277" spans="2:4" x14ac:dyDescent="0.2">
      <c r="B1277" s="1"/>
      <c r="C1277" s="1"/>
      <c r="D1277" s="50"/>
    </row>
    <row r="1278" spans="2:4" x14ac:dyDescent="0.2">
      <c r="B1278" s="1"/>
      <c r="C1278" s="1"/>
      <c r="D1278" s="50"/>
    </row>
    <row r="1279" spans="2:4" x14ac:dyDescent="0.2">
      <c r="B1279" s="1"/>
      <c r="C1279" s="1"/>
      <c r="D1279" s="50"/>
    </row>
    <row r="1280" spans="2:4" x14ac:dyDescent="0.2">
      <c r="B1280" s="1"/>
      <c r="C1280" s="1"/>
      <c r="D1280" s="50"/>
    </row>
    <row r="1281" spans="2:4" x14ac:dyDescent="0.2">
      <c r="B1281" s="1"/>
      <c r="C1281" s="1"/>
      <c r="D1281" s="50"/>
    </row>
    <row r="1282" spans="2:4" x14ac:dyDescent="0.2">
      <c r="B1282" s="1"/>
      <c r="C1282" s="1"/>
      <c r="D1282" s="50"/>
    </row>
    <row r="1283" spans="2:4" x14ac:dyDescent="0.2">
      <c r="B1283" s="1"/>
      <c r="C1283" s="1"/>
      <c r="D1283" s="50"/>
    </row>
    <row r="1284" spans="2:4" x14ac:dyDescent="0.2">
      <c r="B1284" s="1"/>
      <c r="C1284" s="1"/>
      <c r="D1284" s="50"/>
    </row>
    <row r="1285" spans="2:4" x14ac:dyDescent="0.2">
      <c r="B1285" s="1"/>
      <c r="C1285" s="1"/>
      <c r="D1285" s="50"/>
    </row>
    <row r="1286" spans="2:4" x14ac:dyDescent="0.2">
      <c r="B1286" s="1"/>
      <c r="C1286" s="1"/>
      <c r="D1286" s="50"/>
    </row>
    <row r="1287" spans="2:4" x14ac:dyDescent="0.2">
      <c r="B1287" s="1"/>
      <c r="C1287" s="1"/>
      <c r="D1287" s="50"/>
    </row>
    <row r="1288" spans="2:4" x14ac:dyDescent="0.2">
      <c r="B1288" s="1"/>
      <c r="C1288" s="1"/>
      <c r="D1288" s="50"/>
    </row>
    <row r="1289" spans="2:4" x14ac:dyDescent="0.2">
      <c r="B1289" s="1"/>
      <c r="C1289" s="1"/>
      <c r="D1289" s="50"/>
    </row>
    <row r="1290" spans="2:4" x14ac:dyDescent="0.2">
      <c r="B1290" s="1"/>
      <c r="C1290" s="1"/>
      <c r="D1290" s="50"/>
    </row>
    <row r="1291" spans="2:4" x14ac:dyDescent="0.2">
      <c r="B1291" s="1"/>
      <c r="C1291" s="1"/>
      <c r="D1291" s="50"/>
    </row>
    <row r="1292" spans="2:4" x14ac:dyDescent="0.2">
      <c r="B1292" s="1"/>
      <c r="C1292" s="1"/>
      <c r="D1292" s="50"/>
    </row>
    <row r="1293" spans="2:4" x14ac:dyDescent="0.2">
      <c r="B1293" s="1"/>
      <c r="C1293" s="1"/>
      <c r="D1293" s="50"/>
    </row>
    <row r="1294" spans="2:4" x14ac:dyDescent="0.2">
      <c r="B1294" s="1"/>
      <c r="C1294" s="1"/>
      <c r="D1294" s="50"/>
    </row>
    <row r="1295" spans="2:4" x14ac:dyDescent="0.2">
      <c r="B1295" s="1"/>
      <c r="C1295" s="1"/>
      <c r="D1295" s="50"/>
    </row>
    <row r="1296" spans="2:4" x14ac:dyDescent="0.2">
      <c r="B1296" s="1"/>
      <c r="C1296" s="1"/>
      <c r="D1296" s="50"/>
    </row>
    <row r="1297" spans="2:4" x14ac:dyDescent="0.2">
      <c r="B1297" s="1"/>
      <c r="C1297" s="1"/>
      <c r="D1297" s="50"/>
    </row>
    <row r="1298" spans="2:4" x14ac:dyDescent="0.2">
      <c r="B1298" s="1"/>
      <c r="C1298" s="1"/>
      <c r="D1298" s="50"/>
    </row>
    <row r="1299" spans="2:4" x14ac:dyDescent="0.2">
      <c r="B1299" s="1"/>
      <c r="C1299" s="1"/>
      <c r="D1299" s="50"/>
    </row>
    <row r="1300" spans="2:4" x14ac:dyDescent="0.2">
      <c r="B1300" s="1"/>
      <c r="C1300" s="1"/>
      <c r="D1300" s="50"/>
    </row>
    <row r="1301" spans="2:4" x14ac:dyDescent="0.2">
      <c r="B1301" s="1"/>
      <c r="C1301" s="1"/>
      <c r="D1301" s="50"/>
    </row>
    <row r="1302" spans="2:4" x14ac:dyDescent="0.2">
      <c r="B1302" s="1"/>
      <c r="C1302" s="1"/>
      <c r="D1302" s="50"/>
    </row>
    <row r="1303" spans="2:4" x14ac:dyDescent="0.2">
      <c r="B1303" s="1"/>
      <c r="C1303" s="1"/>
      <c r="D1303" s="50"/>
    </row>
    <row r="1304" spans="2:4" x14ac:dyDescent="0.2">
      <c r="B1304" s="1"/>
      <c r="C1304" s="1"/>
      <c r="D1304" s="50"/>
    </row>
    <row r="1305" spans="2:4" x14ac:dyDescent="0.2">
      <c r="B1305" s="1"/>
      <c r="C1305" s="1"/>
      <c r="D1305" s="50"/>
    </row>
    <row r="1306" spans="2:4" x14ac:dyDescent="0.2">
      <c r="B1306" s="1"/>
      <c r="C1306" s="1"/>
      <c r="D1306" s="50"/>
    </row>
    <row r="1307" spans="2:4" x14ac:dyDescent="0.2">
      <c r="B1307" s="1"/>
      <c r="C1307" s="1"/>
      <c r="D1307" s="50"/>
    </row>
    <row r="1308" spans="2:4" x14ac:dyDescent="0.2">
      <c r="B1308" s="1"/>
      <c r="C1308" s="1"/>
      <c r="D1308" s="50"/>
    </row>
    <row r="1309" spans="2:4" x14ac:dyDescent="0.2">
      <c r="B1309" s="1"/>
      <c r="C1309" s="1"/>
      <c r="D1309" s="50"/>
    </row>
    <row r="1310" spans="2:4" x14ac:dyDescent="0.2">
      <c r="B1310" s="1"/>
      <c r="C1310" s="1"/>
      <c r="D1310" s="50"/>
    </row>
    <row r="1311" spans="2:4" x14ac:dyDescent="0.2">
      <c r="B1311" s="1"/>
      <c r="C1311" s="1"/>
      <c r="D1311" s="50"/>
    </row>
    <row r="1312" spans="2:4" x14ac:dyDescent="0.2">
      <c r="B1312" s="1"/>
      <c r="C1312" s="1"/>
      <c r="D1312" s="50"/>
    </row>
    <row r="1313" spans="2:4" x14ac:dyDescent="0.2">
      <c r="B1313" s="1"/>
      <c r="C1313" s="1"/>
      <c r="D1313" s="50"/>
    </row>
    <row r="1314" spans="2:4" x14ac:dyDescent="0.2">
      <c r="B1314" s="1"/>
      <c r="C1314" s="1"/>
      <c r="D1314" s="50"/>
    </row>
    <row r="1315" spans="2:4" x14ac:dyDescent="0.2">
      <c r="B1315" s="1"/>
      <c r="C1315" s="1"/>
      <c r="D1315" s="50"/>
    </row>
    <row r="1316" spans="2:4" x14ac:dyDescent="0.2">
      <c r="B1316" s="1"/>
      <c r="C1316" s="1"/>
      <c r="D1316" s="50"/>
    </row>
    <row r="1317" spans="2:4" x14ac:dyDescent="0.2">
      <c r="B1317" s="1"/>
      <c r="C1317" s="1"/>
      <c r="D1317" s="50"/>
    </row>
    <row r="1318" spans="2:4" x14ac:dyDescent="0.2">
      <c r="B1318" s="1"/>
      <c r="C1318" s="1"/>
      <c r="D1318" s="50"/>
    </row>
    <row r="1319" spans="2:4" x14ac:dyDescent="0.2">
      <c r="B1319" s="1"/>
      <c r="C1319" s="1"/>
      <c r="D1319" s="50"/>
    </row>
    <row r="1320" spans="2:4" x14ac:dyDescent="0.2">
      <c r="B1320" s="1"/>
      <c r="C1320" s="1"/>
      <c r="D1320" s="50"/>
    </row>
    <row r="1321" spans="2:4" x14ac:dyDescent="0.2">
      <c r="B1321" s="1"/>
      <c r="C1321" s="1"/>
      <c r="D1321" s="50"/>
    </row>
    <row r="1322" spans="2:4" x14ac:dyDescent="0.2">
      <c r="B1322" s="1"/>
      <c r="C1322" s="1"/>
      <c r="D1322" s="50"/>
    </row>
    <row r="1323" spans="2:4" x14ac:dyDescent="0.2">
      <c r="B1323" s="1"/>
      <c r="C1323" s="1"/>
      <c r="D1323" s="50"/>
    </row>
    <row r="1324" spans="2:4" x14ac:dyDescent="0.2">
      <c r="B1324" s="1"/>
      <c r="C1324" s="1"/>
      <c r="D1324" s="50"/>
    </row>
    <row r="1325" spans="2:4" x14ac:dyDescent="0.2">
      <c r="B1325" s="1"/>
      <c r="C1325" s="1"/>
      <c r="D1325" s="50"/>
    </row>
    <row r="1326" spans="2:4" x14ac:dyDescent="0.2">
      <c r="B1326" s="1"/>
      <c r="C1326" s="1"/>
      <c r="D1326" s="50"/>
    </row>
    <row r="1327" spans="2:4" x14ac:dyDescent="0.2">
      <c r="B1327" s="1"/>
      <c r="C1327" s="1"/>
      <c r="D1327" s="50"/>
    </row>
    <row r="1328" spans="2:4" x14ac:dyDescent="0.2">
      <c r="B1328" s="1"/>
      <c r="C1328" s="1"/>
      <c r="D1328" s="50"/>
    </row>
    <row r="1329" spans="2:4" x14ac:dyDescent="0.2">
      <c r="B1329" s="1"/>
      <c r="C1329" s="1"/>
      <c r="D1329" s="50"/>
    </row>
    <row r="1330" spans="2:4" x14ac:dyDescent="0.2">
      <c r="B1330" s="1"/>
      <c r="C1330" s="1"/>
      <c r="D1330" s="50"/>
    </row>
    <row r="1331" spans="2:4" x14ac:dyDescent="0.2">
      <c r="B1331" s="1"/>
      <c r="C1331" s="1"/>
      <c r="D1331" s="50"/>
    </row>
    <row r="1332" spans="2:4" x14ac:dyDescent="0.2">
      <c r="B1332" s="1"/>
      <c r="C1332" s="1"/>
      <c r="D1332" s="50"/>
    </row>
    <row r="1333" spans="2:4" x14ac:dyDescent="0.2">
      <c r="B1333" s="1"/>
      <c r="C1333" s="1"/>
      <c r="D1333" s="50"/>
    </row>
    <row r="1334" spans="2:4" x14ac:dyDescent="0.2">
      <c r="B1334" s="1"/>
      <c r="C1334" s="1"/>
      <c r="D1334" s="50"/>
    </row>
    <row r="1335" spans="2:4" x14ac:dyDescent="0.2">
      <c r="B1335" s="1"/>
      <c r="C1335" s="1"/>
      <c r="D1335" s="50"/>
    </row>
    <row r="1336" spans="2:4" x14ac:dyDescent="0.2">
      <c r="B1336" s="1"/>
      <c r="C1336" s="1"/>
      <c r="D1336" s="50"/>
    </row>
    <row r="1337" spans="2:4" x14ac:dyDescent="0.2">
      <c r="B1337" s="1"/>
      <c r="C1337" s="1"/>
      <c r="D1337" s="50"/>
    </row>
    <row r="1338" spans="2:4" x14ac:dyDescent="0.2">
      <c r="B1338" s="1"/>
      <c r="C1338" s="1"/>
      <c r="D1338" s="50"/>
    </row>
    <row r="1339" spans="2:4" x14ac:dyDescent="0.2">
      <c r="B1339" s="1"/>
      <c r="C1339" s="1"/>
      <c r="D1339" s="50"/>
    </row>
    <row r="1340" spans="2:4" x14ac:dyDescent="0.2">
      <c r="B1340" s="1"/>
      <c r="C1340" s="1"/>
      <c r="D1340" s="50"/>
    </row>
    <row r="1341" spans="2:4" x14ac:dyDescent="0.2">
      <c r="B1341" s="1"/>
      <c r="C1341" s="1"/>
      <c r="D1341" s="50"/>
    </row>
    <row r="1342" spans="2:4" x14ac:dyDescent="0.2">
      <c r="B1342" s="1"/>
      <c r="C1342" s="1"/>
      <c r="D1342" s="50"/>
    </row>
    <row r="1343" spans="2:4" x14ac:dyDescent="0.2">
      <c r="B1343" s="1"/>
      <c r="C1343" s="1"/>
      <c r="D1343" s="50"/>
    </row>
    <row r="1344" spans="2:4" x14ac:dyDescent="0.2">
      <c r="B1344" s="1"/>
      <c r="C1344" s="1"/>
      <c r="D1344" s="50"/>
    </row>
    <row r="1345" spans="2:4" x14ac:dyDescent="0.2">
      <c r="B1345" s="1"/>
      <c r="C1345" s="1"/>
      <c r="D1345" s="50"/>
    </row>
    <row r="1346" spans="2:4" x14ac:dyDescent="0.2">
      <c r="B1346" s="1"/>
      <c r="C1346" s="1"/>
      <c r="D1346" s="50"/>
    </row>
    <row r="1347" spans="2:4" x14ac:dyDescent="0.2">
      <c r="B1347" s="1"/>
      <c r="C1347" s="1"/>
      <c r="D1347" s="50"/>
    </row>
    <row r="1348" spans="2:4" x14ac:dyDescent="0.2">
      <c r="B1348" s="1"/>
      <c r="C1348" s="1"/>
      <c r="D1348" s="50"/>
    </row>
    <row r="1349" spans="2:4" x14ac:dyDescent="0.2">
      <c r="B1349" s="1"/>
      <c r="C1349" s="1"/>
      <c r="D1349" s="50"/>
    </row>
    <row r="1350" spans="2:4" x14ac:dyDescent="0.2">
      <c r="B1350" s="1"/>
      <c r="C1350" s="1"/>
      <c r="D1350" s="50"/>
    </row>
    <row r="1351" spans="2:4" x14ac:dyDescent="0.2">
      <c r="B1351" s="1"/>
      <c r="C1351" s="1"/>
      <c r="D1351" s="50"/>
    </row>
    <row r="1352" spans="2:4" x14ac:dyDescent="0.2">
      <c r="B1352" s="1"/>
      <c r="C1352" s="1"/>
      <c r="D1352" s="50"/>
    </row>
    <row r="1353" spans="2:4" x14ac:dyDescent="0.2">
      <c r="B1353" s="1"/>
      <c r="C1353" s="1"/>
      <c r="D1353" s="50"/>
    </row>
    <row r="1354" spans="2:4" x14ac:dyDescent="0.2">
      <c r="B1354" s="1"/>
      <c r="C1354" s="1"/>
      <c r="D1354" s="50"/>
    </row>
    <row r="1355" spans="2:4" x14ac:dyDescent="0.2">
      <c r="B1355" s="1"/>
      <c r="C1355" s="1"/>
      <c r="D1355" s="50"/>
    </row>
    <row r="1356" spans="2:4" x14ac:dyDescent="0.2">
      <c r="B1356" s="1"/>
      <c r="C1356" s="1"/>
      <c r="D1356" s="50"/>
    </row>
    <row r="1357" spans="2:4" x14ac:dyDescent="0.2">
      <c r="B1357" s="1"/>
      <c r="C1357" s="1"/>
      <c r="D1357" s="50"/>
    </row>
    <row r="1358" spans="2:4" x14ac:dyDescent="0.2">
      <c r="B1358" s="1"/>
      <c r="C1358" s="1"/>
      <c r="D1358" s="50"/>
    </row>
    <row r="1359" spans="2:4" x14ac:dyDescent="0.2">
      <c r="B1359" s="1"/>
      <c r="C1359" s="1"/>
      <c r="D1359" s="50"/>
    </row>
    <row r="1360" spans="2:4" x14ac:dyDescent="0.2">
      <c r="B1360" s="1"/>
      <c r="C1360" s="1"/>
      <c r="D1360" s="50"/>
    </row>
    <row r="1361" spans="2:4" x14ac:dyDescent="0.2">
      <c r="B1361" s="1"/>
      <c r="C1361" s="1"/>
      <c r="D1361" s="50"/>
    </row>
    <row r="1362" spans="2:4" x14ac:dyDescent="0.2">
      <c r="B1362" s="1"/>
      <c r="C1362" s="1"/>
      <c r="D1362" s="50"/>
    </row>
    <row r="1363" spans="2:4" x14ac:dyDescent="0.2">
      <c r="B1363" s="1"/>
      <c r="C1363" s="1"/>
      <c r="D1363" s="50"/>
    </row>
    <row r="1364" spans="2:4" x14ac:dyDescent="0.2">
      <c r="B1364" s="1"/>
      <c r="C1364" s="1"/>
      <c r="D1364" s="50"/>
    </row>
    <row r="1365" spans="2:4" x14ac:dyDescent="0.2">
      <c r="B1365" s="1"/>
      <c r="C1365" s="1"/>
      <c r="D1365" s="50"/>
    </row>
    <row r="1366" spans="2:4" x14ac:dyDescent="0.2">
      <c r="B1366" s="1"/>
      <c r="C1366" s="1"/>
      <c r="D1366" s="50"/>
    </row>
    <row r="1367" spans="2:4" x14ac:dyDescent="0.2">
      <c r="B1367" s="1"/>
      <c r="C1367" s="1"/>
      <c r="D1367" s="50"/>
    </row>
    <row r="1368" spans="2:4" x14ac:dyDescent="0.2">
      <c r="B1368" s="1"/>
      <c r="C1368" s="1"/>
      <c r="D1368" s="50"/>
    </row>
    <row r="1369" spans="2:4" x14ac:dyDescent="0.2">
      <c r="B1369" s="1"/>
      <c r="C1369" s="1"/>
      <c r="D1369" s="50"/>
    </row>
    <row r="1370" spans="2:4" x14ac:dyDescent="0.2">
      <c r="B1370" s="1"/>
      <c r="C1370" s="1"/>
      <c r="D1370" s="50"/>
    </row>
    <row r="1371" spans="2:4" x14ac:dyDescent="0.2">
      <c r="B1371" s="1"/>
      <c r="C1371" s="1"/>
      <c r="D1371" s="50"/>
    </row>
    <row r="1372" spans="2:4" x14ac:dyDescent="0.2">
      <c r="B1372" s="1"/>
      <c r="C1372" s="1"/>
      <c r="D1372" s="50"/>
    </row>
    <row r="1373" spans="2:4" x14ac:dyDescent="0.2">
      <c r="B1373" s="1"/>
      <c r="C1373" s="1"/>
      <c r="D1373" s="50"/>
    </row>
    <row r="1374" spans="2:4" x14ac:dyDescent="0.2">
      <c r="B1374" s="1"/>
      <c r="C1374" s="1"/>
      <c r="D1374" s="50"/>
    </row>
    <row r="1375" spans="2:4" x14ac:dyDescent="0.2">
      <c r="B1375" s="1"/>
      <c r="C1375" s="1"/>
      <c r="D1375" s="50"/>
    </row>
    <row r="1376" spans="2:4" x14ac:dyDescent="0.2">
      <c r="B1376" s="1"/>
      <c r="C1376" s="1"/>
      <c r="D1376" s="50"/>
    </row>
    <row r="1377" spans="2:4" x14ac:dyDescent="0.2">
      <c r="B1377" s="1"/>
      <c r="C1377" s="1"/>
      <c r="D1377" s="50"/>
    </row>
    <row r="1378" spans="2:4" x14ac:dyDescent="0.2">
      <c r="B1378" s="1"/>
      <c r="C1378" s="1"/>
      <c r="D1378" s="50"/>
    </row>
    <row r="1379" spans="2:4" x14ac:dyDescent="0.2">
      <c r="B1379" s="1"/>
      <c r="C1379" s="1"/>
      <c r="D1379" s="50"/>
    </row>
    <row r="1380" spans="2:4" x14ac:dyDescent="0.2">
      <c r="B1380" s="1"/>
      <c r="C1380" s="1"/>
      <c r="D1380" s="50"/>
    </row>
    <row r="1381" spans="2:4" x14ac:dyDescent="0.2">
      <c r="B1381" s="1"/>
      <c r="C1381" s="1"/>
      <c r="D1381" s="50"/>
    </row>
    <row r="1382" spans="2:4" x14ac:dyDescent="0.2">
      <c r="B1382" s="1"/>
      <c r="C1382" s="1"/>
      <c r="D1382" s="50"/>
    </row>
    <row r="1383" spans="2:4" x14ac:dyDescent="0.2">
      <c r="B1383" s="1"/>
      <c r="C1383" s="1"/>
      <c r="D1383" s="50"/>
    </row>
    <row r="1384" spans="2:4" x14ac:dyDescent="0.2">
      <c r="B1384" s="1"/>
      <c r="C1384" s="1"/>
      <c r="D1384" s="50"/>
    </row>
    <row r="1385" spans="2:4" x14ac:dyDescent="0.2">
      <c r="B1385" s="1"/>
      <c r="C1385" s="1"/>
      <c r="D1385" s="50"/>
    </row>
    <row r="1386" spans="2:4" x14ac:dyDescent="0.2">
      <c r="B1386" s="1"/>
      <c r="C1386" s="1"/>
      <c r="D1386" s="50"/>
    </row>
    <row r="1387" spans="2:4" x14ac:dyDescent="0.2">
      <c r="B1387" s="1"/>
      <c r="C1387" s="1"/>
      <c r="D1387" s="50"/>
    </row>
    <row r="1388" spans="2:4" x14ac:dyDescent="0.2">
      <c r="B1388" s="1"/>
      <c r="C1388" s="1"/>
      <c r="D1388" s="50"/>
    </row>
    <row r="1389" spans="2:4" x14ac:dyDescent="0.2">
      <c r="B1389" s="1"/>
      <c r="C1389" s="1"/>
      <c r="D1389" s="50"/>
    </row>
    <row r="1390" spans="2:4" x14ac:dyDescent="0.2">
      <c r="B1390" s="1"/>
      <c r="C1390" s="1"/>
      <c r="D1390" s="50"/>
    </row>
    <row r="1391" spans="2:4" x14ac:dyDescent="0.2">
      <c r="B1391" s="1"/>
      <c r="C1391" s="1"/>
      <c r="D1391" s="50"/>
    </row>
    <row r="1392" spans="2:4" x14ac:dyDescent="0.2">
      <c r="B1392" s="1"/>
      <c r="C1392" s="1"/>
      <c r="D1392" s="50"/>
    </row>
    <row r="1393" spans="2:4" x14ac:dyDescent="0.2">
      <c r="B1393" s="1"/>
      <c r="C1393" s="1"/>
      <c r="D1393" s="50"/>
    </row>
    <row r="1394" spans="2:4" x14ac:dyDescent="0.2">
      <c r="B1394" s="1"/>
      <c r="C1394" s="1"/>
      <c r="D1394" s="50"/>
    </row>
    <row r="1395" spans="2:4" x14ac:dyDescent="0.2">
      <c r="B1395" s="1"/>
      <c r="C1395" s="1"/>
      <c r="D1395" s="50"/>
    </row>
    <row r="1396" spans="2:4" x14ac:dyDescent="0.2">
      <c r="B1396" s="1"/>
      <c r="C1396" s="1"/>
      <c r="D1396" s="50"/>
    </row>
    <row r="1397" spans="2:4" x14ac:dyDescent="0.2">
      <c r="B1397" s="1"/>
      <c r="C1397" s="1"/>
      <c r="D1397" s="50"/>
    </row>
    <row r="1398" spans="2:4" x14ac:dyDescent="0.2">
      <c r="B1398" s="1"/>
      <c r="C1398" s="1"/>
      <c r="D1398" s="50"/>
    </row>
    <row r="1399" spans="2:4" x14ac:dyDescent="0.2">
      <c r="B1399" s="1"/>
      <c r="C1399" s="1"/>
      <c r="D1399" s="50"/>
    </row>
    <row r="1400" spans="2:4" x14ac:dyDescent="0.2">
      <c r="B1400" s="1"/>
      <c r="C1400" s="1"/>
      <c r="D1400" s="50"/>
    </row>
    <row r="1401" spans="2:4" x14ac:dyDescent="0.2">
      <c r="B1401" s="1"/>
      <c r="C1401" s="1"/>
      <c r="D1401" s="50"/>
    </row>
    <row r="1402" spans="2:4" x14ac:dyDescent="0.2">
      <c r="B1402" s="1"/>
      <c r="C1402" s="1"/>
      <c r="D1402" s="50"/>
    </row>
    <row r="1403" spans="2:4" x14ac:dyDescent="0.2">
      <c r="B1403" s="1"/>
      <c r="C1403" s="1"/>
      <c r="D1403" s="50"/>
    </row>
    <row r="1404" spans="2:4" x14ac:dyDescent="0.2">
      <c r="B1404" s="1"/>
      <c r="C1404" s="1"/>
      <c r="D1404" s="50"/>
    </row>
    <row r="1405" spans="2:4" x14ac:dyDescent="0.2">
      <c r="B1405" s="1"/>
      <c r="C1405" s="1"/>
      <c r="D1405" s="50"/>
    </row>
    <row r="1406" spans="2:4" x14ac:dyDescent="0.2">
      <c r="B1406" s="1"/>
      <c r="C1406" s="1"/>
      <c r="D1406" s="50"/>
    </row>
    <row r="1407" spans="2:4" x14ac:dyDescent="0.2">
      <c r="B1407" s="1"/>
      <c r="C1407" s="1"/>
      <c r="D1407" s="50"/>
    </row>
    <row r="1408" spans="2:4" x14ac:dyDescent="0.2">
      <c r="B1408" s="1"/>
      <c r="C1408" s="1"/>
      <c r="D1408" s="50"/>
    </row>
    <row r="1409" spans="2:4" x14ac:dyDescent="0.2">
      <c r="B1409" s="1"/>
      <c r="C1409" s="1"/>
      <c r="D1409" s="50"/>
    </row>
    <row r="1410" spans="2:4" x14ac:dyDescent="0.2">
      <c r="B1410" s="1"/>
      <c r="C1410" s="1"/>
      <c r="D1410" s="50"/>
    </row>
    <row r="1411" spans="2:4" x14ac:dyDescent="0.2">
      <c r="B1411" s="1"/>
      <c r="C1411" s="1"/>
      <c r="D1411" s="50"/>
    </row>
    <row r="1412" spans="2:4" x14ac:dyDescent="0.2">
      <c r="B1412" s="1"/>
      <c r="C1412" s="1"/>
      <c r="D1412" s="50"/>
    </row>
    <row r="1413" spans="2:4" x14ac:dyDescent="0.2">
      <c r="B1413" s="1"/>
      <c r="C1413" s="1"/>
      <c r="D1413" s="50"/>
    </row>
    <row r="1414" spans="2:4" x14ac:dyDescent="0.2">
      <c r="B1414" s="1"/>
      <c r="C1414" s="1"/>
      <c r="D1414" s="50"/>
    </row>
    <row r="1415" spans="2:4" x14ac:dyDescent="0.2">
      <c r="B1415" s="1"/>
      <c r="C1415" s="1"/>
      <c r="D1415" s="50"/>
    </row>
    <row r="1416" spans="2:4" x14ac:dyDescent="0.2">
      <c r="B1416" s="1"/>
      <c r="C1416" s="1"/>
      <c r="D1416" s="50"/>
    </row>
    <row r="1417" spans="2:4" x14ac:dyDescent="0.2">
      <c r="B1417" s="1"/>
      <c r="C1417" s="1"/>
      <c r="D1417" s="50"/>
    </row>
    <row r="1418" spans="2:4" x14ac:dyDescent="0.2">
      <c r="B1418" s="1"/>
      <c r="C1418" s="1"/>
      <c r="D1418" s="50"/>
    </row>
    <row r="1419" spans="2:4" x14ac:dyDescent="0.2">
      <c r="B1419" s="1"/>
      <c r="C1419" s="1"/>
      <c r="D1419" s="50"/>
    </row>
    <row r="1420" spans="2:4" x14ac:dyDescent="0.2">
      <c r="B1420" s="1"/>
      <c r="C1420" s="1"/>
      <c r="D1420" s="50"/>
    </row>
    <row r="1421" spans="2:4" x14ac:dyDescent="0.2">
      <c r="B1421" s="1"/>
      <c r="C1421" s="1"/>
      <c r="D1421" s="50"/>
    </row>
    <row r="1422" spans="2:4" x14ac:dyDescent="0.2">
      <c r="B1422" s="1"/>
      <c r="C1422" s="1"/>
      <c r="D1422" s="50"/>
    </row>
    <row r="1423" spans="2:4" x14ac:dyDescent="0.2">
      <c r="B1423" s="1"/>
      <c r="C1423" s="1"/>
      <c r="D1423" s="50"/>
    </row>
    <row r="1424" spans="2:4" x14ac:dyDescent="0.2">
      <c r="B1424" s="1"/>
      <c r="C1424" s="1"/>
      <c r="D1424" s="50"/>
    </row>
    <row r="1425" spans="2:4" x14ac:dyDescent="0.2">
      <c r="B1425" s="1"/>
      <c r="C1425" s="1"/>
      <c r="D1425" s="50"/>
    </row>
    <row r="1426" spans="2:4" x14ac:dyDescent="0.2">
      <c r="B1426" s="1"/>
      <c r="C1426" s="1"/>
      <c r="D1426" s="50"/>
    </row>
    <row r="1427" spans="2:4" x14ac:dyDescent="0.2">
      <c r="B1427" s="1"/>
      <c r="C1427" s="1"/>
      <c r="D1427" s="50"/>
    </row>
    <row r="1428" spans="2:4" x14ac:dyDescent="0.2">
      <c r="B1428" s="1"/>
      <c r="C1428" s="1"/>
      <c r="D1428" s="50"/>
    </row>
    <row r="1429" spans="2:4" x14ac:dyDescent="0.2">
      <c r="B1429" s="1"/>
      <c r="C1429" s="1"/>
      <c r="D1429" s="50"/>
    </row>
    <row r="1430" spans="2:4" x14ac:dyDescent="0.2">
      <c r="B1430" s="1"/>
      <c r="C1430" s="1"/>
      <c r="D1430" s="50"/>
    </row>
    <row r="1431" spans="2:4" x14ac:dyDescent="0.2">
      <c r="B1431" s="1"/>
      <c r="C1431" s="1"/>
      <c r="D1431" s="50"/>
    </row>
    <row r="1432" spans="2:4" x14ac:dyDescent="0.2">
      <c r="B1432" s="1"/>
      <c r="C1432" s="1"/>
      <c r="D1432" s="50"/>
    </row>
    <row r="1433" spans="2:4" x14ac:dyDescent="0.2">
      <c r="B1433" s="1"/>
      <c r="C1433" s="1"/>
      <c r="D1433" s="50"/>
    </row>
    <row r="1434" spans="2:4" x14ac:dyDescent="0.2">
      <c r="B1434" s="1"/>
      <c r="C1434" s="1"/>
      <c r="D1434" s="50"/>
    </row>
    <row r="1435" spans="2:4" x14ac:dyDescent="0.2">
      <c r="B1435" s="1"/>
      <c r="C1435" s="1"/>
      <c r="D1435" s="50"/>
    </row>
    <row r="1436" spans="2:4" x14ac:dyDescent="0.2">
      <c r="B1436" s="1"/>
      <c r="C1436" s="1"/>
      <c r="D1436" s="50"/>
    </row>
    <row r="1437" spans="2:4" x14ac:dyDescent="0.2">
      <c r="B1437" s="1"/>
      <c r="C1437" s="1"/>
      <c r="D1437" s="50"/>
    </row>
    <row r="1438" spans="2:4" x14ac:dyDescent="0.2">
      <c r="B1438" s="1"/>
      <c r="C1438" s="1"/>
      <c r="D1438" s="50"/>
    </row>
    <row r="1439" spans="2:4" x14ac:dyDescent="0.2">
      <c r="B1439" s="1"/>
      <c r="C1439" s="1"/>
      <c r="D1439" s="50"/>
    </row>
    <row r="1440" spans="2:4" x14ac:dyDescent="0.2">
      <c r="B1440" s="1"/>
      <c r="C1440" s="1"/>
      <c r="D1440" s="50"/>
    </row>
    <row r="1441" spans="2:4" x14ac:dyDescent="0.2">
      <c r="B1441" s="1"/>
      <c r="C1441" s="1"/>
      <c r="D1441" s="50"/>
    </row>
    <row r="1442" spans="2:4" x14ac:dyDescent="0.2">
      <c r="B1442" s="1"/>
      <c r="C1442" s="1"/>
      <c r="D1442" s="50"/>
    </row>
    <row r="1443" spans="2:4" x14ac:dyDescent="0.2">
      <c r="B1443" s="1"/>
      <c r="C1443" s="1"/>
      <c r="D1443" s="50"/>
    </row>
    <row r="1444" spans="2:4" x14ac:dyDescent="0.2">
      <c r="B1444" s="1"/>
      <c r="C1444" s="1"/>
      <c r="D1444" s="50"/>
    </row>
    <row r="1445" spans="2:4" x14ac:dyDescent="0.2">
      <c r="B1445" s="1"/>
      <c r="C1445" s="1"/>
      <c r="D1445" s="50"/>
    </row>
    <row r="1446" spans="2:4" x14ac:dyDescent="0.2">
      <c r="B1446" s="1"/>
      <c r="C1446" s="1"/>
      <c r="D1446" s="50"/>
    </row>
    <row r="1447" spans="2:4" x14ac:dyDescent="0.2">
      <c r="B1447" s="1"/>
      <c r="C1447" s="1"/>
      <c r="D1447" s="50"/>
    </row>
    <row r="1448" spans="2:4" x14ac:dyDescent="0.2">
      <c r="B1448" s="1"/>
      <c r="C1448" s="1"/>
      <c r="D1448" s="50"/>
    </row>
    <row r="1449" spans="2:4" x14ac:dyDescent="0.2">
      <c r="B1449" s="1"/>
      <c r="C1449" s="1"/>
      <c r="D1449" s="50"/>
    </row>
    <row r="1450" spans="2:4" x14ac:dyDescent="0.2">
      <c r="B1450" s="1"/>
      <c r="C1450" s="1"/>
      <c r="D1450" s="50"/>
    </row>
    <row r="1451" spans="2:4" x14ac:dyDescent="0.2">
      <c r="B1451" s="1"/>
      <c r="C1451" s="1"/>
      <c r="D1451" s="50"/>
    </row>
    <row r="1452" spans="2:4" x14ac:dyDescent="0.2">
      <c r="B1452" s="1"/>
      <c r="C1452" s="1"/>
      <c r="D1452" s="50"/>
    </row>
    <row r="1453" spans="2:4" x14ac:dyDescent="0.2">
      <c r="B1453" s="1"/>
      <c r="C1453" s="1"/>
      <c r="D1453" s="50"/>
    </row>
    <row r="1454" spans="2:4" x14ac:dyDescent="0.2">
      <c r="B1454" s="1"/>
      <c r="C1454" s="1"/>
      <c r="D1454" s="50"/>
    </row>
    <row r="1455" spans="2:4" x14ac:dyDescent="0.2">
      <c r="B1455" s="1"/>
      <c r="C1455" s="1"/>
      <c r="D1455" s="50"/>
    </row>
    <row r="1456" spans="2:4" x14ac:dyDescent="0.2">
      <c r="B1456" s="1"/>
      <c r="C1456" s="1"/>
      <c r="D1456" s="50"/>
    </row>
    <row r="1457" spans="2:4" x14ac:dyDescent="0.2">
      <c r="B1457" s="1"/>
      <c r="C1457" s="1"/>
      <c r="D1457" s="50"/>
    </row>
    <row r="1458" spans="2:4" x14ac:dyDescent="0.2">
      <c r="B1458" s="1"/>
      <c r="C1458" s="1"/>
      <c r="D1458" s="50"/>
    </row>
    <row r="1459" spans="2:4" x14ac:dyDescent="0.2">
      <c r="B1459" s="1"/>
      <c r="C1459" s="1"/>
      <c r="D1459" s="50"/>
    </row>
    <row r="1460" spans="2:4" x14ac:dyDescent="0.2">
      <c r="B1460" s="1"/>
      <c r="C1460" s="1"/>
      <c r="D1460" s="50"/>
    </row>
    <row r="1461" spans="2:4" x14ac:dyDescent="0.2">
      <c r="B1461" s="1"/>
      <c r="C1461" s="1"/>
      <c r="D1461" s="50"/>
    </row>
    <row r="1462" spans="2:4" x14ac:dyDescent="0.2">
      <c r="B1462" s="1"/>
      <c r="C1462" s="1"/>
      <c r="D1462" s="50"/>
    </row>
    <row r="1463" spans="2:4" x14ac:dyDescent="0.2">
      <c r="B1463" s="1"/>
      <c r="C1463" s="1"/>
      <c r="D1463" s="50"/>
    </row>
    <row r="1464" spans="2:4" x14ac:dyDescent="0.2">
      <c r="B1464" s="1"/>
      <c r="C1464" s="1"/>
      <c r="D1464" s="50"/>
    </row>
    <row r="1465" spans="2:4" x14ac:dyDescent="0.2">
      <c r="B1465" s="1"/>
      <c r="C1465" s="1"/>
      <c r="D1465" s="50"/>
    </row>
    <row r="1466" spans="2:4" x14ac:dyDescent="0.2">
      <c r="B1466" s="1"/>
      <c r="C1466" s="1"/>
      <c r="D1466" s="50"/>
    </row>
    <row r="1467" spans="2:4" x14ac:dyDescent="0.2">
      <c r="B1467" s="1"/>
      <c r="C1467" s="1"/>
      <c r="D1467" s="50"/>
    </row>
    <row r="1468" spans="2:4" x14ac:dyDescent="0.2">
      <c r="B1468" s="1"/>
      <c r="C1468" s="1"/>
      <c r="D1468" s="50"/>
    </row>
    <row r="1469" spans="2:4" x14ac:dyDescent="0.2">
      <c r="B1469" s="1"/>
      <c r="C1469" s="1"/>
      <c r="D1469" s="50"/>
    </row>
    <row r="1470" spans="2:4" x14ac:dyDescent="0.2">
      <c r="B1470" s="1"/>
      <c r="C1470" s="1"/>
      <c r="D1470" s="50"/>
    </row>
    <row r="1471" spans="2:4" x14ac:dyDescent="0.2">
      <c r="B1471" s="1"/>
      <c r="C1471" s="1"/>
      <c r="D1471" s="50"/>
    </row>
    <row r="1472" spans="2:4" x14ac:dyDescent="0.2">
      <c r="B1472" s="1"/>
      <c r="C1472" s="1"/>
      <c r="D1472" s="50"/>
    </row>
    <row r="1473" spans="2:4" x14ac:dyDescent="0.2">
      <c r="B1473" s="1"/>
      <c r="C1473" s="1"/>
      <c r="D1473" s="50"/>
    </row>
    <row r="1474" spans="2:4" x14ac:dyDescent="0.2">
      <c r="B1474" s="1"/>
      <c r="C1474" s="1"/>
      <c r="D1474" s="50"/>
    </row>
    <row r="1475" spans="2:4" x14ac:dyDescent="0.2">
      <c r="B1475" s="1"/>
      <c r="C1475" s="1"/>
      <c r="D1475" s="50"/>
    </row>
    <row r="1476" spans="2:4" x14ac:dyDescent="0.2">
      <c r="B1476" s="1"/>
      <c r="C1476" s="1"/>
      <c r="D1476" s="50"/>
    </row>
    <row r="1477" spans="2:4" x14ac:dyDescent="0.2">
      <c r="B1477" s="1"/>
      <c r="C1477" s="1"/>
      <c r="D1477" s="50"/>
    </row>
    <row r="1478" spans="2:4" x14ac:dyDescent="0.2">
      <c r="B1478" s="1"/>
      <c r="C1478" s="1"/>
      <c r="D1478" s="50"/>
    </row>
    <row r="1479" spans="2:4" x14ac:dyDescent="0.2">
      <c r="B1479" s="1"/>
      <c r="C1479" s="1"/>
      <c r="D1479" s="50"/>
    </row>
    <row r="1480" spans="2:4" x14ac:dyDescent="0.2">
      <c r="B1480" s="1"/>
      <c r="C1480" s="1"/>
      <c r="D1480" s="50"/>
    </row>
    <row r="1481" spans="2:4" x14ac:dyDescent="0.2">
      <c r="B1481" s="1"/>
      <c r="C1481" s="1"/>
      <c r="D1481" s="50"/>
    </row>
    <row r="1482" spans="2:4" x14ac:dyDescent="0.2">
      <c r="B1482" s="1"/>
      <c r="C1482" s="1"/>
      <c r="D1482" s="50"/>
    </row>
    <row r="1483" spans="2:4" x14ac:dyDescent="0.2">
      <c r="B1483" s="1"/>
      <c r="C1483" s="1"/>
      <c r="D1483" s="50"/>
    </row>
    <row r="1484" spans="2:4" x14ac:dyDescent="0.2">
      <c r="B1484" s="1"/>
      <c r="C1484" s="1"/>
      <c r="D1484" s="50"/>
    </row>
    <row r="1485" spans="2:4" x14ac:dyDescent="0.2">
      <c r="B1485" s="1"/>
      <c r="C1485" s="1"/>
      <c r="D1485" s="50"/>
    </row>
    <row r="1486" spans="2:4" x14ac:dyDescent="0.2">
      <c r="B1486" s="1"/>
      <c r="C1486" s="1"/>
      <c r="D1486" s="50"/>
    </row>
    <row r="1487" spans="2:4" x14ac:dyDescent="0.2">
      <c r="B1487" s="1"/>
      <c r="C1487" s="1"/>
      <c r="D1487" s="50"/>
    </row>
    <row r="1488" spans="2:4" x14ac:dyDescent="0.2">
      <c r="B1488" s="1"/>
      <c r="C1488" s="1"/>
      <c r="D1488" s="50"/>
    </row>
    <row r="1489" spans="2:4" x14ac:dyDescent="0.2">
      <c r="B1489" s="1"/>
      <c r="C1489" s="1"/>
      <c r="D1489" s="50"/>
    </row>
    <row r="1490" spans="2:4" x14ac:dyDescent="0.2">
      <c r="B1490" s="1"/>
      <c r="C1490" s="1"/>
      <c r="D1490" s="50"/>
    </row>
    <row r="1491" spans="2:4" x14ac:dyDescent="0.2">
      <c r="B1491" s="1"/>
      <c r="C1491" s="1"/>
      <c r="D1491" s="50"/>
    </row>
    <row r="1492" spans="2:4" x14ac:dyDescent="0.2">
      <c r="B1492" s="1"/>
      <c r="C1492" s="1"/>
      <c r="D1492" s="50"/>
    </row>
    <row r="1493" spans="2:4" x14ac:dyDescent="0.2">
      <c r="B1493" s="1"/>
      <c r="C1493" s="1"/>
      <c r="D1493" s="50"/>
    </row>
    <row r="1494" spans="2:4" x14ac:dyDescent="0.2">
      <c r="B1494" s="1"/>
      <c r="C1494" s="1"/>
      <c r="D1494" s="50"/>
    </row>
    <row r="1495" spans="2:4" x14ac:dyDescent="0.2">
      <c r="B1495" s="1"/>
      <c r="C1495" s="1"/>
      <c r="D1495" s="50"/>
    </row>
    <row r="1496" spans="2:4" x14ac:dyDescent="0.2">
      <c r="B1496" s="1"/>
      <c r="C1496" s="1"/>
      <c r="D1496" s="50"/>
    </row>
    <row r="1497" spans="2:4" x14ac:dyDescent="0.2">
      <c r="B1497" s="1"/>
      <c r="C1497" s="1"/>
      <c r="D1497" s="50"/>
    </row>
    <row r="1498" spans="2:4" x14ac:dyDescent="0.2">
      <c r="B1498" s="1"/>
      <c r="C1498" s="1"/>
      <c r="D1498" s="50"/>
    </row>
    <row r="1499" spans="2:4" x14ac:dyDescent="0.2">
      <c r="B1499" s="1"/>
      <c r="C1499" s="1"/>
      <c r="D1499" s="50"/>
    </row>
    <row r="1500" spans="2:4" x14ac:dyDescent="0.2">
      <c r="B1500" s="1"/>
      <c r="C1500" s="1"/>
      <c r="D1500" s="50"/>
    </row>
    <row r="1501" spans="2:4" x14ac:dyDescent="0.2">
      <c r="B1501" s="1"/>
      <c r="C1501" s="1"/>
      <c r="D1501" s="50"/>
    </row>
    <row r="1502" spans="2:4" x14ac:dyDescent="0.2">
      <c r="B1502" s="1"/>
      <c r="C1502" s="1"/>
      <c r="D1502" s="50"/>
    </row>
    <row r="1503" spans="2:4" x14ac:dyDescent="0.2">
      <c r="B1503" s="1"/>
      <c r="C1503" s="1"/>
      <c r="D1503" s="50"/>
    </row>
    <row r="1504" spans="2:4" x14ac:dyDescent="0.2">
      <c r="B1504" s="1"/>
      <c r="C1504" s="1"/>
      <c r="D1504" s="50"/>
    </row>
    <row r="1505" spans="2:4" x14ac:dyDescent="0.2">
      <c r="B1505" s="1"/>
      <c r="C1505" s="1"/>
      <c r="D1505" s="50"/>
    </row>
    <row r="1506" spans="2:4" x14ac:dyDescent="0.2">
      <c r="B1506" s="1"/>
      <c r="C1506" s="1"/>
      <c r="D1506" s="50"/>
    </row>
    <row r="1507" spans="2:4" x14ac:dyDescent="0.2">
      <c r="B1507" s="1"/>
      <c r="C1507" s="1"/>
      <c r="D1507" s="50"/>
    </row>
    <row r="1508" spans="2:4" x14ac:dyDescent="0.2">
      <c r="B1508" s="1"/>
      <c r="C1508" s="1"/>
      <c r="D1508" s="50"/>
    </row>
    <row r="1509" spans="2:4" x14ac:dyDescent="0.2">
      <c r="B1509" s="1"/>
      <c r="C1509" s="1"/>
      <c r="D1509" s="50"/>
    </row>
    <row r="1510" spans="2:4" x14ac:dyDescent="0.2">
      <c r="B1510" s="1"/>
      <c r="C1510" s="1"/>
      <c r="D1510" s="50"/>
    </row>
    <row r="1511" spans="2:4" x14ac:dyDescent="0.2">
      <c r="B1511" s="1"/>
      <c r="C1511" s="1"/>
      <c r="D1511" s="50"/>
    </row>
    <row r="1512" spans="2:4" x14ac:dyDescent="0.2">
      <c r="B1512" s="1"/>
      <c r="C1512" s="1"/>
      <c r="D1512" s="50"/>
    </row>
    <row r="1513" spans="2:4" x14ac:dyDescent="0.2">
      <c r="B1513" s="1"/>
      <c r="C1513" s="1"/>
      <c r="D1513" s="50"/>
    </row>
    <row r="1514" spans="2:4" x14ac:dyDescent="0.2">
      <c r="B1514" s="1"/>
      <c r="C1514" s="1"/>
      <c r="D1514" s="50"/>
    </row>
    <row r="1515" spans="2:4" x14ac:dyDescent="0.2">
      <c r="B1515" s="1"/>
      <c r="C1515" s="1"/>
      <c r="D1515" s="50"/>
    </row>
    <row r="1516" spans="2:4" x14ac:dyDescent="0.2">
      <c r="B1516" s="1"/>
      <c r="C1516" s="1"/>
      <c r="D1516" s="50"/>
    </row>
    <row r="1517" spans="2:4" x14ac:dyDescent="0.2">
      <c r="B1517" s="1"/>
      <c r="C1517" s="1"/>
      <c r="D1517" s="50"/>
    </row>
    <row r="1518" spans="2:4" x14ac:dyDescent="0.2">
      <c r="B1518" s="1"/>
      <c r="C1518" s="1"/>
      <c r="D1518" s="50"/>
    </row>
    <row r="1519" spans="2:4" x14ac:dyDescent="0.2">
      <c r="B1519" s="1"/>
      <c r="C1519" s="1"/>
      <c r="D1519" s="50"/>
    </row>
    <row r="1520" spans="2:4" x14ac:dyDescent="0.2">
      <c r="B1520" s="1"/>
      <c r="C1520" s="1"/>
      <c r="D1520" s="50"/>
    </row>
    <row r="1521" spans="2:4" x14ac:dyDescent="0.2">
      <c r="B1521" s="1"/>
      <c r="C1521" s="1"/>
      <c r="D1521" s="50"/>
    </row>
    <row r="1522" spans="2:4" x14ac:dyDescent="0.2">
      <c r="B1522" s="1"/>
      <c r="C1522" s="1"/>
      <c r="D1522" s="50"/>
    </row>
    <row r="1523" spans="2:4" x14ac:dyDescent="0.2">
      <c r="B1523" s="1"/>
      <c r="C1523" s="1"/>
      <c r="D1523" s="50"/>
    </row>
    <row r="1524" spans="2:4" x14ac:dyDescent="0.2">
      <c r="B1524" s="1"/>
      <c r="C1524" s="1"/>
      <c r="D1524" s="50"/>
    </row>
    <row r="1525" spans="2:4" x14ac:dyDescent="0.2">
      <c r="B1525" s="1"/>
      <c r="C1525" s="1"/>
      <c r="D1525" s="50"/>
    </row>
    <row r="1526" spans="2:4" x14ac:dyDescent="0.2">
      <c r="B1526" s="1"/>
      <c r="C1526" s="1"/>
      <c r="D1526" s="50"/>
    </row>
    <row r="1527" spans="2:4" x14ac:dyDescent="0.2">
      <c r="B1527" s="1"/>
      <c r="C1527" s="1"/>
      <c r="D1527" s="50"/>
    </row>
    <row r="1528" spans="2:4" x14ac:dyDescent="0.2">
      <c r="B1528" s="1"/>
      <c r="C1528" s="1"/>
      <c r="D1528" s="50"/>
    </row>
    <row r="1529" spans="2:4" x14ac:dyDescent="0.2">
      <c r="B1529" s="1"/>
      <c r="C1529" s="1"/>
      <c r="D1529" s="50"/>
    </row>
    <row r="1530" spans="2:4" x14ac:dyDescent="0.2">
      <c r="B1530" s="1"/>
      <c r="C1530" s="1"/>
      <c r="D1530" s="50"/>
    </row>
    <row r="1531" spans="2:4" x14ac:dyDescent="0.2">
      <c r="B1531" s="1"/>
      <c r="C1531" s="1"/>
      <c r="D1531" s="50"/>
    </row>
    <row r="1532" spans="2:4" x14ac:dyDescent="0.2">
      <c r="B1532" s="1"/>
      <c r="C1532" s="1"/>
      <c r="D1532" s="50"/>
    </row>
    <row r="1533" spans="2:4" x14ac:dyDescent="0.2">
      <c r="B1533" s="1"/>
      <c r="C1533" s="1"/>
      <c r="D1533" s="50"/>
    </row>
    <row r="1534" spans="2:4" x14ac:dyDescent="0.2">
      <c r="B1534" s="1"/>
      <c r="C1534" s="1"/>
      <c r="D1534" s="50"/>
    </row>
    <row r="1535" spans="2:4" x14ac:dyDescent="0.2">
      <c r="B1535" s="1"/>
      <c r="C1535" s="1"/>
      <c r="D1535" s="50"/>
    </row>
    <row r="1536" spans="2:4" x14ac:dyDescent="0.2">
      <c r="B1536" s="1"/>
      <c r="C1536" s="1"/>
      <c r="D1536" s="50"/>
    </row>
    <row r="1537" spans="2:4" x14ac:dyDescent="0.2">
      <c r="B1537" s="1"/>
      <c r="C1537" s="1"/>
      <c r="D1537" s="50"/>
    </row>
    <row r="1538" spans="2:4" x14ac:dyDescent="0.2">
      <c r="B1538" s="1"/>
      <c r="C1538" s="1"/>
      <c r="D1538" s="50"/>
    </row>
    <row r="1539" spans="2:4" x14ac:dyDescent="0.2">
      <c r="B1539" s="1"/>
      <c r="C1539" s="1"/>
      <c r="D1539" s="50"/>
    </row>
    <row r="1540" spans="2:4" x14ac:dyDescent="0.2">
      <c r="B1540" s="1"/>
      <c r="C1540" s="1"/>
      <c r="D1540" s="50"/>
    </row>
    <row r="1541" spans="2:4" x14ac:dyDescent="0.2">
      <c r="B1541" s="1"/>
      <c r="C1541" s="1"/>
      <c r="D1541" s="50"/>
    </row>
    <row r="1542" spans="2:4" x14ac:dyDescent="0.2">
      <c r="B1542" s="1"/>
      <c r="C1542" s="1"/>
      <c r="D1542" s="50"/>
    </row>
    <row r="1543" spans="2:4" x14ac:dyDescent="0.2">
      <c r="B1543" s="1"/>
      <c r="C1543" s="1"/>
      <c r="D1543" s="50"/>
    </row>
    <row r="1544" spans="2:4" x14ac:dyDescent="0.2">
      <c r="B1544" s="1"/>
      <c r="C1544" s="1"/>
      <c r="D1544" s="50"/>
    </row>
    <row r="1545" spans="2:4" x14ac:dyDescent="0.2">
      <c r="B1545" s="1"/>
      <c r="C1545" s="1"/>
      <c r="D1545" s="50"/>
    </row>
    <row r="1546" spans="2:4" x14ac:dyDescent="0.2">
      <c r="B1546" s="1"/>
      <c r="C1546" s="1"/>
      <c r="D1546" s="50"/>
    </row>
    <row r="1547" spans="2:4" x14ac:dyDescent="0.2">
      <c r="B1547" s="1"/>
      <c r="C1547" s="1"/>
      <c r="D1547" s="50"/>
    </row>
    <row r="1548" spans="2:4" x14ac:dyDescent="0.2">
      <c r="B1548" s="1"/>
      <c r="C1548" s="1"/>
      <c r="D1548" s="50"/>
    </row>
    <row r="1549" spans="2:4" x14ac:dyDescent="0.2">
      <c r="B1549" s="1"/>
      <c r="C1549" s="1"/>
      <c r="D1549" s="50"/>
    </row>
    <row r="1550" spans="2:4" x14ac:dyDescent="0.2">
      <c r="B1550" s="1"/>
      <c r="C1550" s="1"/>
      <c r="D1550" s="50"/>
    </row>
    <row r="1551" spans="2:4" x14ac:dyDescent="0.2">
      <c r="B1551" s="1"/>
      <c r="C1551" s="1"/>
      <c r="D1551" s="50"/>
    </row>
    <row r="1552" spans="2:4" x14ac:dyDescent="0.2">
      <c r="B1552" s="1"/>
      <c r="C1552" s="1"/>
      <c r="D1552" s="50"/>
    </row>
    <row r="1553" spans="2:4" x14ac:dyDescent="0.2">
      <c r="B1553" s="1"/>
      <c r="C1553" s="1"/>
      <c r="D1553" s="50"/>
    </row>
    <row r="1554" spans="2:4" x14ac:dyDescent="0.2">
      <c r="B1554" s="1"/>
      <c r="C1554" s="1"/>
      <c r="D1554" s="50"/>
    </row>
    <row r="1555" spans="2:4" x14ac:dyDescent="0.2">
      <c r="B1555" s="1"/>
      <c r="C1555" s="1"/>
      <c r="D1555" s="50"/>
    </row>
    <row r="1556" spans="2:4" x14ac:dyDescent="0.2">
      <c r="B1556" s="1"/>
      <c r="C1556" s="1"/>
      <c r="D1556" s="50"/>
    </row>
    <row r="1557" spans="2:4" x14ac:dyDescent="0.2">
      <c r="B1557" s="1"/>
      <c r="C1557" s="1"/>
      <c r="D1557" s="50"/>
    </row>
    <row r="1558" spans="2:4" x14ac:dyDescent="0.2">
      <c r="B1558" s="1"/>
      <c r="C1558" s="1"/>
      <c r="D1558" s="50"/>
    </row>
    <row r="1559" spans="2:4" x14ac:dyDescent="0.2">
      <c r="B1559" s="1"/>
      <c r="C1559" s="1"/>
      <c r="D1559" s="50"/>
    </row>
    <row r="1560" spans="2:4" x14ac:dyDescent="0.2">
      <c r="B1560" s="1"/>
      <c r="C1560" s="1"/>
      <c r="D1560" s="50"/>
    </row>
    <row r="1561" spans="2:4" x14ac:dyDescent="0.2">
      <c r="B1561" s="1"/>
      <c r="C1561" s="1"/>
      <c r="D1561" s="50"/>
    </row>
    <row r="1562" spans="2:4" x14ac:dyDescent="0.2">
      <c r="B1562" s="1"/>
      <c r="C1562" s="1"/>
      <c r="D1562" s="50"/>
    </row>
    <row r="1563" spans="2:4" x14ac:dyDescent="0.2">
      <c r="B1563" s="1"/>
      <c r="C1563" s="1"/>
      <c r="D1563" s="50"/>
    </row>
    <row r="1564" spans="2:4" x14ac:dyDescent="0.2">
      <c r="B1564" s="1"/>
      <c r="C1564" s="1"/>
      <c r="D1564" s="50"/>
    </row>
    <row r="1565" spans="2:4" x14ac:dyDescent="0.2">
      <c r="B1565" s="1"/>
      <c r="C1565" s="1"/>
      <c r="D1565" s="50"/>
    </row>
    <row r="1566" spans="2:4" x14ac:dyDescent="0.2">
      <c r="B1566" s="1"/>
      <c r="C1566" s="1"/>
      <c r="D1566" s="50"/>
    </row>
    <row r="1567" spans="2:4" x14ac:dyDescent="0.2">
      <c r="B1567" s="1"/>
      <c r="C1567" s="1"/>
      <c r="D1567" s="50"/>
    </row>
    <row r="1568" spans="2:4" x14ac:dyDescent="0.2">
      <c r="B1568" s="1"/>
      <c r="C1568" s="1"/>
      <c r="D1568" s="50"/>
    </row>
    <row r="1569" spans="2:4" x14ac:dyDescent="0.2">
      <c r="B1569" s="1"/>
      <c r="C1569" s="1"/>
      <c r="D1569" s="50"/>
    </row>
    <row r="1570" spans="2:4" x14ac:dyDescent="0.2">
      <c r="B1570" s="1"/>
      <c r="C1570" s="1"/>
      <c r="D1570" s="50"/>
    </row>
    <row r="1571" spans="2:4" x14ac:dyDescent="0.2">
      <c r="B1571" s="1"/>
      <c r="C1571" s="1"/>
      <c r="D1571" s="50"/>
    </row>
    <row r="1572" spans="2:4" x14ac:dyDescent="0.2">
      <c r="B1572" s="1"/>
      <c r="C1572" s="1"/>
      <c r="D1572" s="50"/>
    </row>
    <row r="1573" spans="2:4" x14ac:dyDescent="0.2">
      <c r="B1573" s="1"/>
      <c r="C1573" s="1"/>
      <c r="D1573" s="50"/>
    </row>
    <row r="1574" spans="2:4" x14ac:dyDescent="0.2">
      <c r="B1574" s="1"/>
      <c r="C1574" s="1"/>
      <c r="D1574" s="50"/>
    </row>
    <row r="1575" spans="2:4" x14ac:dyDescent="0.2">
      <c r="B1575" s="1"/>
      <c r="C1575" s="1"/>
      <c r="D1575" s="50"/>
    </row>
    <row r="1576" spans="2:4" x14ac:dyDescent="0.2">
      <c r="B1576" s="1"/>
      <c r="C1576" s="1"/>
      <c r="D1576" s="50"/>
    </row>
    <row r="1577" spans="2:4" x14ac:dyDescent="0.2">
      <c r="B1577" s="1"/>
      <c r="C1577" s="1"/>
      <c r="D1577" s="50"/>
    </row>
    <row r="1578" spans="2:4" x14ac:dyDescent="0.2">
      <c r="B1578" s="1"/>
      <c r="C1578" s="1"/>
      <c r="D1578" s="50"/>
    </row>
    <row r="1579" spans="2:4" x14ac:dyDescent="0.2">
      <c r="B1579" s="1"/>
      <c r="C1579" s="1"/>
      <c r="D1579" s="50"/>
    </row>
    <row r="1580" spans="2:4" x14ac:dyDescent="0.2">
      <c r="B1580" s="1"/>
      <c r="C1580" s="1"/>
      <c r="D1580" s="50"/>
    </row>
    <row r="1581" spans="2:4" x14ac:dyDescent="0.2">
      <c r="B1581" s="1"/>
      <c r="C1581" s="1"/>
      <c r="D1581" s="50"/>
    </row>
    <row r="1582" spans="2:4" x14ac:dyDescent="0.2">
      <c r="B1582" s="1"/>
      <c r="C1582" s="1"/>
      <c r="D1582" s="50"/>
    </row>
    <row r="1583" spans="2:4" x14ac:dyDescent="0.2">
      <c r="B1583" s="1"/>
      <c r="C1583" s="1"/>
      <c r="D1583" s="50"/>
    </row>
    <row r="1584" spans="2:4" x14ac:dyDescent="0.2">
      <c r="B1584" s="1"/>
      <c r="C1584" s="1"/>
      <c r="D1584" s="50"/>
    </row>
    <row r="1585" spans="2:4" x14ac:dyDescent="0.2">
      <c r="B1585" s="1"/>
      <c r="C1585" s="1"/>
      <c r="D1585" s="50"/>
    </row>
    <row r="1586" spans="2:4" x14ac:dyDescent="0.2">
      <c r="B1586" s="1"/>
      <c r="C1586" s="1"/>
      <c r="D1586" s="50"/>
    </row>
    <row r="1587" spans="2:4" x14ac:dyDescent="0.2">
      <c r="B1587" s="1"/>
      <c r="C1587" s="1"/>
      <c r="D1587" s="50"/>
    </row>
    <row r="1588" spans="2:4" x14ac:dyDescent="0.2">
      <c r="B1588" s="1"/>
      <c r="C1588" s="1"/>
      <c r="D1588" s="50"/>
    </row>
    <row r="1589" spans="2:4" x14ac:dyDescent="0.2">
      <c r="B1589" s="1"/>
      <c r="C1589" s="1"/>
      <c r="D1589" s="50"/>
    </row>
    <row r="1590" spans="2:4" x14ac:dyDescent="0.2">
      <c r="B1590" s="1"/>
      <c r="C1590" s="1"/>
      <c r="D1590" s="50"/>
    </row>
    <row r="1591" spans="2:4" x14ac:dyDescent="0.2">
      <c r="B1591" s="1"/>
      <c r="C1591" s="1"/>
      <c r="D1591" s="50"/>
    </row>
    <row r="1592" spans="2:4" x14ac:dyDescent="0.2">
      <c r="B1592" s="1"/>
      <c r="C1592" s="1"/>
      <c r="D1592" s="50"/>
    </row>
    <row r="1593" spans="2:4" x14ac:dyDescent="0.2">
      <c r="B1593" s="1"/>
      <c r="C1593" s="1"/>
      <c r="D1593" s="50"/>
    </row>
    <row r="1594" spans="2:4" x14ac:dyDescent="0.2">
      <c r="B1594" s="1"/>
      <c r="C1594" s="1"/>
      <c r="D1594" s="50"/>
    </row>
    <row r="1595" spans="2:4" x14ac:dyDescent="0.2">
      <c r="B1595" s="1"/>
      <c r="C1595" s="1"/>
      <c r="D1595" s="50"/>
    </row>
    <row r="1596" spans="2:4" x14ac:dyDescent="0.2">
      <c r="B1596" s="1"/>
      <c r="C1596" s="1"/>
      <c r="D1596" s="50"/>
    </row>
    <row r="1597" spans="2:4" x14ac:dyDescent="0.2">
      <c r="B1597" s="1"/>
      <c r="C1597" s="1"/>
      <c r="D1597" s="50"/>
    </row>
    <row r="1598" spans="2:4" x14ac:dyDescent="0.2">
      <c r="B1598" s="1"/>
      <c r="C1598" s="1"/>
      <c r="D1598" s="50"/>
    </row>
    <row r="1599" spans="2:4" x14ac:dyDescent="0.2">
      <c r="B1599" s="1"/>
      <c r="C1599" s="1"/>
      <c r="D1599" s="50"/>
    </row>
    <row r="1600" spans="2:4" x14ac:dyDescent="0.2">
      <c r="B1600" s="1"/>
      <c r="C1600" s="1"/>
      <c r="D1600" s="50"/>
    </row>
    <row r="1601" spans="2:4" x14ac:dyDescent="0.2">
      <c r="B1601" s="1"/>
      <c r="C1601" s="1"/>
      <c r="D1601" s="50"/>
    </row>
    <row r="1602" spans="2:4" x14ac:dyDescent="0.2">
      <c r="B1602" s="1"/>
      <c r="C1602" s="1"/>
      <c r="D1602" s="50"/>
    </row>
    <row r="1603" spans="2:4" x14ac:dyDescent="0.2">
      <c r="B1603" s="1"/>
      <c r="C1603" s="1"/>
      <c r="D1603" s="50"/>
    </row>
    <row r="1604" spans="2:4" x14ac:dyDescent="0.2">
      <c r="B1604" s="1"/>
      <c r="C1604" s="1"/>
      <c r="D1604" s="50"/>
    </row>
    <row r="1605" spans="2:4" x14ac:dyDescent="0.2">
      <c r="B1605" s="1"/>
      <c r="C1605" s="1"/>
      <c r="D1605" s="50"/>
    </row>
    <row r="1606" spans="2:4" x14ac:dyDescent="0.2">
      <c r="B1606" s="1"/>
      <c r="C1606" s="1"/>
      <c r="D1606" s="50"/>
    </row>
    <row r="1607" spans="2:4" x14ac:dyDescent="0.2">
      <c r="B1607" s="1"/>
      <c r="C1607" s="1"/>
      <c r="D1607" s="50"/>
    </row>
    <row r="1608" spans="2:4" x14ac:dyDescent="0.2">
      <c r="B1608" s="1"/>
      <c r="C1608" s="1"/>
      <c r="D1608" s="50"/>
    </row>
    <row r="1609" spans="2:4" x14ac:dyDescent="0.2">
      <c r="B1609" s="1"/>
      <c r="C1609" s="1"/>
      <c r="D1609" s="50"/>
    </row>
    <row r="1610" spans="2:4" x14ac:dyDescent="0.2">
      <c r="B1610" s="1"/>
      <c r="C1610" s="1"/>
      <c r="D1610" s="50"/>
    </row>
    <row r="1611" spans="2:4" x14ac:dyDescent="0.2">
      <c r="B1611" s="1"/>
      <c r="C1611" s="1"/>
      <c r="D1611" s="50"/>
    </row>
    <row r="1612" spans="2:4" x14ac:dyDescent="0.2">
      <c r="B1612" s="1"/>
      <c r="C1612" s="1"/>
      <c r="D1612" s="50"/>
    </row>
    <row r="1613" spans="2:4" x14ac:dyDescent="0.2">
      <c r="B1613" s="1"/>
      <c r="C1613" s="1"/>
      <c r="D1613" s="50"/>
    </row>
    <row r="1614" spans="2:4" x14ac:dyDescent="0.2">
      <c r="B1614" s="1"/>
      <c r="C1614" s="1"/>
      <c r="D1614" s="50"/>
    </row>
    <row r="1615" spans="2:4" x14ac:dyDescent="0.2">
      <c r="B1615" s="1"/>
      <c r="C1615" s="1"/>
      <c r="D1615" s="50"/>
    </row>
    <row r="1616" spans="2:4" x14ac:dyDescent="0.2">
      <c r="B1616" s="1"/>
      <c r="C1616" s="1"/>
      <c r="D1616" s="50"/>
    </row>
    <row r="1617" spans="2:4" x14ac:dyDescent="0.2">
      <c r="B1617" s="1"/>
      <c r="C1617" s="1"/>
      <c r="D1617" s="50"/>
    </row>
    <row r="1618" spans="2:4" x14ac:dyDescent="0.2">
      <c r="B1618" s="1"/>
      <c r="C1618" s="1"/>
      <c r="D1618" s="50"/>
    </row>
    <row r="1619" spans="2:4" x14ac:dyDescent="0.2">
      <c r="B1619" s="1"/>
      <c r="C1619" s="1"/>
      <c r="D1619" s="50"/>
    </row>
    <row r="1620" spans="2:4" x14ac:dyDescent="0.2">
      <c r="B1620" s="1"/>
      <c r="C1620" s="1"/>
      <c r="D1620" s="50"/>
    </row>
    <row r="1621" spans="2:4" x14ac:dyDescent="0.2">
      <c r="B1621" s="1"/>
      <c r="C1621" s="1"/>
      <c r="D1621" s="50"/>
    </row>
    <row r="1622" spans="2:4" x14ac:dyDescent="0.2">
      <c r="B1622" s="1"/>
      <c r="C1622" s="1"/>
      <c r="D1622" s="50"/>
    </row>
    <row r="1623" spans="2:4" x14ac:dyDescent="0.2">
      <c r="B1623" s="1"/>
      <c r="C1623" s="1"/>
      <c r="D1623" s="50"/>
    </row>
    <row r="1624" spans="2:4" x14ac:dyDescent="0.2">
      <c r="B1624" s="1"/>
      <c r="C1624" s="1"/>
      <c r="D1624" s="50"/>
    </row>
    <row r="1625" spans="2:4" x14ac:dyDescent="0.2">
      <c r="B1625" s="1"/>
      <c r="C1625" s="1"/>
      <c r="D1625" s="50"/>
    </row>
    <row r="1626" spans="2:4" x14ac:dyDescent="0.2">
      <c r="B1626" s="1"/>
      <c r="C1626" s="1"/>
      <c r="D1626" s="50"/>
    </row>
    <row r="1627" spans="2:4" x14ac:dyDescent="0.2">
      <c r="B1627" s="1"/>
      <c r="C1627" s="1"/>
      <c r="D1627" s="50"/>
    </row>
    <row r="1628" spans="2:4" x14ac:dyDescent="0.2">
      <c r="B1628" s="1"/>
      <c r="C1628" s="1"/>
      <c r="D1628" s="50"/>
    </row>
    <row r="1629" spans="2:4" x14ac:dyDescent="0.2">
      <c r="B1629" s="1"/>
      <c r="C1629" s="1"/>
      <c r="D1629" s="50"/>
    </row>
    <row r="1630" spans="2:4" x14ac:dyDescent="0.2">
      <c r="B1630" s="1"/>
      <c r="C1630" s="1"/>
      <c r="D1630" s="50"/>
    </row>
    <row r="1631" spans="2:4" x14ac:dyDescent="0.2">
      <c r="B1631" s="1"/>
      <c r="C1631" s="1"/>
      <c r="D1631" s="50"/>
    </row>
    <row r="1632" spans="2:4" x14ac:dyDescent="0.2">
      <c r="B1632" s="1"/>
      <c r="C1632" s="1"/>
      <c r="D1632" s="50"/>
    </row>
    <row r="1633" spans="2:4" x14ac:dyDescent="0.2">
      <c r="B1633" s="1"/>
      <c r="C1633" s="1"/>
      <c r="D1633" s="50"/>
    </row>
    <row r="1634" spans="2:4" x14ac:dyDescent="0.2">
      <c r="B1634" s="1"/>
      <c r="C1634" s="1"/>
      <c r="D1634" s="50"/>
    </row>
    <row r="1635" spans="2:4" x14ac:dyDescent="0.2">
      <c r="B1635" s="1"/>
      <c r="C1635" s="1"/>
      <c r="D1635" s="50"/>
    </row>
    <row r="1636" spans="2:4" x14ac:dyDescent="0.2">
      <c r="B1636" s="1"/>
      <c r="C1636" s="1"/>
      <c r="D1636" s="50"/>
    </row>
    <row r="1637" spans="2:4" x14ac:dyDescent="0.2">
      <c r="B1637" s="1"/>
      <c r="C1637" s="1"/>
      <c r="D1637" s="50"/>
    </row>
    <row r="1638" spans="2:4" x14ac:dyDescent="0.2">
      <c r="B1638" s="1"/>
      <c r="C1638" s="1"/>
      <c r="D1638" s="50"/>
    </row>
    <row r="1639" spans="2:4" x14ac:dyDescent="0.2">
      <c r="B1639" s="1"/>
      <c r="C1639" s="1"/>
      <c r="D1639" s="50"/>
    </row>
    <row r="1640" spans="2:4" x14ac:dyDescent="0.2">
      <c r="B1640" s="1"/>
      <c r="C1640" s="1"/>
      <c r="D1640" s="50"/>
    </row>
    <row r="1641" spans="2:4" x14ac:dyDescent="0.2">
      <c r="B1641" s="1"/>
      <c r="C1641" s="1"/>
      <c r="D1641" s="50"/>
    </row>
    <row r="1642" spans="2:4" x14ac:dyDescent="0.2">
      <c r="B1642" s="1"/>
      <c r="C1642" s="1"/>
      <c r="D1642" s="50"/>
    </row>
    <row r="1643" spans="2:4" x14ac:dyDescent="0.2">
      <c r="B1643" s="1"/>
      <c r="C1643" s="1"/>
      <c r="D1643" s="50"/>
    </row>
    <row r="1644" spans="2:4" x14ac:dyDescent="0.2">
      <c r="B1644" s="1"/>
      <c r="C1644" s="1"/>
      <c r="D1644" s="50"/>
    </row>
    <row r="1645" spans="2:4" x14ac:dyDescent="0.2">
      <c r="B1645" s="1"/>
      <c r="C1645" s="1"/>
      <c r="D1645" s="50"/>
    </row>
    <row r="1646" spans="2:4" x14ac:dyDescent="0.2">
      <c r="B1646" s="1"/>
      <c r="C1646" s="1"/>
      <c r="D1646" s="50"/>
    </row>
    <row r="1647" spans="2:4" x14ac:dyDescent="0.2">
      <c r="B1647" s="1"/>
      <c r="C1647" s="1"/>
      <c r="D1647" s="50"/>
    </row>
    <row r="1648" spans="2:4" x14ac:dyDescent="0.2">
      <c r="B1648" s="1"/>
      <c r="C1648" s="1"/>
      <c r="D1648" s="50"/>
    </row>
    <row r="1649" spans="2:4" x14ac:dyDescent="0.2">
      <c r="B1649" s="1"/>
      <c r="C1649" s="1"/>
      <c r="D1649" s="50"/>
    </row>
    <row r="1650" spans="2:4" x14ac:dyDescent="0.2">
      <c r="B1650" s="1"/>
      <c r="C1650" s="1"/>
      <c r="D1650" s="50"/>
    </row>
    <row r="1651" spans="2:4" x14ac:dyDescent="0.2">
      <c r="B1651" s="1"/>
      <c r="C1651" s="1"/>
      <c r="D1651" s="50"/>
    </row>
    <row r="1652" spans="2:4" x14ac:dyDescent="0.2">
      <c r="B1652" s="1"/>
      <c r="C1652" s="1"/>
      <c r="D1652" s="50"/>
    </row>
    <row r="1653" spans="2:4" x14ac:dyDescent="0.2">
      <c r="B1653" s="1"/>
      <c r="C1653" s="1"/>
      <c r="D1653" s="50"/>
    </row>
    <row r="1654" spans="2:4" x14ac:dyDescent="0.2">
      <c r="B1654" s="1"/>
      <c r="C1654" s="1"/>
      <c r="D1654" s="50"/>
    </row>
    <row r="1655" spans="2:4" x14ac:dyDescent="0.2">
      <c r="B1655" s="1"/>
      <c r="C1655" s="1"/>
      <c r="D1655" s="50"/>
    </row>
    <row r="1656" spans="2:4" x14ac:dyDescent="0.2">
      <c r="B1656" s="1"/>
      <c r="C1656" s="1"/>
      <c r="D1656" s="50"/>
    </row>
    <row r="1657" spans="2:4" x14ac:dyDescent="0.2">
      <c r="B1657" s="1"/>
      <c r="C1657" s="1"/>
      <c r="D1657" s="50"/>
    </row>
    <row r="1658" spans="2:4" x14ac:dyDescent="0.2">
      <c r="B1658" s="1"/>
      <c r="C1658" s="1"/>
      <c r="D1658" s="50"/>
    </row>
    <row r="1659" spans="2:4" x14ac:dyDescent="0.2">
      <c r="B1659" s="1"/>
      <c r="C1659" s="1"/>
      <c r="D1659" s="50"/>
    </row>
    <row r="1660" spans="2:4" x14ac:dyDescent="0.2">
      <c r="B1660" s="1"/>
      <c r="C1660" s="1"/>
      <c r="D1660" s="50"/>
    </row>
    <row r="1661" spans="2:4" x14ac:dyDescent="0.2">
      <c r="B1661" s="1"/>
      <c r="C1661" s="1"/>
      <c r="D1661" s="50"/>
    </row>
    <row r="1662" spans="2:4" x14ac:dyDescent="0.2">
      <c r="B1662" s="1"/>
      <c r="C1662" s="1"/>
      <c r="D1662" s="50"/>
    </row>
    <row r="1663" spans="2:4" x14ac:dyDescent="0.2">
      <c r="B1663" s="1"/>
      <c r="C1663" s="1"/>
      <c r="D1663" s="50"/>
    </row>
    <row r="1664" spans="2:4" x14ac:dyDescent="0.2">
      <c r="B1664" s="1"/>
      <c r="C1664" s="1"/>
      <c r="D1664" s="50"/>
    </row>
    <row r="1665" spans="2:4" x14ac:dyDescent="0.2">
      <c r="B1665" s="1"/>
      <c r="C1665" s="1"/>
      <c r="D1665" s="50"/>
    </row>
    <row r="1666" spans="2:4" x14ac:dyDescent="0.2">
      <c r="B1666" s="1"/>
      <c r="C1666" s="1"/>
      <c r="D1666" s="50"/>
    </row>
    <row r="1667" spans="2:4" x14ac:dyDescent="0.2">
      <c r="B1667" s="1"/>
      <c r="C1667" s="1"/>
      <c r="D1667" s="50"/>
    </row>
    <row r="1668" spans="2:4" x14ac:dyDescent="0.2">
      <c r="B1668" s="1"/>
      <c r="C1668" s="1"/>
      <c r="D1668" s="50"/>
    </row>
    <row r="1669" spans="2:4" x14ac:dyDescent="0.2">
      <c r="B1669" s="1"/>
      <c r="C1669" s="1"/>
      <c r="D1669" s="50"/>
    </row>
    <row r="1670" spans="2:4" x14ac:dyDescent="0.2">
      <c r="B1670" s="1"/>
      <c r="C1670" s="1"/>
      <c r="D1670" s="50"/>
    </row>
    <row r="1671" spans="2:4" x14ac:dyDescent="0.2">
      <c r="B1671" s="1"/>
      <c r="C1671" s="1"/>
      <c r="D1671" s="50"/>
    </row>
    <row r="1672" spans="2:4" x14ac:dyDescent="0.2">
      <c r="B1672" s="1"/>
      <c r="C1672" s="1"/>
      <c r="D1672" s="50"/>
    </row>
    <row r="1673" spans="2:4" x14ac:dyDescent="0.2">
      <c r="B1673" s="1"/>
      <c r="C1673" s="1"/>
      <c r="D1673" s="50"/>
    </row>
    <row r="1674" spans="2:4" x14ac:dyDescent="0.2">
      <c r="B1674" s="1"/>
      <c r="C1674" s="1"/>
      <c r="D1674" s="50"/>
    </row>
    <row r="1675" spans="2:4" x14ac:dyDescent="0.2">
      <c r="B1675" s="1"/>
      <c r="C1675" s="1"/>
      <c r="D1675" s="50"/>
    </row>
    <row r="1676" spans="2:4" x14ac:dyDescent="0.2">
      <c r="B1676" s="1"/>
      <c r="C1676" s="1"/>
      <c r="D1676" s="50"/>
    </row>
    <row r="1677" spans="2:4" x14ac:dyDescent="0.2">
      <c r="B1677" s="1"/>
      <c r="C1677" s="1"/>
      <c r="D1677" s="50"/>
    </row>
    <row r="1678" spans="2:4" x14ac:dyDescent="0.2">
      <c r="B1678" s="1"/>
      <c r="C1678" s="1"/>
      <c r="D1678" s="50"/>
    </row>
    <row r="1679" spans="2:4" x14ac:dyDescent="0.2">
      <c r="B1679" s="1"/>
      <c r="C1679" s="1"/>
      <c r="D1679" s="50"/>
    </row>
    <row r="1680" spans="2:4" x14ac:dyDescent="0.2">
      <c r="B1680" s="1"/>
      <c r="C1680" s="1"/>
      <c r="D1680" s="50"/>
    </row>
    <row r="1681" spans="2:4" x14ac:dyDescent="0.2">
      <c r="B1681" s="1"/>
      <c r="C1681" s="1"/>
      <c r="D1681" s="50"/>
    </row>
    <row r="1682" spans="2:4" x14ac:dyDescent="0.2">
      <c r="B1682" s="1"/>
      <c r="C1682" s="1"/>
      <c r="D1682" s="50"/>
    </row>
    <row r="1683" spans="2:4" x14ac:dyDescent="0.2">
      <c r="B1683" s="1"/>
      <c r="C1683" s="1"/>
      <c r="D1683" s="50"/>
    </row>
    <row r="1684" spans="2:4" x14ac:dyDescent="0.2">
      <c r="B1684" s="1"/>
      <c r="C1684" s="1"/>
      <c r="D1684" s="50"/>
    </row>
    <row r="1685" spans="2:4" x14ac:dyDescent="0.2">
      <c r="B1685" s="1"/>
      <c r="C1685" s="1"/>
      <c r="D1685" s="50"/>
    </row>
    <row r="1686" spans="2:4" x14ac:dyDescent="0.2">
      <c r="B1686" s="1"/>
      <c r="C1686" s="1"/>
      <c r="D1686" s="50"/>
    </row>
    <row r="1687" spans="2:4" x14ac:dyDescent="0.2">
      <c r="B1687" s="1"/>
      <c r="C1687" s="1"/>
      <c r="D1687" s="50"/>
    </row>
    <row r="1688" spans="2:4" x14ac:dyDescent="0.2">
      <c r="B1688" s="1"/>
      <c r="C1688" s="1"/>
      <c r="D1688" s="50"/>
    </row>
    <row r="1689" spans="2:4" x14ac:dyDescent="0.2">
      <c r="B1689" s="1"/>
      <c r="C1689" s="1"/>
      <c r="D1689" s="50"/>
    </row>
    <row r="1690" spans="2:4" x14ac:dyDescent="0.2">
      <c r="B1690" s="1"/>
      <c r="C1690" s="1"/>
      <c r="D1690" s="50"/>
    </row>
    <row r="1691" spans="2:4" x14ac:dyDescent="0.2">
      <c r="B1691" s="1"/>
      <c r="C1691" s="1"/>
      <c r="D1691" s="50"/>
    </row>
    <row r="1692" spans="2:4" x14ac:dyDescent="0.2">
      <c r="B1692" s="1"/>
      <c r="C1692" s="1"/>
      <c r="D1692" s="50"/>
    </row>
    <row r="1693" spans="2:4" x14ac:dyDescent="0.2">
      <c r="B1693" s="1"/>
      <c r="C1693" s="1"/>
      <c r="D1693" s="50"/>
    </row>
    <row r="1694" spans="2:4" x14ac:dyDescent="0.2">
      <c r="B1694" s="1"/>
      <c r="C1694" s="1"/>
      <c r="D1694" s="50"/>
    </row>
    <row r="1695" spans="2:4" x14ac:dyDescent="0.2">
      <c r="B1695" s="1"/>
      <c r="C1695" s="1"/>
      <c r="D1695" s="50"/>
    </row>
    <row r="1696" spans="2:4" x14ac:dyDescent="0.2">
      <c r="B1696" s="1"/>
      <c r="C1696" s="1"/>
      <c r="D1696" s="50"/>
    </row>
    <row r="1697" spans="2:4" x14ac:dyDescent="0.2">
      <c r="B1697" s="1"/>
      <c r="C1697" s="1"/>
      <c r="D1697" s="50"/>
    </row>
    <row r="1698" spans="2:4" x14ac:dyDescent="0.2">
      <c r="B1698" s="1"/>
      <c r="C1698" s="1"/>
      <c r="D1698" s="50"/>
    </row>
    <row r="1699" spans="2:4" x14ac:dyDescent="0.2">
      <c r="B1699" s="1"/>
      <c r="C1699" s="1"/>
      <c r="D1699" s="50"/>
    </row>
    <row r="1700" spans="2:4" x14ac:dyDescent="0.2">
      <c r="B1700" s="1"/>
      <c r="C1700" s="1"/>
      <c r="D1700" s="50"/>
    </row>
    <row r="1701" spans="2:4" x14ac:dyDescent="0.2">
      <c r="B1701" s="1"/>
      <c r="C1701" s="1"/>
      <c r="D1701" s="50"/>
    </row>
    <row r="1702" spans="2:4" x14ac:dyDescent="0.2">
      <c r="B1702" s="1"/>
      <c r="C1702" s="1"/>
      <c r="D1702" s="50"/>
    </row>
    <row r="1703" spans="2:4" x14ac:dyDescent="0.2">
      <c r="B1703" s="1"/>
      <c r="C1703" s="1"/>
      <c r="D1703" s="50"/>
    </row>
    <row r="1704" spans="2:4" x14ac:dyDescent="0.2">
      <c r="B1704" s="1"/>
      <c r="C1704" s="1"/>
      <c r="D1704" s="50"/>
    </row>
    <row r="1705" spans="2:4" x14ac:dyDescent="0.2">
      <c r="B1705" s="1"/>
      <c r="C1705" s="1"/>
      <c r="D1705" s="50"/>
    </row>
    <row r="1706" spans="2:4" x14ac:dyDescent="0.2">
      <c r="B1706" s="1"/>
      <c r="C1706" s="1"/>
      <c r="D1706" s="50"/>
    </row>
    <row r="1707" spans="2:4" x14ac:dyDescent="0.2">
      <c r="B1707" s="1"/>
      <c r="C1707" s="1"/>
      <c r="D1707" s="50"/>
    </row>
    <row r="1708" spans="2:4" x14ac:dyDescent="0.2">
      <c r="B1708" s="1"/>
      <c r="C1708" s="1"/>
      <c r="D1708" s="50"/>
    </row>
    <row r="1709" spans="2:4" x14ac:dyDescent="0.2">
      <c r="B1709" s="1"/>
      <c r="C1709" s="1"/>
      <c r="D1709" s="50"/>
    </row>
    <row r="1710" spans="2:4" x14ac:dyDescent="0.2">
      <c r="B1710" s="1"/>
      <c r="C1710" s="1"/>
      <c r="D1710" s="50"/>
    </row>
    <row r="1711" spans="2:4" x14ac:dyDescent="0.2">
      <c r="B1711" s="1"/>
      <c r="C1711" s="1"/>
      <c r="D1711" s="50"/>
    </row>
    <row r="1712" spans="2:4" x14ac:dyDescent="0.2">
      <c r="B1712" s="1"/>
      <c r="C1712" s="1"/>
      <c r="D1712" s="50"/>
    </row>
    <row r="1713" spans="2:4" x14ac:dyDescent="0.2">
      <c r="B1713" s="1"/>
      <c r="C1713" s="1"/>
      <c r="D1713" s="50"/>
    </row>
    <row r="1714" spans="2:4" x14ac:dyDescent="0.2">
      <c r="B1714" s="1"/>
      <c r="C1714" s="1"/>
      <c r="D1714" s="50"/>
    </row>
    <row r="1715" spans="2:4" x14ac:dyDescent="0.2">
      <c r="B1715" s="1"/>
      <c r="C1715" s="1"/>
      <c r="D1715" s="50"/>
    </row>
    <row r="1716" spans="2:4" x14ac:dyDescent="0.2">
      <c r="B1716" s="1"/>
      <c r="C1716" s="1"/>
      <c r="D1716" s="50"/>
    </row>
    <row r="1717" spans="2:4" x14ac:dyDescent="0.2">
      <c r="B1717" s="1"/>
      <c r="C1717" s="1"/>
      <c r="D1717" s="50"/>
    </row>
    <row r="1718" spans="2:4" x14ac:dyDescent="0.2">
      <c r="B1718" s="1"/>
      <c r="C1718" s="1"/>
      <c r="D1718" s="50"/>
    </row>
    <row r="1719" spans="2:4" x14ac:dyDescent="0.2">
      <c r="B1719" s="1"/>
      <c r="C1719" s="1"/>
      <c r="D1719" s="50"/>
    </row>
    <row r="1720" spans="2:4" x14ac:dyDescent="0.2">
      <c r="B1720" s="1"/>
      <c r="C1720" s="1"/>
      <c r="D1720" s="50"/>
    </row>
    <row r="1721" spans="2:4" x14ac:dyDescent="0.2">
      <c r="B1721" s="1"/>
      <c r="C1721" s="1"/>
      <c r="D1721" s="50"/>
    </row>
    <row r="1722" spans="2:4" x14ac:dyDescent="0.2">
      <c r="B1722" s="1"/>
      <c r="C1722" s="1"/>
      <c r="D1722" s="50"/>
    </row>
    <row r="1723" spans="2:4" x14ac:dyDescent="0.2">
      <c r="B1723" s="1"/>
      <c r="C1723" s="1"/>
      <c r="D1723" s="50"/>
    </row>
    <row r="1724" spans="2:4" x14ac:dyDescent="0.2">
      <c r="B1724" s="1"/>
      <c r="C1724" s="1"/>
      <c r="D1724" s="50"/>
    </row>
    <row r="1725" spans="2:4" x14ac:dyDescent="0.2">
      <c r="B1725" s="1"/>
      <c r="C1725" s="1"/>
      <c r="D1725" s="50"/>
    </row>
    <row r="1726" spans="2:4" x14ac:dyDescent="0.2">
      <c r="B1726" s="1"/>
      <c r="C1726" s="1"/>
      <c r="D1726" s="50"/>
    </row>
    <row r="1727" spans="2:4" x14ac:dyDescent="0.2">
      <c r="B1727" s="1"/>
      <c r="C1727" s="1"/>
      <c r="D1727" s="50"/>
    </row>
    <row r="1728" spans="2:4" x14ac:dyDescent="0.2">
      <c r="B1728" s="1"/>
      <c r="C1728" s="1"/>
      <c r="D1728" s="50"/>
    </row>
    <row r="1729" spans="2:4" x14ac:dyDescent="0.2">
      <c r="B1729" s="1"/>
      <c r="C1729" s="1"/>
      <c r="D1729" s="50"/>
    </row>
    <row r="1730" spans="2:4" x14ac:dyDescent="0.2">
      <c r="B1730" s="1"/>
      <c r="C1730" s="1"/>
      <c r="D1730" s="50"/>
    </row>
    <row r="1731" spans="2:4" x14ac:dyDescent="0.2">
      <c r="B1731" s="1"/>
      <c r="C1731" s="1"/>
      <c r="D1731" s="50"/>
    </row>
    <row r="1732" spans="2:4" x14ac:dyDescent="0.2">
      <c r="B1732" s="1"/>
      <c r="C1732" s="1"/>
      <c r="D1732" s="50"/>
    </row>
    <row r="1733" spans="2:4" x14ac:dyDescent="0.2">
      <c r="B1733" s="1"/>
      <c r="C1733" s="1"/>
      <c r="D1733" s="50"/>
    </row>
    <row r="1734" spans="2:4" x14ac:dyDescent="0.2">
      <c r="B1734" s="1"/>
      <c r="C1734" s="1"/>
      <c r="D1734" s="50"/>
    </row>
    <row r="1735" spans="2:4" x14ac:dyDescent="0.2">
      <c r="B1735" s="1"/>
      <c r="C1735" s="1"/>
      <c r="D1735" s="50"/>
    </row>
    <row r="1736" spans="2:4" x14ac:dyDescent="0.2">
      <c r="B1736" s="1"/>
      <c r="C1736" s="1"/>
      <c r="D1736" s="50"/>
    </row>
    <row r="1737" spans="2:4" x14ac:dyDescent="0.2">
      <c r="B1737" s="1"/>
      <c r="C1737" s="1"/>
      <c r="D1737" s="50"/>
    </row>
    <row r="1738" spans="2:4" x14ac:dyDescent="0.2">
      <c r="B1738" s="1"/>
      <c r="C1738" s="1"/>
      <c r="D1738" s="50"/>
    </row>
    <row r="1739" spans="2:4" x14ac:dyDescent="0.2">
      <c r="B1739" s="1"/>
      <c r="C1739" s="1"/>
      <c r="D1739" s="50"/>
    </row>
    <row r="1740" spans="2:4" x14ac:dyDescent="0.2">
      <c r="B1740" s="1"/>
      <c r="C1740" s="1"/>
      <c r="D1740" s="50"/>
    </row>
    <row r="1741" spans="2:4" x14ac:dyDescent="0.2">
      <c r="B1741" s="1"/>
      <c r="C1741" s="1"/>
      <c r="D1741" s="50"/>
    </row>
    <row r="1742" spans="2:4" x14ac:dyDescent="0.2">
      <c r="B1742" s="1"/>
      <c r="C1742" s="1"/>
      <c r="D1742" s="50"/>
    </row>
    <row r="1743" spans="2:4" x14ac:dyDescent="0.2">
      <c r="B1743" s="1"/>
      <c r="C1743" s="1"/>
      <c r="D1743" s="50"/>
    </row>
    <row r="1744" spans="2:4" x14ac:dyDescent="0.2">
      <c r="B1744" s="1"/>
      <c r="C1744" s="1"/>
      <c r="D1744" s="50"/>
    </row>
    <row r="1745" spans="2:4" x14ac:dyDescent="0.2">
      <c r="B1745" s="1"/>
      <c r="C1745" s="1"/>
      <c r="D1745" s="50"/>
    </row>
    <row r="1746" spans="2:4" x14ac:dyDescent="0.2">
      <c r="B1746" s="1"/>
      <c r="C1746" s="1"/>
      <c r="D1746" s="50"/>
    </row>
    <row r="1747" spans="2:4" x14ac:dyDescent="0.2">
      <c r="B1747" s="1"/>
      <c r="C1747" s="1"/>
      <c r="D1747" s="50"/>
    </row>
    <row r="1748" spans="2:4" x14ac:dyDescent="0.2">
      <c r="B1748" s="1"/>
      <c r="C1748" s="1"/>
      <c r="D1748" s="50"/>
    </row>
    <row r="1749" spans="2:4" x14ac:dyDescent="0.2">
      <c r="B1749" s="1"/>
      <c r="C1749" s="1"/>
      <c r="D1749" s="50"/>
    </row>
    <row r="1750" spans="2:4" x14ac:dyDescent="0.2">
      <c r="B1750" s="1"/>
      <c r="C1750" s="1"/>
      <c r="D1750" s="50"/>
    </row>
    <row r="1751" spans="2:4" x14ac:dyDescent="0.2">
      <c r="B1751" s="1"/>
      <c r="C1751" s="1"/>
      <c r="D1751" s="50"/>
    </row>
    <row r="1752" spans="2:4" x14ac:dyDescent="0.2">
      <c r="B1752" s="1"/>
      <c r="C1752" s="1"/>
      <c r="D1752" s="50"/>
    </row>
    <row r="1753" spans="2:4" x14ac:dyDescent="0.2">
      <c r="B1753" s="1"/>
      <c r="C1753" s="1"/>
      <c r="D1753" s="50"/>
    </row>
    <row r="1754" spans="2:4" x14ac:dyDescent="0.2">
      <c r="B1754" s="1"/>
      <c r="C1754" s="1"/>
      <c r="D1754" s="50"/>
    </row>
    <row r="1755" spans="2:4" x14ac:dyDescent="0.2">
      <c r="B1755" s="1"/>
      <c r="C1755" s="1"/>
      <c r="D1755" s="50"/>
    </row>
    <row r="1756" spans="2:4" x14ac:dyDescent="0.2">
      <c r="B1756" s="1"/>
      <c r="C1756" s="1"/>
      <c r="D1756" s="50"/>
    </row>
    <row r="1757" spans="2:4" x14ac:dyDescent="0.2">
      <c r="B1757" s="1"/>
      <c r="C1757" s="1"/>
      <c r="D1757" s="50"/>
    </row>
    <row r="1758" spans="2:4" x14ac:dyDescent="0.2">
      <c r="B1758" s="1"/>
      <c r="C1758" s="1"/>
      <c r="D1758" s="50"/>
    </row>
    <row r="1759" spans="2:4" x14ac:dyDescent="0.2">
      <c r="B1759" s="1"/>
      <c r="C1759" s="1"/>
      <c r="D1759" s="50"/>
    </row>
    <row r="1760" spans="2:4" x14ac:dyDescent="0.2">
      <c r="B1760" s="1"/>
      <c r="C1760" s="1"/>
      <c r="D1760" s="50"/>
    </row>
    <row r="1761" spans="2:4" x14ac:dyDescent="0.2">
      <c r="B1761" s="1"/>
      <c r="C1761" s="1"/>
      <c r="D1761" s="50"/>
    </row>
    <row r="1762" spans="2:4" x14ac:dyDescent="0.2">
      <c r="B1762" s="1"/>
      <c r="C1762" s="1"/>
      <c r="D1762" s="50"/>
    </row>
    <row r="1763" spans="2:4" x14ac:dyDescent="0.2">
      <c r="B1763" s="1"/>
      <c r="C1763" s="1"/>
      <c r="D1763" s="50"/>
    </row>
    <row r="1764" spans="2:4" x14ac:dyDescent="0.2">
      <c r="B1764" s="1"/>
      <c r="C1764" s="1"/>
      <c r="D1764" s="50"/>
    </row>
    <row r="1765" spans="2:4" x14ac:dyDescent="0.2">
      <c r="B1765" s="1"/>
      <c r="C1765" s="1"/>
      <c r="D1765" s="50"/>
    </row>
    <row r="1766" spans="2:4" x14ac:dyDescent="0.2">
      <c r="B1766" s="1"/>
      <c r="C1766" s="1"/>
      <c r="D1766" s="50"/>
    </row>
    <row r="1767" spans="2:4" x14ac:dyDescent="0.2">
      <c r="B1767" s="1"/>
      <c r="C1767" s="1"/>
      <c r="D1767" s="50"/>
    </row>
    <row r="1768" spans="2:4" x14ac:dyDescent="0.2">
      <c r="B1768" s="1"/>
      <c r="C1768" s="1"/>
      <c r="D1768" s="50"/>
    </row>
    <row r="1769" spans="2:4" x14ac:dyDescent="0.2">
      <c r="B1769" s="1"/>
      <c r="C1769" s="1"/>
      <c r="D1769" s="50"/>
    </row>
    <row r="1770" spans="2:4" x14ac:dyDescent="0.2">
      <c r="B1770" s="1"/>
      <c r="C1770" s="1"/>
      <c r="D1770" s="50"/>
    </row>
    <row r="1771" spans="2:4" x14ac:dyDescent="0.2">
      <c r="B1771" s="1"/>
      <c r="C1771" s="1"/>
      <c r="D1771" s="50"/>
    </row>
    <row r="1772" spans="2:4" x14ac:dyDescent="0.2">
      <c r="B1772" s="1"/>
      <c r="C1772" s="1"/>
      <c r="D1772" s="50"/>
    </row>
    <row r="1773" spans="2:4" x14ac:dyDescent="0.2">
      <c r="B1773" s="1"/>
      <c r="C1773" s="1"/>
      <c r="D1773" s="50"/>
    </row>
    <row r="1774" spans="2:4" x14ac:dyDescent="0.2">
      <c r="B1774" s="1"/>
      <c r="C1774" s="1"/>
      <c r="D1774" s="50"/>
    </row>
    <row r="1775" spans="2:4" x14ac:dyDescent="0.2">
      <c r="B1775" s="1"/>
      <c r="C1775" s="1"/>
      <c r="D1775" s="50"/>
    </row>
    <row r="1776" spans="2:4" x14ac:dyDescent="0.2">
      <c r="B1776" s="1"/>
      <c r="C1776" s="1"/>
      <c r="D1776" s="50"/>
    </row>
    <row r="1777" spans="2:4" x14ac:dyDescent="0.2">
      <c r="B1777" s="1"/>
      <c r="C1777" s="1"/>
      <c r="D1777" s="50"/>
    </row>
    <row r="1778" spans="2:4" x14ac:dyDescent="0.2">
      <c r="B1778" s="1"/>
      <c r="C1778" s="1"/>
      <c r="D1778" s="50"/>
    </row>
  </sheetData>
  <mergeCells count="4">
    <mergeCell ref="M6:O6"/>
    <mergeCell ref="H6:K6"/>
    <mergeCell ref="H28:K28"/>
    <mergeCell ref="M28:O28"/>
  </mergeCells>
  <pageMargins left="0.7" right="0.7" top="0.75" bottom="0.75" header="0.3" footer="0.3"/>
  <pageSetup scale="60" fitToHeight="0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4" workbookViewId="0">
      <selection sqref="A1:XFD1048576"/>
    </sheetView>
  </sheetViews>
  <sheetFormatPr defaultColWidth="8.3984375" defaultRowHeight="14.4" x14ac:dyDescent="0.3"/>
  <cols>
    <col min="1" max="16384" width="8.3984375" style="3"/>
  </cols>
  <sheetData/>
  <pageMargins left="0.7" right="0.7" top="0.75" bottom="0.75" header="0.3" footer="0.3"/>
  <pageSetup orientation="portrait" horizontalDpi="300" verticalDpi="30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E27"/>
  <sheetViews>
    <sheetView zoomScaleNormal="100" workbookViewId="0">
      <pane xSplit="3" ySplit="3" topLeftCell="D14" activePane="bottomRight" state="frozen"/>
      <selection pane="topRight" activeCell="C1" sqref="C1"/>
      <selection pane="bottomLeft" activeCell="A4" sqref="A4"/>
      <selection pane="bottomRight" activeCell="B34" sqref="B34"/>
    </sheetView>
  </sheetViews>
  <sheetFormatPr defaultColWidth="8.59765625" defaultRowHeight="15" x14ac:dyDescent="0.25"/>
  <cols>
    <col min="1" max="1" width="4.59765625" style="225" customWidth="1"/>
    <col min="2" max="2" width="55.69921875" style="225" customWidth="1"/>
    <col min="3" max="3" width="14.3984375" style="225" customWidth="1"/>
    <col min="4" max="31" width="12.3984375" style="225" customWidth="1"/>
    <col min="32" max="16384" width="8.59765625" style="225"/>
  </cols>
  <sheetData>
    <row r="1" spans="2:31" ht="15.6" x14ac:dyDescent="0.25">
      <c r="C1" s="250" t="s">
        <v>181</v>
      </c>
      <c r="D1" s="272"/>
      <c r="E1" s="272"/>
      <c r="F1" s="272"/>
      <c r="G1" s="272"/>
      <c r="H1" s="272"/>
      <c r="I1" s="272"/>
    </row>
    <row r="2" spans="2:31" ht="15.6" customHeight="1" x14ac:dyDescent="0.25">
      <c r="B2" s="228"/>
      <c r="C2" s="251" t="s">
        <v>182</v>
      </c>
      <c r="D2" s="273" t="s">
        <v>179</v>
      </c>
      <c r="E2" s="274"/>
      <c r="F2" s="274"/>
      <c r="G2" s="274"/>
      <c r="H2" s="274"/>
      <c r="I2" s="275"/>
      <c r="J2" s="267" t="s">
        <v>16</v>
      </c>
      <c r="K2" s="273" t="s">
        <v>9</v>
      </c>
      <c r="L2" s="274"/>
      <c r="M2" s="274"/>
      <c r="N2" s="274"/>
      <c r="O2" s="274"/>
      <c r="P2" s="275"/>
      <c r="Q2" s="267" t="s">
        <v>16</v>
      </c>
      <c r="R2" s="269" t="s">
        <v>8</v>
      </c>
      <c r="S2" s="270"/>
      <c r="T2" s="270"/>
      <c r="U2" s="270"/>
      <c r="V2" s="270"/>
      <c r="W2" s="271"/>
      <c r="X2" s="267" t="s">
        <v>16</v>
      </c>
      <c r="Y2" s="273" t="s">
        <v>149</v>
      </c>
      <c r="Z2" s="274"/>
      <c r="AA2" s="274"/>
      <c r="AB2" s="274"/>
      <c r="AC2" s="274"/>
      <c r="AD2" s="275"/>
      <c r="AE2" s="267" t="s">
        <v>16</v>
      </c>
    </row>
    <row r="3" spans="2:31" ht="17.399999999999999" x14ac:dyDescent="0.25">
      <c r="B3" s="229"/>
      <c r="C3" s="251" t="s">
        <v>183</v>
      </c>
      <c r="D3" s="230" t="s">
        <v>5</v>
      </c>
      <c r="E3" s="230" t="s">
        <v>4</v>
      </c>
      <c r="F3" s="230" t="s">
        <v>106</v>
      </c>
      <c r="G3" s="230" t="s">
        <v>107</v>
      </c>
      <c r="H3" s="230" t="s">
        <v>177</v>
      </c>
      <c r="I3" s="230" t="s">
        <v>178</v>
      </c>
      <c r="J3" s="268"/>
      <c r="K3" s="230" t="s">
        <v>5</v>
      </c>
      <c r="L3" s="230" t="s">
        <v>4</v>
      </c>
      <c r="M3" s="230" t="s">
        <v>106</v>
      </c>
      <c r="N3" s="230" t="s">
        <v>107</v>
      </c>
      <c r="O3" s="230" t="s">
        <v>177</v>
      </c>
      <c r="P3" s="230" t="s">
        <v>178</v>
      </c>
      <c r="Q3" s="268"/>
      <c r="R3" s="230" t="s">
        <v>5</v>
      </c>
      <c r="S3" s="230" t="s">
        <v>4</v>
      </c>
      <c r="T3" s="230" t="s">
        <v>106</v>
      </c>
      <c r="U3" s="230" t="s">
        <v>107</v>
      </c>
      <c r="V3" s="230" t="s">
        <v>177</v>
      </c>
      <c r="W3" s="230" t="s">
        <v>178</v>
      </c>
      <c r="X3" s="268"/>
      <c r="Y3" s="230" t="s">
        <v>5</v>
      </c>
      <c r="Z3" s="230" t="s">
        <v>4</v>
      </c>
      <c r="AA3" s="230" t="s">
        <v>106</v>
      </c>
      <c r="AB3" s="230" t="s">
        <v>107</v>
      </c>
      <c r="AC3" s="230" t="s">
        <v>177</v>
      </c>
      <c r="AD3" s="230" t="s">
        <v>178</v>
      </c>
      <c r="AE3" s="268"/>
    </row>
    <row r="4" spans="2:31" x14ac:dyDescent="0.25">
      <c r="B4" s="276" t="s">
        <v>14</v>
      </c>
      <c r="C4" s="252">
        <v>45200</v>
      </c>
      <c r="D4" s="233">
        <f>'Known LI Estimates'!C6+'Estimated LI (Addition)'!BG3</f>
        <v>2769.7521917724234</v>
      </c>
      <c r="E4" s="233">
        <f>'Known LI Estimates'!D6+'Estimated LI (Addition)'!BH3</f>
        <v>3326.5936944393352</v>
      </c>
      <c r="F4" s="233">
        <f>'Known LI Estimates'!E6+'Estimated LI (Addition)'!BI3</f>
        <v>10451.191971675556</v>
      </c>
      <c r="G4" s="233">
        <f>'Known LI Estimates'!F6+'Estimated LI (Addition)'!BJ3</f>
        <v>6324.2687603457789</v>
      </c>
      <c r="H4" s="233">
        <f>'Known LI Estimates'!G6+'Estimated LI (Addition)'!BK3</f>
        <v>1611.384035313592</v>
      </c>
      <c r="I4" s="233">
        <f>'Known LI Estimates'!H6+'Estimated LI (Addition)'!BL3</f>
        <v>2275.392679786647</v>
      </c>
      <c r="J4" s="234">
        <f>SUM(D4:I4)</f>
        <v>26758.583333333332</v>
      </c>
      <c r="K4" s="233">
        <f>('Known LI Estimates'!J6+'Estimated LI (Addition)'!AL5*'E BD Counts and Usage'!Y4)</f>
        <v>1352644.8816826358</v>
      </c>
      <c r="L4" s="233">
        <f>('Known LI Estimates'!K6+'Estimated LI (Addition)'!AM5*'E BD Counts and Usage'!Z4)</f>
        <v>1784676.6592858443</v>
      </c>
      <c r="M4" s="233">
        <f>('Known LI Estimates'!L6+'Estimated LI (Addition)'!AN5*'E BD Counts and Usage'!AA4)</f>
        <v>5357232.4546658909</v>
      </c>
      <c r="N4" s="233">
        <f>('Known LI Estimates'!M6+'Estimated LI (Addition)'!AO5*'E BD Counts and Usage'!AB4)</f>
        <v>3521235.7817411683</v>
      </c>
      <c r="O4" s="233">
        <f>('Known LI Estimates'!N6)</f>
        <v>965586.22118846781</v>
      </c>
      <c r="P4" s="233">
        <f>('Known LI Estimates'!O6)</f>
        <v>1397999.9500193251</v>
      </c>
      <c r="Q4" s="234">
        <f t="shared" ref="Q4:Q15" si="0">SUM(K4:P4)</f>
        <v>14379375.948583331</v>
      </c>
      <c r="R4" s="233">
        <f>'Known LI Estimates'!Q6+'Estimated LI (Addition)'!AR5*'E BD Counts and Usage'!Y4</f>
        <v>1066360.4191201383</v>
      </c>
      <c r="S4" s="233">
        <f>'Known LI Estimates'!R6+'Estimated LI (Addition)'!AS5*'E BD Counts and Usage'!Z4</f>
        <v>756881.24290251941</v>
      </c>
      <c r="T4" s="233">
        <f>'Known LI Estimates'!S6+'Estimated LI (Addition)'!AT5*'E BD Counts and Usage'!AA4</f>
        <v>1738182.9515094149</v>
      </c>
      <c r="U4" s="233">
        <f>'Known LI Estimates'!T6+'Estimated LI (Addition)'!AU5*'E BD Counts and Usage'!AB4</f>
        <v>1296968.2899387616</v>
      </c>
      <c r="V4" s="233">
        <f>'Known LI Estimates'!U6</f>
        <v>393466.77963343682</v>
      </c>
      <c r="W4" s="233">
        <f>'Known LI Estimates'!V6</f>
        <v>545090.72231239383</v>
      </c>
      <c r="X4" s="234">
        <f t="shared" ref="X4:X15" si="1">SUM(R4:W4)</f>
        <v>5796950.4054166647</v>
      </c>
      <c r="Y4" s="233">
        <f>D4-'Known LI Estimates'!C6</f>
        <v>725.91666666666652</v>
      </c>
      <c r="Z4" s="233">
        <f>E4-'Known LI Estimates'!D6</f>
        <v>981.41666666666652</v>
      </c>
      <c r="AA4" s="233">
        <f>F4-'Known LI Estimates'!E6</f>
        <v>964.75</v>
      </c>
      <c r="AB4" s="233">
        <f>G4-'Known LI Estimates'!F6</f>
        <v>1091.5</v>
      </c>
      <c r="AC4" s="233">
        <f>H4-'Known LI Estimates'!G6</f>
        <v>0</v>
      </c>
      <c r="AD4" s="233">
        <f>I4-'Known LI Estimates'!H6</f>
        <v>0</v>
      </c>
      <c r="AE4" s="234">
        <f t="shared" ref="AE4:AE15" si="2">SUM(Y4:AD4)</f>
        <v>3763.583333333333</v>
      </c>
    </row>
    <row r="5" spans="2:31" x14ac:dyDescent="0.25">
      <c r="B5" s="277"/>
      <c r="C5" s="252">
        <v>45231</v>
      </c>
      <c r="D5" s="233">
        <f>'Known LI Estimates'!C7+'Estimated LI (Addition)'!BG4</f>
        <v>3482.3173298533202</v>
      </c>
      <c r="E5" s="233">
        <f>'Known LI Estimates'!D7+'Estimated LI (Addition)'!BH4</f>
        <v>4332.6149167391668</v>
      </c>
      <c r="F5" s="233">
        <f>'Known LI Estimates'!E7+'Estimated LI (Addition)'!BI4</f>
        <v>11444.676702229955</v>
      </c>
      <c r="G5" s="233">
        <f>'Known LI Estimates'!F7+'Estimated LI (Addition)'!BJ4</f>
        <v>7444.2332066486561</v>
      </c>
      <c r="H5" s="233">
        <f>'Known LI Estimates'!G7+'Estimated LI (Addition)'!BK4</f>
        <v>1622.2665872979533</v>
      </c>
      <c r="I5" s="233">
        <f>'Known LI Estimates'!H7+'Estimated LI (Addition)'!BL4</f>
        <v>2357.0579238976143</v>
      </c>
      <c r="J5" s="234">
        <f t="shared" ref="J5:J15" si="3">SUM(D5:I5)</f>
        <v>30683.166666666664</v>
      </c>
      <c r="K5" s="233">
        <f>('Known LI Estimates'!J7+'Estimated LI (Addition)'!AL6*'E BD Counts and Usage'!Y5)</f>
        <v>1682532.6265672161</v>
      </c>
      <c r="L5" s="233">
        <f>('Known LI Estimates'!K7+'Estimated LI (Addition)'!AM6*'E BD Counts and Usage'!Z5)</f>
        <v>2467382.1585184173</v>
      </c>
      <c r="M5" s="233">
        <f>('Known LI Estimates'!L7+'Estimated LI (Addition)'!AN6*'E BD Counts and Usage'!AA5)</f>
        <v>6662301.2810134348</v>
      </c>
      <c r="N5" s="233">
        <f>('Known LI Estimates'!M7+'Estimated LI (Addition)'!AO6*'E BD Counts and Usage'!AB5)</f>
        <v>4590314.6254855907</v>
      </c>
      <c r="O5" s="233">
        <f>('Known LI Estimates'!N7)</f>
        <v>1076216.4802354809</v>
      </c>
      <c r="P5" s="233">
        <f>('Known LI Estimates'!O7)</f>
        <v>1614858.1131798597</v>
      </c>
      <c r="Q5" s="234">
        <f t="shared" si="0"/>
        <v>18093605.285</v>
      </c>
      <c r="R5" s="233">
        <f>'Known LI Estimates'!Q7+'Estimated LI (Addition)'!AR6*'E BD Counts and Usage'!Y5</f>
        <v>2621179.6374578178</v>
      </c>
      <c r="S5" s="233">
        <f>'Known LI Estimates'!R7+'Estimated LI (Addition)'!AS6*'E BD Counts and Usage'!Z5</f>
        <v>2182853.1624697736</v>
      </c>
      <c r="T5" s="233">
        <f>'Known LI Estimates'!S7+'Estimated LI (Addition)'!AT6*'E BD Counts and Usage'!AA5</f>
        <v>4842633.4202308608</v>
      </c>
      <c r="U5" s="233">
        <f>'Known LI Estimates'!T7+'Estimated LI (Addition)'!AU6*'E BD Counts and Usage'!AB5</f>
        <v>3505977.3511422821</v>
      </c>
      <c r="V5" s="233">
        <f>'Known LI Estimates'!U7</f>
        <v>954406.77492113749</v>
      </c>
      <c r="W5" s="233">
        <f>'Known LI Estimates'!V7</f>
        <v>1437875.1507781255</v>
      </c>
      <c r="X5" s="234">
        <f t="shared" si="1"/>
        <v>15544925.496999998</v>
      </c>
      <c r="Y5" s="233">
        <f>D5-'Known LI Estimates'!C7</f>
        <v>1451.833333333333</v>
      </c>
      <c r="Z5" s="233">
        <f>E5-'Known LI Estimates'!D7</f>
        <v>1962.833333333333</v>
      </c>
      <c r="AA5" s="233">
        <f>F5-'Known LI Estimates'!E7</f>
        <v>1929.5</v>
      </c>
      <c r="AB5" s="233">
        <f>G5-'Known LI Estimates'!F7</f>
        <v>2183</v>
      </c>
      <c r="AC5" s="233">
        <f>H5-'Known LI Estimates'!G7</f>
        <v>0</v>
      </c>
      <c r="AD5" s="233">
        <f>I5-'Known LI Estimates'!H7</f>
        <v>0</v>
      </c>
      <c r="AE5" s="234">
        <f t="shared" si="2"/>
        <v>7527.1666666666661</v>
      </c>
    </row>
    <row r="6" spans="2:31" x14ac:dyDescent="0.25">
      <c r="B6" s="277"/>
      <c r="C6" s="252">
        <v>45261</v>
      </c>
      <c r="D6" s="233">
        <f>'Known LI Estimates'!C8+'Estimated LI (Addition)'!BG5</f>
        <v>4214.6995856353587</v>
      </c>
      <c r="E6" s="233">
        <f>'Known LI Estimates'!D8+'Estimated LI (Addition)'!BH5</f>
        <v>5328.2983425414368</v>
      </c>
      <c r="F6" s="233">
        <f>'Known LI Estimates'!E8+'Estimated LI (Addition)'!BI5</f>
        <v>12334.911602209944</v>
      </c>
      <c r="G6" s="233">
        <f>'Known LI Estimates'!F8+'Estimated LI (Addition)'!BJ5</f>
        <v>8488.4116022099442</v>
      </c>
      <c r="H6" s="233">
        <f>'Known LI Estimates'!G8+'Estimated LI (Addition)'!BK5</f>
        <v>1617.6712707182321</v>
      </c>
      <c r="I6" s="233">
        <f>'Known LI Estimates'!H8+'Estimated LI (Addition)'!BL5</f>
        <v>2361.7575966850827</v>
      </c>
      <c r="J6" s="234">
        <f t="shared" si="3"/>
        <v>34345.75</v>
      </c>
      <c r="K6" s="233">
        <f>('Known LI Estimates'!J8+'Estimated LI (Addition)'!AL7*'E BD Counts and Usage'!Y6)</f>
        <v>2032934.2048665856</v>
      </c>
      <c r="L6" s="233">
        <f>('Known LI Estimates'!K8+'Estimated LI (Addition)'!AM7*'E BD Counts and Usage'!Z6)</f>
        <v>3099482.7769240038</v>
      </c>
      <c r="M6" s="233">
        <f>('Known LI Estimates'!L8+'Estimated LI (Addition)'!AN7*'E BD Counts and Usage'!AA6)</f>
        <v>7476097.3347168788</v>
      </c>
      <c r="N6" s="233">
        <f>('Known LI Estimates'!M8+'Estimated LI (Addition)'!AO7*'E BD Counts and Usage'!AB6)</f>
        <v>5400291.0343697201</v>
      </c>
      <c r="O6" s="233">
        <f>('Known LI Estimates'!N8)</f>
        <v>1116807.7676116778</v>
      </c>
      <c r="P6" s="233">
        <f>('Known LI Estimates'!O8)</f>
        <v>1674580.210261133</v>
      </c>
      <c r="Q6" s="234">
        <f t="shared" si="0"/>
        <v>20800193.328749999</v>
      </c>
      <c r="R6" s="233">
        <f>'Known LI Estimates'!Q8+'Estimated LI (Addition)'!AR7*'E BD Counts and Usage'!Y6</f>
        <v>5057652.6501526227</v>
      </c>
      <c r="S6" s="233">
        <f>'Known LI Estimates'!R8+'Estimated LI (Addition)'!AS7*'E BD Counts and Usage'!Z6</f>
        <v>4429677.0689731715</v>
      </c>
      <c r="T6" s="233">
        <f>'Known LI Estimates'!S8+'Estimated LI (Addition)'!AT7*'E BD Counts and Usage'!AA6</f>
        <v>8801177.9691035803</v>
      </c>
      <c r="U6" s="233">
        <f>'Known LI Estimates'!T8+'Estimated LI (Addition)'!AU7*'E BD Counts and Usage'!AB6</f>
        <v>6355388.5876480564</v>
      </c>
      <c r="V6" s="233">
        <f>'Known LI Estimates'!U8</f>
        <v>1704918.5566509753</v>
      </c>
      <c r="W6" s="233">
        <f>'Known LI Estimates'!V8</f>
        <v>2347634.2814715616</v>
      </c>
      <c r="X6" s="234">
        <f t="shared" si="1"/>
        <v>28696449.113999967</v>
      </c>
      <c r="Y6" s="233">
        <f>D6-'Known LI Estimates'!C8</f>
        <v>2177.7499999999995</v>
      </c>
      <c r="Z6" s="233">
        <f>E6-'Known LI Estimates'!D8</f>
        <v>2944.2500000000005</v>
      </c>
      <c r="AA6" s="233">
        <f>F6-'Known LI Estimates'!E8</f>
        <v>2894.25</v>
      </c>
      <c r="AB6" s="233">
        <f>G6-'Known LI Estimates'!F8</f>
        <v>3274.4999999999991</v>
      </c>
      <c r="AC6" s="233">
        <f>H6-'Known LI Estimates'!G8</f>
        <v>0</v>
      </c>
      <c r="AD6" s="233">
        <f>I6-'Known LI Estimates'!H8</f>
        <v>0</v>
      </c>
      <c r="AE6" s="234">
        <f t="shared" si="2"/>
        <v>11290.75</v>
      </c>
    </row>
    <row r="7" spans="2:31" x14ac:dyDescent="0.25">
      <c r="B7" s="277"/>
      <c r="C7" s="252">
        <v>45292</v>
      </c>
      <c r="D7" s="233">
        <f>'Known LI Estimates'!C9+'Estimated LI (Addition)'!BG6</f>
        <v>4946.7969208542145</v>
      </c>
      <c r="E7" s="233">
        <f>'Known LI Estimates'!D9+'Estimated LI (Addition)'!BH6</f>
        <v>6340.5656688789559</v>
      </c>
      <c r="F7" s="233">
        <f>'Known LI Estimates'!E9+'Estimated LI (Addition)'!BI6</f>
        <v>13482.377850015802</v>
      </c>
      <c r="G7" s="233">
        <f>'Known LI Estimates'!F9+'Estimated LI (Addition)'!BJ6</f>
        <v>9702.8522280915604</v>
      </c>
      <c r="H7" s="233">
        <f>'Known LI Estimates'!G9+'Estimated LI (Addition)'!BK6</f>
        <v>1670.2962661971196</v>
      </c>
      <c r="I7" s="233">
        <f>'Known LI Estimates'!H9+'Estimated LI (Addition)'!BL6</f>
        <v>2505.4443992956794</v>
      </c>
      <c r="J7" s="234">
        <f t="shared" si="3"/>
        <v>38648.333333333336</v>
      </c>
      <c r="K7" s="233">
        <f>('Known LI Estimates'!J9+'Estimated LI (Addition)'!AL8*'E BD Counts and Usage'!Y7)</f>
        <v>2125645.7324733427</v>
      </c>
      <c r="L7" s="233">
        <f>('Known LI Estimates'!K9+'Estimated LI (Addition)'!AM8*'E BD Counts and Usage'!Z7)</f>
        <v>3629999.227440156</v>
      </c>
      <c r="M7" s="233">
        <f>('Known LI Estimates'!L9+'Estimated LI (Addition)'!AN8*'E BD Counts and Usage'!AA7)</f>
        <v>8075691.3640765063</v>
      </c>
      <c r="N7" s="233">
        <f>('Known LI Estimates'!M9+'Estimated LI (Addition)'!AO8*'E BD Counts and Usage'!AB7)</f>
        <v>6135535.3479819335</v>
      </c>
      <c r="O7" s="233">
        <f>('Known LI Estimates'!N9)</f>
        <v>1156779.315982285</v>
      </c>
      <c r="P7" s="233">
        <f>('Known LI Estimates'!O9)</f>
        <v>1777672.1453791058</v>
      </c>
      <c r="Q7" s="234">
        <f t="shared" si="0"/>
        <v>22901323.133333333</v>
      </c>
      <c r="R7" s="233">
        <f>'Known LI Estimates'!Q9+'Estimated LI (Addition)'!AR8*'E BD Counts and Usage'!Y7</f>
        <v>6279012.5063107489</v>
      </c>
      <c r="S7" s="233">
        <f>'Known LI Estimates'!R9+'Estimated LI (Addition)'!AS8*'E BD Counts and Usage'!Z7</f>
        <v>5136487.6927422844</v>
      </c>
      <c r="T7" s="233">
        <f>'Known LI Estimates'!S9+'Estimated LI (Addition)'!AT8*'E BD Counts and Usage'!AA7</f>
        <v>9323042.9780430235</v>
      </c>
      <c r="U7" s="233">
        <f>'Known LI Estimates'!T9+'Estimated LI (Addition)'!AU8*'E BD Counts and Usage'!AB7</f>
        <v>6968050.9288314637</v>
      </c>
      <c r="V7" s="233">
        <f>'Known LI Estimates'!U9</f>
        <v>1770819.3314891665</v>
      </c>
      <c r="W7" s="233">
        <f>'Known LI Estimates'!V9</f>
        <v>2542179.0019166446</v>
      </c>
      <c r="X7" s="234">
        <f t="shared" si="1"/>
        <v>32019592.439333331</v>
      </c>
      <c r="Y7" s="233">
        <f>D7-'Known LI Estimates'!C9</f>
        <v>2903.6666666666665</v>
      </c>
      <c r="Z7" s="233">
        <f>E7-'Known LI Estimates'!D9</f>
        <v>3925.6666666666665</v>
      </c>
      <c r="AA7" s="233">
        <f>F7-'Known LI Estimates'!E9</f>
        <v>3859</v>
      </c>
      <c r="AB7" s="233">
        <f>G7-'Known LI Estimates'!F9</f>
        <v>4365.9999999999991</v>
      </c>
      <c r="AC7" s="233">
        <f>H7-'Known LI Estimates'!G9</f>
        <v>0</v>
      </c>
      <c r="AD7" s="233">
        <f>I7-'Known LI Estimates'!H9</f>
        <v>0</v>
      </c>
      <c r="AE7" s="234">
        <f t="shared" si="2"/>
        <v>15054.333333333332</v>
      </c>
    </row>
    <row r="8" spans="2:31" x14ac:dyDescent="0.25">
      <c r="B8" s="277"/>
      <c r="C8" s="252">
        <v>45323</v>
      </c>
      <c r="D8" s="233">
        <f>'Known LI Estimates'!C10+'Estimated LI (Addition)'!BG7</f>
        <v>5705.0291977919778</v>
      </c>
      <c r="E8" s="233">
        <f>'Known LI Estimates'!D10+'Estimated LI (Addition)'!BH7</f>
        <v>7342.6863843638439</v>
      </c>
      <c r="F8" s="233">
        <f>'Known LI Estimates'!E10+'Estimated LI (Addition)'!BI7</f>
        <v>14466.771645216451</v>
      </c>
      <c r="G8" s="233">
        <f>'Known LI Estimates'!F10+'Estimated LI (Addition)'!BJ7</f>
        <v>10813.90302403024</v>
      </c>
      <c r="H8" s="233">
        <f>'Known LI Estimates'!G10+'Estimated LI (Addition)'!BK7</f>
        <v>1693.9143641436415</v>
      </c>
      <c r="I8" s="233">
        <f>'Known LI Estimates'!H10+'Estimated LI (Addition)'!BL7</f>
        <v>2544.6120511205113</v>
      </c>
      <c r="J8" s="234">
        <f t="shared" si="3"/>
        <v>42566.916666666657</v>
      </c>
      <c r="K8" s="233">
        <f>('Known LI Estimates'!J10+'Estimated LI (Addition)'!AL9*'E BD Counts and Usage'!Y8)</f>
        <v>2467529.3510066988</v>
      </c>
      <c r="L8" s="233">
        <f>('Known LI Estimates'!K10+'Estimated LI (Addition)'!AM9*'E BD Counts and Usage'!Z8)</f>
        <v>4074588.7244085856</v>
      </c>
      <c r="M8" s="233">
        <f>('Known LI Estimates'!L10+'Estimated LI (Addition)'!AN9*'E BD Counts and Usage'!AA8)</f>
        <v>8394167.8806512691</v>
      </c>
      <c r="N8" s="233">
        <f>('Known LI Estimates'!M10+'Estimated LI (Addition)'!AO9*'E BD Counts and Usage'!AB8)</f>
        <v>6610288.4252217636</v>
      </c>
      <c r="O8" s="233">
        <f>('Known LI Estimates'!N10)</f>
        <v>1155130.3662775385</v>
      </c>
      <c r="P8" s="233">
        <f>('Known LI Estimates'!O10)</f>
        <v>1782621.4416841352</v>
      </c>
      <c r="Q8" s="234">
        <f t="shared" si="0"/>
        <v>24484326.189249989</v>
      </c>
      <c r="R8" s="233">
        <f>'Known LI Estimates'!Q10+'Estimated LI (Addition)'!AR9*'E BD Counts and Usage'!Y8</f>
        <v>6669308.6804791261</v>
      </c>
      <c r="S8" s="233">
        <f>'Known LI Estimates'!R10+'Estimated LI (Addition)'!AS9*'E BD Counts and Usage'!Z8</f>
        <v>5043866.2356462497</v>
      </c>
      <c r="T8" s="233">
        <f>'Known LI Estimates'!S10+'Estimated LI (Addition)'!AT9*'E BD Counts and Usage'!AA8</f>
        <v>8239319.0040109167</v>
      </c>
      <c r="U8" s="233">
        <f>'Known LI Estimates'!T10+'Estimated LI (Addition)'!AU9*'E BD Counts and Usage'!AB8</f>
        <v>6381702.9460596163</v>
      </c>
      <c r="V8" s="233">
        <f>'Known LI Estimates'!U10</f>
        <v>1540510.3071061415</v>
      </c>
      <c r="W8" s="233">
        <f>'Known LI Estimates'!V10</f>
        <v>2229711.8059479408</v>
      </c>
      <c r="X8" s="234">
        <f t="shared" si="1"/>
        <v>30104418.979249991</v>
      </c>
      <c r="Y8" s="233">
        <f>D8-'Known LI Estimates'!C10</f>
        <v>3629.583333333333</v>
      </c>
      <c r="Z8" s="233">
        <f>E8-'Known LI Estimates'!D10</f>
        <v>4907.0833333333339</v>
      </c>
      <c r="AA8" s="233">
        <f>F8-'Known LI Estimates'!E10</f>
        <v>4823.75</v>
      </c>
      <c r="AB8" s="233">
        <f>G8-'Known LI Estimates'!F10</f>
        <v>5457.5</v>
      </c>
      <c r="AC8" s="233">
        <f>H8-'Known LI Estimates'!G10</f>
        <v>0</v>
      </c>
      <c r="AD8" s="233">
        <f>I8-'Known LI Estimates'!H10</f>
        <v>0</v>
      </c>
      <c r="AE8" s="234">
        <f t="shared" si="2"/>
        <v>18817.916666666668</v>
      </c>
    </row>
    <row r="9" spans="2:31" x14ac:dyDescent="0.25">
      <c r="B9" s="277"/>
      <c r="C9" s="252">
        <v>45352</v>
      </c>
      <c r="D9" s="233">
        <f>'Known LI Estimates'!C11+'Estimated LI (Addition)'!BG8</f>
        <v>6413.3983258472845</v>
      </c>
      <c r="E9" s="233">
        <f>'Known LI Estimates'!D11+'Estimated LI (Addition)'!BH8</f>
        <v>8311.3881175990209</v>
      </c>
      <c r="F9" s="233">
        <f>'Known LI Estimates'!E11+'Estimated LI (Addition)'!BI8</f>
        <v>15403.834013883217</v>
      </c>
      <c r="G9" s="233">
        <f>'Known LI Estimates'!F11+'Estimated LI (Addition)'!BJ8</f>
        <v>11892.879951000408</v>
      </c>
      <c r="H9" s="233">
        <f>'Known LI Estimates'!G11+'Estimated LI (Addition)'!BK8</f>
        <v>1676.8060432829727</v>
      </c>
      <c r="I9" s="233">
        <f>'Known LI Estimates'!H11+'Estimated LI (Addition)'!BL8</f>
        <v>2544.1935483870966</v>
      </c>
      <c r="J9" s="234">
        <f t="shared" si="3"/>
        <v>46242.5</v>
      </c>
      <c r="K9" s="233">
        <f>('Known LI Estimates'!J11+'Estimated LI (Addition)'!AL10*'E BD Counts and Usage'!Y9)</f>
        <v>2997688.161229603</v>
      </c>
      <c r="L9" s="233">
        <f>('Known LI Estimates'!K11+'Estimated LI (Addition)'!AM10*'E BD Counts and Usage'!Z9)</f>
        <v>4564484.6010836223</v>
      </c>
      <c r="M9" s="233">
        <f>('Known LI Estimates'!L11+'Estimated LI (Addition)'!AN10*'E BD Counts and Usage'!AA9)</f>
        <v>8845985.7152168006</v>
      </c>
      <c r="N9" s="233">
        <f>('Known LI Estimates'!M11+'Estimated LI (Addition)'!AO10*'E BD Counts and Usage'!AB9)</f>
        <v>7210230.0906030554</v>
      </c>
      <c r="O9" s="233">
        <f>('Known LI Estimates'!N11)</f>
        <v>1146328.2389886978</v>
      </c>
      <c r="P9" s="233">
        <f>('Known LI Estimates'!O11)</f>
        <v>1779799.7898782052</v>
      </c>
      <c r="Q9" s="234">
        <f t="shared" si="0"/>
        <v>26544516.596999981</v>
      </c>
      <c r="R9" s="233">
        <f>'Known LI Estimates'!Q11+'Estimated LI (Addition)'!AR10*'E BD Counts and Usage'!Y9</f>
        <v>7676529.5002958886</v>
      </c>
      <c r="S9" s="233">
        <f>'Known LI Estimates'!R11+'Estimated LI (Addition)'!AS10*'E BD Counts and Usage'!Z9</f>
        <v>5764035.3815508001</v>
      </c>
      <c r="T9" s="233">
        <f>'Known LI Estimates'!S11+'Estimated LI (Addition)'!AT10*'E BD Counts and Usage'!AA9</f>
        <v>8738372.1501724441</v>
      </c>
      <c r="U9" s="233">
        <f>'Known LI Estimates'!T11+'Estimated LI (Addition)'!AU10*'E BD Counts and Usage'!AB9</f>
        <v>6872763.0120685715</v>
      </c>
      <c r="V9" s="233">
        <f>'Known LI Estimates'!U11</f>
        <v>1580017.7913058444</v>
      </c>
      <c r="W9" s="233">
        <f>'Known LI Estimates'!V11</f>
        <v>2311243.7641064483</v>
      </c>
      <c r="X9" s="234">
        <f t="shared" si="1"/>
        <v>32942961.599499993</v>
      </c>
      <c r="Y9" s="233">
        <f>D9-'Known LI Estimates'!C11</f>
        <v>4355.5</v>
      </c>
      <c r="Z9" s="233">
        <f>E9-'Known LI Estimates'!D11</f>
        <v>5888.5000000000009</v>
      </c>
      <c r="AA9" s="233">
        <f>F9-'Known LI Estimates'!E11</f>
        <v>5788.5</v>
      </c>
      <c r="AB9" s="233">
        <f>G9-'Known LI Estimates'!F11</f>
        <v>6549</v>
      </c>
      <c r="AC9" s="233">
        <f>H9-'Known LI Estimates'!G11</f>
        <v>0</v>
      </c>
      <c r="AD9" s="233">
        <f>I9-'Known LI Estimates'!H11</f>
        <v>0</v>
      </c>
      <c r="AE9" s="234">
        <f t="shared" si="2"/>
        <v>22581.5</v>
      </c>
    </row>
    <row r="10" spans="2:31" x14ac:dyDescent="0.25">
      <c r="B10" s="277"/>
      <c r="C10" s="252">
        <v>45383</v>
      </c>
      <c r="D10" s="233">
        <f>'Known LI Estimates'!C12+'Estimated LI (Addition)'!BG9</f>
        <v>7143.3523711810303</v>
      </c>
      <c r="E10" s="233">
        <f>'Known LI Estimates'!D12+'Estimated LI (Addition)'!BH9</f>
        <v>9287.3585271317825</v>
      </c>
      <c r="F10" s="233">
        <f>'Known LI Estimates'!E12+'Estimated LI (Addition)'!BI9</f>
        <v>16352.993502051984</v>
      </c>
      <c r="G10" s="233">
        <f>'Known LI Estimates'!F12+'Estimated LI (Addition)'!BJ9</f>
        <v>12970.937756497948</v>
      </c>
      <c r="H10" s="233">
        <f>'Known LI Estimates'!G12+'Estimated LI (Addition)'!BK9</f>
        <v>1678.4199726402189</v>
      </c>
      <c r="I10" s="233">
        <f>'Known LI Estimates'!H12+'Estimated LI (Addition)'!BL9</f>
        <v>2537.0212038303694</v>
      </c>
      <c r="J10" s="234">
        <f t="shared" si="3"/>
        <v>49970.083333333336</v>
      </c>
      <c r="K10" s="233">
        <f>('Known LI Estimates'!J12+'Estimated LI (Addition)'!AL11*'E BD Counts and Usage'!Y10)</f>
        <v>2763642.3527046647</v>
      </c>
      <c r="L10" s="233">
        <f>('Known LI Estimates'!K12+'Estimated LI (Addition)'!AM11*'E BD Counts and Usage'!Z10)</f>
        <v>4941921.9279578868</v>
      </c>
      <c r="M10" s="233">
        <f>('Known LI Estimates'!L12+'Estimated LI (Addition)'!AN11*'E BD Counts and Usage'!AA10)</f>
        <v>9071234.9909078311</v>
      </c>
      <c r="N10" s="233">
        <f>('Known LI Estimates'!M12+'Estimated LI (Addition)'!AO11*'E BD Counts and Usage'!AB10)</f>
        <v>7638918.0697214678</v>
      </c>
      <c r="O10" s="233">
        <f>('Known LI Estimates'!N12)</f>
        <v>1125701.8468651443</v>
      </c>
      <c r="P10" s="233">
        <f>('Known LI Estimates'!O12)</f>
        <v>1745127.3101763395</v>
      </c>
      <c r="Q10" s="234">
        <f t="shared" si="0"/>
        <v>27286546.498333335</v>
      </c>
      <c r="R10" s="233">
        <f>'Known LI Estimates'!Q12+'Estimated LI (Addition)'!AR11*'E BD Counts and Usage'!Y10</f>
        <v>7768968.7349675531</v>
      </c>
      <c r="S10" s="233">
        <f>'Known LI Estimates'!R12+'Estimated LI (Addition)'!AS11*'E BD Counts and Usage'!Z10</f>
        <v>5035920.7349560317</v>
      </c>
      <c r="T10" s="233">
        <f>'Known LI Estimates'!S12+'Estimated LI (Addition)'!AT11*'E BD Counts and Usage'!AA10</f>
        <v>7159321.0911811525</v>
      </c>
      <c r="U10" s="233">
        <f>'Known LI Estimates'!T12+'Estimated LI (Addition)'!AU11*'E BD Counts and Usage'!AB10</f>
        <v>5826991.3069581501</v>
      </c>
      <c r="V10" s="233">
        <f>'Known LI Estimates'!U12</f>
        <v>1265886.7708507844</v>
      </c>
      <c r="W10" s="233">
        <f>'Known LI Estimates'!V12</f>
        <v>1757905.3375029825</v>
      </c>
      <c r="X10" s="234">
        <f t="shared" si="1"/>
        <v>28814993.976416655</v>
      </c>
      <c r="Y10" s="233">
        <f>D10-'Known LI Estimates'!C12</f>
        <v>5081.4166666666661</v>
      </c>
      <c r="Z10" s="233">
        <f>E10-'Known LI Estimates'!D12</f>
        <v>6869.9166666666661</v>
      </c>
      <c r="AA10" s="233">
        <f>F10-'Known LI Estimates'!E12</f>
        <v>6753.25</v>
      </c>
      <c r="AB10" s="233">
        <f>G10-'Known LI Estimates'!F12</f>
        <v>7640.5</v>
      </c>
      <c r="AC10" s="233">
        <f>H10-'Known LI Estimates'!G12</f>
        <v>0</v>
      </c>
      <c r="AD10" s="233">
        <f>I10-'Known LI Estimates'!H12</f>
        <v>0</v>
      </c>
      <c r="AE10" s="234">
        <f t="shared" si="2"/>
        <v>26345.083333333332</v>
      </c>
    </row>
    <row r="11" spans="2:31" x14ac:dyDescent="0.25">
      <c r="B11" s="277"/>
      <c r="C11" s="252">
        <v>45413</v>
      </c>
      <c r="D11" s="233">
        <f>'Known LI Estimates'!C13+'Estimated LI (Addition)'!BG10</f>
        <v>7827.1774124022422</v>
      </c>
      <c r="E11" s="233">
        <f>'Known LI Estimates'!D13+'Estimated LI (Addition)'!BH10</f>
        <v>10232.634552620235</v>
      </c>
      <c r="F11" s="233">
        <f>'Known LI Estimates'!E13+'Estimated LI (Addition)'!BI10</f>
        <v>17233.494088305932</v>
      </c>
      <c r="G11" s="233">
        <f>'Known LI Estimates'!F13+'Estimated LI (Addition)'!BJ10</f>
        <v>14006.037317568815</v>
      </c>
      <c r="H11" s="233">
        <f>'Known LI Estimates'!G13+'Estimated LI (Addition)'!BK10</f>
        <v>1656.2289857749861</v>
      </c>
      <c r="I11" s="233">
        <f>'Known LI Estimates'!H13+'Estimated LI (Addition)'!BL10</f>
        <v>2515.0943099944579</v>
      </c>
      <c r="J11" s="234">
        <f t="shared" si="3"/>
        <v>53470.666666666664</v>
      </c>
      <c r="K11" s="233">
        <f>('Known LI Estimates'!J13+'Estimated LI (Addition)'!AL12*'E BD Counts and Usage'!Y11)</f>
        <v>1949110.1740551083</v>
      </c>
      <c r="L11" s="233">
        <f>('Known LI Estimates'!K13+'Estimated LI (Addition)'!AM12*'E BD Counts and Usage'!Z11)</f>
        <v>5097324.2181803538</v>
      </c>
      <c r="M11" s="233">
        <f>('Known LI Estimates'!L13+'Estimated LI (Addition)'!AN12*'E BD Counts and Usage'!AA11)</f>
        <v>8857176.5162818599</v>
      </c>
      <c r="N11" s="233">
        <f>('Known LI Estimates'!M13+'Estimated LI (Addition)'!AO12*'E BD Counts and Usage'!AB11)</f>
        <v>7777839.0628584344</v>
      </c>
      <c r="O11" s="233">
        <f>('Known LI Estimates'!N13)</f>
        <v>1060493.7530294862</v>
      </c>
      <c r="P11" s="233">
        <f>('Known LI Estimates'!O13)</f>
        <v>1633820.4719280775</v>
      </c>
      <c r="Q11" s="234">
        <f t="shared" si="0"/>
        <v>26375764.196333323</v>
      </c>
      <c r="R11" s="233">
        <f>'Known LI Estimates'!Q13+'Estimated LI (Addition)'!AR12*'E BD Counts and Usage'!Y11</f>
        <v>6446481.5619744742</v>
      </c>
      <c r="S11" s="233">
        <f>'Known LI Estimates'!R13+'Estimated LI (Addition)'!AS12*'E BD Counts and Usage'!Z11</f>
        <v>3216143.4776682002</v>
      </c>
      <c r="T11" s="233">
        <f>'Known LI Estimates'!S13+'Estimated LI (Addition)'!AT12*'E BD Counts and Usage'!AA11</f>
        <v>4282467.881988707</v>
      </c>
      <c r="U11" s="233">
        <f>'Known LI Estimates'!T13+'Estimated LI (Addition)'!AU12*'E BD Counts and Usage'!AB11</f>
        <v>3709193.0353352502</v>
      </c>
      <c r="V11" s="233">
        <f>'Known LI Estimates'!U13</f>
        <v>710447.26788830745</v>
      </c>
      <c r="W11" s="233">
        <f>'Known LI Estimates'!V13</f>
        <v>986686.44147839514</v>
      </c>
      <c r="X11" s="234">
        <f t="shared" si="1"/>
        <v>19351419.666333333</v>
      </c>
      <c r="Y11" s="233">
        <f>D11-'Known LI Estimates'!C13</f>
        <v>5807.3333333333339</v>
      </c>
      <c r="Z11" s="233">
        <f>E11-'Known LI Estimates'!D13</f>
        <v>7851.333333333333</v>
      </c>
      <c r="AA11" s="233">
        <f>F11-'Known LI Estimates'!E13</f>
        <v>7718.0000000000018</v>
      </c>
      <c r="AB11" s="233">
        <f>G11-'Known LI Estimates'!F13</f>
        <v>8732</v>
      </c>
      <c r="AC11" s="233">
        <f>H11-'Known LI Estimates'!G13</f>
        <v>0</v>
      </c>
      <c r="AD11" s="233">
        <f>I11-'Known LI Estimates'!H13</f>
        <v>0</v>
      </c>
      <c r="AE11" s="234">
        <f t="shared" si="2"/>
        <v>30108.666666666672</v>
      </c>
    </row>
    <row r="12" spans="2:31" x14ac:dyDescent="0.25">
      <c r="B12" s="277"/>
      <c r="C12" s="252">
        <v>45444</v>
      </c>
      <c r="D12" s="233">
        <f>'Known LI Estimates'!C14+'Estimated LI (Addition)'!BG11</f>
        <v>8522.3599061719087</v>
      </c>
      <c r="E12" s="233">
        <f>'Known LI Estimates'!D14+'Estimated LI (Addition)'!BH11</f>
        <v>11177.828598708096</v>
      </c>
      <c r="F12" s="233">
        <f>'Known LI Estimates'!E14+'Estimated LI (Addition)'!BI11</f>
        <v>18031.782297609505</v>
      </c>
      <c r="G12" s="233">
        <f>'Known LI Estimates'!F14+'Estimated LI (Addition)'!BJ11</f>
        <v>14976.416497713235</v>
      </c>
      <c r="H12" s="233">
        <f>'Known LI Estimates'!G14+'Estimated LI (Addition)'!BK11</f>
        <v>1610.4886604743269</v>
      </c>
      <c r="I12" s="233">
        <f>'Known LI Estimates'!H14+'Estimated LI (Addition)'!BL11</f>
        <v>2431.3740393229291</v>
      </c>
      <c r="J12" s="234">
        <f t="shared" si="3"/>
        <v>56750.25</v>
      </c>
      <c r="K12" s="233">
        <f>('Known LI Estimates'!J14+'Estimated LI (Addition)'!AL13*'E BD Counts and Usage'!Y12)</f>
        <v>1928290.0687027774</v>
      </c>
      <c r="L12" s="233">
        <f>('Known LI Estimates'!K14+'Estimated LI (Addition)'!AM13*'E BD Counts and Usage'!Z12)</f>
        <v>5281348.0831838865</v>
      </c>
      <c r="M12" s="233">
        <f>('Known LI Estimates'!L14+'Estimated LI (Addition)'!AN13*'E BD Counts and Usage'!AA12)</f>
        <v>8849243.3816841692</v>
      </c>
      <c r="N12" s="233">
        <f>('Known LI Estimates'!M14+'Estimated LI (Addition)'!AO13*'E BD Counts and Usage'!AB12)</f>
        <v>8082912.9728531986</v>
      </c>
      <c r="O12" s="233">
        <f>('Known LI Estimates'!N14)</f>
        <v>982630.09099422593</v>
      </c>
      <c r="P12" s="233">
        <f>('Known LI Estimates'!O14)</f>
        <v>1515636.5088317287</v>
      </c>
      <c r="Q12" s="234">
        <f t="shared" si="0"/>
        <v>26640061.106249988</v>
      </c>
      <c r="R12" s="233">
        <f>'Known LI Estimates'!Q14+'Estimated LI (Addition)'!AR13*'E BD Counts and Usage'!Y12</f>
        <v>6311364.7993963668</v>
      </c>
      <c r="S12" s="233">
        <f>'Known LI Estimates'!R14+'Estimated LI (Addition)'!AS13*'E BD Counts and Usage'!Z12</f>
        <v>2488995.4808841161</v>
      </c>
      <c r="T12" s="233">
        <f>'Known LI Estimates'!S14+'Estimated LI (Addition)'!AT13*'E BD Counts and Usage'!AA12</f>
        <v>3355902.0432425756</v>
      </c>
      <c r="U12" s="233">
        <f>'Known LI Estimates'!T14+'Estimated LI (Addition)'!AU13*'E BD Counts and Usage'!AB12</f>
        <v>3212451.4409004115</v>
      </c>
      <c r="V12" s="233">
        <f>'Known LI Estimates'!U14</f>
        <v>438381.2092670264</v>
      </c>
      <c r="W12" s="233">
        <f>'Known LI Estimates'!V14</f>
        <v>622097.13305948791</v>
      </c>
      <c r="X12" s="234">
        <f t="shared" si="1"/>
        <v>16429192.106749984</v>
      </c>
      <c r="Y12" s="233">
        <f>D12-'Known LI Estimates'!C14</f>
        <v>6533.25</v>
      </c>
      <c r="Z12" s="233">
        <f>E12-'Known LI Estimates'!D14</f>
        <v>8832.75</v>
      </c>
      <c r="AA12" s="233">
        <f>F12-'Known LI Estimates'!E14</f>
        <v>8682.75</v>
      </c>
      <c r="AB12" s="233">
        <f>G12-'Known LI Estimates'!F14</f>
        <v>9823.5</v>
      </c>
      <c r="AC12" s="233">
        <f>H12-'Known LI Estimates'!G14</f>
        <v>0</v>
      </c>
      <c r="AD12" s="233">
        <f>I12-'Known LI Estimates'!H14</f>
        <v>0</v>
      </c>
      <c r="AE12" s="234">
        <f t="shared" si="2"/>
        <v>33872.25</v>
      </c>
    </row>
    <row r="13" spans="2:31" x14ac:dyDescent="0.25">
      <c r="B13" s="277"/>
      <c r="C13" s="252">
        <v>45474</v>
      </c>
      <c r="D13" s="233">
        <f>'Known LI Estimates'!C3+'Estimated LI (Addition)'!BG12</f>
        <v>9214.4146273593178</v>
      </c>
      <c r="E13" s="233">
        <f>'Known LI Estimates'!D3+'Estimated LI (Addition)'!BH12</f>
        <v>12016.050843549747</v>
      </c>
      <c r="F13" s="233">
        <f>'Known LI Estimates'!E3+'Estimated LI (Addition)'!BI12</f>
        <v>18848.605137623432</v>
      </c>
      <c r="G13" s="233">
        <f>'Known LI Estimates'!F3+'Estimated LI (Addition)'!BJ12</f>
        <v>15971.567189810619</v>
      </c>
      <c r="H13" s="233">
        <f>'Known LI Estimates'!G3+'Estimated LI (Addition)'!BK12</f>
        <v>1524.9464771263656</v>
      </c>
      <c r="I13" s="233">
        <f>'Known LI Estimates'!H3+'Estimated LI (Addition)'!BL12</f>
        <v>2061.2490578638553</v>
      </c>
      <c r="J13" s="234">
        <f t="shared" si="3"/>
        <v>59636.833333333336</v>
      </c>
      <c r="K13" s="233">
        <f>('Known LI Estimates'!J3+'Estimated LI (Addition)'!AL14*'E BD Counts and Usage'!Y13)</f>
        <v>1939695.4048826979</v>
      </c>
      <c r="L13" s="233">
        <f>('Known LI Estimates'!K3+'Estimated LI (Addition)'!AM14*'E BD Counts and Usage'!Z13)</f>
        <v>5417650.1994753722</v>
      </c>
      <c r="M13" s="233">
        <f>('Known LI Estimates'!L3+'Estimated LI (Addition)'!AN14*'E BD Counts and Usage'!AA13)</f>
        <v>8714529.8338273782</v>
      </c>
      <c r="N13" s="233">
        <f>('Known LI Estimates'!M3+'Estimated LI (Addition)'!AO14*'E BD Counts and Usage'!AB13)</f>
        <v>8310583.6152957445</v>
      </c>
      <c r="O13" s="233">
        <f>'Known LI Estimates'!N3</f>
        <v>926782.04168743314</v>
      </c>
      <c r="P13" s="233">
        <f>'Known LI Estimates'!O3</f>
        <v>1284949.5031736693</v>
      </c>
      <c r="Q13" s="234">
        <f t="shared" si="0"/>
        <v>26594190.598342292</v>
      </c>
      <c r="R13" s="233">
        <f>'Known LI Estimates'!Q3+'Estimated LI (Addition)'!AR14*'E BD Counts and Usage'!Y13</f>
        <v>6258668.4878017167</v>
      </c>
      <c r="S13" s="233">
        <f>'Known LI Estimates'!R3+'Estimated LI (Addition)'!AS14*'E BD Counts and Usage'!Z13</f>
        <v>2620072.7678937549</v>
      </c>
      <c r="T13" s="233">
        <f>'Known LI Estimates'!S3+'Estimated LI (Addition)'!AT14*'E BD Counts and Usage'!AA13</f>
        <v>3467978.9397606421</v>
      </c>
      <c r="U13" s="233">
        <f>'Known LI Estimates'!T3+'Estimated LI (Addition)'!AU14*'E BD Counts and Usage'!AB13</f>
        <v>3631602.5241086669</v>
      </c>
      <c r="V13" s="233">
        <f>'Known LI Estimates'!U3</f>
        <v>384117.61642947834</v>
      </c>
      <c r="W13" s="233">
        <f>'Known LI Estimates'!V3</f>
        <v>546695.01030753483</v>
      </c>
      <c r="X13" s="234">
        <f t="shared" si="1"/>
        <v>16909135.346301794</v>
      </c>
      <c r="Y13" s="233">
        <f>D13-'Known LI Estimates'!C15</f>
        <v>7006.7641385776114</v>
      </c>
      <c r="Z13" s="233">
        <f>E13-'Known LI Estimates'!D15</f>
        <v>9442.2640126639108</v>
      </c>
      <c r="AA13" s="233">
        <f>F13-'Known LI Estimates'!E15</f>
        <v>8658.5324448022784</v>
      </c>
      <c r="AB13" s="233">
        <f>G13-'Known LI Estimates'!F15</f>
        <v>10286.704694655371</v>
      </c>
      <c r="AC13" s="233">
        <f>H13-'Known LI Estimates'!G3</f>
        <v>0</v>
      </c>
      <c r="AD13" s="233">
        <f>I13-'Known LI Estimates'!H3</f>
        <v>0</v>
      </c>
      <c r="AE13" s="234">
        <f t="shared" si="2"/>
        <v>35394.265290699172</v>
      </c>
    </row>
    <row r="14" spans="2:31" x14ac:dyDescent="0.25">
      <c r="B14" s="277"/>
      <c r="C14" s="252">
        <v>45505</v>
      </c>
      <c r="D14" s="233">
        <f>'Known LI Estimates'!C4+'Estimated LI (Addition)'!BG13</f>
        <v>9987.89942961013</v>
      </c>
      <c r="E14" s="233">
        <f>'Known LI Estimates'!D4+'Estimated LI (Addition)'!BH13</f>
        <v>13058.218534536793</v>
      </c>
      <c r="F14" s="233">
        <f>'Known LI Estimates'!E4+'Estimated LI (Addition)'!BI13</f>
        <v>19918.402312899587</v>
      </c>
      <c r="G14" s="233">
        <f>'Known LI Estimates'!F4+'Estimated LI (Addition)'!BJ13</f>
        <v>17133.456750658144</v>
      </c>
      <c r="H14" s="233">
        <f>'Known LI Estimates'!G4+'Estimated LI (Addition)'!BK13</f>
        <v>1559.9665287702144</v>
      </c>
      <c r="I14" s="233">
        <f>'Known LI Estimates'!H4+'Estimated LI (Addition)'!BL13</f>
        <v>2117.4731101918014</v>
      </c>
      <c r="J14" s="234">
        <f t="shared" si="3"/>
        <v>63775.416666666672</v>
      </c>
      <c r="K14" s="233">
        <f>('Known LI Estimates'!J4+'Estimated LI (Addition)'!AL3*'E BD Counts and Usage'!Y14)</f>
        <v>2982561.0908516548</v>
      </c>
      <c r="L14" s="233">
        <f>('Known LI Estimates'!K4+'Estimated LI (Addition)'!AM3*'E BD Counts and Usage'!Z14)</f>
        <v>6958282.8986007087</v>
      </c>
      <c r="M14" s="233">
        <f>('Known LI Estimates'!L4+'Estimated LI (Addition)'!AN3*'E BD Counts and Usage'!AA14)</f>
        <v>13399789.626134669</v>
      </c>
      <c r="N14" s="233">
        <f>('Known LI Estimates'!M4+'Estimated LI (Addition)'!AO3*'E BD Counts and Usage'!AB14)</f>
        <v>11663946.578535272</v>
      </c>
      <c r="O14" s="233">
        <f>'Known LI Estimates'!N4</f>
        <v>967253.114534911</v>
      </c>
      <c r="P14" s="233">
        <f>'Known LI Estimates'!O4</f>
        <v>1347028.51947562</v>
      </c>
      <c r="Q14" s="234">
        <f t="shared" si="0"/>
        <v>37318861.828132838</v>
      </c>
      <c r="R14" s="233">
        <f>'Known LI Estimates'!Q4+'Estimated LI (Addition)'!AR3*'E BD Counts and Usage'!Y14</f>
        <v>8911174.4587027542</v>
      </c>
      <c r="S14" s="233">
        <f>'Known LI Estimates'!R4+'Estimated LI (Addition)'!AS3*'E BD Counts and Usage'!Z14</f>
        <v>4153414.0800532983</v>
      </c>
      <c r="T14" s="233">
        <f>'Known LI Estimates'!S4+'Estimated LI (Addition)'!AT3*'E BD Counts and Usage'!AA14</f>
        <v>7351854.1877888879</v>
      </c>
      <c r="U14" s="233">
        <f>'Known LI Estimates'!T4+'Estimated LI (Addition)'!AU3*'E BD Counts and Usage'!AB14</f>
        <v>6893910.9152513817</v>
      </c>
      <c r="V14" s="233">
        <f>'Known LI Estimates'!U4</f>
        <v>533300.80231200729</v>
      </c>
      <c r="W14" s="233">
        <f>'Known LI Estimates'!V4</f>
        <v>719802.62892699835</v>
      </c>
      <c r="X14" s="234">
        <f t="shared" si="1"/>
        <v>28563457.07303533</v>
      </c>
      <c r="Y14" s="233">
        <f>D14-'Known LI Estimates'!C16</f>
        <v>9262.1998073404629</v>
      </c>
      <c r="Z14" s="233">
        <f>E14-'Known LI Estimates'!D16</f>
        <v>12428.034596287491</v>
      </c>
      <c r="AA14" s="233">
        <f>F14-'Known LI Estimates'!E16</f>
        <v>17719.345817580157</v>
      </c>
      <c r="AB14" s="233">
        <f>G14-'Known LI Estimates'!F16</f>
        <v>15552.507497907282</v>
      </c>
      <c r="AC14" s="233">
        <f>H14-'Known LI Estimates'!G4</f>
        <v>0</v>
      </c>
      <c r="AD14" s="233">
        <f>I14-'Known LI Estimates'!H4</f>
        <v>0</v>
      </c>
      <c r="AE14" s="234">
        <f t="shared" si="2"/>
        <v>54962.087719115392</v>
      </c>
    </row>
    <row r="15" spans="2:31" x14ac:dyDescent="0.25">
      <c r="B15" s="278"/>
      <c r="C15" s="253">
        <v>45536</v>
      </c>
      <c r="D15" s="233">
        <f>'Known LI Estimates'!C5+'Estimated LI (Addition)'!BG14</f>
        <v>10719.222662625321</v>
      </c>
      <c r="E15" s="233">
        <f>'Known LI Estimates'!D5+'Estimated LI (Addition)'!BH14</f>
        <v>14067.744276055022</v>
      </c>
      <c r="F15" s="233">
        <f>'Known LI Estimates'!E5+'Estimated LI (Addition)'!BI14</f>
        <v>20952.922499417113</v>
      </c>
      <c r="G15" s="233">
        <f>'Known LI Estimates'!F5+'Estimated LI (Addition)'!BJ14</f>
        <v>18257.18200046631</v>
      </c>
      <c r="H15" s="233">
        <f>'Known LI Estimates'!G5+'Estimated LI (Addition)'!BK14</f>
        <v>1577.0609466076007</v>
      </c>
      <c r="I15" s="233">
        <f>'Known LI Estimates'!H5+'Estimated LI (Addition)'!BL14</f>
        <v>2195.8676148286313</v>
      </c>
      <c r="J15" s="234">
        <f t="shared" si="3"/>
        <v>67770</v>
      </c>
      <c r="K15" s="233">
        <f>('Known LI Estimates'!J5+'Estimated LI (Addition)'!AL4*'E BD Counts and Usage'!Y15)</f>
        <v>3292178.4858594439</v>
      </c>
      <c r="L15" s="233">
        <f>('Known LI Estimates'!K5+'Estimated LI (Addition)'!AM4*'E BD Counts and Usage'!Z15)</f>
        <v>7364795.1534968661</v>
      </c>
      <c r="M15" s="233">
        <f>('Known LI Estimates'!L5+'Estimated LI (Addition)'!AN4*'E BD Counts and Usage'!AA15)</f>
        <v>13676653.547429573</v>
      </c>
      <c r="N15" s="233">
        <f>('Known LI Estimates'!M5+'Estimated LI (Addition)'!AO4*'E BD Counts and Usage'!AB15)</f>
        <v>12033040.7261605</v>
      </c>
      <c r="O15" s="233">
        <f>'Known LI Estimates'!N5</f>
        <v>969388.4188891683</v>
      </c>
      <c r="P15" s="233">
        <f>'Known LI Estimates'!O5</f>
        <v>1370711.5600114861</v>
      </c>
      <c r="Q15" s="234">
        <f t="shared" si="0"/>
        <v>38706767.891847037</v>
      </c>
      <c r="R15" s="233">
        <f>'Known LI Estimates'!Q5+'Estimated LI (Addition)'!AR4*'E BD Counts and Usage'!Y15</f>
        <v>9295696.3893162496</v>
      </c>
      <c r="S15" s="233">
        <f>'Known LI Estimates'!R5+'Estimated LI (Addition)'!AS4*'E BD Counts and Usage'!Z15</f>
        <v>4016052.2098092716</v>
      </c>
      <c r="T15" s="233">
        <f>'Known LI Estimates'!S5+'Estimated LI (Addition)'!AT4*'E BD Counts and Usage'!AA15</f>
        <v>6435555.8758291975</v>
      </c>
      <c r="U15" s="233">
        <f>'Known LI Estimates'!T5+'Estimated LI (Addition)'!AU4*'E BD Counts and Usage'!AB15</f>
        <v>5911383.2430635421</v>
      </c>
      <c r="V15" s="233">
        <f>'Known LI Estimates'!U5</f>
        <v>465486.64708906069</v>
      </c>
      <c r="W15" s="233">
        <f>'Known LI Estimates'!V5</f>
        <v>692455.93221652519</v>
      </c>
      <c r="X15" s="234">
        <f t="shared" si="1"/>
        <v>26816630.297323845</v>
      </c>
      <c r="Y15" s="233">
        <f>D15-'Known LI Estimates'!C17</f>
        <v>9986.2633688538644</v>
      </c>
      <c r="Z15" s="233">
        <f>E15-'Known LI Estimates'!D17</f>
        <v>13430.531917055512</v>
      </c>
      <c r="AA15" s="233">
        <f>F15-'Known LI Estimates'!E17</f>
        <v>18746.340841741781</v>
      </c>
      <c r="AB15" s="233">
        <f>G15-'Known LI Estimates'!F17</f>
        <v>16671.304609588427</v>
      </c>
      <c r="AC15" s="233">
        <f>H15-'Known LI Estimates'!G5</f>
        <v>0</v>
      </c>
      <c r="AD15" s="233">
        <f>I15-'Known LI Estimates'!H5</f>
        <v>0</v>
      </c>
      <c r="AE15" s="234">
        <f t="shared" si="2"/>
        <v>58834.440737239587</v>
      </c>
    </row>
    <row r="16" spans="2:31" ht="15.6" x14ac:dyDescent="0.3">
      <c r="B16" s="255" t="s">
        <v>146</v>
      </c>
      <c r="C16" s="255"/>
      <c r="D16" s="256">
        <f t="shared" ref="D16:K16" si="4">SUM(D4:D15)</f>
        <v>80946.419961104533</v>
      </c>
      <c r="E16" s="256">
        <f t="shared" si="4"/>
        <v>104821.98245716344</v>
      </c>
      <c r="F16" s="256">
        <f t="shared" si="4"/>
        <v>188921.96362313849</v>
      </c>
      <c r="G16" s="256">
        <f t="shared" si="4"/>
        <v>147982.14628504164</v>
      </c>
      <c r="H16" s="256">
        <f t="shared" si="4"/>
        <v>19499.450138347227</v>
      </c>
      <c r="I16" s="256">
        <f t="shared" si="4"/>
        <v>28446.537535204676</v>
      </c>
      <c r="J16" s="256">
        <f t="shared" si="4"/>
        <v>570618.5</v>
      </c>
      <c r="K16" s="256">
        <f t="shared" si="4"/>
        <v>27514452.534882426</v>
      </c>
      <c r="L16" s="256">
        <f t="shared" ref="L16:R16" si="5">SUM(L4:L15)</f>
        <v>54681936.628555708</v>
      </c>
      <c r="M16" s="256">
        <f t="shared" si="5"/>
        <v>107380103.92660625</v>
      </c>
      <c r="N16" s="256">
        <f t="shared" si="5"/>
        <v>88975136.330827847</v>
      </c>
      <c r="O16" s="256">
        <f t="shared" si="5"/>
        <v>12649097.656284517</v>
      </c>
      <c r="P16" s="256">
        <f t="shared" si="5"/>
        <v>18924805.523998685</v>
      </c>
      <c r="Q16" s="256">
        <f t="shared" si="5"/>
        <v>310125532.6011554</v>
      </c>
      <c r="R16" s="256">
        <f t="shared" si="5"/>
        <v>74362397.825975448</v>
      </c>
      <c r="S16" s="256">
        <f t="shared" ref="S16" si="6">SUM(S4:S15)</f>
        <v>44844399.535549469</v>
      </c>
      <c r="T16" s="256">
        <f t="shared" ref="T16" si="7">SUM(T4:T15)</f>
        <v>73735808.49286139</v>
      </c>
      <c r="U16" s="256">
        <f t="shared" ref="U16" si="8">SUM(U4:U15)</f>
        <v>60566383.581306137</v>
      </c>
      <c r="V16" s="256">
        <f t="shared" ref="V16" si="9">SUM(V4:V15)</f>
        <v>11741759.854943365</v>
      </c>
      <c r="W16" s="256">
        <f t="shared" ref="W16" si="10">SUM(W4:W15)</f>
        <v>16739377.21002504</v>
      </c>
      <c r="X16" s="256">
        <f t="shared" ref="X16:Y16" si="11">SUM(X4:X15)</f>
        <v>281990126.50066084</v>
      </c>
      <c r="Y16" s="256">
        <f t="shared" si="11"/>
        <v>58921.477314771932</v>
      </c>
      <c r="Z16" s="256">
        <f t="shared" ref="Z16" si="12">SUM(Z4:Z15)</f>
        <v>79464.580526006917</v>
      </c>
      <c r="AA16" s="256">
        <f t="shared" ref="AA16" si="13">SUM(AA4:AA15)</f>
        <v>88537.969104124219</v>
      </c>
      <c r="AB16" s="256">
        <f t="shared" ref="AB16" si="14">SUM(AB4:AB15)</f>
        <v>91628.016802151076</v>
      </c>
      <c r="AC16" s="256">
        <f t="shared" ref="AC16" si="15">SUM(AC4:AC15)</f>
        <v>0</v>
      </c>
      <c r="AD16" s="256">
        <f t="shared" ref="AD16" si="16">SUM(AD4:AD15)</f>
        <v>0</v>
      </c>
      <c r="AE16" s="256">
        <f t="shared" ref="AE16" si="17">SUM(AE4:AE15)</f>
        <v>318552.04374705418</v>
      </c>
    </row>
    <row r="17" spans="1:31" x14ac:dyDescent="0.25"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</row>
    <row r="18" spans="1:31" ht="18" x14ac:dyDescent="0.3">
      <c r="B18" s="236" t="s">
        <v>180</v>
      </c>
      <c r="C18" s="247">
        <v>0.1</v>
      </c>
      <c r="D18" s="245"/>
      <c r="E18" s="245"/>
      <c r="F18" s="245"/>
      <c r="G18" s="245"/>
      <c r="H18" s="246">
        <f>H16*(1+$C18)</f>
        <v>21449.395152181951</v>
      </c>
      <c r="I18" s="246">
        <f>I16*(1+$C18)</f>
        <v>31291.191288725146</v>
      </c>
      <c r="J18" s="245"/>
      <c r="K18" s="245"/>
      <c r="L18" s="245"/>
      <c r="M18" s="245"/>
      <c r="N18" s="245"/>
      <c r="O18" s="246">
        <f>O16*(1+$C18)</f>
        <v>13914007.42191297</v>
      </c>
      <c r="P18" s="246">
        <f>P16*(1+$C18)</f>
        <v>20817286.076398555</v>
      </c>
      <c r="Q18" s="245"/>
      <c r="R18" s="245"/>
      <c r="S18" s="245"/>
      <c r="T18" s="245"/>
      <c r="U18" s="245"/>
      <c r="V18" s="246">
        <f>V16*(1+$C18)</f>
        <v>12915935.840437703</v>
      </c>
      <c r="W18" s="246">
        <f>W16*(1+$C18)</f>
        <v>18413314.931027547</v>
      </c>
      <c r="X18" s="244"/>
      <c r="Y18" s="244"/>
      <c r="Z18" s="244"/>
      <c r="AA18" s="244"/>
      <c r="AB18" s="244"/>
      <c r="AC18" s="244"/>
      <c r="AD18" s="244"/>
      <c r="AE18" s="244"/>
    </row>
    <row r="19" spans="1:31" x14ac:dyDescent="0.25">
      <c r="B19" s="239"/>
      <c r="C19" s="239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4"/>
      <c r="Y19" s="259"/>
      <c r="Z19" s="244"/>
      <c r="AA19" s="244"/>
      <c r="AB19" s="244"/>
      <c r="AC19" s="244"/>
      <c r="AD19" s="244"/>
      <c r="AE19" s="244"/>
    </row>
    <row r="20" spans="1:31" ht="15.6" x14ac:dyDescent="0.3">
      <c r="A20" s="239"/>
      <c r="B20" s="236" t="s">
        <v>184</v>
      </c>
      <c r="C20" s="236"/>
      <c r="D20" s="246">
        <f>'Known LI Estimates'!C15+'Estimated LI (Addition)'!C15</f>
        <v>10918.650488781706</v>
      </c>
      <c r="E20" s="246">
        <f>'Known LI Estimates'!D15+'Estimated LI (Addition)'!D15</f>
        <v>14350.786830885836</v>
      </c>
      <c r="F20" s="246">
        <f>'Known LI Estimates'!E15+'Estimated LI (Addition)'!E15</f>
        <v>21767.072692821152</v>
      </c>
      <c r="G20" s="246">
        <f>'Known LI Estimates'!F15+'Estimated LI (Addition)'!F15</f>
        <v>18782.862495155248</v>
      </c>
      <c r="H20" s="246">
        <f>'Known LI Estimates'!G15+'Estimated LI (Addition)'!G15</f>
        <v>1807.933594591103</v>
      </c>
      <c r="I20" s="246">
        <f>'Known LI Estimates'!H15+'Estimated LI (Addition)'!H15</f>
        <v>2689.6938977649543</v>
      </c>
      <c r="J20" s="254">
        <f>'Known LI Estimates'!I15+'Estimated LI (Addition)'!I15</f>
        <v>70317</v>
      </c>
    </row>
    <row r="23" spans="1:31" x14ac:dyDescent="0.25">
      <c r="A23" s="10" t="s">
        <v>0</v>
      </c>
      <c r="B23" s="11"/>
      <c r="E23" s="242"/>
      <c r="H23" s="239"/>
    </row>
    <row r="24" spans="1:31" ht="56.1" customHeight="1" x14ac:dyDescent="0.25">
      <c r="A24" s="68" t="s">
        <v>47</v>
      </c>
      <c r="B24" s="258" t="s">
        <v>188</v>
      </c>
      <c r="E24" s="242"/>
      <c r="H24" s="239"/>
    </row>
    <row r="25" spans="1:31" ht="21" x14ac:dyDescent="0.25">
      <c r="A25" s="68" t="s">
        <v>53</v>
      </c>
      <c r="B25" s="258" t="s">
        <v>190</v>
      </c>
      <c r="E25" s="242"/>
      <c r="H25" s="239"/>
    </row>
    <row r="26" spans="1:31" ht="17.399999999999999" x14ac:dyDescent="0.25">
      <c r="B26" s="240"/>
      <c r="C26" s="241"/>
      <c r="D26" s="242"/>
      <c r="G26" s="239"/>
    </row>
    <row r="27" spans="1:31" ht="17.399999999999999" x14ac:dyDescent="0.25">
      <c r="B27" s="240"/>
      <c r="C27" s="241"/>
      <c r="D27" s="242"/>
      <c r="E27" s="248"/>
      <c r="F27" s="248"/>
      <c r="G27" s="249"/>
      <c r="H27" s="248"/>
    </row>
  </sheetData>
  <mergeCells count="10">
    <mergeCell ref="D1:I1"/>
    <mergeCell ref="D2:I2"/>
    <mergeCell ref="B4:B15"/>
    <mergeCell ref="K2:P2"/>
    <mergeCell ref="Y2:AD2"/>
    <mergeCell ref="AE2:AE3"/>
    <mergeCell ref="Q2:Q3"/>
    <mergeCell ref="R2:W2"/>
    <mergeCell ref="X2:X3"/>
    <mergeCell ref="J2:J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T23"/>
  <sheetViews>
    <sheetView zoomScaleNormal="100" workbookViewId="0">
      <selection activeCell="B23" sqref="B23"/>
    </sheetView>
  </sheetViews>
  <sheetFormatPr defaultColWidth="8.59765625" defaultRowHeight="15" x14ac:dyDescent="0.25"/>
  <cols>
    <col min="1" max="1" width="5.09765625" style="225" customWidth="1"/>
    <col min="2" max="2" width="53.3984375" style="225" customWidth="1"/>
    <col min="3" max="3" width="13.8984375" style="225" bestFit="1" customWidth="1"/>
    <col min="4" max="17" width="11.09765625" style="225" customWidth="1"/>
    <col min="18" max="18" width="8.59765625" style="225"/>
    <col min="19" max="19" width="30.8984375" style="225" customWidth="1"/>
    <col min="20" max="20" width="8.69921875" style="225" bestFit="1" customWidth="1"/>
    <col min="21" max="16384" width="8.59765625" style="225"/>
  </cols>
  <sheetData>
    <row r="1" spans="2:20" ht="15.6" x14ac:dyDescent="0.25">
      <c r="C1" s="250" t="s">
        <v>181</v>
      </c>
    </row>
    <row r="2" spans="2:20" ht="31.2" customHeight="1" x14ac:dyDescent="0.25">
      <c r="B2" s="228"/>
      <c r="C2" s="251" t="s">
        <v>182</v>
      </c>
      <c r="D2" s="279" t="s">
        <v>176</v>
      </c>
      <c r="E2" s="280"/>
      <c r="F2" s="280"/>
      <c r="G2" s="280"/>
      <c r="H2" s="280"/>
      <c r="I2" s="281"/>
      <c r="J2" s="267" t="s">
        <v>16</v>
      </c>
      <c r="K2" s="273" t="s">
        <v>22</v>
      </c>
      <c r="L2" s="274"/>
      <c r="M2" s="274"/>
      <c r="N2" s="274"/>
      <c r="O2" s="274"/>
      <c r="P2" s="275"/>
      <c r="Q2" s="267" t="s">
        <v>16</v>
      </c>
      <c r="S2" s="225" t="s">
        <v>185</v>
      </c>
      <c r="T2" s="226">
        <v>0.1</v>
      </c>
    </row>
    <row r="3" spans="2:20" ht="17.399999999999999" x14ac:dyDescent="0.25">
      <c r="B3" s="229"/>
      <c r="C3" s="251" t="s">
        <v>183</v>
      </c>
      <c r="D3" s="230" t="s">
        <v>5</v>
      </c>
      <c r="E3" s="230" t="s">
        <v>4</v>
      </c>
      <c r="F3" s="230" t="s">
        <v>106</v>
      </c>
      <c r="G3" s="230" t="s">
        <v>107</v>
      </c>
      <c r="H3" s="230" t="s">
        <v>108</v>
      </c>
      <c r="I3" s="230" t="s">
        <v>109</v>
      </c>
      <c r="J3" s="268"/>
      <c r="K3" s="230" t="s">
        <v>5</v>
      </c>
      <c r="L3" s="230" t="s">
        <v>4</v>
      </c>
      <c r="M3" s="230" t="s">
        <v>106</v>
      </c>
      <c r="N3" s="230" t="s">
        <v>107</v>
      </c>
      <c r="O3" s="230" t="s">
        <v>108</v>
      </c>
      <c r="P3" s="230" t="s">
        <v>109</v>
      </c>
      <c r="Q3" s="268"/>
      <c r="S3" s="225" t="s">
        <v>186</v>
      </c>
      <c r="T3" s="227">
        <f>T2/12</f>
        <v>8.3333333333333332E-3</v>
      </c>
    </row>
    <row r="4" spans="2:20" ht="17.399999999999999" customHeight="1" x14ac:dyDescent="0.25">
      <c r="B4" s="276" t="s">
        <v>15</v>
      </c>
      <c r="C4" s="252">
        <v>45200</v>
      </c>
      <c r="D4" s="231">
        <f>'Known LI Estimates'!C28*(1+$T$3)</f>
        <v>795.52267194945102</v>
      </c>
      <c r="E4" s="231">
        <f>'Known LI Estimates'!D28*(1+$T$3)</f>
        <v>697.08389527656925</v>
      </c>
      <c r="F4" s="231">
        <f>'Known LI Estimates'!E28*(1+$T$3)</f>
        <v>2367.1091879013879</v>
      </c>
      <c r="G4" s="231">
        <f>'Known LI Estimates'!F28*(1+$T$3)</f>
        <v>1718.1000440232028</v>
      </c>
      <c r="H4" s="231">
        <f>AVERAGE('Known LI Estimates'!G16:G27)*(1+$T$3)</f>
        <v>552.66064744627226</v>
      </c>
      <c r="I4" s="231">
        <f>'Known LI Estimates'!H28*(1+$T$3)</f>
        <v>1199.5795110834886</v>
      </c>
      <c r="J4" s="232">
        <f>SUM(D4:I4)</f>
        <v>7330.0559576803716</v>
      </c>
      <c r="K4" s="233">
        <f>'Known LI Estimates'!AE19*(1+$T$3)</f>
        <v>29270.390024049375</v>
      </c>
      <c r="L4" s="233">
        <f>'Known LI Estimates'!AF19*(1+$T$3)</f>
        <v>26994.031141770531</v>
      </c>
      <c r="M4" s="233">
        <f>'Known LI Estimates'!AG19*(1+$T$3)</f>
        <v>86898.711998299463</v>
      </c>
      <c r="N4" s="233">
        <f>'Known LI Estimates'!AH19*(1+$T$3)</f>
        <v>61283.12021270422</v>
      </c>
      <c r="O4" s="233">
        <f>'Known LI Estimates'!AI19+((('Known LI Estimates'!$AI$28*('G BD Counts and Usage'!$T$2))/12))</f>
        <v>26148.713240613382</v>
      </c>
      <c r="P4" s="233">
        <f>'Known LI Estimates'!AJ19+((('Known LI Estimates'!$AJ$28*('G BD Counts and Usage'!$T$2))/12))</f>
        <v>55263.081360470234</v>
      </c>
      <c r="Q4" s="234">
        <f>SUM(K4:P4)</f>
        <v>285858.04797790723</v>
      </c>
    </row>
    <row r="5" spans="2:20" x14ac:dyDescent="0.25">
      <c r="B5" s="277"/>
      <c r="C5" s="252">
        <v>45231</v>
      </c>
      <c r="D5" s="231">
        <f>(AVERAGE(D4,D6))</f>
        <v>1847.735388181065</v>
      </c>
      <c r="E5" s="231">
        <f t="shared" ref="E5:G5" si="0">(AVERAGE(E4,E6))</f>
        <v>5221.703383312617</v>
      </c>
      <c r="F5" s="231">
        <f t="shared" si="0"/>
        <v>14313.827744976175</v>
      </c>
      <c r="G5" s="231">
        <f t="shared" si="0"/>
        <v>15520.500457064429</v>
      </c>
      <c r="H5" s="231">
        <f t="shared" ref="H5:H15" si="1">H4*(1+$T$3)</f>
        <v>557.2661528416578</v>
      </c>
      <c r="I5" s="231">
        <f t="shared" ref="I5:I15" si="2">I4*(1+T$3)</f>
        <v>1209.5760070091842</v>
      </c>
      <c r="J5" s="232">
        <f t="shared" ref="J5:J15" si="3">SUM(D5:I5)</f>
        <v>38670.609133385129</v>
      </c>
      <c r="K5" s="233">
        <f>AVERAGE(K4,K6)</f>
        <v>264468.45761048765</v>
      </c>
      <c r="L5" s="233">
        <f t="shared" ref="L5:N5" si="4">AVERAGE(L4,L6)</f>
        <v>536067.19364358112</v>
      </c>
      <c r="M5" s="233">
        <f t="shared" si="4"/>
        <v>1506240.3530220748</v>
      </c>
      <c r="N5" s="233">
        <f t="shared" si="4"/>
        <v>1856998.6637711714</v>
      </c>
      <c r="O5" s="233">
        <f>'Known LI Estimates'!AI20+((('Known LI Estimates'!$AI$28*('G BD Counts and Usage'!$T$2))/12))</f>
        <v>71880.772448040996</v>
      </c>
      <c r="P5" s="233">
        <f>'Known LI Estimates'!AJ20+((('Known LI Estimates'!$AJ$28*('G BD Counts and Usage'!$T$2))/12))</f>
        <v>148281.3872394026</v>
      </c>
      <c r="Q5" s="234">
        <f t="shared" ref="Q5:Q15" si="5">SUM(K5:P5)</f>
        <v>4383936.8277347572</v>
      </c>
    </row>
    <row r="6" spans="2:20" x14ac:dyDescent="0.25">
      <c r="B6" s="277"/>
      <c r="C6" s="252">
        <v>45261</v>
      </c>
      <c r="D6" s="231">
        <f>'Estimated LI (Addition)'!C28+'Known LI Estimates'!C28</f>
        <v>2899.9481044126787</v>
      </c>
      <c r="E6" s="231">
        <f>'Estimated LI (Addition)'!D28+'Known LI Estimates'!D28</f>
        <v>9746.3228713486642</v>
      </c>
      <c r="F6" s="231">
        <f>'Estimated LI (Addition)'!E28+'Known LI Estimates'!E28</f>
        <v>26260.546302050963</v>
      </c>
      <c r="G6" s="231">
        <f>'Estimated LI (Addition)'!F28+'Known LI Estimates'!F28</f>
        <v>29322.900870105655</v>
      </c>
      <c r="H6" s="231">
        <f t="shared" si="1"/>
        <v>561.91003744867157</v>
      </c>
      <c r="I6" s="231">
        <f t="shared" si="2"/>
        <v>1219.655807067594</v>
      </c>
      <c r="J6" s="232">
        <f t="shared" si="3"/>
        <v>70011.283992434226</v>
      </c>
      <c r="K6" s="233">
        <f>'Known LI Estimates'!AE21+'Estimated LI (Addition)'!AE21</f>
        <v>499666.52519692597</v>
      </c>
      <c r="L6" s="233">
        <f>'Known LI Estimates'!AF21+'Estimated LI (Addition)'!AF21</f>
        <v>1045140.3561453918</v>
      </c>
      <c r="M6" s="233">
        <f>'Known LI Estimates'!AG21+'Estimated LI (Addition)'!AG21</f>
        <v>2925581.9940458499</v>
      </c>
      <c r="N6" s="233">
        <f>'Known LI Estimates'!AH21+'Estimated LI (Addition)'!AH21</f>
        <v>3652714.2073296383</v>
      </c>
      <c r="O6" s="233">
        <f>'Known LI Estimates'!AI21+((('Known LI Estimates'!$AI$28*('G BD Counts and Usage'!$T$2))/12))</f>
        <v>110684.69897388777</v>
      </c>
      <c r="P6" s="233">
        <f>'Known LI Estimates'!AJ21+((('Known LI Estimates'!$AJ$28*('G BD Counts and Usage'!$T$2))/12))</f>
        <v>220633.34882851568</v>
      </c>
      <c r="Q6" s="234">
        <f t="shared" si="5"/>
        <v>8454421.1305202097</v>
      </c>
    </row>
    <row r="7" spans="2:20" x14ac:dyDescent="0.25">
      <c r="B7" s="277"/>
      <c r="C7" s="252">
        <v>45292</v>
      </c>
      <c r="D7" s="231">
        <f>D6*(1+$T$3)</f>
        <v>2924.1143386161175</v>
      </c>
      <c r="E7" s="231">
        <f t="shared" ref="E7:G7" si="6">E6*(1+$T$3)</f>
        <v>9827.5422286099019</v>
      </c>
      <c r="F7" s="231">
        <f t="shared" si="6"/>
        <v>26479.384187901389</v>
      </c>
      <c r="G7" s="231">
        <f t="shared" si="6"/>
        <v>29567.258377356535</v>
      </c>
      <c r="H7" s="231">
        <f t="shared" si="1"/>
        <v>566.59262109407712</v>
      </c>
      <c r="I7" s="231">
        <f t="shared" si="2"/>
        <v>1229.8196054598238</v>
      </c>
      <c r="J7" s="232">
        <f t="shared" si="3"/>
        <v>70594.711359037858</v>
      </c>
      <c r="K7" s="233">
        <f>('Known LI Estimates'!AE22+'Estimated LI (Addition)'!AE22)*(1+$T$3)</f>
        <v>472815.52420118742</v>
      </c>
      <c r="L7" s="233">
        <f>('Known LI Estimates'!AF22+'Estimated LI (Addition)'!AF22)*(1+$T$3)</f>
        <v>978005.33266619756</v>
      </c>
      <c r="M7" s="233">
        <f>('Known LI Estimates'!AG22+'Estimated LI (Addition)'!AG22)*(1+$T$3)</f>
        <v>2753685.6622266877</v>
      </c>
      <c r="N7" s="233">
        <f>('Known LI Estimates'!AH22+'Estimated LI (Addition)'!AH22)*(1+$T$3)</f>
        <v>3424018.5433392748</v>
      </c>
      <c r="O7" s="233">
        <f>'Known LI Estimates'!AI22+((('Known LI Estimates'!$AI$28*('G BD Counts and Usage'!$T$2))/12))</f>
        <v>106561.95594569176</v>
      </c>
      <c r="P7" s="233">
        <f>'Known LI Estimates'!AJ22+((('Known LI Estimates'!$AJ$28*('G BD Counts and Usage'!$T$2))/12))</f>
        <v>218958.70281421769</v>
      </c>
      <c r="Q7" s="234">
        <f t="shared" si="5"/>
        <v>7954045.7211932568</v>
      </c>
    </row>
    <row r="8" spans="2:20" x14ac:dyDescent="0.25">
      <c r="B8" s="277"/>
      <c r="C8" s="252">
        <v>45323</v>
      </c>
      <c r="D8" s="231">
        <f t="shared" ref="D8:D15" si="7">D7*(1+$T$3)</f>
        <v>2948.4819581045849</v>
      </c>
      <c r="E8" s="231">
        <f t="shared" ref="E8:E15" si="8">E7*(1+$T$3)</f>
        <v>9909.4384138483183</v>
      </c>
      <c r="F8" s="231">
        <f t="shared" ref="F8:F15" si="9">F7*(1+$T$3)</f>
        <v>26700.045722800565</v>
      </c>
      <c r="G8" s="231">
        <f t="shared" ref="G8:G15" si="10">G7*(1+$T$3)</f>
        <v>29813.652197167838</v>
      </c>
      <c r="H8" s="231">
        <f t="shared" si="1"/>
        <v>571.31422626986102</v>
      </c>
      <c r="I8" s="231">
        <f t="shared" si="2"/>
        <v>1240.068102171989</v>
      </c>
      <c r="J8" s="232">
        <f t="shared" si="3"/>
        <v>71183.000620363164</v>
      </c>
      <c r="K8" s="233">
        <f>('Known LI Estimates'!AE23+'Estimated LI (Addition)'!AE23)*(1+$T$3)</f>
        <v>476555.94388143654</v>
      </c>
      <c r="L8" s="233">
        <f>('Known LI Estimates'!AF23+'Estimated LI (Addition)'!AF23)*(1+$T$3)</f>
        <v>1003738.0654824309</v>
      </c>
      <c r="M8" s="233">
        <f>('Known LI Estimates'!AG23+'Estimated LI (Addition)'!AG23)*(1+$T$3)</f>
        <v>2821221.9142551329</v>
      </c>
      <c r="N8" s="233">
        <f>('Known LI Estimates'!AH23+'Estimated LI (Addition)'!AH23)*(1+$T$3)</f>
        <v>3527362.4178035399</v>
      </c>
      <c r="O8" s="233">
        <f>'Known LI Estimates'!AI23+((('Known LI Estimates'!$AI$28*('G BD Counts and Usage'!$T$2))/12))</f>
        <v>102839.74375569806</v>
      </c>
      <c r="P8" s="233">
        <f>'Known LI Estimates'!AJ23+((('Known LI Estimates'!$AJ$28*('G BD Counts and Usage'!$T$2))/12))</f>
        <v>208950.71723806235</v>
      </c>
      <c r="Q8" s="234">
        <f t="shared" si="5"/>
        <v>8140668.8024163004</v>
      </c>
    </row>
    <row r="9" spans="2:20" x14ac:dyDescent="0.25">
      <c r="B9" s="277"/>
      <c r="C9" s="252">
        <v>45352</v>
      </c>
      <c r="D9" s="231">
        <f t="shared" si="7"/>
        <v>2973.0526410887896</v>
      </c>
      <c r="E9" s="231">
        <f t="shared" si="8"/>
        <v>9992.0170672970544</v>
      </c>
      <c r="F9" s="231">
        <f t="shared" si="9"/>
        <v>26922.546103823901</v>
      </c>
      <c r="G9" s="231">
        <f t="shared" si="10"/>
        <v>30062.099298810903</v>
      </c>
      <c r="H9" s="231">
        <f t="shared" si="1"/>
        <v>576.07517815544315</v>
      </c>
      <c r="I9" s="231">
        <f t="shared" si="2"/>
        <v>1250.4020030234221</v>
      </c>
      <c r="J9" s="232">
        <f t="shared" si="3"/>
        <v>71776.192292199514</v>
      </c>
      <c r="K9" s="233">
        <f>('Known LI Estimates'!AE24+'Estimated LI (Addition)'!AE24)*(1+$T$3)</f>
        <v>401196.53927064047</v>
      </c>
      <c r="L9" s="233">
        <f>('Known LI Estimates'!AF24+'Estimated LI (Addition)'!AF24)*(1+$T$3)</f>
        <v>807039.96183850255</v>
      </c>
      <c r="M9" s="233">
        <f>('Known LI Estimates'!AG24+'Estimated LI (Addition)'!AG24)*(1+$T$3)</f>
        <v>2278181.7954144673</v>
      </c>
      <c r="N9" s="233">
        <f>('Known LI Estimates'!AH24+'Estimated LI (Addition)'!AH24)*(1+$T$3)</f>
        <v>2807552.1186779854</v>
      </c>
      <c r="O9" s="233">
        <f>'Known LI Estimates'!AI24+((('Known LI Estimates'!$AI$28*('G BD Counts and Usage'!$T$2))/12))</f>
        <v>104256.24592657595</v>
      </c>
      <c r="P9" s="233">
        <f>'Known LI Estimates'!AJ24+((('Known LI Estimates'!$AJ$28*('G BD Counts and Usage'!$T$2))/12))</f>
        <v>212167.59281525059</v>
      </c>
      <c r="Q9" s="234">
        <f t="shared" si="5"/>
        <v>6610394.2539434209</v>
      </c>
    </row>
    <row r="10" spans="2:20" x14ac:dyDescent="0.25">
      <c r="B10" s="277"/>
      <c r="C10" s="252">
        <v>45383</v>
      </c>
      <c r="D10" s="231">
        <f t="shared" si="7"/>
        <v>2997.8280797645293</v>
      </c>
      <c r="E10" s="231">
        <f t="shared" si="8"/>
        <v>10075.283876191195</v>
      </c>
      <c r="F10" s="231">
        <f t="shared" si="9"/>
        <v>27146.9006546891</v>
      </c>
      <c r="G10" s="231">
        <f t="shared" si="10"/>
        <v>30312.616792967659</v>
      </c>
      <c r="H10" s="231">
        <f t="shared" si="1"/>
        <v>580.87580464007181</v>
      </c>
      <c r="I10" s="231">
        <f t="shared" si="2"/>
        <v>1260.8220197152839</v>
      </c>
      <c r="J10" s="232">
        <f t="shared" si="3"/>
        <v>72374.327227967849</v>
      </c>
      <c r="K10" s="233">
        <f>('Known LI Estimates'!AE25+'Estimated LI (Addition)'!AE25)*(1+$T$3)</f>
        <v>238968.16341111917</v>
      </c>
      <c r="L10" s="233">
        <f>('Known LI Estimates'!AF25+'Estimated LI (Addition)'!AF25)*(1+$T$3)</f>
        <v>452360.04609515</v>
      </c>
      <c r="M10" s="233">
        <f>('Known LI Estimates'!AG25+'Estimated LI (Addition)'!AG25)*(1+$T$3)</f>
        <v>1265553.9911406916</v>
      </c>
      <c r="N10" s="233">
        <f>('Known LI Estimates'!AH25+'Estimated LI (Addition)'!AH25)*(1+$T$3)</f>
        <v>1519503.6457759615</v>
      </c>
      <c r="O10" s="233">
        <f>'Known LI Estimates'!AI25+((('Known LI Estimates'!$AI$28*('G BD Counts and Usage'!$T$2))/12))</f>
        <v>82369.004494647248</v>
      </c>
      <c r="P10" s="233">
        <f>'Known LI Estimates'!AJ25+((('Known LI Estimates'!$AJ$28*('G BD Counts and Usage'!$T$2))/12))</f>
        <v>166438.5971433793</v>
      </c>
      <c r="Q10" s="234">
        <f t="shared" si="5"/>
        <v>3725193.4480609484</v>
      </c>
    </row>
    <row r="11" spans="2:20" x14ac:dyDescent="0.25">
      <c r="B11" s="277"/>
      <c r="C11" s="252">
        <v>45413</v>
      </c>
      <c r="D11" s="231">
        <f t="shared" si="7"/>
        <v>3022.8099804292337</v>
      </c>
      <c r="E11" s="231">
        <f t="shared" si="8"/>
        <v>10159.244575159455</v>
      </c>
      <c r="F11" s="231">
        <f t="shared" si="9"/>
        <v>27373.124826811509</v>
      </c>
      <c r="G11" s="231">
        <f t="shared" si="10"/>
        <v>30565.221932909055</v>
      </c>
      <c r="H11" s="231">
        <f t="shared" si="1"/>
        <v>585.71643634540567</v>
      </c>
      <c r="I11" s="231">
        <f t="shared" si="2"/>
        <v>1271.328869879578</v>
      </c>
      <c r="J11" s="232">
        <f t="shared" si="3"/>
        <v>72977.44662153424</v>
      </c>
      <c r="K11" s="233">
        <f>('Known LI Estimates'!AE26+'Estimated LI (Addition)'!AE26)*(1+$T$3)</f>
        <v>131781.2694567194</v>
      </c>
      <c r="L11" s="233">
        <f>('Known LI Estimates'!AF26+'Estimated LI (Addition)'!AF26)*(1+$T$3)</f>
        <v>254791.28252263123</v>
      </c>
      <c r="M11" s="233">
        <f>('Known LI Estimates'!AG26+'Estimated LI (Addition)'!AG26)*(1+$T$3)</f>
        <v>709333.02596358431</v>
      </c>
      <c r="N11" s="233">
        <f>('Known LI Estimates'!AH26+'Estimated LI (Addition)'!AH26)*(1+$T$3)</f>
        <v>845091.03950445051</v>
      </c>
      <c r="O11" s="233">
        <f>'Known LI Estimates'!AI26+((('Known LI Estimates'!$AI$28*('G BD Counts and Usage'!$T$2))/12))</f>
        <v>46534.598538702405</v>
      </c>
      <c r="P11" s="233">
        <f>'Known LI Estimates'!AJ26+((('Known LI Estimates'!$AJ$28*('G BD Counts and Usage'!$T$2))/12))</f>
        <v>93492.101893226732</v>
      </c>
      <c r="Q11" s="234">
        <f t="shared" si="5"/>
        <v>2081023.3178793145</v>
      </c>
    </row>
    <row r="12" spans="2:20" x14ac:dyDescent="0.25">
      <c r="B12" s="277"/>
      <c r="C12" s="252">
        <v>45444</v>
      </c>
      <c r="D12" s="231">
        <f t="shared" si="7"/>
        <v>3048.0000635994775</v>
      </c>
      <c r="E12" s="231">
        <f t="shared" si="8"/>
        <v>10243.904946619117</v>
      </c>
      <c r="F12" s="231">
        <f t="shared" si="9"/>
        <v>27601.234200368272</v>
      </c>
      <c r="G12" s="231">
        <f t="shared" si="10"/>
        <v>30819.932115683296</v>
      </c>
      <c r="H12" s="231">
        <f t="shared" si="1"/>
        <v>590.59740664828405</v>
      </c>
      <c r="I12" s="231">
        <f t="shared" si="2"/>
        <v>1281.9232771285745</v>
      </c>
      <c r="J12" s="232">
        <f t="shared" si="3"/>
        <v>73585.592010047025</v>
      </c>
      <c r="K12" s="233">
        <f>('Known LI Estimates'!AE27+'Estimated LI (Addition)'!AE27)*(1+$T$3)</f>
        <v>85317.425073151113</v>
      </c>
      <c r="L12" s="233">
        <f>('Known LI Estimates'!AF27+'Estimated LI (Addition)'!AF27)*(1+$T$3)</f>
        <v>183469.09519505236</v>
      </c>
      <c r="M12" s="233">
        <f>('Known LI Estimates'!AG27+'Estimated LI (Addition)'!AG27)*(1+$T$3)</f>
        <v>502783.04908679693</v>
      </c>
      <c r="N12" s="233">
        <f>('Known LI Estimates'!AH27+'Estimated LI (Addition)'!AH27)*(1+$T$3)</f>
        <v>612217.62868828943</v>
      </c>
      <c r="O12" s="233">
        <f>'Known LI Estimates'!AI27+((('Known LI Estimates'!$AI$28*('G BD Counts and Usage'!$T$2))/12))</f>
        <v>25836.357819768393</v>
      </c>
      <c r="P12" s="233">
        <f>'Known LI Estimates'!AJ27+((('Known LI Estimates'!$AJ$28*('G BD Counts and Usage'!$T$2))/12))</f>
        <v>55200.020492265707</v>
      </c>
      <c r="Q12" s="234">
        <f t="shared" si="5"/>
        <v>1464823.5763553239</v>
      </c>
    </row>
    <row r="13" spans="2:20" x14ac:dyDescent="0.25">
      <c r="B13" s="277"/>
      <c r="C13" s="252">
        <v>45474</v>
      </c>
      <c r="D13" s="231">
        <f t="shared" si="7"/>
        <v>3073.4000641294729</v>
      </c>
      <c r="E13" s="231">
        <f t="shared" si="8"/>
        <v>10329.270821174276</v>
      </c>
      <c r="F13" s="231">
        <f t="shared" si="9"/>
        <v>27831.244485371339</v>
      </c>
      <c r="G13" s="231">
        <f t="shared" si="10"/>
        <v>31076.76488331399</v>
      </c>
      <c r="H13" s="231">
        <f t="shared" si="1"/>
        <v>595.51905170368639</v>
      </c>
      <c r="I13" s="231">
        <f t="shared" si="2"/>
        <v>1292.605971104646</v>
      </c>
      <c r="J13" s="232">
        <f t="shared" si="3"/>
        <v>74198.8052767974</v>
      </c>
      <c r="K13" s="233">
        <f>('Known LI Estimates'!AE16+'Estimated LI (Addition)'!AE16)*(1+$T$3)</f>
        <v>65200.378137129504</v>
      </c>
      <c r="L13" s="233">
        <f>('Known LI Estimates'!AF16+'Estimated LI (Addition)'!AF16)*(1+$T$3)</f>
        <v>150461.6547201194</v>
      </c>
      <c r="M13" s="233">
        <f>('Known LI Estimates'!AG16+'Estimated LI (Addition)'!AG16)*(1+$T$3)</f>
        <v>409644.34557658096</v>
      </c>
      <c r="N13" s="233">
        <f>('Known LI Estimates'!AH16+'Estimated LI (Addition)'!AH16)*(1+$T$3)</f>
        <v>495620.42170043167</v>
      </c>
      <c r="O13" s="233">
        <f>'Known LI Estimates'!AI16+((('Known LI Estimates'!$AI$28*('G BD Counts and Usage'!$T$2))/12))</f>
        <v>23074.644558469965</v>
      </c>
      <c r="P13" s="233">
        <f>'Known LI Estimates'!AJ16+((('Known LI Estimates'!$AJ$28*('G BD Counts and Usage'!$T$2))/12))</f>
        <v>45009.575679869129</v>
      </c>
      <c r="Q13" s="234">
        <f t="shared" si="5"/>
        <v>1189011.0203726008</v>
      </c>
    </row>
    <row r="14" spans="2:20" x14ac:dyDescent="0.25">
      <c r="B14" s="277"/>
      <c r="C14" s="252">
        <v>45505</v>
      </c>
      <c r="D14" s="231">
        <f t="shared" si="7"/>
        <v>3099.0117313305518</v>
      </c>
      <c r="E14" s="231">
        <f t="shared" si="8"/>
        <v>10415.348078017394</v>
      </c>
      <c r="F14" s="231">
        <f t="shared" si="9"/>
        <v>28063.171522749431</v>
      </c>
      <c r="G14" s="231">
        <f t="shared" si="10"/>
        <v>31335.737924008274</v>
      </c>
      <c r="H14" s="231">
        <f t="shared" si="1"/>
        <v>600.48171046788377</v>
      </c>
      <c r="I14" s="231">
        <f t="shared" si="2"/>
        <v>1303.377687530518</v>
      </c>
      <c r="J14" s="232">
        <f t="shared" si="3"/>
        <v>74817.128654104046</v>
      </c>
      <c r="K14" s="233">
        <f>('Known LI Estimates'!AE17+'Estimated LI (Addition)'!AE17)*(1+$T$3)</f>
        <v>64036.717263976032</v>
      </c>
      <c r="L14" s="233">
        <f>('Known LI Estimates'!AF17+'Estimated LI (Addition)'!AF17)*(1+$T$3)</f>
        <v>154489.80271432173</v>
      </c>
      <c r="M14" s="233">
        <f>('Known LI Estimates'!AG17+'Estimated LI (Addition)'!AG17)*(1+$T$3)</f>
        <v>422411.85415322159</v>
      </c>
      <c r="N14" s="233">
        <f>('Known LI Estimates'!AH17+'Estimated LI (Addition)'!AH17)*(1+$T$3)</f>
        <v>518744.6523398034</v>
      </c>
      <c r="O14" s="233">
        <f>'Known LI Estimates'!AI17+((('Known LI Estimates'!$AI$28*('G BD Counts and Usage'!$T$2))/12))</f>
        <v>18349.23255388761</v>
      </c>
      <c r="P14" s="233">
        <f>'Known LI Estimates'!AJ17+((('Known LI Estimates'!$AJ$28*('G BD Counts and Usage'!$T$2))/12))</f>
        <v>36129.484738591775</v>
      </c>
      <c r="Q14" s="234">
        <f t="shared" si="5"/>
        <v>1214161.7437638023</v>
      </c>
    </row>
    <row r="15" spans="2:20" x14ac:dyDescent="0.25">
      <c r="B15" s="278"/>
      <c r="C15" s="253">
        <v>45536</v>
      </c>
      <c r="D15" s="231">
        <f t="shared" si="7"/>
        <v>3124.8368290916396</v>
      </c>
      <c r="E15" s="231">
        <f t="shared" si="8"/>
        <v>10502.142645334205</v>
      </c>
      <c r="F15" s="231">
        <f t="shared" si="9"/>
        <v>28297.03128543901</v>
      </c>
      <c r="G15" s="231">
        <f t="shared" si="10"/>
        <v>31596.869073375008</v>
      </c>
      <c r="H15" s="231">
        <f t="shared" si="1"/>
        <v>605.48572472178273</v>
      </c>
      <c r="I15" s="231">
        <f t="shared" si="2"/>
        <v>1314.2391682599389</v>
      </c>
      <c r="J15" s="232">
        <f t="shared" si="3"/>
        <v>75440.604726221587</v>
      </c>
      <c r="K15" s="233">
        <f>('Known LI Estimates'!AE18+'Estimated LI (Addition)'!AE18)*(1+$T$3)</f>
        <v>91322.813974978679</v>
      </c>
      <c r="L15" s="233">
        <f>('Known LI Estimates'!AF18+'Estimated LI (Addition)'!AF18)*(1+$T$3)</f>
        <v>218951.99800168877</v>
      </c>
      <c r="M15" s="233">
        <f>('Known LI Estimates'!AG18+'Estimated LI (Addition)'!AG18)*(1+$T$3)</f>
        <v>606437.69083808723</v>
      </c>
      <c r="N15" s="233">
        <f>('Known LI Estimates'!AH18+'Estimated LI (Addition)'!AH18)*(1+$T$3)</f>
        <v>754902.16175995278</v>
      </c>
      <c r="O15" s="233">
        <f>'Known LI Estimates'!AI18+((('Known LI Estimates'!$AI$28*('G BD Counts and Usage'!$T$2))/12))</f>
        <v>19164.00234044317</v>
      </c>
      <c r="P15" s="233">
        <f>'Known LI Estimates'!AJ18+((('Known LI Estimates'!$AJ$28*('G BD Counts and Usage'!$T$2))/12))</f>
        <v>39551.555832991173</v>
      </c>
      <c r="Q15" s="234">
        <f t="shared" si="5"/>
        <v>1730330.2227481417</v>
      </c>
    </row>
    <row r="16" spans="2:20" ht="15.6" x14ac:dyDescent="0.3">
      <c r="B16" s="255" t="s">
        <v>146</v>
      </c>
      <c r="C16" s="237"/>
      <c r="D16" s="238">
        <f t="shared" ref="D16:I16" si="11">SUM(D4:D15)</f>
        <v>32754.741850697592</v>
      </c>
      <c r="E16" s="238">
        <f t="shared" si="11"/>
        <v>107119.30280218876</v>
      </c>
      <c r="F16" s="238">
        <f t="shared" si="11"/>
        <v>289356.16622488305</v>
      </c>
      <c r="G16" s="238">
        <f t="shared" si="11"/>
        <v>321711.65396678582</v>
      </c>
      <c r="H16" s="238">
        <f t="shared" si="11"/>
        <v>6944.4949977830975</v>
      </c>
      <c r="I16" s="238">
        <f t="shared" si="11"/>
        <v>15073.398029434042</v>
      </c>
      <c r="J16" s="238">
        <f>SUM(D16:I16)</f>
        <v>772959.7578717724</v>
      </c>
      <c r="K16" s="235">
        <f t="shared" ref="K16:P16" si="12">SUM(K4:K15)</f>
        <v>2820600.1475018011</v>
      </c>
      <c r="L16" s="235">
        <f t="shared" si="12"/>
        <v>5811508.8201668374</v>
      </c>
      <c r="M16" s="235">
        <f t="shared" si="12"/>
        <v>16287974.387721471</v>
      </c>
      <c r="N16" s="235">
        <f t="shared" si="12"/>
        <v>20076008.620903209</v>
      </c>
      <c r="O16" s="235">
        <f t="shared" si="12"/>
        <v>737699.97059642675</v>
      </c>
      <c r="P16" s="235">
        <f t="shared" si="12"/>
        <v>1500076.1660762429</v>
      </c>
      <c r="Q16" s="235">
        <f>SUM(K16:P16)</f>
        <v>47233868.112965986</v>
      </c>
    </row>
    <row r="18" spans="1:10" ht="15.6" x14ac:dyDescent="0.3">
      <c r="A18" s="239"/>
      <c r="B18" s="236" t="s">
        <v>184</v>
      </c>
      <c r="C18" s="236"/>
      <c r="D18" s="246">
        <f>'Estimated LI (Addition)'!C28+'Known LI Estimates'!C28</f>
        <v>2899.9481044126787</v>
      </c>
      <c r="E18" s="246">
        <f>'Estimated LI (Addition)'!D28+'Known LI Estimates'!D28</f>
        <v>9746.3228713486642</v>
      </c>
      <c r="F18" s="246">
        <f>'Estimated LI (Addition)'!E28+'Known LI Estimates'!E28</f>
        <v>26260.546302050963</v>
      </c>
      <c r="G18" s="246">
        <f>'Estimated LI (Addition)'!F28+'Known LI Estimates'!F28</f>
        <v>29322.900870105655</v>
      </c>
      <c r="H18" s="246">
        <f>'Estimated LI (Addition)'!G28+'Known LI Estimates'!G28</f>
        <v>584.61622125543818</v>
      </c>
      <c r="I18" s="246">
        <f>'Estimated LI (Addition)'!H28+'Known LI Estimates'!H28</f>
        <v>1189.6656308266004</v>
      </c>
      <c r="J18" s="254">
        <f>'Estimated LI (Addition)'!I28+'Known LI Estimates'!I28</f>
        <v>70004</v>
      </c>
    </row>
    <row r="19" spans="1:10" x14ac:dyDescent="0.25">
      <c r="D19" s="257"/>
      <c r="E19" s="257"/>
      <c r="F19" s="257"/>
      <c r="G19" s="257"/>
      <c r="H19" s="257"/>
      <c r="I19" s="257"/>
      <c r="J19" s="257"/>
    </row>
    <row r="21" spans="1:10" x14ac:dyDescent="0.25">
      <c r="A21" s="243" t="s">
        <v>0</v>
      </c>
      <c r="B21" s="11"/>
      <c r="G21" s="239"/>
    </row>
    <row r="22" spans="1:10" ht="51.6" x14ac:dyDescent="0.25">
      <c r="A22" s="68" t="s">
        <v>47</v>
      </c>
      <c r="B22" s="258" t="s">
        <v>187</v>
      </c>
      <c r="G22" s="239"/>
    </row>
    <row r="23" spans="1:10" ht="21" x14ac:dyDescent="0.25">
      <c r="A23" s="68" t="s">
        <v>53</v>
      </c>
      <c r="B23" s="258" t="s">
        <v>189</v>
      </c>
      <c r="C23" s="241"/>
      <c r="D23" s="242"/>
      <c r="G23" s="239"/>
    </row>
  </sheetData>
  <mergeCells count="5">
    <mergeCell ref="B4:B15"/>
    <mergeCell ref="K2:P2"/>
    <mergeCell ref="Q2:Q3"/>
    <mergeCell ref="D2:I2"/>
    <mergeCell ref="J2:J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M50"/>
  <sheetViews>
    <sheetView zoomScaleNormal="100" workbookViewId="0">
      <pane xSplit="2" ySplit="2" topLeftCell="AN3" activePane="bottomRight" state="frozen"/>
      <selection pane="topRight" activeCell="C1" sqref="C1"/>
      <selection pane="bottomLeft" activeCell="A3" sqref="A3"/>
      <selection pane="bottomRight" activeCell="BK7" sqref="BK7"/>
    </sheetView>
  </sheetViews>
  <sheetFormatPr defaultRowHeight="15.6" x14ac:dyDescent="0.3"/>
  <cols>
    <col min="3" max="37" width="8.69921875" customWidth="1"/>
    <col min="44" max="49" width="8.69921875" style="185"/>
    <col min="56" max="58" width="9" style="185"/>
    <col min="59" max="65" width="8.69921875" style="185" customWidth="1"/>
  </cols>
  <sheetData>
    <row r="1" spans="1:65" ht="31.5" customHeight="1" x14ac:dyDescent="0.3">
      <c r="A1" s="201"/>
      <c r="B1" s="299" t="s">
        <v>11</v>
      </c>
      <c r="C1" s="287" t="s">
        <v>10</v>
      </c>
      <c r="D1" s="288"/>
      <c r="E1" s="288"/>
      <c r="F1" s="288"/>
      <c r="G1" s="288"/>
      <c r="H1" s="289"/>
      <c r="I1" s="282" t="s">
        <v>16</v>
      </c>
      <c r="J1" s="293" t="s">
        <v>9</v>
      </c>
      <c r="K1" s="294"/>
      <c r="L1" s="294"/>
      <c r="M1" s="294"/>
      <c r="N1" s="294"/>
      <c r="O1" s="295"/>
      <c r="P1" s="282" t="s">
        <v>16</v>
      </c>
      <c r="Q1" s="296" t="s">
        <v>8</v>
      </c>
      <c r="R1" s="297"/>
      <c r="S1" s="297"/>
      <c r="T1" s="297"/>
      <c r="U1" s="297"/>
      <c r="V1" s="298"/>
      <c r="W1" s="282" t="s">
        <v>16</v>
      </c>
      <c r="X1" s="293" t="s">
        <v>21</v>
      </c>
      <c r="Y1" s="294"/>
      <c r="Z1" s="294"/>
      <c r="AA1" s="294"/>
      <c r="AB1" s="294"/>
      <c r="AC1" s="295"/>
      <c r="AD1" s="282" t="s">
        <v>16</v>
      </c>
      <c r="AE1" s="293" t="s">
        <v>22</v>
      </c>
      <c r="AF1" s="294"/>
      <c r="AG1" s="294"/>
      <c r="AH1" s="294"/>
      <c r="AI1" s="294"/>
      <c r="AJ1" s="295"/>
      <c r="AK1" s="282" t="s">
        <v>16</v>
      </c>
      <c r="AL1" s="290" t="s">
        <v>144</v>
      </c>
      <c r="AM1" s="291"/>
      <c r="AN1" s="291"/>
      <c r="AO1" s="291"/>
      <c r="AP1" s="291"/>
      <c r="AQ1" s="292"/>
      <c r="AR1" s="290" t="s">
        <v>145</v>
      </c>
      <c r="AS1" s="291"/>
      <c r="AT1" s="291"/>
      <c r="AU1" s="291"/>
      <c r="AV1" s="291"/>
      <c r="AW1" s="292"/>
      <c r="AX1" s="290" t="s">
        <v>20</v>
      </c>
      <c r="AY1" s="291"/>
      <c r="AZ1" s="291"/>
      <c r="BA1" s="291"/>
      <c r="BB1" s="291"/>
      <c r="BC1" s="292"/>
      <c r="BG1" s="287" t="s">
        <v>143</v>
      </c>
      <c r="BH1" s="288"/>
      <c r="BI1" s="288"/>
      <c r="BJ1" s="288"/>
      <c r="BK1" s="288"/>
      <c r="BL1" s="289"/>
      <c r="BM1" s="282" t="s">
        <v>16</v>
      </c>
    </row>
    <row r="2" spans="1:65" x14ac:dyDescent="0.3">
      <c r="A2" s="186"/>
      <c r="B2" s="300"/>
      <c r="C2" s="202" t="s">
        <v>5</v>
      </c>
      <c r="D2" s="202" t="s">
        <v>4</v>
      </c>
      <c r="E2" s="202" t="s">
        <v>106</v>
      </c>
      <c r="F2" s="202" t="s">
        <v>107</v>
      </c>
      <c r="G2" s="202" t="s">
        <v>108</v>
      </c>
      <c r="H2" s="202" t="s">
        <v>109</v>
      </c>
      <c r="I2" s="283"/>
      <c r="J2" s="202" t="s">
        <v>5</v>
      </c>
      <c r="K2" s="202" t="s">
        <v>4</v>
      </c>
      <c r="L2" s="202" t="s">
        <v>106</v>
      </c>
      <c r="M2" s="202" t="s">
        <v>107</v>
      </c>
      <c r="N2" s="202" t="s">
        <v>108</v>
      </c>
      <c r="O2" s="202" t="s">
        <v>109</v>
      </c>
      <c r="P2" s="283"/>
      <c r="Q2" s="202" t="s">
        <v>5</v>
      </c>
      <c r="R2" s="202" t="s">
        <v>4</v>
      </c>
      <c r="S2" s="202" t="s">
        <v>106</v>
      </c>
      <c r="T2" s="202" t="s">
        <v>107</v>
      </c>
      <c r="U2" s="202" t="s">
        <v>108</v>
      </c>
      <c r="V2" s="202" t="s">
        <v>109</v>
      </c>
      <c r="W2" s="283"/>
      <c r="X2" s="202" t="s">
        <v>5</v>
      </c>
      <c r="Y2" s="202" t="s">
        <v>4</v>
      </c>
      <c r="Z2" s="202" t="s">
        <v>106</v>
      </c>
      <c r="AA2" s="202" t="s">
        <v>107</v>
      </c>
      <c r="AB2" s="202" t="s">
        <v>108</v>
      </c>
      <c r="AC2" s="202" t="s">
        <v>109</v>
      </c>
      <c r="AD2" s="283"/>
      <c r="AE2" s="202" t="s">
        <v>5</v>
      </c>
      <c r="AF2" s="202" t="s">
        <v>4</v>
      </c>
      <c r="AG2" s="202" t="s">
        <v>106</v>
      </c>
      <c r="AH2" s="202" t="s">
        <v>107</v>
      </c>
      <c r="AI2" s="202" t="s">
        <v>108</v>
      </c>
      <c r="AJ2" s="202" t="s">
        <v>109</v>
      </c>
      <c r="AK2" s="283"/>
      <c r="AL2" s="202" t="s">
        <v>5</v>
      </c>
      <c r="AM2" s="202" t="s">
        <v>4</v>
      </c>
      <c r="AN2" s="202" t="s">
        <v>106</v>
      </c>
      <c r="AO2" s="202" t="s">
        <v>107</v>
      </c>
      <c r="AP2" s="202" t="s">
        <v>108</v>
      </c>
      <c r="AQ2" s="202" t="s">
        <v>109</v>
      </c>
      <c r="AR2" s="202" t="s">
        <v>5</v>
      </c>
      <c r="AS2" s="202" t="s">
        <v>4</v>
      </c>
      <c r="AT2" s="202" t="s">
        <v>106</v>
      </c>
      <c r="AU2" s="202" t="s">
        <v>107</v>
      </c>
      <c r="AV2" s="202" t="s">
        <v>108</v>
      </c>
      <c r="AW2" s="202" t="s">
        <v>109</v>
      </c>
      <c r="AX2" s="202" t="s">
        <v>5</v>
      </c>
      <c r="AY2" s="202" t="s">
        <v>4</v>
      </c>
      <c r="AZ2" s="202" t="s">
        <v>106</v>
      </c>
      <c r="BA2" s="202" t="s">
        <v>107</v>
      </c>
      <c r="BB2" s="202" t="s">
        <v>108</v>
      </c>
      <c r="BC2" s="202" t="s">
        <v>109</v>
      </c>
      <c r="BG2" s="202" t="s">
        <v>5</v>
      </c>
      <c r="BH2" s="202" t="s">
        <v>4</v>
      </c>
      <c r="BI2" s="202" t="s">
        <v>106</v>
      </c>
      <c r="BJ2" s="202" t="s">
        <v>107</v>
      </c>
      <c r="BK2" s="202" t="s">
        <v>108</v>
      </c>
      <c r="BL2" s="202" t="s">
        <v>109</v>
      </c>
      <c r="BM2" s="283"/>
    </row>
    <row r="3" spans="1:65" x14ac:dyDescent="0.3">
      <c r="A3" s="301" t="s">
        <v>14</v>
      </c>
      <c r="B3" s="187">
        <v>202208</v>
      </c>
      <c r="C3" s="284">
        <v>8711</v>
      </c>
      <c r="D3" s="284">
        <v>11777</v>
      </c>
      <c r="E3" s="284">
        <v>11577</v>
      </c>
      <c r="F3" s="284">
        <v>13098</v>
      </c>
      <c r="G3" s="284">
        <v>0</v>
      </c>
      <c r="H3" s="284">
        <v>0</v>
      </c>
      <c r="I3" s="188">
        <v>45163</v>
      </c>
      <c r="J3" s="189">
        <v>1701234.4919999901</v>
      </c>
      <c r="K3" s="189">
        <v>5332700.2529999996</v>
      </c>
      <c r="L3" s="189">
        <v>5559546.3150000004</v>
      </c>
      <c r="M3" s="189">
        <v>7302745.5459999898</v>
      </c>
      <c r="N3" s="189"/>
      <c r="O3" s="189"/>
      <c r="P3" s="190">
        <v>19896226.60599998</v>
      </c>
      <c r="Q3" s="189">
        <v>7777836.1649999898</v>
      </c>
      <c r="R3" s="189">
        <v>3246203.0660000001</v>
      </c>
      <c r="S3" s="189">
        <v>3452517.0659999899</v>
      </c>
      <c r="T3" s="189">
        <v>4555948.3399999896</v>
      </c>
      <c r="U3" s="189"/>
      <c r="V3" s="189"/>
      <c r="W3" s="190">
        <v>19032504.636999968</v>
      </c>
      <c r="X3" s="189">
        <v>9479070.6569999792</v>
      </c>
      <c r="Y3" s="189">
        <v>8578903.3190000001</v>
      </c>
      <c r="Z3" s="189">
        <v>9012063.3809999898</v>
      </c>
      <c r="AA3" s="189">
        <v>11858693.885999979</v>
      </c>
      <c r="AB3" s="189">
        <v>0</v>
      </c>
      <c r="AC3" s="189">
        <v>0</v>
      </c>
      <c r="AD3" s="190">
        <v>38928731.242999949</v>
      </c>
      <c r="AE3" s="191" t="s">
        <v>1</v>
      </c>
      <c r="AF3" s="191" t="s">
        <v>1</v>
      </c>
      <c r="AG3" s="191" t="s">
        <v>1</v>
      </c>
      <c r="AH3" s="191" t="s">
        <v>1</v>
      </c>
      <c r="AI3" s="191" t="s">
        <v>1</v>
      </c>
      <c r="AJ3" s="191" t="s">
        <v>1</v>
      </c>
      <c r="AK3" s="192" t="s">
        <v>1</v>
      </c>
      <c r="AL3" s="189">
        <f>J3/$C$15</f>
        <v>195.29726690391345</v>
      </c>
      <c r="AM3" s="189">
        <f>K3/$D$15</f>
        <v>452.80633888086948</v>
      </c>
      <c r="AN3" s="189">
        <f>L3/$E$15</f>
        <v>480.22340114019181</v>
      </c>
      <c r="AO3" s="189">
        <f>M3/$F$15</f>
        <v>557.54661368147731</v>
      </c>
      <c r="AP3" s="189"/>
      <c r="AQ3" s="189"/>
      <c r="AR3" s="189">
        <f>Q3/$C$15</f>
        <v>892.87523418665933</v>
      </c>
      <c r="AS3" s="189">
        <f>R3/$D$15</f>
        <v>275.63921762757917</v>
      </c>
      <c r="AT3" s="189">
        <f>S3/$E$15</f>
        <v>298.22208395957415</v>
      </c>
      <c r="AU3" s="189">
        <f>T3/$F$15</f>
        <v>347.8354206749114</v>
      </c>
      <c r="AV3" s="189"/>
      <c r="AW3" s="189"/>
      <c r="AX3" s="191" t="s">
        <v>1</v>
      </c>
      <c r="AY3" s="191" t="s">
        <v>1</v>
      </c>
      <c r="AZ3" s="191" t="s">
        <v>1</v>
      </c>
      <c r="BA3" s="191" t="s">
        <v>1</v>
      </c>
      <c r="BB3" s="191" t="s">
        <v>1</v>
      </c>
      <c r="BC3" s="191" t="s">
        <v>1</v>
      </c>
      <c r="BF3" s="216" t="s">
        <v>156</v>
      </c>
      <c r="BG3" s="207">
        <f>C15/COUNT($B$3:$B$14)</f>
        <v>725.91666666666663</v>
      </c>
      <c r="BH3" s="208">
        <f>D15/COUNT($B$3:$B$14)</f>
        <v>981.41666666666663</v>
      </c>
      <c r="BI3" s="208">
        <f>E15/COUNT($B$3:$B$14)</f>
        <v>964.75</v>
      </c>
      <c r="BJ3" s="208">
        <f>F15/COUNT($B$3:$B$14)</f>
        <v>1091.5</v>
      </c>
      <c r="BK3" s="208"/>
      <c r="BL3" s="218"/>
      <c r="BM3" s="207">
        <f>SUM(BG3:BL3)</f>
        <v>3763.583333333333</v>
      </c>
    </row>
    <row r="4" spans="1:65" x14ac:dyDescent="0.3">
      <c r="A4" s="302"/>
      <c r="B4" s="187">
        <v>202209</v>
      </c>
      <c r="C4" s="285"/>
      <c r="D4" s="285"/>
      <c r="E4" s="285"/>
      <c r="F4" s="285"/>
      <c r="G4" s="285"/>
      <c r="H4" s="285"/>
      <c r="I4" s="188">
        <v>0</v>
      </c>
      <c r="J4" s="189">
        <v>1838341.2889999901</v>
      </c>
      <c r="K4" s="189">
        <v>5282388.2939999998</v>
      </c>
      <c r="L4" s="189">
        <v>5425674.5749999899</v>
      </c>
      <c r="M4" s="189">
        <v>7114367.9889999898</v>
      </c>
      <c r="N4" s="189"/>
      <c r="O4" s="189"/>
      <c r="P4" s="190">
        <v>19660772.14699997</v>
      </c>
      <c r="Q4" s="189">
        <v>7578440.9230000004</v>
      </c>
      <c r="R4" s="189">
        <v>2934776.1850000001</v>
      </c>
      <c r="S4" s="189">
        <v>2791204.7740000002</v>
      </c>
      <c r="T4" s="189">
        <v>3603565.534</v>
      </c>
      <c r="U4" s="189"/>
      <c r="V4" s="189"/>
      <c r="W4" s="190">
        <v>16907987.416000001</v>
      </c>
      <c r="X4" s="189">
        <v>9416782.21199999</v>
      </c>
      <c r="Y4" s="189">
        <v>8217164.4790000003</v>
      </c>
      <c r="Z4" s="189">
        <v>8216879.3489999902</v>
      </c>
      <c r="AA4" s="189">
        <v>10717933.522999991</v>
      </c>
      <c r="AB4" s="189">
        <v>0</v>
      </c>
      <c r="AC4" s="189">
        <v>0</v>
      </c>
      <c r="AD4" s="190">
        <v>36568759.562999971</v>
      </c>
      <c r="AE4" s="191" t="s">
        <v>1</v>
      </c>
      <c r="AF4" s="191" t="s">
        <v>1</v>
      </c>
      <c r="AG4" s="191" t="s">
        <v>1</v>
      </c>
      <c r="AH4" s="191" t="s">
        <v>1</v>
      </c>
      <c r="AI4" s="191" t="s">
        <v>1</v>
      </c>
      <c r="AJ4" s="191" t="s">
        <v>1</v>
      </c>
      <c r="AK4" s="192" t="s">
        <v>1</v>
      </c>
      <c r="AL4" s="189">
        <f t="shared" ref="AL4:AL14" si="0">J4/$C$15</f>
        <v>211.03676833888073</v>
      </c>
      <c r="AM4" s="189">
        <f t="shared" ref="AM4:AM15" si="1">K4/$D$15</f>
        <v>448.53428666043982</v>
      </c>
      <c r="AN4" s="189">
        <f t="shared" ref="AN4:AN15" si="2">L4/$E$15</f>
        <v>468.65980608102183</v>
      </c>
      <c r="AO4" s="189">
        <f t="shared" ref="AO4:AO15" si="3">M4/$F$15</f>
        <v>543.16445174835781</v>
      </c>
      <c r="AP4" s="189"/>
      <c r="AQ4" s="189"/>
      <c r="AR4" s="189">
        <f t="shared" ref="AR4:AR15" si="4">Q4/$C$15</f>
        <v>869.98518229824367</v>
      </c>
      <c r="AS4" s="189">
        <f t="shared" ref="AS4:AS15" si="5">R4/$D$15</f>
        <v>249.19556635815573</v>
      </c>
      <c r="AT4" s="189">
        <f t="shared" ref="AT4:AT15" si="6">S4/$E$15</f>
        <v>241.09914261034811</v>
      </c>
      <c r="AU4" s="189">
        <f t="shared" ref="AU4:AU15" si="7">T4/$F$15</f>
        <v>275.12334203695218</v>
      </c>
      <c r="AV4" s="189"/>
      <c r="AW4" s="189"/>
      <c r="AX4" s="191" t="s">
        <v>1</v>
      </c>
      <c r="AY4" s="191" t="s">
        <v>1</v>
      </c>
      <c r="AZ4" s="191" t="s">
        <v>1</v>
      </c>
      <c r="BA4" s="191" t="s">
        <v>1</v>
      </c>
      <c r="BB4" s="191" t="s">
        <v>1</v>
      </c>
      <c r="BC4" s="191" t="s">
        <v>1</v>
      </c>
      <c r="BF4" s="216" t="s">
        <v>157</v>
      </c>
      <c r="BG4" s="209">
        <f>BG3+C15/COUNT($B$3:$B$14)</f>
        <v>1451.8333333333333</v>
      </c>
      <c r="BH4" s="209">
        <f>BH3+D15/COUNT($B$3:$B$14)</f>
        <v>1962.8333333333333</v>
      </c>
      <c r="BI4" s="209">
        <f>BI3+E15/COUNT($B$3:$B$14)</f>
        <v>1929.5</v>
      </c>
      <c r="BJ4" s="209">
        <f>BJ3+F15/COUNT($B$3:$B$14)</f>
        <v>2183</v>
      </c>
      <c r="BK4" s="209"/>
      <c r="BL4" s="219"/>
      <c r="BM4" s="209">
        <f t="shared" ref="BM4:BM14" si="8">SUM(BG4:BL4)</f>
        <v>7527.1666666666661</v>
      </c>
    </row>
    <row r="5" spans="1:65" x14ac:dyDescent="0.3">
      <c r="A5" s="302"/>
      <c r="B5" s="187">
        <v>202210</v>
      </c>
      <c r="C5" s="285"/>
      <c r="D5" s="285"/>
      <c r="E5" s="285"/>
      <c r="F5" s="285"/>
      <c r="G5" s="285"/>
      <c r="H5" s="285"/>
      <c r="I5" s="188">
        <v>0</v>
      </c>
      <c r="J5" s="189">
        <v>1940307.412</v>
      </c>
      <c r="K5" s="189">
        <v>5116082.8339999998</v>
      </c>
      <c r="L5" s="189">
        <v>5108366.3090000004</v>
      </c>
      <c r="M5" s="189">
        <v>6713202.8359999899</v>
      </c>
      <c r="N5" s="189"/>
      <c r="O5" s="189"/>
      <c r="P5" s="190">
        <v>18877959.390999988</v>
      </c>
      <c r="Q5" s="189">
        <v>6731110.61499999</v>
      </c>
      <c r="R5" s="189">
        <v>2273872.0469999998</v>
      </c>
      <c r="S5" s="189">
        <v>1819516.7309999899</v>
      </c>
      <c r="T5" s="189">
        <v>2254050.7960000001</v>
      </c>
      <c r="U5" s="189"/>
      <c r="V5" s="189"/>
      <c r="W5" s="190">
        <v>13078550.188999979</v>
      </c>
      <c r="X5" s="189">
        <v>8671418.0269999895</v>
      </c>
      <c r="Y5" s="189">
        <v>7389954.8809999991</v>
      </c>
      <c r="Z5" s="189">
        <v>6927883.0399999898</v>
      </c>
      <c r="AA5" s="189">
        <v>8967253.63199999</v>
      </c>
      <c r="AB5" s="189">
        <v>0</v>
      </c>
      <c r="AC5" s="189">
        <v>0</v>
      </c>
      <c r="AD5" s="190">
        <v>31956509.579999968</v>
      </c>
      <c r="AE5" s="191" t="s">
        <v>1</v>
      </c>
      <c r="AF5" s="191" t="s">
        <v>1</v>
      </c>
      <c r="AG5" s="191" t="s">
        <v>1</v>
      </c>
      <c r="AH5" s="191" t="s">
        <v>1</v>
      </c>
      <c r="AI5" s="191" t="s">
        <v>1</v>
      </c>
      <c r="AJ5" s="191" t="s">
        <v>1</v>
      </c>
      <c r="AK5" s="192" t="s">
        <v>1</v>
      </c>
      <c r="AL5" s="189">
        <f t="shared" si="0"/>
        <v>222.74221237515783</v>
      </c>
      <c r="AM5" s="189">
        <f t="shared" si="1"/>
        <v>434.41307922221279</v>
      </c>
      <c r="AN5" s="189">
        <f t="shared" si="2"/>
        <v>441.2513007687657</v>
      </c>
      <c r="AO5" s="189">
        <f t="shared" si="3"/>
        <v>512.53648160024352</v>
      </c>
      <c r="AP5" s="189"/>
      <c r="AQ5" s="189"/>
      <c r="AR5" s="189">
        <f t="shared" si="4"/>
        <v>772.71388072551827</v>
      </c>
      <c r="AS5" s="189">
        <f t="shared" si="5"/>
        <v>193.07735815572724</v>
      </c>
      <c r="AT5" s="189">
        <f t="shared" si="6"/>
        <v>157.16651386369438</v>
      </c>
      <c r="AU5" s="189">
        <f t="shared" si="7"/>
        <v>172.09121972820279</v>
      </c>
      <c r="AV5" s="189"/>
      <c r="AW5" s="189"/>
      <c r="AX5" s="191" t="s">
        <v>1</v>
      </c>
      <c r="AY5" s="191" t="s">
        <v>1</v>
      </c>
      <c r="AZ5" s="191" t="s">
        <v>1</v>
      </c>
      <c r="BA5" s="191" t="s">
        <v>1</v>
      </c>
      <c r="BB5" s="191" t="s">
        <v>1</v>
      </c>
      <c r="BC5" s="191" t="s">
        <v>1</v>
      </c>
      <c r="BF5" s="216" t="s">
        <v>158</v>
      </c>
      <c r="BG5" s="209">
        <f t="shared" ref="BG5:BG14" si="9">BG4+$BG$3</f>
        <v>2177.75</v>
      </c>
      <c r="BH5" s="209">
        <f t="shared" ref="BH5:BH14" si="10">BH4+$BH$3</f>
        <v>2944.25</v>
      </c>
      <c r="BI5" s="209">
        <f t="shared" ref="BI5:BI14" si="11">BI4+$BI$3</f>
        <v>2894.25</v>
      </c>
      <c r="BJ5" s="209">
        <f t="shared" ref="BJ5:BJ14" si="12">BJ4+$BJ$3</f>
        <v>3274.5</v>
      </c>
      <c r="BK5" s="209"/>
      <c r="BL5" s="219"/>
      <c r="BM5" s="209">
        <f t="shared" si="8"/>
        <v>11290.75</v>
      </c>
    </row>
    <row r="6" spans="1:65" x14ac:dyDescent="0.3">
      <c r="A6" s="302"/>
      <c r="B6" s="187">
        <v>202211</v>
      </c>
      <c r="C6" s="285"/>
      <c r="D6" s="285"/>
      <c r="E6" s="285"/>
      <c r="F6" s="285"/>
      <c r="G6" s="285"/>
      <c r="H6" s="285"/>
      <c r="I6" s="188">
        <v>0</v>
      </c>
      <c r="J6" s="189">
        <v>2210533.7140000002</v>
      </c>
      <c r="K6" s="189">
        <v>5754200.1979999999</v>
      </c>
      <c r="L6" s="189">
        <v>5557276.7609999999</v>
      </c>
      <c r="M6" s="189">
        <v>7294719.0930000003</v>
      </c>
      <c r="N6" s="189"/>
      <c r="O6" s="189"/>
      <c r="P6" s="190">
        <v>20816729.766000003</v>
      </c>
      <c r="Q6" s="189">
        <v>8747035.4989999998</v>
      </c>
      <c r="R6" s="189">
        <v>5011185.7769999998</v>
      </c>
      <c r="S6" s="189">
        <v>3131342.5229999898</v>
      </c>
      <c r="T6" s="189">
        <v>3991224.7570000002</v>
      </c>
      <c r="U6" s="189"/>
      <c r="V6" s="189"/>
      <c r="W6" s="190">
        <v>20880788.555999991</v>
      </c>
      <c r="X6" s="189">
        <v>10957569.213</v>
      </c>
      <c r="Y6" s="189">
        <v>10765385.975</v>
      </c>
      <c r="Z6" s="189">
        <v>8688619.2839999907</v>
      </c>
      <c r="AA6" s="189">
        <v>11285943.850000001</v>
      </c>
      <c r="AB6" s="189">
        <v>0</v>
      </c>
      <c r="AC6" s="189">
        <v>0</v>
      </c>
      <c r="AD6" s="190">
        <v>41697518.321999997</v>
      </c>
      <c r="AE6" s="191" t="s">
        <v>1</v>
      </c>
      <c r="AF6" s="191" t="s">
        <v>1</v>
      </c>
      <c r="AG6" s="191" t="s">
        <v>1</v>
      </c>
      <c r="AH6" s="191" t="s">
        <v>1</v>
      </c>
      <c r="AI6" s="191" t="s">
        <v>1</v>
      </c>
      <c r="AJ6" s="191" t="s">
        <v>1</v>
      </c>
      <c r="AK6" s="192" t="s">
        <v>1</v>
      </c>
      <c r="AL6" s="189">
        <f t="shared" si="0"/>
        <v>253.76348455975204</v>
      </c>
      <c r="AM6" s="189">
        <f t="shared" si="1"/>
        <v>488.59643355693299</v>
      </c>
      <c r="AN6" s="189">
        <f t="shared" si="2"/>
        <v>480.02736123348018</v>
      </c>
      <c r="AO6" s="189">
        <f t="shared" si="3"/>
        <v>556.93381378836466</v>
      </c>
      <c r="AP6" s="189"/>
      <c r="AQ6" s="189"/>
      <c r="AR6" s="189">
        <f t="shared" si="4"/>
        <v>1004.136780966594</v>
      </c>
      <c r="AS6" s="189">
        <f t="shared" si="5"/>
        <v>425.50613713169736</v>
      </c>
      <c r="AT6" s="189">
        <f t="shared" si="6"/>
        <v>270.47961674008724</v>
      </c>
      <c r="AU6" s="189">
        <f t="shared" si="7"/>
        <v>304.72016773553219</v>
      </c>
      <c r="AV6" s="189"/>
      <c r="AW6" s="189"/>
      <c r="AX6" s="191" t="s">
        <v>1</v>
      </c>
      <c r="AY6" s="191" t="s">
        <v>1</v>
      </c>
      <c r="AZ6" s="191" t="s">
        <v>1</v>
      </c>
      <c r="BA6" s="191" t="s">
        <v>1</v>
      </c>
      <c r="BB6" s="191" t="s">
        <v>1</v>
      </c>
      <c r="BC6" s="191" t="s">
        <v>1</v>
      </c>
      <c r="BF6" s="216" t="s">
        <v>159</v>
      </c>
      <c r="BG6" s="209">
        <f t="shared" si="9"/>
        <v>2903.6666666666665</v>
      </c>
      <c r="BH6" s="209">
        <f t="shared" si="10"/>
        <v>3925.6666666666665</v>
      </c>
      <c r="BI6" s="209">
        <f t="shared" si="11"/>
        <v>3859</v>
      </c>
      <c r="BJ6" s="209">
        <f t="shared" si="12"/>
        <v>4366</v>
      </c>
      <c r="BK6" s="209"/>
      <c r="BL6" s="219"/>
      <c r="BM6" s="209">
        <f t="shared" si="8"/>
        <v>15054.333333333332</v>
      </c>
    </row>
    <row r="7" spans="1:65" x14ac:dyDescent="0.3">
      <c r="A7" s="302"/>
      <c r="B7" s="187">
        <v>202212</v>
      </c>
      <c r="C7" s="285"/>
      <c r="D7" s="285"/>
      <c r="E7" s="285"/>
      <c r="F7" s="285"/>
      <c r="G7" s="285"/>
      <c r="H7" s="285"/>
      <c r="I7" s="188">
        <v>0</v>
      </c>
      <c r="J7" s="189">
        <v>2637250.344</v>
      </c>
      <c r="K7" s="189">
        <v>6070856.7800000003</v>
      </c>
      <c r="L7" s="189">
        <v>5784851.6299999999</v>
      </c>
      <c r="M7" s="189">
        <v>7620444.1490000002</v>
      </c>
      <c r="N7" s="189"/>
      <c r="O7" s="189"/>
      <c r="P7" s="190">
        <v>22113402.903000001</v>
      </c>
      <c r="Q7" s="189">
        <v>12393681.544999899</v>
      </c>
      <c r="R7" s="189">
        <v>8319863.58099999</v>
      </c>
      <c r="S7" s="189">
        <v>4553724.1159999901</v>
      </c>
      <c r="T7" s="189">
        <v>5871945.1940000001</v>
      </c>
      <c r="U7" s="189"/>
      <c r="V7" s="189"/>
      <c r="W7" s="190">
        <v>31139214.435999878</v>
      </c>
      <c r="X7" s="189">
        <v>15030931.8889999</v>
      </c>
      <c r="Y7" s="189">
        <v>14390720.36099999</v>
      </c>
      <c r="Z7" s="189">
        <v>10338575.74599999</v>
      </c>
      <c r="AA7" s="189">
        <v>13492389.343</v>
      </c>
      <c r="AB7" s="189">
        <v>0</v>
      </c>
      <c r="AC7" s="189">
        <v>0</v>
      </c>
      <c r="AD7" s="190">
        <v>53252617.338999882</v>
      </c>
      <c r="AE7" s="191" t="s">
        <v>1</v>
      </c>
      <c r="AF7" s="191" t="s">
        <v>1</v>
      </c>
      <c r="AG7" s="191" t="s">
        <v>1</v>
      </c>
      <c r="AH7" s="191" t="s">
        <v>1</v>
      </c>
      <c r="AI7" s="191" t="s">
        <v>1</v>
      </c>
      <c r="AJ7" s="191" t="s">
        <v>1</v>
      </c>
      <c r="AK7" s="192" t="s">
        <v>1</v>
      </c>
      <c r="AL7" s="189">
        <f t="shared" si="0"/>
        <v>302.7494368040409</v>
      </c>
      <c r="AM7" s="189">
        <f t="shared" si="1"/>
        <v>515.48414536809037</v>
      </c>
      <c r="AN7" s="189">
        <f t="shared" si="2"/>
        <v>499.68486049926577</v>
      </c>
      <c r="AO7" s="189">
        <f t="shared" si="3"/>
        <v>581.8021185677203</v>
      </c>
      <c r="AP7" s="189"/>
      <c r="AQ7" s="189"/>
      <c r="AR7" s="189">
        <f t="shared" si="4"/>
        <v>1422.7622023877741</v>
      </c>
      <c r="AS7" s="189">
        <f t="shared" si="5"/>
        <v>706.45016396365713</v>
      </c>
      <c r="AT7" s="189">
        <f t="shared" si="6"/>
        <v>393.34232668221387</v>
      </c>
      <c r="AU7" s="189">
        <f t="shared" si="7"/>
        <v>448.3085351962132</v>
      </c>
      <c r="AV7" s="189"/>
      <c r="AW7" s="189"/>
      <c r="AX7" s="191" t="s">
        <v>1</v>
      </c>
      <c r="AY7" s="191" t="s">
        <v>1</v>
      </c>
      <c r="AZ7" s="191" t="s">
        <v>1</v>
      </c>
      <c r="BA7" s="191" t="s">
        <v>1</v>
      </c>
      <c r="BB7" s="191" t="s">
        <v>1</v>
      </c>
      <c r="BC7" s="191" t="s">
        <v>1</v>
      </c>
      <c r="BF7" s="216" t="s">
        <v>160</v>
      </c>
      <c r="BG7" s="209">
        <f t="shared" si="9"/>
        <v>3629.583333333333</v>
      </c>
      <c r="BH7" s="209">
        <f t="shared" si="10"/>
        <v>4907.083333333333</v>
      </c>
      <c r="BI7" s="209">
        <f t="shared" si="11"/>
        <v>4823.75</v>
      </c>
      <c r="BJ7" s="209">
        <f t="shared" si="12"/>
        <v>5457.5</v>
      </c>
      <c r="BK7" s="209"/>
      <c r="BL7" s="219"/>
      <c r="BM7" s="209">
        <f t="shared" si="8"/>
        <v>18817.916666666664</v>
      </c>
    </row>
    <row r="8" spans="1:65" x14ac:dyDescent="0.3">
      <c r="A8" s="302"/>
      <c r="B8" s="187">
        <v>202301</v>
      </c>
      <c r="C8" s="285"/>
      <c r="D8" s="285"/>
      <c r="E8" s="285"/>
      <c r="F8" s="285"/>
      <c r="G8" s="285"/>
      <c r="H8" s="285"/>
      <c r="I8" s="188">
        <v>0</v>
      </c>
      <c r="J8" s="189">
        <v>2242777.3229999999</v>
      </c>
      <c r="K8" s="189">
        <v>6090941.8009999897</v>
      </c>
      <c r="L8" s="189">
        <v>5811338.4409999996</v>
      </c>
      <c r="M8" s="189">
        <v>7639543.1610000003</v>
      </c>
      <c r="N8" s="189"/>
      <c r="O8" s="189"/>
      <c r="P8" s="190">
        <v>21784600.725999989</v>
      </c>
      <c r="Q8" s="189">
        <v>13085690.865</v>
      </c>
      <c r="R8" s="189">
        <v>8469493.068</v>
      </c>
      <c r="S8" s="189">
        <v>4655938.3339999998</v>
      </c>
      <c r="T8" s="189">
        <v>5960584.3820000002</v>
      </c>
      <c r="U8" s="189"/>
      <c r="V8" s="189"/>
      <c r="W8" s="190">
        <v>32171706.648999996</v>
      </c>
      <c r="X8" s="189">
        <v>15328468.188000001</v>
      </c>
      <c r="Y8" s="189">
        <v>14560434.86899999</v>
      </c>
      <c r="Z8" s="189">
        <v>10467276.774999999</v>
      </c>
      <c r="AA8" s="189">
        <v>13600127.543000001</v>
      </c>
      <c r="AB8" s="189">
        <v>0</v>
      </c>
      <c r="AC8" s="189">
        <v>0</v>
      </c>
      <c r="AD8" s="190">
        <v>53956307.374999985</v>
      </c>
      <c r="AE8" s="191" t="s">
        <v>1</v>
      </c>
      <c r="AF8" s="191" t="s">
        <v>1</v>
      </c>
      <c r="AG8" s="191" t="s">
        <v>1</v>
      </c>
      <c r="AH8" s="191" t="s">
        <v>1</v>
      </c>
      <c r="AI8" s="191" t="s">
        <v>1</v>
      </c>
      <c r="AJ8" s="191" t="s">
        <v>1</v>
      </c>
      <c r="AK8" s="192" t="s">
        <v>1</v>
      </c>
      <c r="AL8" s="189">
        <f t="shared" si="0"/>
        <v>257.46496647916427</v>
      </c>
      <c r="AM8" s="189">
        <f t="shared" si="1"/>
        <v>517.18958996348726</v>
      </c>
      <c r="AN8" s="189">
        <f t="shared" si="2"/>
        <v>501.97274259307244</v>
      </c>
      <c r="AO8" s="189">
        <f t="shared" si="3"/>
        <v>583.26028103527256</v>
      </c>
      <c r="AP8" s="189"/>
      <c r="AQ8" s="189"/>
      <c r="AR8" s="189">
        <f t="shared" si="4"/>
        <v>1502.2030610722077</v>
      </c>
      <c r="AS8" s="189">
        <f t="shared" si="5"/>
        <v>719.15539339390341</v>
      </c>
      <c r="AT8" s="189">
        <f t="shared" si="6"/>
        <v>402.17140312688952</v>
      </c>
      <c r="AU8" s="189">
        <f t="shared" si="7"/>
        <v>455.07591861352881</v>
      </c>
      <c r="AV8" s="189"/>
      <c r="AW8" s="189"/>
      <c r="AX8" s="191" t="s">
        <v>1</v>
      </c>
      <c r="AY8" s="191" t="s">
        <v>1</v>
      </c>
      <c r="AZ8" s="191" t="s">
        <v>1</v>
      </c>
      <c r="BA8" s="191" t="s">
        <v>1</v>
      </c>
      <c r="BB8" s="191" t="s">
        <v>1</v>
      </c>
      <c r="BC8" s="191" t="s">
        <v>1</v>
      </c>
      <c r="BF8" s="216" t="s">
        <v>161</v>
      </c>
      <c r="BG8" s="209">
        <f t="shared" si="9"/>
        <v>4355.5</v>
      </c>
      <c r="BH8" s="209">
        <f t="shared" si="10"/>
        <v>5888.5</v>
      </c>
      <c r="BI8" s="209">
        <f t="shared" si="11"/>
        <v>5788.5</v>
      </c>
      <c r="BJ8" s="209">
        <f t="shared" si="12"/>
        <v>6549</v>
      </c>
      <c r="BK8" s="209"/>
      <c r="BL8" s="219"/>
      <c r="BM8" s="209">
        <f t="shared" si="8"/>
        <v>22581.5</v>
      </c>
    </row>
    <row r="9" spans="1:65" x14ac:dyDescent="0.3">
      <c r="A9" s="302"/>
      <c r="B9" s="187">
        <v>202302</v>
      </c>
      <c r="C9" s="285"/>
      <c r="D9" s="285"/>
      <c r="E9" s="285"/>
      <c r="F9" s="285"/>
      <c r="G9" s="285"/>
      <c r="H9" s="285"/>
      <c r="I9" s="188">
        <v>0</v>
      </c>
      <c r="J9" s="189">
        <v>2601731.1759999902</v>
      </c>
      <c r="K9" s="189">
        <v>5953281.4380000001</v>
      </c>
      <c r="L9" s="189">
        <v>5601557.926</v>
      </c>
      <c r="M9" s="189">
        <v>7363593.9309999896</v>
      </c>
      <c r="N9" s="189"/>
      <c r="O9" s="189"/>
      <c r="P9" s="190">
        <v>21520164.470999982</v>
      </c>
      <c r="Q9" s="189">
        <v>11784359.145</v>
      </c>
      <c r="R9" s="189">
        <v>7144038.3669999996</v>
      </c>
      <c r="S9" s="189">
        <v>3734415.1939999899</v>
      </c>
      <c r="T9" s="189">
        <v>4821928.4849999901</v>
      </c>
      <c r="U9" s="189"/>
      <c r="V9" s="189"/>
      <c r="W9" s="190">
        <v>27484741.190999977</v>
      </c>
      <c r="X9" s="189">
        <v>14386090.320999989</v>
      </c>
      <c r="Y9" s="189">
        <v>13097319.805</v>
      </c>
      <c r="Z9" s="189">
        <v>9335973.1199999899</v>
      </c>
      <c r="AA9" s="189">
        <v>12185522.415999979</v>
      </c>
      <c r="AB9" s="189">
        <v>0</v>
      </c>
      <c r="AC9" s="189">
        <v>0</v>
      </c>
      <c r="AD9" s="190">
        <v>49004905.661999956</v>
      </c>
      <c r="AE9" s="191" t="s">
        <v>1</v>
      </c>
      <c r="AF9" s="191" t="s">
        <v>1</v>
      </c>
      <c r="AG9" s="191" t="s">
        <v>1</v>
      </c>
      <c r="AH9" s="191" t="s">
        <v>1</v>
      </c>
      <c r="AI9" s="191" t="s">
        <v>1</v>
      </c>
      <c r="AJ9" s="191" t="s">
        <v>1</v>
      </c>
      <c r="AK9" s="192" t="s">
        <v>1</v>
      </c>
      <c r="AL9" s="189">
        <f t="shared" si="0"/>
        <v>298.6719292848112</v>
      </c>
      <c r="AM9" s="189">
        <f t="shared" si="1"/>
        <v>505.50067402564321</v>
      </c>
      <c r="AN9" s="189">
        <f t="shared" si="2"/>
        <v>483.85228694825946</v>
      </c>
      <c r="AO9" s="189">
        <f t="shared" si="3"/>
        <v>562.19223782256756</v>
      </c>
      <c r="AP9" s="189"/>
      <c r="AQ9" s="189"/>
      <c r="AR9" s="189">
        <f t="shared" si="4"/>
        <v>1352.813585696246</v>
      </c>
      <c r="AS9" s="189">
        <f t="shared" si="5"/>
        <v>606.60935441963147</v>
      </c>
      <c r="AT9" s="189">
        <f t="shared" si="6"/>
        <v>322.57192657856007</v>
      </c>
      <c r="AU9" s="189">
        <f t="shared" si="7"/>
        <v>368.14234883188198</v>
      </c>
      <c r="AV9" s="189"/>
      <c r="AW9" s="189"/>
      <c r="AX9" s="191" t="s">
        <v>1</v>
      </c>
      <c r="AY9" s="191" t="s">
        <v>1</v>
      </c>
      <c r="AZ9" s="191" t="s">
        <v>1</v>
      </c>
      <c r="BA9" s="191" t="s">
        <v>1</v>
      </c>
      <c r="BB9" s="191" t="s">
        <v>1</v>
      </c>
      <c r="BC9" s="191" t="s">
        <v>1</v>
      </c>
      <c r="BF9" s="216" t="s">
        <v>162</v>
      </c>
      <c r="BG9" s="209">
        <f t="shared" si="9"/>
        <v>5081.416666666667</v>
      </c>
      <c r="BH9" s="209">
        <f t="shared" si="10"/>
        <v>6869.916666666667</v>
      </c>
      <c r="BI9" s="209">
        <f t="shared" si="11"/>
        <v>6753.25</v>
      </c>
      <c r="BJ9" s="209">
        <f t="shared" si="12"/>
        <v>7640.5</v>
      </c>
      <c r="BK9" s="209"/>
      <c r="BL9" s="219"/>
      <c r="BM9" s="209">
        <f t="shared" si="8"/>
        <v>26345.083333333336</v>
      </c>
    </row>
    <row r="10" spans="1:65" x14ac:dyDescent="0.3">
      <c r="A10" s="302"/>
      <c r="B10" s="187">
        <v>202303</v>
      </c>
      <c r="C10" s="285"/>
      <c r="D10" s="285"/>
      <c r="E10" s="285"/>
      <c r="F10" s="285"/>
      <c r="G10" s="285"/>
      <c r="H10" s="285"/>
      <c r="I10" s="188">
        <v>0</v>
      </c>
      <c r="J10" s="189">
        <v>3243288.773</v>
      </c>
      <c r="K10" s="189">
        <v>5961279.7079999903</v>
      </c>
      <c r="L10" s="189">
        <v>5597346.8869999899</v>
      </c>
      <c r="M10" s="189">
        <v>7340897.2579999901</v>
      </c>
      <c r="N10" s="189"/>
      <c r="O10" s="189"/>
      <c r="P10" s="190">
        <v>22142812.625999972</v>
      </c>
      <c r="Q10" s="189">
        <v>11843703.267000001</v>
      </c>
      <c r="R10" s="189">
        <v>7328157.085</v>
      </c>
      <c r="S10" s="189">
        <v>3799295.8519999902</v>
      </c>
      <c r="T10" s="189">
        <v>4835952.477</v>
      </c>
      <c r="U10" s="189"/>
      <c r="V10" s="189"/>
      <c r="W10" s="190">
        <v>27807108.680999994</v>
      </c>
      <c r="X10" s="189">
        <v>15086992.040000001</v>
      </c>
      <c r="Y10" s="189">
        <v>13289436.79299999</v>
      </c>
      <c r="Z10" s="189">
        <v>9396642.7389999796</v>
      </c>
      <c r="AA10" s="189">
        <v>12176849.73499999</v>
      </c>
      <c r="AB10" s="189">
        <v>0</v>
      </c>
      <c r="AC10" s="189">
        <v>0</v>
      </c>
      <c r="AD10" s="190">
        <v>49949921.306999967</v>
      </c>
      <c r="AE10" s="191" t="s">
        <v>1</v>
      </c>
      <c r="AF10" s="191" t="s">
        <v>1</v>
      </c>
      <c r="AG10" s="191" t="s">
        <v>1</v>
      </c>
      <c r="AH10" s="191" t="s">
        <v>1</v>
      </c>
      <c r="AI10" s="191" t="s">
        <v>1</v>
      </c>
      <c r="AJ10" s="191" t="s">
        <v>1</v>
      </c>
      <c r="AK10" s="192" t="s">
        <v>1</v>
      </c>
      <c r="AL10" s="189">
        <f t="shared" si="0"/>
        <v>372.32106222018137</v>
      </c>
      <c r="AM10" s="189">
        <f t="shared" si="1"/>
        <v>506.17981727095105</v>
      </c>
      <c r="AN10" s="189">
        <f t="shared" si="2"/>
        <v>483.48854513258959</v>
      </c>
      <c r="AO10" s="189">
        <f t="shared" si="3"/>
        <v>560.45940280958848</v>
      </c>
      <c r="AP10" s="189"/>
      <c r="AQ10" s="189"/>
      <c r="AR10" s="189">
        <f t="shared" si="4"/>
        <v>1359.626135575709</v>
      </c>
      <c r="AS10" s="189">
        <f t="shared" si="5"/>
        <v>622.24310817695505</v>
      </c>
      <c r="AT10" s="189">
        <f t="shared" si="6"/>
        <v>328.17619866977543</v>
      </c>
      <c r="AU10" s="189">
        <f t="shared" si="7"/>
        <v>369.213046037563</v>
      </c>
      <c r="AV10" s="189"/>
      <c r="AW10" s="189"/>
      <c r="AX10" s="191" t="s">
        <v>1</v>
      </c>
      <c r="AY10" s="191" t="s">
        <v>1</v>
      </c>
      <c r="AZ10" s="191" t="s">
        <v>1</v>
      </c>
      <c r="BA10" s="191" t="s">
        <v>1</v>
      </c>
      <c r="BB10" s="191" t="s">
        <v>1</v>
      </c>
      <c r="BC10" s="191" t="s">
        <v>1</v>
      </c>
      <c r="BF10" s="216" t="s">
        <v>163</v>
      </c>
      <c r="BG10" s="209">
        <f t="shared" si="9"/>
        <v>5807.3333333333339</v>
      </c>
      <c r="BH10" s="209">
        <f t="shared" si="10"/>
        <v>7851.3333333333339</v>
      </c>
      <c r="BI10" s="209">
        <f t="shared" si="11"/>
        <v>7718</v>
      </c>
      <c r="BJ10" s="209">
        <f t="shared" si="12"/>
        <v>8732</v>
      </c>
      <c r="BK10" s="209"/>
      <c r="BL10" s="219"/>
      <c r="BM10" s="209">
        <f t="shared" si="8"/>
        <v>30108.666666666668</v>
      </c>
    </row>
    <row r="11" spans="1:65" x14ac:dyDescent="0.3">
      <c r="A11" s="302"/>
      <c r="B11" s="187">
        <v>202304</v>
      </c>
      <c r="C11" s="285"/>
      <c r="D11" s="285"/>
      <c r="E11" s="285"/>
      <c r="F11" s="285"/>
      <c r="G11" s="285"/>
      <c r="H11" s="285"/>
      <c r="I11" s="188">
        <v>0</v>
      </c>
      <c r="J11" s="189">
        <v>2428949.8470000001</v>
      </c>
      <c r="K11" s="189">
        <v>5803392.2050000001</v>
      </c>
      <c r="L11" s="189">
        <v>5458774.8789999997</v>
      </c>
      <c r="M11" s="189">
        <v>7167540.2570000002</v>
      </c>
      <c r="N11" s="189"/>
      <c r="O11" s="189"/>
      <c r="P11" s="190">
        <v>20858657.188000001</v>
      </c>
      <c r="Q11" s="189">
        <v>10859609.539000001</v>
      </c>
      <c r="R11" s="189">
        <v>5755641.7640000004</v>
      </c>
      <c r="S11" s="189">
        <v>3165827.34799999</v>
      </c>
      <c r="T11" s="189">
        <v>3962475.4919999898</v>
      </c>
      <c r="U11" s="189"/>
      <c r="V11" s="189"/>
      <c r="W11" s="190">
        <v>23743554.142999984</v>
      </c>
      <c r="X11" s="189">
        <v>13288559.386</v>
      </c>
      <c r="Y11" s="189">
        <v>11559033.969000001</v>
      </c>
      <c r="Z11" s="189">
        <v>8624602.2269999906</v>
      </c>
      <c r="AA11" s="189">
        <v>11130015.748999991</v>
      </c>
      <c r="AB11" s="189">
        <v>0</v>
      </c>
      <c r="AC11" s="189">
        <v>0</v>
      </c>
      <c r="AD11" s="190">
        <v>44602211.330999985</v>
      </c>
      <c r="AE11" s="191" t="s">
        <v>1</v>
      </c>
      <c r="AF11" s="191" t="s">
        <v>1</v>
      </c>
      <c r="AG11" s="191" t="s">
        <v>1</v>
      </c>
      <c r="AH11" s="191" t="s">
        <v>1</v>
      </c>
      <c r="AI11" s="191" t="s">
        <v>1</v>
      </c>
      <c r="AJ11" s="191" t="s">
        <v>1</v>
      </c>
      <c r="AK11" s="192" t="s">
        <v>1</v>
      </c>
      <c r="AL11" s="189">
        <f t="shared" si="0"/>
        <v>278.83708495006317</v>
      </c>
      <c r="AM11" s="189">
        <f t="shared" si="1"/>
        <v>492.77338923325124</v>
      </c>
      <c r="AN11" s="189">
        <f t="shared" si="2"/>
        <v>471.51894955515246</v>
      </c>
      <c r="AO11" s="189">
        <f t="shared" si="3"/>
        <v>547.22402328599787</v>
      </c>
      <c r="AP11" s="189"/>
      <c r="AQ11" s="189"/>
      <c r="AR11" s="189">
        <f t="shared" si="4"/>
        <v>1246.6547513488692</v>
      </c>
      <c r="AS11" s="189">
        <f t="shared" si="5"/>
        <v>488.71883875350261</v>
      </c>
      <c r="AT11" s="189">
        <f t="shared" si="6"/>
        <v>273.45835259566297</v>
      </c>
      <c r="AU11" s="189">
        <f t="shared" si="7"/>
        <v>302.52523224919759</v>
      </c>
      <c r="AV11" s="189"/>
      <c r="AW11" s="189"/>
      <c r="AX11" s="191" t="s">
        <v>1</v>
      </c>
      <c r="AY11" s="191" t="s">
        <v>1</v>
      </c>
      <c r="AZ11" s="191" t="s">
        <v>1</v>
      </c>
      <c r="BA11" s="191" t="s">
        <v>1</v>
      </c>
      <c r="BB11" s="191" t="s">
        <v>1</v>
      </c>
      <c r="BC11" s="191" t="s">
        <v>1</v>
      </c>
      <c r="BF11" s="216" t="s">
        <v>164</v>
      </c>
      <c r="BG11" s="209">
        <f t="shared" si="9"/>
        <v>6533.2500000000009</v>
      </c>
      <c r="BH11" s="209">
        <f t="shared" si="10"/>
        <v>8832.75</v>
      </c>
      <c r="BI11" s="209">
        <f t="shared" si="11"/>
        <v>8682.75</v>
      </c>
      <c r="BJ11" s="209">
        <f t="shared" si="12"/>
        <v>9823.5</v>
      </c>
      <c r="BK11" s="209"/>
      <c r="BL11" s="219"/>
      <c r="BM11" s="209">
        <f t="shared" si="8"/>
        <v>33872.25</v>
      </c>
    </row>
    <row r="12" spans="1:65" x14ac:dyDescent="0.3">
      <c r="A12" s="302"/>
      <c r="B12" s="187">
        <v>202305</v>
      </c>
      <c r="C12" s="285"/>
      <c r="D12" s="285"/>
      <c r="E12" s="285"/>
      <c r="F12" s="285"/>
      <c r="G12" s="285"/>
      <c r="H12" s="285"/>
      <c r="I12" s="188">
        <v>0</v>
      </c>
      <c r="J12" s="189">
        <v>1050664.5819999999</v>
      </c>
      <c r="K12" s="189">
        <v>5460894.6639999999</v>
      </c>
      <c r="L12" s="189">
        <v>5217271.62099999</v>
      </c>
      <c r="M12" s="189">
        <v>6837060.3769999901</v>
      </c>
      <c r="N12" s="189"/>
      <c r="O12" s="189"/>
      <c r="P12" s="190">
        <v>18565891.24399998</v>
      </c>
      <c r="Q12" s="189">
        <v>8520998.7170000002</v>
      </c>
      <c r="R12" s="189">
        <v>3449674.085</v>
      </c>
      <c r="S12" s="189">
        <v>2237272.0469999998</v>
      </c>
      <c r="T12" s="189">
        <v>2743982.1910000001</v>
      </c>
      <c r="U12" s="189"/>
      <c r="V12" s="189"/>
      <c r="W12" s="190">
        <v>16951927.040000003</v>
      </c>
      <c r="X12" s="189">
        <v>9571663.2990000006</v>
      </c>
      <c r="Y12" s="189">
        <v>8910568.7489999998</v>
      </c>
      <c r="Z12" s="189">
        <v>7454543.6679999903</v>
      </c>
      <c r="AA12" s="189">
        <v>9581042.5679999907</v>
      </c>
      <c r="AB12" s="189">
        <v>0</v>
      </c>
      <c r="AC12" s="189">
        <v>0</v>
      </c>
      <c r="AD12" s="190">
        <v>35517818.283999979</v>
      </c>
      <c r="AE12" s="191" t="s">
        <v>1</v>
      </c>
      <c r="AF12" s="191" t="s">
        <v>1</v>
      </c>
      <c r="AG12" s="191" t="s">
        <v>1</v>
      </c>
      <c r="AH12" s="191" t="s">
        <v>1</v>
      </c>
      <c r="AI12" s="191" t="s">
        <v>1</v>
      </c>
      <c r="AJ12" s="191" t="s">
        <v>1</v>
      </c>
      <c r="AK12" s="192" t="s">
        <v>1</v>
      </c>
      <c r="AL12" s="189">
        <f t="shared" si="0"/>
        <v>120.61354402479623</v>
      </c>
      <c r="AM12" s="189">
        <f t="shared" si="1"/>
        <v>463.6914888341683</v>
      </c>
      <c r="AN12" s="189">
        <f t="shared" si="2"/>
        <v>450.65834162563618</v>
      </c>
      <c r="AO12" s="189">
        <f t="shared" si="3"/>
        <v>521.99269941975797</v>
      </c>
      <c r="AP12" s="189"/>
      <c r="AQ12" s="189"/>
      <c r="AR12" s="189">
        <f t="shared" si="4"/>
        <v>978.18835001721959</v>
      </c>
      <c r="AS12" s="189">
        <f t="shared" si="5"/>
        <v>292.91619979621294</v>
      </c>
      <c r="AT12" s="189">
        <f t="shared" si="6"/>
        <v>193.25145089401397</v>
      </c>
      <c r="AU12" s="189">
        <f t="shared" si="7"/>
        <v>209.49627355321425</v>
      </c>
      <c r="AV12" s="189"/>
      <c r="AW12" s="189"/>
      <c r="AX12" s="191" t="s">
        <v>1</v>
      </c>
      <c r="AY12" s="191" t="s">
        <v>1</v>
      </c>
      <c r="AZ12" s="191" t="s">
        <v>1</v>
      </c>
      <c r="BA12" s="191" t="s">
        <v>1</v>
      </c>
      <c r="BB12" s="191" t="s">
        <v>1</v>
      </c>
      <c r="BC12" s="191" t="s">
        <v>1</v>
      </c>
      <c r="BF12" s="216" t="s">
        <v>165</v>
      </c>
      <c r="BG12" s="209">
        <f t="shared" si="9"/>
        <v>7259.1666666666679</v>
      </c>
      <c r="BH12" s="209">
        <f t="shared" si="10"/>
        <v>9814.1666666666661</v>
      </c>
      <c r="BI12" s="209">
        <f t="shared" si="11"/>
        <v>9647.5</v>
      </c>
      <c r="BJ12" s="209">
        <f t="shared" si="12"/>
        <v>10915</v>
      </c>
      <c r="BK12" s="209"/>
      <c r="BL12" s="219"/>
      <c r="BM12" s="209">
        <f t="shared" si="8"/>
        <v>37635.833333333336</v>
      </c>
    </row>
    <row r="13" spans="1:65" x14ac:dyDescent="0.3">
      <c r="A13" s="302"/>
      <c r="B13" s="187">
        <v>202306</v>
      </c>
      <c r="C13" s="285"/>
      <c r="D13" s="285"/>
      <c r="E13" s="285"/>
      <c r="F13" s="285"/>
      <c r="G13" s="285"/>
      <c r="H13" s="285"/>
      <c r="I13" s="188">
        <v>0</v>
      </c>
      <c r="J13" s="189">
        <v>999299.27399999998</v>
      </c>
      <c r="K13" s="189">
        <v>5208440.4449999901</v>
      </c>
      <c r="L13" s="189">
        <v>5186341.0709999902</v>
      </c>
      <c r="M13" s="189">
        <v>6785406.5889999997</v>
      </c>
      <c r="N13" s="189"/>
      <c r="O13" s="189"/>
      <c r="P13" s="190">
        <v>18179487.378999978</v>
      </c>
      <c r="Q13" s="189">
        <v>7723426.7549999999</v>
      </c>
      <c r="R13" s="189">
        <v>2459035.0939999898</v>
      </c>
      <c r="S13" s="189">
        <v>2099033.8530000001</v>
      </c>
      <c r="T13" s="189">
        <v>2635234.8589999899</v>
      </c>
      <c r="U13" s="189"/>
      <c r="V13" s="189"/>
      <c r="W13" s="190">
        <v>14916730.56099998</v>
      </c>
      <c r="X13" s="189">
        <v>8722726.0289999992</v>
      </c>
      <c r="Y13" s="189">
        <v>7667475.5389999803</v>
      </c>
      <c r="Z13" s="189">
        <v>7285374.9239999903</v>
      </c>
      <c r="AA13" s="189">
        <v>9420641.4479999896</v>
      </c>
      <c r="AB13" s="189">
        <v>0</v>
      </c>
      <c r="AC13" s="189">
        <v>0</v>
      </c>
      <c r="AD13" s="190">
        <v>33096217.93999996</v>
      </c>
      <c r="AE13" s="191" t="s">
        <v>1</v>
      </c>
      <c r="AF13" s="191" t="s">
        <v>1</v>
      </c>
      <c r="AG13" s="191" t="s">
        <v>1</v>
      </c>
      <c r="AH13" s="191" t="s">
        <v>1</v>
      </c>
      <c r="AI13" s="191" t="s">
        <v>1</v>
      </c>
      <c r="AJ13" s="191" t="s">
        <v>1</v>
      </c>
      <c r="AK13" s="192" t="s">
        <v>1</v>
      </c>
      <c r="AL13" s="189">
        <f t="shared" si="0"/>
        <v>114.71694110894272</v>
      </c>
      <c r="AM13" s="189">
        <f t="shared" si="1"/>
        <v>442.2552810562953</v>
      </c>
      <c r="AN13" s="189">
        <f t="shared" si="2"/>
        <v>447.98661751749074</v>
      </c>
      <c r="AO13" s="189">
        <f t="shared" si="3"/>
        <v>518.04906008550927</v>
      </c>
      <c r="AP13" s="189"/>
      <c r="AQ13" s="189"/>
      <c r="AR13" s="189">
        <f t="shared" si="4"/>
        <v>886.62917632877964</v>
      </c>
      <c r="AS13" s="189">
        <f t="shared" si="5"/>
        <v>208.79978721236222</v>
      </c>
      <c r="AT13" s="189">
        <f t="shared" si="6"/>
        <v>181.31068955688002</v>
      </c>
      <c r="AU13" s="189">
        <f t="shared" si="7"/>
        <v>201.19368292869063</v>
      </c>
      <c r="AV13" s="189"/>
      <c r="AW13" s="189"/>
      <c r="AX13" s="191" t="s">
        <v>1</v>
      </c>
      <c r="AY13" s="191" t="s">
        <v>1</v>
      </c>
      <c r="AZ13" s="191" t="s">
        <v>1</v>
      </c>
      <c r="BA13" s="191" t="s">
        <v>1</v>
      </c>
      <c r="BB13" s="191" t="s">
        <v>1</v>
      </c>
      <c r="BC13" s="191" t="s">
        <v>1</v>
      </c>
      <c r="BF13" s="216" t="s">
        <v>167</v>
      </c>
      <c r="BG13" s="209">
        <f t="shared" si="9"/>
        <v>7985.0833333333348</v>
      </c>
      <c r="BH13" s="209">
        <f t="shared" si="10"/>
        <v>10795.583333333332</v>
      </c>
      <c r="BI13" s="209">
        <f t="shared" si="11"/>
        <v>10612.25</v>
      </c>
      <c r="BJ13" s="209">
        <f t="shared" si="12"/>
        <v>12006.5</v>
      </c>
      <c r="BK13" s="209"/>
      <c r="BL13" s="219"/>
      <c r="BM13" s="209">
        <f t="shared" si="8"/>
        <v>41399.416666666672</v>
      </c>
    </row>
    <row r="14" spans="1:65" x14ac:dyDescent="0.3">
      <c r="A14" s="303"/>
      <c r="B14" s="187">
        <v>202307</v>
      </c>
      <c r="C14" s="286"/>
      <c r="D14" s="286"/>
      <c r="E14" s="286"/>
      <c r="F14" s="286"/>
      <c r="G14" s="286"/>
      <c r="H14" s="286"/>
      <c r="I14" s="188">
        <v>0</v>
      </c>
      <c r="J14" s="189">
        <v>999882.45799999998</v>
      </c>
      <c r="K14" s="189">
        <v>5153724.9859999996</v>
      </c>
      <c r="L14" s="189">
        <v>5247014.5439999998</v>
      </c>
      <c r="M14" s="189">
        <v>6869854.4500000002</v>
      </c>
      <c r="N14" s="189"/>
      <c r="O14" s="189"/>
      <c r="P14" s="190">
        <v>18270476.437999997</v>
      </c>
      <c r="Q14" s="189">
        <v>7149421.1119999997</v>
      </c>
      <c r="R14" s="189">
        <v>2565723.0559999999</v>
      </c>
      <c r="S14" s="189">
        <v>2475567.5440000002</v>
      </c>
      <c r="T14" s="189">
        <v>3173146.1349999998</v>
      </c>
      <c r="U14" s="189"/>
      <c r="V14" s="189"/>
      <c r="W14" s="190">
        <v>15363857.846999999</v>
      </c>
      <c r="X14" s="189">
        <v>8149303.5699999994</v>
      </c>
      <c r="Y14" s="189">
        <v>7719448.0419999994</v>
      </c>
      <c r="Z14" s="189">
        <v>7722582.0879999995</v>
      </c>
      <c r="AA14" s="189">
        <v>10043000.585000001</v>
      </c>
      <c r="AB14" s="189">
        <v>0</v>
      </c>
      <c r="AC14" s="189">
        <v>0</v>
      </c>
      <c r="AD14" s="190">
        <v>33634334.284999996</v>
      </c>
      <c r="AE14" s="191" t="s">
        <v>1</v>
      </c>
      <c r="AF14" s="191" t="s">
        <v>1</v>
      </c>
      <c r="AG14" s="191" t="s">
        <v>1</v>
      </c>
      <c r="AH14" s="191" t="s">
        <v>1</v>
      </c>
      <c r="AI14" s="191" t="s">
        <v>1</v>
      </c>
      <c r="AJ14" s="191" t="s">
        <v>1</v>
      </c>
      <c r="AK14" s="192" t="s">
        <v>1</v>
      </c>
      <c r="AL14" s="189">
        <f t="shared" si="0"/>
        <v>114.78388910572839</v>
      </c>
      <c r="AM14" s="189">
        <f t="shared" si="1"/>
        <v>437.60932206843847</v>
      </c>
      <c r="AN14" s="189">
        <f t="shared" si="2"/>
        <v>453.22748069448039</v>
      </c>
      <c r="AO14" s="189">
        <f t="shared" si="3"/>
        <v>524.49644602229353</v>
      </c>
      <c r="AP14" s="189"/>
      <c r="AQ14" s="189"/>
      <c r="AR14" s="189">
        <f t="shared" si="4"/>
        <v>820.73483090345542</v>
      </c>
      <c r="AS14" s="189">
        <f t="shared" si="5"/>
        <v>217.85879731680393</v>
      </c>
      <c r="AT14" s="189">
        <f t="shared" si="6"/>
        <v>213.83497831908096</v>
      </c>
      <c r="AU14" s="189">
        <f t="shared" si="7"/>
        <v>242.26188234845011</v>
      </c>
      <c r="AV14" s="189"/>
      <c r="AW14" s="189"/>
      <c r="AX14" s="191" t="s">
        <v>1</v>
      </c>
      <c r="AY14" s="191" t="s">
        <v>1</v>
      </c>
      <c r="AZ14" s="191" t="s">
        <v>1</v>
      </c>
      <c r="BA14" s="191" t="s">
        <v>1</v>
      </c>
      <c r="BB14" s="191" t="s">
        <v>1</v>
      </c>
      <c r="BC14" s="191" t="s">
        <v>1</v>
      </c>
      <c r="BF14" s="216" t="s">
        <v>166</v>
      </c>
      <c r="BG14" s="217">
        <f t="shared" si="9"/>
        <v>8711.0000000000018</v>
      </c>
      <c r="BH14" s="217">
        <f t="shared" si="10"/>
        <v>11776.999999999998</v>
      </c>
      <c r="BI14" s="217">
        <f t="shared" si="11"/>
        <v>11577</v>
      </c>
      <c r="BJ14" s="217">
        <f t="shared" si="12"/>
        <v>13098</v>
      </c>
      <c r="BK14" s="217"/>
      <c r="BL14" s="220"/>
      <c r="BM14" s="217">
        <f t="shared" si="8"/>
        <v>45163</v>
      </c>
    </row>
    <row r="15" spans="1:65" x14ac:dyDescent="0.3">
      <c r="A15" s="193" t="s">
        <v>2</v>
      </c>
      <c r="B15" s="194"/>
      <c r="C15" s="184">
        <f>C3</f>
        <v>8711</v>
      </c>
      <c r="D15" s="184">
        <f t="shared" ref="D15:F15" si="13">D3</f>
        <v>11777</v>
      </c>
      <c r="E15" s="184">
        <f t="shared" si="13"/>
        <v>11577</v>
      </c>
      <c r="F15" s="184">
        <f t="shared" si="13"/>
        <v>13098</v>
      </c>
      <c r="G15" s="195"/>
      <c r="H15" s="195"/>
      <c r="I15" s="195">
        <f>SUM(C15:H15)</f>
        <v>45163</v>
      </c>
      <c r="J15" s="196">
        <v>23894260.683999967</v>
      </c>
      <c r="K15" s="196">
        <v>67188183.605999961</v>
      </c>
      <c r="L15" s="196">
        <v>65555360.958999954</v>
      </c>
      <c r="M15" s="196">
        <v>86049375.635999948</v>
      </c>
      <c r="N15" s="196">
        <v>0</v>
      </c>
      <c r="O15" s="196">
        <v>0</v>
      </c>
      <c r="P15" s="196">
        <v>242687180.88499984</v>
      </c>
      <c r="Q15" s="196">
        <v>114195314.14699988</v>
      </c>
      <c r="R15" s="196">
        <v>58957663.174999982</v>
      </c>
      <c r="S15" s="196">
        <v>37915655.381999925</v>
      </c>
      <c r="T15" s="196">
        <v>48410038.64199996</v>
      </c>
      <c r="U15" s="196">
        <v>0</v>
      </c>
      <c r="V15" s="196">
        <v>0</v>
      </c>
      <c r="W15" s="196">
        <v>259478671.34599975</v>
      </c>
      <c r="X15" s="196">
        <v>138089574.83099988</v>
      </c>
      <c r="Y15" s="196">
        <v>126145846.78099993</v>
      </c>
      <c r="Z15" s="196">
        <v>103471016.3409999</v>
      </c>
      <c r="AA15" s="196">
        <v>134459414.27799991</v>
      </c>
      <c r="AB15" s="196">
        <v>0</v>
      </c>
      <c r="AC15" s="196">
        <v>0</v>
      </c>
      <c r="AD15" s="196">
        <v>502165852.23099959</v>
      </c>
      <c r="AE15" s="197" t="s">
        <v>1</v>
      </c>
      <c r="AF15" s="197" t="s">
        <v>1</v>
      </c>
      <c r="AG15" s="197" t="s">
        <v>1</v>
      </c>
      <c r="AH15" s="197" t="s">
        <v>1</v>
      </c>
      <c r="AI15" s="197" t="s">
        <v>1</v>
      </c>
      <c r="AJ15" s="197" t="s">
        <v>1</v>
      </c>
      <c r="AK15" s="197" t="s">
        <v>1</v>
      </c>
      <c r="AL15" s="196">
        <f>J15/$C$15</f>
        <v>2742.9985861554319</v>
      </c>
      <c r="AM15" s="196">
        <f t="shared" si="1"/>
        <v>5705.03384614078</v>
      </c>
      <c r="AN15" s="196">
        <f t="shared" si="2"/>
        <v>5662.5516937894063</v>
      </c>
      <c r="AO15" s="196">
        <f t="shared" si="3"/>
        <v>6569.6576298671516</v>
      </c>
      <c r="AP15" s="196"/>
      <c r="AQ15" s="196"/>
      <c r="AR15" s="196">
        <f t="shared" si="4"/>
        <v>13109.323171507276</v>
      </c>
      <c r="AS15" s="196">
        <f t="shared" si="5"/>
        <v>5006.1699223061887</v>
      </c>
      <c r="AT15" s="196">
        <f t="shared" si="6"/>
        <v>3275.0846835967805</v>
      </c>
      <c r="AU15" s="196">
        <f t="shared" si="7"/>
        <v>3695.9870699343383</v>
      </c>
      <c r="AV15" s="196"/>
      <c r="AW15" s="196"/>
      <c r="AX15" s="197" t="s">
        <v>1</v>
      </c>
      <c r="AY15" s="197" t="s">
        <v>1</v>
      </c>
      <c r="AZ15" s="197" t="s">
        <v>1</v>
      </c>
      <c r="BA15" s="197" t="s">
        <v>1</v>
      </c>
      <c r="BB15" s="197" t="s">
        <v>1</v>
      </c>
      <c r="BC15" s="197" t="s">
        <v>1</v>
      </c>
    </row>
    <row r="16" spans="1:65" x14ac:dyDescent="0.3">
      <c r="A16" s="301" t="s">
        <v>15</v>
      </c>
      <c r="B16" s="187">
        <v>202207</v>
      </c>
      <c r="C16" s="284">
        <v>2111</v>
      </c>
      <c r="D16" s="284">
        <v>9055</v>
      </c>
      <c r="E16" s="304">
        <v>23913</v>
      </c>
      <c r="F16" s="304">
        <v>27619</v>
      </c>
      <c r="G16" s="307">
        <v>0</v>
      </c>
      <c r="H16" s="307">
        <v>0</v>
      </c>
      <c r="I16" s="188">
        <v>62698</v>
      </c>
      <c r="J16" s="198" t="s">
        <v>1</v>
      </c>
      <c r="K16" s="198" t="s">
        <v>1</v>
      </c>
      <c r="L16" s="198" t="s">
        <v>1</v>
      </c>
      <c r="M16" s="198" t="s">
        <v>1</v>
      </c>
      <c r="N16" s="198" t="s">
        <v>1</v>
      </c>
      <c r="O16" s="198" t="s">
        <v>1</v>
      </c>
      <c r="P16" s="188" t="s">
        <v>1</v>
      </c>
      <c r="Q16" s="198" t="s">
        <v>1</v>
      </c>
      <c r="R16" s="198" t="s">
        <v>1</v>
      </c>
      <c r="S16" s="198" t="s">
        <v>1</v>
      </c>
      <c r="T16" s="198" t="s">
        <v>1</v>
      </c>
      <c r="U16" s="198" t="s">
        <v>1</v>
      </c>
      <c r="V16" s="198" t="s">
        <v>1</v>
      </c>
      <c r="W16" s="188" t="s">
        <v>1</v>
      </c>
      <c r="X16" s="191" t="s">
        <v>1</v>
      </c>
      <c r="Y16" s="191" t="s">
        <v>1</v>
      </c>
      <c r="Z16" s="191" t="s">
        <v>1</v>
      </c>
      <c r="AA16" s="191" t="s">
        <v>1</v>
      </c>
      <c r="AB16" s="191" t="s">
        <v>1</v>
      </c>
      <c r="AC16" s="191" t="s">
        <v>1</v>
      </c>
      <c r="AD16" s="192" t="s">
        <v>1</v>
      </c>
      <c r="AE16" s="189">
        <v>40655.344999999899</v>
      </c>
      <c r="AF16" s="189">
        <v>127305.71099999901</v>
      </c>
      <c r="AG16" s="189">
        <v>336228.39100000297</v>
      </c>
      <c r="AH16" s="189">
        <v>440017.82200000202</v>
      </c>
      <c r="AI16" s="189"/>
      <c r="AJ16" s="189"/>
      <c r="AK16" s="190">
        <v>944207.26900000393</v>
      </c>
      <c r="AL16" s="191" t="s">
        <v>1</v>
      </c>
      <c r="AM16" s="191" t="s">
        <v>1</v>
      </c>
      <c r="AN16" s="191" t="s">
        <v>1</v>
      </c>
      <c r="AO16" s="191" t="s">
        <v>1</v>
      </c>
      <c r="AP16" s="191" t="s">
        <v>1</v>
      </c>
      <c r="AQ16" s="191" t="s">
        <v>1</v>
      </c>
      <c r="AR16" s="191" t="s">
        <v>1</v>
      </c>
      <c r="AS16" s="191" t="s">
        <v>1</v>
      </c>
      <c r="AT16" s="191" t="s">
        <v>1</v>
      </c>
      <c r="AU16" s="191" t="s">
        <v>1</v>
      </c>
      <c r="AV16" s="191" t="s">
        <v>1</v>
      </c>
      <c r="AW16" s="191" t="s">
        <v>1</v>
      </c>
      <c r="AX16" s="189">
        <f>AE16/$C$16</f>
        <v>19.258808621506347</v>
      </c>
      <c r="AY16" s="189">
        <f>AF16/$D$16</f>
        <v>14.059161899502927</v>
      </c>
      <c r="AZ16" s="189">
        <f>AG16/$E$16</f>
        <v>14.060485551792036</v>
      </c>
      <c r="BA16" s="189">
        <f>AH16/$F$16</f>
        <v>15.931707230529781</v>
      </c>
      <c r="BB16" s="189"/>
      <c r="BC16" s="189"/>
    </row>
    <row r="17" spans="1:55" x14ac:dyDescent="0.3">
      <c r="A17" s="302"/>
      <c r="B17" s="187">
        <v>202208</v>
      </c>
      <c r="C17" s="285"/>
      <c r="D17" s="285"/>
      <c r="E17" s="305"/>
      <c r="F17" s="305"/>
      <c r="G17" s="308"/>
      <c r="H17" s="308"/>
      <c r="I17" s="188">
        <v>0</v>
      </c>
      <c r="J17" s="198" t="s">
        <v>1</v>
      </c>
      <c r="K17" s="198" t="s">
        <v>1</v>
      </c>
      <c r="L17" s="198" t="s">
        <v>1</v>
      </c>
      <c r="M17" s="198" t="s">
        <v>1</v>
      </c>
      <c r="N17" s="198" t="s">
        <v>1</v>
      </c>
      <c r="O17" s="198" t="s">
        <v>1</v>
      </c>
      <c r="P17" s="188" t="s">
        <v>1</v>
      </c>
      <c r="Q17" s="198" t="s">
        <v>1</v>
      </c>
      <c r="R17" s="198" t="s">
        <v>1</v>
      </c>
      <c r="S17" s="198" t="s">
        <v>1</v>
      </c>
      <c r="T17" s="198" t="s">
        <v>1</v>
      </c>
      <c r="U17" s="198" t="s">
        <v>1</v>
      </c>
      <c r="V17" s="198" t="s">
        <v>1</v>
      </c>
      <c r="W17" s="188" t="s">
        <v>1</v>
      </c>
      <c r="X17" s="191" t="s">
        <v>1</v>
      </c>
      <c r="Y17" s="191" t="s">
        <v>1</v>
      </c>
      <c r="Z17" s="191" t="s">
        <v>1</v>
      </c>
      <c r="AA17" s="191" t="s">
        <v>1</v>
      </c>
      <c r="AB17" s="191" t="s">
        <v>1</v>
      </c>
      <c r="AC17" s="191" t="s">
        <v>1</v>
      </c>
      <c r="AD17" s="192" t="s">
        <v>1</v>
      </c>
      <c r="AE17" s="189">
        <v>46073.853999999999</v>
      </c>
      <c r="AF17" s="189">
        <v>136655.38200000001</v>
      </c>
      <c r="AG17" s="189">
        <v>366899.844999997</v>
      </c>
      <c r="AH17" s="189">
        <v>477581.58499999298</v>
      </c>
      <c r="AI17" s="189"/>
      <c r="AJ17" s="189"/>
      <c r="AK17" s="190">
        <v>1027210.66599999</v>
      </c>
      <c r="AL17" s="191" t="s">
        <v>1</v>
      </c>
      <c r="AM17" s="191" t="s">
        <v>1</v>
      </c>
      <c r="AN17" s="191" t="s">
        <v>1</v>
      </c>
      <c r="AO17" s="191" t="s">
        <v>1</v>
      </c>
      <c r="AP17" s="191" t="s">
        <v>1</v>
      </c>
      <c r="AQ17" s="191" t="s">
        <v>1</v>
      </c>
      <c r="AR17" s="191" t="s">
        <v>1</v>
      </c>
      <c r="AS17" s="191" t="s">
        <v>1</v>
      </c>
      <c r="AT17" s="191" t="s">
        <v>1</v>
      </c>
      <c r="AU17" s="191" t="s">
        <v>1</v>
      </c>
      <c r="AV17" s="191" t="s">
        <v>1</v>
      </c>
      <c r="AW17" s="191" t="s">
        <v>1</v>
      </c>
      <c r="AX17" s="189">
        <f t="shared" ref="AX17:AX27" si="14">AE17/$C$16</f>
        <v>21.825605873993368</v>
      </c>
      <c r="AY17" s="189">
        <f t="shared" ref="AY17:AY27" si="15">AF17/$D$16</f>
        <v>15.091704251794591</v>
      </c>
      <c r="AZ17" s="189">
        <f t="shared" ref="AZ17:AZ27" si="16">AG17/$E$16</f>
        <v>15.343112323840463</v>
      </c>
      <c r="BA17" s="189">
        <f t="shared" ref="BA17:BA27" si="17">AH17/$F$16</f>
        <v>17.291776856511568</v>
      </c>
      <c r="BB17" s="189"/>
      <c r="BC17" s="189"/>
    </row>
    <row r="18" spans="1:55" x14ac:dyDescent="0.3">
      <c r="A18" s="302"/>
      <c r="B18" s="187">
        <v>202209</v>
      </c>
      <c r="C18" s="285"/>
      <c r="D18" s="285"/>
      <c r="E18" s="305"/>
      <c r="F18" s="305"/>
      <c r="G18" s="308"/>
      <c r="H18" s="308"/>
      <c r="I18" s="188">
        <v>0</v>
      </c>
      <c r="J18" s="198" t="s">
        <v>1</v>
      </c>
      <c r="K18" s="198" t="s">
        <v>1</v>
      </c>
      <c r="L18" s="198" t="s">
        <v>1</v>
      </c>
      <c r="M18" s="198" t="s">
        <v>1</v>
      </c>
      <c r="N18" s="198" t="s">
        <v>1</v>
      </c>
      <c r="O18" s="198" t="s">
        <v>1</v>
      </c>
      <c r="P18" s="188" t="s">
        <v>1</v>
      </c>
      <c r="Q18" s="198" t="s">
        <v>1</v>
      </c>
      <c r="R18" s="198" t="s">
        <v>1</v>
      </c>
      <c r="S18" s="198" t="s">
        <v>1</v>
      </c>
      <c r="T18" s="198" t="s">
        <v>1</v>
      </c>
      <c r="U18" s="198" t="s">
        <v>1</v>
      </c>
      <c r="V18" s="198" t="s">
        <v>1</v>
      </c>
      <c r="W18" s="188" t="s">
        <v>1</v>
      </c>
      <c r="X18" s="191" t="s">
        <v>1</v>
      </c>
      <c r="Y18" s="191" t="s">
        <v>1</v>
      </c>
      <c r="Z18" s="191" t="s">
        <v>1</v>
      </c>
      <c r="AA18" s="191" t="s">
        <v>1</v>
      </c>
      <c r="AB18" s="191" t="s">
        <v>1</v>
      </c>
      <c r="AC18" s="191" t="s">
        <v>1</v>
      </c>
      <c r="AD18" s="192" t="s">
        <v>1</v>
      </c>
      <c r="AE18" s="189">
        <v>71603.057000000001</v>
      </c>
      <c r="AF18" s="189">
        <v>199538.23300000001</v>
      </c>
      <c r="AG18" s="189">
        <v>545044.42900000303</v>
      </c>
      <c r="AH18" s="189">
        <v>708890.34800000105</v>
      </c>
      <c r="AI18" s="189"/>
      <c r="AJ18" s="189"/>
      <c r="AK18" s="190">
        <v>1525076.067000004</v>
      </c>
      <c r="AL18" s="191" t="s">
        <v>1</v>
      </c>
      <c r="AM18" s="191" t="s">
        <v>1</v>
      </c>
      <c r="AN18" s="191" t="s">
        <v>1</v>
      </c>
      <c r="AO18" s="191" t="s">
        <v>1</v>
      </c>
      <c r="AP18" s="191" t="s">
        <v>1</v>
      </c>
      <c r="AQ18" s="191" t="s">
        <v>1</v>
      </c>
      <c r="AR18" s="191" t="s">
        <v>1</v>
      </c>
      <c r="AS18" s="191" t="s">
        <v>1</v>
      </c>
      <c r="AT18" s="191" t="s">
        <v>1</v>
      </c>
      <c r="AU18" s="191" t="s">
        <v>1</v>
      </c>
      <c r="AV18" s="191" t="s">
        <v>1</v>
      </c>
      <c r="AW18" s="191" t="s">
        <v>1</v>
      </c>
      <c r="AX18" s="189">
        <f t="shared" si="14"/>
        <v>33.919022738038848</v>
      </c>
      <c r="AY18" s="189">
        <f t="shared" si="15"/>
        <v>22.036248812810602</v>
      </c>
      <c r="AZ18" s="189">
        <f t="shared" si="16"/>
        <v>22.792808472379168</v>
      </c>
      <c r="BA18" s="189">
        <f t="shared" si="17"/>
        <v>25.666763749592711</v>
      </c>
      <c r="BB18" s="189"/>
      <c r="BC18" s="189"/>
    </row>
    <row r="19" spans="1:55" x14ac:dyDescent="0.3">
      <c r="A19" s="302"/>
      <c r="B19" s="187">
        <v>202210</v>
      </c>
      <c r="C19" s="285"/>
      <c r="D19" s="285"/>
      <c r="E19" s="305"/>
      <c r="F19" s="305"/>
      <c r="G19" s="308"/>
      <c r="H19" s="308"/>
      <c r="I19" s="188">
        <v>0</v>
      </c>
      <c r="J19" s="198" t="s">
        <v>1</v>
      </c>
      <c r="K19" s="198" t="s">
        <v>1</v>
      </c>
      <c r="L19" s="198" t="s">
        <v>1</v>
      </c>
      <c r="M19" s="198" t="s">
        <v>1</v>
      </c>
      <c r="N19" s="198" t="s">
        <v>1</v>
      </c>
      <c r="O19" s="198" t="s">
        <v>1</v>
      </c>
      <c r="P19" s="188" t="s">
        <v>1</v>
      </c>
      <c r="Q19" s="198" t="s">
        <v>1</v>
      </c>
      <c r="R19" s="198" t="s">
        <v>1</v>
      </c>
      <c r="S19" s="198" t="s">
        <v>1</v>
      </c>
      <c r="T19" s="198" t="s">
        <v>1</v>
      </c>
      <c r="U19" s="198" t="s">
        <v>1</v>
      </c>
      <c r="V19" s="198" t="s">
        <v>1</v>
      </c>
      <c r="W19" s="188" t="s">
        <v>1</v>
      </c>
      <c r="X19" s="191" t="s">
        <v>1</v>
      </c>
      <c r="Y19" s="191" t="s">
        <v>1</v>
      </c>
      <c r="Z19" s="191" t="s">
        <v>1</v>
      </c>
      <c r="AA19" s="191" t="s">
        <v>1</v>
      </c>
      <c r="AB19" s="191" t="s">
        <v>1</v>
      </c>
      <c r="AC19" s="191" t="s">
        <v>1</v>
      </c>
      <c r="AD19" s="192" t="s">
        <v>1</v>
      </c>
      <c r="AE19" s="189">
        <v>233262.29899999901</v>
      </c>
      <c r="AF19" s="189">
        <v>626536.78599999996</v>
      </c>
      <c r="AG19" s="189">
        <v>1730091.7819999999</v>
      </c>
      <c r="AH19" s="189">
        <v>2279477.3560000099</v>
      </c>
      <c r="AI19" s="189"/>
      <c r="AJ19" s="189"/>
      <c r="AK19" s="190">
        <v>4869368.2230000086</v>
      </c>
      <c r="AL19" s="191" t="s">
        <v>1</v>
      </c>
      <c r="AM19" s="191" t="s">
        <v>1</v>
      </c>
      <c r="AN19" s="191" t="s">
        <v>1</v>
      </c>
      <c r="AO19" s="191" t="s">
        <v>1</v>
      </c>
      <c r="AP19" s="191" t="s">
        <v>1</v>
      </c>
      <c r="AQ19" s="191" t="s">
        <v>1</v>
      </c>
      <c r="AR19" s="191" t="s">
        <v>1</v>
      </c>
      <c r="AS19" s="191" t="s">
        <v>1</v>
      </c>
      <c r="AT19" s="191" t="s">
        <v>1</v>
      </c>
      <c r="AU19" s="191" t="s">
        <v>1</v>
      </c>
      <c r="AV19" s="191" t="s">
        <v>1</v>
      </c>
      <c r="AW19" s="191" t="s">
        <v>1</v>
      </c>
      <c r="AX19" s="189">
        <f t="shared" si="14"/>
        <v>110.49848365703411</v>
      </c>
      <c r="AY19" s="189">
        <f t="shared" si="15"/>
        <v>69.192356267255661</v>
      </c>
      <c r="AZ19" s="189">
        <f t="shared" si="16"/>
        <v>72.349424246225894</v>
      </c>
      <c r="BA19" s="189">
        <f t="shared" si="17"/>
        <v>82.532943118867806</v>
      </c>
      <c r="BB19" s="189"/>
      <c r="BC19" s="189"/>
    </row>
    <row r="20" spans="1:55" x14ac:dyDescent="0.3">
      <c r="A20" s="302"/>
      <c r="B20" s="187">
        <v>202211</v>
      </c>
      <c r="C20" s="285"/>
      <c r="D20" s="285"/>
      <c r="E20" s="305"/>
      <c r="F20" s="305"/>
      <c r="G20" s="308"/>
      <c r="H20" s="308"/>
      <c r="I20" s="188">
        <v>0</v>
      </c>
      <c r="J20" s="198" t="s">
        <v>1</v>
      </c>
      <c r="K20" s="198" t="s">
        <v>1</v>
      </c>
      <c r="L20" s="198" t="s">
        <v>1</v>
      </c>
      <c r="M20" s="198" t="s">
        <v>1</v>
      </c>
      <c r="N20" s="198" t="s">
        <v>1</v>
      </c>
      <c r="O20" s="198" t="s">
        <v>1</v>
      </c>
      <c r="P20" s="188" t="s">
        <v>1</v>
      </c>
      <c r="Q20" s="198" t="s">
        <v>1</v>
      </c>
      <c r="R20" s="198" t="s">
        <v>1</v>
      </c>
      <c r="S20" s="198" t="s">
        <v>1</v>
      </c>
      <c r="T20" s="198" t="s">
        <v>1</v>
      </c>
      <c r="U20" s="198" t="s">
        <v>1</v>
      </c>
      <c r="V20" s="198" t="s">
        <v>1</v>
      </c>
      <c r="W20" s="188" t="s">
        <v>1</v>
      </c>
      <c r="X20" s="191" t="s">
        <v>1</v>
      </c>
      <c r="Y20" s="191" t="s">
        <v>1</v>
      </c>
      <c r="Z20" s="191" t="s">
        <v>1</v>
      </c>
      <c r="AA20" s="191" t="s">
        <v>1</v>
      </c>
      <c r="AB20" s="191" t="s">
        <v>1</v>
      </c>
      <c r="AC20" s="191" t="s">
        <v>1</v>
      </c>
      <c r="AD20" s="192" t="s">
        <v>1</v>
      </c>
      <c r="AE20" s="189">
        <v>380772.04199999903</v>
      </c>
      <c r="AF20" s="189">
        <v>990062.772999999</v>
      </c>
      <c r="AG20" s="189">
        <v>2713601.392</v>
      </c>
      <c r="AH20" s="189">
        <v>3592927.5429999898</v>
      </c>
      <c r="AI20" s="189"/>
      <c r="AJ20" s="189"/>
      <c r="AK20" s="190">
        <v>7677363.7499999879</v>
      </c>
      <c r="AL20" s="191" t="s">
        <v>1</v>
      </c>
      <c r="AM20" s="191" t="s">
        <v>1</v>
      </c>
      <c r="AN20" s="191" t="s">
        <v>1</v>
      </c>
      <c r="AO20" s="191" t="s">
        <v>1</v>
      </c>
      <c r="AP20" s="191" t="s">
        <v>1</v>
      </c>
      <c r="AQ20" s="191" t="s">
        <v>1</v>
      </c>
      <c r="AR20" s="191" t="s">
        <v>1</v>
      </c>
      <c r="AS20" s="191" t="s">
        <v>1</v>
      </c>
      <c r="AT20" s="191" t="s">
        <v>1</v>
      </c>
      <c r="AU20" s="191" t="s">
        <v>1</v>
      </c>
      <c r="AV20" s="191" t="s">
        <v>1</v>
      </c>
      <c r="AW20" s="191" t="s">
        <v>1</v>
      </c>
      <c r="AX20" s="189">
        <f t="shared" si="14"/>
        <v>180.37519753671199</v>
      </c>
      <c r="AY20" s="189">
        <f t="shared" si="15"/>
        <v>109.33879326339029</v>
      </c>
      <c r="AZ20" s="189">
        <f t="shared" si="16"/>
        <v>113.47808271651402</v>
      </c>
      <c r="BA20" s="189">
        <f t="shared" si="17"/>
        <v>130.08898015858611</v>
      </c>
      <c r="BB20" s="189"/>
      <c r="BC20" s="189"/>
    </row>
    <row r="21" spans="1:55" x14ac:dyDescent="0.3">
      <c r="A21" s="302"/>
      <c r="B21" s="187">
        <v>202212</v>
      </c>
      <c r="C21" s="285"/>
      <c r="D21" s="285"/>
      <c r="E21" s="305"/>
      <c r="F21" s="305"/>
      <c r="G21" s="308"/>
      <c r="H21" s="308"/>
      <c r="I21" s="188">
        <v>0</v>
      </c>
      <c r="J21" s="198" t="s">
        <v>1</v>
      </c>
      <c r="K21" s="198" t="s">
        <v>1</v>
      </c>
      <c r="L21" s="198" t="s">
        <v>1</v>
      </c>
      <c r="M21" s="198" t="s">
        <v>1</v>
      </c>
      <c r="N21" s="198" t="s">
        <v>1</v>
      </c>
      <c r="O21" s="198" t="s">
        <v>1</v>
      </c>
      <c r="P21" s="188" t="s">
        <v>1</v>
      </c>
      <c r="Q21" s="198" t="s">
        <v>1</v>
      </c>
      <c r="R21" s="198" t="s">
        <v>1</v>
      </c>
      <c r="S21" s="198" t="s">
        <v>1</v>
      </c>
      <c r="T21" s="198" t="s">
        <v>1</v>
      </c>
      <c r="U21" s="198" t="s">
        <v>1</v>
      </c>
      <c r="V21" s="198" t="s">
        <v>1</v>
      </c>
      <c r="W21" s="188" t="s">
        <v>1</v>
      </c>
      <c r="X21" s="191" t="s">
        <v>1</v>
      </c>
      <c r="Y21" s="191" t="s">
        <v>1</v>
      </c>
      <c r="Z21" s="191" t="s">
        <v>1</v>
      </c>
      <c r="AA21" s="191" t="s">
        <v>1</v>
      </c>
      <c r="AB21" s="191" t="s">
        <v>1</v>
      </c>
      <c r="AC21" s="191" t="s">
        <v>1</v>
      </c>
      <c r="AD21" s="192" t="s">
        <v>1</v>
      </c>
      <c r="AE21" s="189">
        <v>370932.58299999998</v>
      </c>
      <c r="AF21" s="189">
        <v>924913.12700000196</v>
      </c>
      <c r="AG21" s="189">
        <v>2521286.83799998</v>
      </c>
      <c r="AH21" s="189">
        <v>3346201.1979999798</v>
      </c>
      <c r="AI21" s="189"/>
      <c r="AJ21" s="189"/>
      <c r="AK21" s="190">
        <v>7163333.7459999621</v>
      </c>
      <c r="AL21" s="191" t="s">
        <v>1</v>
      </c>
      <c r="AM21" s="191" t="s">
        <v>1</v>
      </c>
      <c r="AN21" s="191" t="s">
        <v>1</v>
      </c>
      <c r="AO21" s="191" t="s">
        <v>1</v>
      </c>
      <c r="AP21" s="191" t="s">
        <v>1</v>
      </c>
      <c r="AQ21" s="191" t="s">
        <v>1</v>
      </c>
      <c r="AR21" s="191" t="s">
        <v>1</v>
      </c>
      <c r="AS21" s="191" t="s">
        <v>1</v>
      </c>
      <c r="AT21" s="191" t="s">
        <v>1</v>
      </c>
      <c r="AU21" s="191" t="s">
        <v>1</v>
      </c>
      <c r="AV21" s="191" t="s">
        <v>1</v>
      </c>
      <c r="AW21" s="191" t="s">
        <v>1</v>
      </c>
      <c r="AX21" s="189">
        <f t="shared" si="14"/>
        <v>175.71415585030789</v>
      </c>
      <c r="AY21" s="189">
        <f t="shared" si="15"/>
        <v>102.14391242407531</v>
      </c>
      <c r="AZ21" s="189">
        <f t="shared" si="16"/>
        <v>105.43582310876845</v>
      </c>
      <c r="BA21" s="189">
        <f t="shared" si="17"/>
        <v>121.15576950649842</v>
      </c>
      <c r="BB21" s="189"/>
      <c r="BC21" s="189"/>
    </row>
    <row r="22" spans="1:55" x14ac:dyDescent="0.3">
      <c r="A22" s="302"/>
      <c r="B22" s="187">
        <v>202301</v>
      </c>
      <c r="C22" s="285"/>
      <c r="D22" s="285"/>
      <c r="E22" s="305"/>
      <c r="F22" s="305"/>
      <c r="G22" s="308"/>
      <c r="H22" s="308"/>
      <c r="I22" s="188">
        <v>0</v>
      </c>
      <c r="J22" s="198" t="s">
        <v>1</v>
      </c>
      <c r="K22" s="198" t="s">
        <v>1</v>
      </c>
      <c r="L22" s="198" t="s">
        <v>1</v>
      </c>
      <c r="M22" s="198" t="s">
        <v>1</v>
      </c>
      <c r="N22" s="198" t="s">
        <v>1</v>
      </c>
      <c r="O22" s="198" t="s">
        <v>1</v>
      </c>
      <c r="P22" s="188" t="s">
        <v>1</v>
      </c>
      <c r="Q22" s="198" t="s">
        <v>1</v>
      </c>
      <c r="R22" s="198" t="s">
        <v>1</v>
      </c>
      <c r="S22" s="198" t="s">
        <v>1</v>
      </c>
      <c r="T22" s="198" t="s">
        <v>1</v>
      </c>
      <c r="U22" s="198" t="s">
        <v>1</v>
      </c>
      <c r="V22" s="198" t="s">
        <v>1</v>
      </c>
      <c r="W22" s="188" t="s">
        <v>1</v>
      </c>
      <c r="X22" s="191" t="s">
        <v>1</v>
      </c>
      <c r="Y22" s="191" t="s">
        <v>1</v>
      </c>
      <c r="Z22" s="191" t="s">
        <v>1</v>
      </c>
      <c r="AA22" s="191" t="s">
        <v>1</v>
      </c>
      <c r="AB22" s="191" t="s">
        <v>1</v>
      </c>
      <c r="AC22" s="191" t="s">
        <v>1</v>
      </c>
      <c r="AD22" s="192" t="s">
        <v>1</v>
      </c>
      <c r="AE22" s="189">
        <v>342541.74799999897</v>
      </c>
      <c r="AF22" s="189">
        <v>856134.30299999798</v>
      </c>
      <c r="AG22" s="189">
        <v>2343132.423</v>
      </c>
      <c r="AH22" s="189">
        <v>3098990.8200000101</v>
      </c>
      <c r="AI22" s="189"/>
      <c r="AJ22" s="189"/>
      <c r="AK22" s="190">
        <v>6640799.2940000072</v>
      </c>
      <c r="AL22" s="191" t="s">
        <v>1</v>
      </c>
      <c r="AM22" s="191" t="s">
        <v>1</v>
      </c>
      <c r="AN22" s="191" t="s">
        <v>1</v>
      </c>
      <c r="AO22" s="191" t="s">
        <v>1</v>
      </c>
      <c r="AP22" s="191" t="s">
        <v>1</v>
      </c>
      <c r="AQ22" s="191" t="s">
        <v>1</v>
      </c>
      <c r="AR22" s="191" t="s">
        <v>1</v>
      </c>
      <c r="AS22" s="191" t="s">
        <v>1</v>
      </c>
      <c r="AT22" s="191" t="s">
        <v>1</v>
      </c>
      <c r="AU22" s="191" t="s">
        <v>1</v>
      </c>
      <c r="AV22" s="191" t="s">
        <v>1</v>
      </c>
      <c r="AW22" s="191" t="s">
        <v>1</v>
      </c>
      <c r="AX22" s="189">
        <f t="shared" si="14"/>
        <v>162.26515774514399</v>
      </c>
      <c r="AY22" s="189">
        <f t="shared" si="15"/>
        <v>94.548238873550304</v>
      </c>
      <c r="AZ22" s="189">
        <f t="shared" si="16"/>
        <v>97.9857158449379</v>
      </c>
      <c r="BA22" s="189">
        <f t="shared" si="17"/>
        <v>112.20503349143742</v>
      </c>
      <c r="BB22" s="189"/>
      <c r="BC22" s="189"/>
    </row>
    <row r="23" spans="1:55" x14ac:dyDescent="0.3">
      <c r="A23" s="302"/>
      <c r="B23" s="187">
        <v>202302</v>
      </c>
      <c r="C23" s="285"/>
      <c r="D23" s="285"/>
      <c r="E23" s="305"/>
      <c r="F23" s="305"/>
      <c r="G23" s="308"/>
      <c r="H23" s="308"/>
      <c r="I23" s="188">
        <v>0</v>
      </c>
      <c r="J23" s="198" t="s">
        <v>1</v>
      </c>
      <c r="K23" s="198" t="s">
        <v>1</v>
      </c>
      <c r="L23" s="198" t="s">
        <v>1</v>
      </c>
      <c r="M23" s="198" t="s">
        <v>1</v>
      </c>
      <c r="N23" s="198" t="s">
        <v>1</v>
      </c>
      <c r="O23" s="198" t="s">
        <v>1</v>
      </c>
      <c r="P23" s="188" t="s">
        <v>1</v>
      </c>
      <c r="Q23" s="198" t="s">
        <v>1</v>
      </c>
      <c r="R23" s="198" t="s">
        <v>1</v>
      </c>
      <c r="S23" s="198" t="s">
        <v>1</v>
      </c>
      <c r="T23" s="198" t="s">
        <v>1</v>
      </c>
      <c r="U23" s="198" t="s">
        <v>1</v>
      </c>
      <c r="V23" s="198" t="s">
        <v>1</v>
      </c>
      <c r="W23" s="188" t="s">
        <v>1</v>
      </c>
      <c r="X23" s="191" t="s">
        <v>1</v>
      </c>
      <c r="Y23" s="191" t="s">
        <v>1</v>
      </c>
      <c r="Z23" s="191" t="s">
        <v>1</v>
      </c>
      <c r="AA23" s="191" t="s">
        <v>1</v>
      </c>
      <c r="AB23" s="191" t="s">
        <v>1</v>
      </c>
      <c r="AC23" s="191" t="s">
        <v>1</v>
      </c>
      <c r="AD23" s="192" t="s">
        <v>1</v>
      </c>
      <c r="AE23" s="189">
        <v>353426.35499999899</v>
      </c>
      <c r="AF23" s="189">
        <v>883990.02</v>
      </c>
      <c r="AG23" s="189">
        <v>2430636.51999998</v>
      </c>
      <c r="AH23" s="189">
        <v>3219554.42300002</v>
      </c>
      <c r="AI23" s="189"/>
      <c r="AJ23" s="189"/>
      <c r="AK23" s="190">
        <v>6887607.317999999</v>
      </c>
      <c r="AL23" s="191" t="s">
        <v>1</v>
      </c>
      <c r="AM23" s="191" t="s">
        <v>1</v>
      </c>
      <c r="AN23" s="191" t="s">
        <v>1</v>
      </c>
      <c r="AO23" s="191" t="s">
        <v>1</v>
      </c>
      <c r="AP23" s="191" t="s">
        <v>1</v>
      </c>
      <c r="AQ23" s="191" t="s">
        <v>1</v>
      </c>
      <c r="AR23" s="191" t="s">
        <v>1</v>
      </c>
      <c r="AS23" s="191" t="s">
        <v>1</v>
      </c>
      <c r="AT23" s="191" t="s">
        <v>1</v>
      </c>
      <c r="AU23" s="191" t="s">
        <v>1</v>
      </c>
      <c r="AV23" s="191" t="s">
        <v>1</v>
      </c>
      <c r="AW23" s="191" t="s">
        <v>1</v>
      </c>
      <c r="AX23" s="189">
        <f t="shared" si="14"/>
        <v>167.4212955945045</v>
      </c>
      <c r="AY23" s="189">
        <f t="shared" si="15"/>
        <v>97.62451905024848</v>
      </c>
      <c r="AZ23" s="189">
        <f t="shared" si="16"/>
        <v>101.64498473633505</v>
      </c>
      <c r="BA23" s="189">
        <f t="shared" si="17"/>
        <v>116.57027491944024</v>
      </c>
      <c r="BB23" s="189"/>
      <c r="BC23" s="189"/>
    </row>
    <row r="24" spans="1:55" x14ac:dyDescent="0.3">
      <c r="A24" s="302"/>
      <c r="B24" s="187">
        <v>202303</v>
      </c>
      <c r="C24" s="285"/>
      <c r="D24" s="285"/>
      <c r="E24" s="305"/>
      <c r="F24" s="305"/>
      <c r="G24" s="308"/>
      <c r="H24" s="308"/>
      <c r="I24" s="188">
        <v>0</v>
      </c>
      <c r="J24" s="198" t="s">
        <v>1</v>
      </c>
      <c r="K24" s="198" t="s">
        <v>1</v>
      </c>
      <c r="L24" s="198" t="s">
        <v>1</v>
      </c>
      <c r="M24" s="198" t="s">
        <v>1</v>
      </c>
      <c r="N24" s="198" t="s">
        <v>1</v>
      </c>
      <c r="O24" s="198" t="s">
        <v>1</v>
      </c>
      <c r="P24" s="188" t="s">
        <v>1</v>
      </c>
      <c r="Q24" s="198" t="s">
        <v>1</v>
      </c>
      <c r="R24" s="198" t="s">
        <v>1</v>
      </c>
      <c r="S24" s="198" t="s">
        <v>1</v>
      </c>
      <c r="T24" s="198" t="s">
        <v>1</v>
      </c>
      <c r="U24" s="198" t="s">
        <v>1</v>
      </c>
      <c r="V24" s="198" t="s">
        <v>1</v>
      </c>
      <c r="W24" s="188" t="s">
        <v>1</v>
      </c>
      <c r="X24" s="191" t="s">
        <v>1</v>
      </c>
      <c r="Y24" s="191" t="s">
        <v>1</v>
      </c>
      <c r="Z24" s="191" t="s">
        <v>1</v>
      </c>
      <c r="AA24" s="191" t="s">
        <v>1</v>
      </c>
      <c r="AB24" s="191" t="s">
        <v>1</v>
      </c>
      <c r="AC24" s="191" t="s">
        <v>1</v>
      </c>
      <c r="AD24" s="192" t="s">
        <v>1</v>
      </c>
      <c r="AE24" s="189">
        <v>273765.92899999901</v>
      </c>
      <c r="AF24" s="189">
        <v>689103.75700000196</v>
      </c>
      <c r="AG24" s="189">
        <v>1882186.77000001</v>
      </c>
      <c r="AH24" s="189">
        <v>2496095.24300001</v>
      </c>
      <c r="AI24" s="189"/>
      <c r="AJ24" s="189"/>
      <c r="AK24" s="190">
        <v>5341151.6990000214</v>
      </c>
      <c r="AL24" s="191" t="s">
        <v>1</v>
      </c>
      <c r="AM24" s="191" t="s">
        <v>1</v>
      </c>
      <c r="AN24" s="191" t="s">
        <v>1</v>
      </c>
      <c r="AO24" s="191" t="s">
        <v>1</v>
      </c>
      <c r="AP24" s="191" t="s">
        <v>1</v>
      </c>
      <c r="AQ24" s="191" t="s">
        <v>1</v>
      </c>
      <c r="AR24" s="191" t="s">
        <v>1</v>
      </c>
      <c r="AS24" s="191" t="s">
        <v>1</v>
      </c>
      <c r="AT24" s="191" t="s">
        <v>1</v>
      </c>
      <c r="AU24" s="191" t="s">
        <v>1</v>
      </c>
      <c r="AV24" s="191" t="s">
        <v>1</v>
      </c>
      <c r="AW24" s="191" t="s">
        <v>1</v>
      </c>
      <c r="AX24" s="189">
        <f t="shared" si="14"/>
        <v>129.685423495973</v>
      </c>
      <c r="AY24" s="189">
        <f t="shared" si="15"/>
        <v>76.102016234125003</v>
      </c>
      <c r="AZ24" s="189">
        <f t="shared" si="16"/>
        <v>78.709771672312556</v>
      </c>
      <c r="BA24" s="189">
        <f t="shared" si="17"/>
        <v>90.376018067272895</v>
      </c>
      <c r="BB24" s="189"/>
      <c r="BC24" s="189"/>
    </row>
    <row r="25" spans="1:55" x14ac:dyDescent="0.3">
      <c r="A25" s="302"/>
      <c r="B25" s="187">
        <v>202304</v>
      </c>
      <c r="C25" s="285"/>
      <c r="D25" s="285"/>
      <c r="E25" s="305"/>
      <c r="F25" s="305"/>
      <c r="G25" s="308"/>
      <c r="H25" s="308"/>
      <c r="I25" s="188">
        <v>0</v>
      </c>
      <c r="J25" s="198" t="s">
        <v>1</v>
      </c>
      <c r="K25" s="198" t="s">
        <v>1</v>
      </c>
      <c r="L25" s="198" t="s">
        <v>1</v>
      </c>
      <c r="M25" s="198" t="s">
        <v>1</v>
      </c>
      <c r="N25" s="198" t="s">
        <v>1</v>
      </c>
      <c r="O25" s="198" t="s">
        <v>1</v>
      </c>
      <c r="P25" s="188" t="s">
        <v>1</v>
      </c>
      <c r="Q25" s="198" t="s">
        <v>1</v>
      </c>
      <c r="R25" s="198" t="s">
        <v>1</v>
      </c>
      <c r="S25" s="198" t="s">
        <v>1</v>
      </c>
      <c r="T25" s="198" t="s">
        <v>1</v>
      </c>
      <c r="U25" s="198" t="s">
        <v>1</v>
      </c>
      <c r="V25" s="198" t="s">
        <v>1</v>
      </c>
      <c r="W25" s="188" t="s">
        <v>1</v>
      </c>
      <c r="X25" s="191" t="s">
        <v>1</v>
      </c>
      <c r="Y25" s="191" t="s">
        <v>1</v>
      </c>
      <c r="Z25" s="191" t="s">
        <v>1</v>
      </c>
      <c r="AA25" s="191" t="s">
        <v>1</v>
      </c>
      <c r="AB25" s="191" t="s">
        <v>1</v>
      </c>
      <c r="AC25" s="191" t="s">
        <v>1</v>
      </c>
      <c r="AD25" s="192" t="s">
        <v>1</v>
      </c>
      <c r="AE25" s="189">
        <v>141150.764</v>
      </c>
      <c r="AF25" s="189">
        <v>361050.69</v>
      </c>
      <c r="AG25" s="189">
        <v>961427.52000000596</v>
      </c>
      <c r="AH25" s="189">
        <v>1283644.1230000099</v>
      </c>
      <c r="AI25" s="189"/>
      <c r="AJ25" s="189"/>
      <c r="AK25" s="190">
        <v>2747273.0970000159</v>
      </c>
      <c r="AL25" s="191" t="s">
        <v>1</v>
      </c>
      <c r="AM25" s="191" t="s">
        <v>1</v>
      </c>
      <c r="AN25" s="191" t="s">
        <v>1</v>
      </c>
      <c r="AO25" s="191" t="s">
        <v>1</v>
      </c>
      <c r="AP25" s="191" t="s">
        <v>1</v>
      </c>
      <c r="AQ25" s="191" t="s">
        <v>1</v>
      </c>
      <c r="AR25" s="191" t="s">
        <v>1</v>
      </c>
      <c r="AS25" s="191" t="s">
        <v>1</v>
      </c>
      <c r="AT25" s="191" t="s">
        <v>1</v>
      </c>
      <c r="AU25" s="191" t="s">
        <v>1</v>
      </c>
      <c r="AV25" s="191" t="s">
        <v>1</v>
      </c>
      <c r="AW25" s="191" t="s">
        <v>1</v>
      </c>
      <c r="AX25" s="189">
        <f t="shared" si="14"/>
        <v>66.86440738986262</v>
      </c>
      <c r="AY25" s="189">
        <f t="shared" si="15"/>
        <v>39.873074544450581</v>
      </c>
      <c r="AZ25" s="189">
        <f t="shared" si="16"/>
        <v>40.205223936771041</v>
      </c>
      <c r="BA25" s="189">
        <f t="shared" si="17"/>
        <v>46.476850103190195</v>
      </c>
      <c r="BB25" s="189"/>
      <c r="BC25" s="189"/>
    </row>
    <row r="26" spans="1:55" x14ac:dyDescent="0.3">
      <c r="A26" s="302"/>
      <c r="B26" s="187">
        <v>202305</v>
      </c>
      <c r="C26" s="285"/>
      <c r="D26" s="285"/>
      <c r="E26" s="305"/>
      <c r="F26" s="305"/>
      <c r="G26" s="308"/>
      <c r="H26" s="308"/>
      <c r="I26" s="188">
        <v>0</v>
      </c>
      <c r="J26" s="198" t="s">
        <v>1</v>
      </c>
      <c r="K26" s="198" t="s">
        <v>1</v>
      </c>
      <c r="L26" s="198" t="s">
        <v>1</v>
      </c>
      <c r="M26" s="198" t="s">
        <v>1</v>
      </c>
      <c r="N26" s="198" t="s">
        <v>1</v>
      </c>
      <c r="O26" s="198" t="s">
        <v>1</v>
      </c>
      <c r="P26" s="188" t="s">
        <v>1</v>
      </c>
      <c r="Q26" s="198" t="s">
        <v>1</v>
      </c>
      <c r="R26" s="198" t="s">
        <v>1</v>
      </c>
      <c r="S26" s="198" t="s">
        <v>1</v>
      </c>
      <c r="T26" s="198" t="s">
        <v>1</v>
      </c>
      <c r="U26" s="198" t="s">
        <v>1</v>
      </c>
      <c r="V26" s="198" t="s">
        <v>1</v>
      </c>
      <c r="W26" s="188" t="s">
        <v>1</v>
      </c>
      <c r="X26" s="191" t="s">
        <v>1</v>
      </c>
      <c r="Y26" s="191" t="s">
        <v>1</v>
      </c>
      <c r="Z26" s="191" t="s">
        <v>1</v>
      </c>
      <c r="AA26" s="191" t="s">
        <v>1</v>
      </c>
      <c r="AB26" s="191" t="s">
        <v>1</v>
      </c>
      <c r="AC26" s="191" t="s">
        <v>1</v>
      </c>
      <c r="AD26" s="192" t="s">
        <v>1</v>
      </c>
      <c r="AE26" s="189">
        <v>77970.282999999894</v>
      </c>
      <c r="AF26" s="189">
        <v>206805.76599999901</v>
      </c>
      <c r="AG26" s="189">
        <v>552404.70899999398</v>
      </c>
      <c r="AH26" s="189">
        <v>724291.92800000496</v>
      </c>
      <c r="AI26" s="189"/>
      <c r="AJ26" s="189"/>
      <c r="AK26" s="190">
        <v>1561472.6859999979</v>
      </c>
      <c r="AL26" s="191" t="s">
        <v>1</v>
      </c>
      <c r="AM26" s="191" t="s">
        <v>1</v>
      </c>
      <c r="AN26" s="191" t="s">
        <v>1</v>
      </c>
      <c r="AO26" s="191" t="s">
        <v>1</v>
      </c>
      <c r="AP26" s="191" t="s">
        <v>1</v>
      </c>
      <c r="AQ26" s="191" t="s">
        <v>1</v>
      </c>
      <c r="AR26" s="191" t="s">
        <v>1</v>
      </c>
      <c r="AS26" s="191" t="s">
        <v>1</v>
      </c>
      <c r="AT26" s="191" t="s">
        <v>1</v>
      </c>
      <c r="AU26" s="191" t="s">
        <v>1</v>
      </c>
      <c r="AV26" s="191" t="s">
        <v>1</v>
      </c>
      <c r="AW26" s="191" t="s">
        <v>1</v>
      </c>
      <c r="AX26" s="189">
        <f t="shared" si="14"/>
        <v>36.935235907152958</v>
      </c>
      <c r="AY26" s="189">
        <f t="shared" si="15"/>
        <v>22.838847708448263</v>
      </c>
      <c r="AZ26" s="189">
        <f t="shared" si="16"/>
        <v>23.100602559277128</v>
      </c>
      <c r="BA26" s="189">
        <f t="shared" si="17"/>
        <v>26.224408124841773</v>
      </c>
      <c r="BB26" s="189"/>
      <c r="BC26" s="189"/>
    </row>
    <row r="27" spans="1:55" x14ac:dyDescent="0.3">
      <c r="A27" s="303"/>
      <c r="B27" s="187">
        <v>202306</v>
      </c>
      <c r="C27" s="286"/>
      <c r="D27" s="286"/>
      <c r="E27" s="306"/>
      <c r="F27" s="306"/>
      <c r="G27" s="309"/>
      <c r="H27" s="309"/>
      <c r="I27" s="188">
        <v>0</v>
      </c>
      <c r="J27" s="198" t="s">
        <v>1</v>
      </c>
      <c r="K27" s="198" t="s">
        <v>1</v>
      </c>
      <c r="L27" s="198" t="s">
        <v>1</v>
      </c>
      <c r="M27" s="198" t="s">
        <v>1</v>
      </c>
      <c r="N27" s="198" t="s">
        <v>1</v>
      </c>
      <c r="O27" s="198" t="s">
        <v>1</v>
      </c>
      <c r="P27" s="188" t="s">
        <v>1</v>
      </c>
      <c r="Q27" s="198" t="s">
        <v>1</v>
      </c>
      <c r="R27" s="198" t="s">
        <v>1</v>
      </c>
      <c r="S27" s="198" t="s">
        <v>1</v>
      </c>
      <c r="T27" s="198" t="s">
        <v>1</v>
      </c>
      <c r="U27" s="198" t="s">
        <v>1</v>
      </c>
      <c r="V27" s="198" t="s">
        <v>1</v>
      </c>
      <c r="W27" s="188" t="s">
        <v>1</v>
      </c>
      <c r="X27" s="191" t="s">
        <v>1</v>
      </c>
      <c r="Y27" s="191" t="s">
        <v>1</v>
      </c>
      <c r="Z27" s="191" t="s">
        <v>1</v>
      </c>
      <c r="AA27" s="191" t="s">
        <v>1</v>
      </c>
      <c r="AB27" s="191" t="s">
        <v>1</v>
      </c>
      <c r="AC27" s="191" t="s">
        <v>1</v>
      </c>
      <c r="AD27" s="192" t="s">
        <v>1</v>
      </c>
      <c r="AE27" s="189">
        <v>55656.192999999897</v>
      </c>
      <c r="AF27" s="189">
        <v>154719.80699999901</v>
      </c>
      <c r="AG27" s="189">
        <v>414123.86900000501</v>
      </c>
      <c r="AH27" s="189">
        <v>545103.99700000405</v>
      </c>
      <c r="AI27" s="189"/>
      <c r="AJ27" s="189"/>
      <c r="AK27" s="190">
        <v>1169603.8660000078</v>
      </c>
      <c r="AL27" s="191" t="s">
        <v>1</v>
      </c>
      <c r="AM27" s="191" t="s">
        <v>1</v>
      </c>
      <c r="AN27" s="191" t="s">
        <v>1</v>
      </c>
      <c r="AO27" s="191" t="s">
        <v>1</v>
      </c>
      <c r="AP27" s="191" t="s">
        <v>1</v>
      </c>
      <c r="AQ27" s="191" t="s">
        <v>1</v>
      </c>
      <c r="AR27" s="191" t="s">
        <v>1</v>
      </c>
      <c r="AS27" s="191" t="s">
        <v>1</v>
      </c>
      <c r="AT27" s="191" t="s">
        <v>1</v>
      </c>
      <c r="AU27" s="191" t="s">
        <v>1</v>
      </c>
      <c r="AV27" s="191" t="s">
        <v>1</v>
      </c>
      <c r="AW27" s="191" t="s">
        <v>1</v>
      </c>
      <c r="AX27" s="189">
        <f t="shared" si="14"/>
        <v>26.364847465656037</v>
      </c>
      <c r="AY27" s="189">
        <f t="shared" si="15"/>
        <v>17.086671120927555</v>
      </c>
      <c r="AZ27" s="189">
        <f t="shared" si="16"/>
        <v>17.317938736252458</v>
      </c>
      <c r="BA27" s="189">
        <f t="shared" si="17"/>
        <v>19.736558057858868</v>
      </c>
      <c r="BB27" s="189"/>
      <c r="BC27" s="189"/>
    </row>
    <row r="28" spans="1:55" x14ac:dyDescent="0.3">
      <c r="A28" s="199" t="s">
        <v>2</v>
      </c>
      <c r="B28" s="194"/>
      <c r="C28" s="184">
        <f>C16</f>
        <v>2111</v>
      </c>
      <c r="D28" s="184">
        <f t="shared" ref="D28:F28" si="18">D16</f>
        <v>9055</v>
      </c>
      <c r="E28" s="184">
        <f t="shared" si="18"/>
        <v>23913</v>
      </c>
      <c r="F28" s="184">
        <f t="shared" si="18"/>
        <v>27619</v>
      </c>
      <c r="G28" s="195"/>
      <c r="H28" s="195"/>
      <c r="I28" s="195">
        <f>SUM(C28:H28)</f>
        <v>62698</v>
      </c>
      <c r="J28" s="200" t="s">
        <v>1</v>
      </c>
      <c r="K28" s="200" t="s">
        <v>1</v>
      </c>
      <c r="L28" s="200" t="s">
        <v>1</v>
      </c>
      <c r="M28" s="200" t="s">
        <v>1</v>
      </c>
      <c r="N28" s="200" t="s">
        <v>1</v>
      </c>
      <c r="O28" s="200" t="s">
        <v>1</v>
      </c>
      <c r="P28" s="200" t="s">
        <v>1</v>
      </c>
      <c r="Q28" s="200" t="s">
        <v>1</v>
      </c>
      <c r="R28" s="200" t="s">
        <v>1</v>
      </c>
      <c r="S28" s="200" t="s">
        <v>1</v>
      </c>
      <c r="T28" s="200" t="s">
        <v>1</v>
      </c>
      <c r="U28" s="200" t="s">
        <v>1</v>
      </c>
      <c r="V28" s="200" t="s">
        <v>1</v>
      </c>
      <c r="W28" s="200" t="s">
        <v>1</v>
      </c>
      <c r="X28" s="197" t="s">
        <v>1</v>
      </c>
      <c r="Y28" s="197" t="s">
        <v>1</v>
      </c>
      <c r="Z28" s="197" t="s">
        <v>1</v>
      </c>
      <c r="AA28" s="197" t="s">
        <v>1</v>
      </c>
      <c r="AB28" s="197" t="s">
        <v>1</v>
      </c>
      <c r="AC28" s="197" t="s">
        <v>1</v>
      </c>
      <c r="AD28" s="197" t="s">
        <v>1</v>
      </c>
      <c r="AE28" s="196">
        <v>2387810.4519999945</v>
      </c>
      <c r="AF28" s="196">
        <v>6156816.3549999986</v>
      </c>
      <c r="AG28" s="196">
        <v>16797064.487999979</v>
      </c>
      <c r="AH28" s="196">
        <v>22212776.386000033</v>
      </c>
      <c r="AI28" s="196">
        <v>0</v>
      </c>
      <c r="AJ28" s="196">
        <v>0</v>
      </c>
      <c r="AK28" s="196">
        <v>47554467.681000009</v>
      </c>
      <c r="AL28" s="200" t="s">
        <v>1</v>
      </c>
      <c r="AM28" s="200" t="s">
        <v>1</v>
      </c>
      <c r="AN28" s="200" t="s">
        <v>1</v>
      </c>
      <c r="AO28" s="200" t="s">
        <v>1</v>
      </c>
      <c r="AP28" s="200" t="s">
        <v>1</v>
      </c>
      <c r="AQ28" s="200" t="s">
        <v>1</v>
      </c>
      <c r="AR28" s="200" t="s">
        <v>1</v>
      </c>
      <c r="AS28" s="200" t="s">
        <v>1</v>
      </c>
      <c r="AT28" s="200" t="s">
        <v>1</v>
      </c>
      <c r="AU28" s="200" t="s">
        <v>1</v>
      </c>
      <c r="AV28" s="200" t="s">
        <v>1</v>
      </c>
      <c r="AW28" s="200" t="s">
        <v>1</v>
      </c>
      <c r="AX28" s="196">
        <f t="shared" ref="AX28" si="19">AE28/$C$16</f>
        <v>1131.1276418758855</v>
      </c>
      <c r="AY28" s="196">
        <f t="shared" ref="AY28" si="20">AF28/$D$16</f>
        <v>679.93554445057964</v>
      </c>
      <c r="AZ28" s="196">
        <f t="shared" ref="AZ28" si="21">AG28/$E$16</f>
        <v>702.42397390540623</v>
      </c>
      <c r="BA28" s="196">
        <f t="shared" ref="BA28" si="22">AH28/$F$16</f>
        <v>804.25708338462778</v>
      </c>
      <c r="BB28" s="196"/>
      <c r="BC28" s="196"/>
    </row>
    <row r="29" spans="1:55" x14ac:dyDescent="0.3">
      <c r="A29" s="301" t="s">
        <v>13</v>
      </c>
      <c r="B29" s="187">
        <v>202207</v>
      </c>
      <c r="C29" s="284">
        <v>9815</v>
      </c>
      <c r="D29" s="284">
        <v>16894</v>
      </c>
      <c r="E29" s="284">
        <v>23913</v>
      </c>
      <c r="F29" s="284">
        <v>27619</v>
      </c>
      <c r="G29" s="284">
        <v>0</v>
      </c>
      <c r="H29" s="284">
        <v>0</v>
      </c>
      <c r="I29" s="188">
        <v>78241</v>
      </c>
      <c r="J29" s="189">
        <v>1701234.4919999901</v>
      </c>
      <c r="K29" s="189">
        <v>5332700.2529999996</v>
      </c>
      <c r="L29" s="189">
        <v>5559546.3150000004</v>
      </c>
      <c r="M29" s="189">
        <v>7302745.5459999898</v>
      </c>
      <c r="N29" s="189">
        <v>0</v>
      </c>
      <c r="O29" s="189">
        <v>0</v>
      </c>
      <c r="P29" s="190">
        <v>19896226.60599998</v>
      </c>
      <c r="Q29" s="189">
        <v>7777836.1649999898</v>
      </c>
      <c r="R29" s="189">
        <v>3246203.0660000001</v>
      </c>
      <c r="S29" s="189">
        <v>3452517.0659999899</v>
      </c>
      <c r="T29" s="189">
        <v>4555948.3399999896</v>
      </c>
      <c r="U29" s="189">
        <v>0</v>
      </c>
      <c r="V29" s="189">
        <v>0</v>
      </c>
      <c r="W29" s="190">
        <v>19032504.636999968</v>
      </c>
      <c r="X29" s="189">
        <v>9479070.6569999792</v>
      </c>
      <c r="Y29" s="189">
        <v>8578903.3190000001</v>
      </c>
      <c r="Z29" s="189">
        <v>9012063.3809999898</v>
      </c>
      <c r="AA29" s="189">
        <v>11858693.885999979</v>
      </c>
      <c r="AB29" s="189">
        <v>0</v>
      </c>
      <c r="AC29" s="189">
        <v>0</v>
      </c>
      <c r="AD29" s="190">
        <v>38928731.242999949</v>
      </c>
      <c r="AE29" s="189">
        <v>40655.344999999899</v>
      </c>
      <c r="AF29" s="189">
        <v>127305.71099999901</v>
      </c>
      <c r="AG29" s="189">
        <v>336228.39100000297</v>
      </c>
      <c r="AH29" s="189">
        <v>440017.82200000202</v>
      </c>
      <c r="AI29" s="189">
        <v>0</v>
      </c>
      <c r="AJ29" s="189">
        <v>0</v>
      </c>
      <c r="AK29" s="190">
        <v>944207.26900000393</v>
      </c>
      <c r="AL29" s="189">
        <f>AL3</f>
        <v>195.29726690391345</v>
      </c>
      <c r="AM29" s="189">
        <f t="shared" ref="AM29:AW29" si="23">AM3</f>
        <v>452.80633888086948</v>
      </c>
      <c r="AN29" s="189">
        <f t="shared" si="23"/>
        <v>480.22340114019181</v>
      </c>
      <c r="AO29" s="189">
        <f t="shared" si="23"/>
        <v>557.54661368147731</v>
      </c>
      <c r="AP29" s="189">
        <f t="shared" si="23"/>
        <v>0</v>
      </c>
      <c r="AQ29" s="189">
        <f t="shared" si="23"/>
        <v>0</v>
      </c>
      <c r="AR29" s="189">
        <f t="shared" si="23"/>
        <v>892.87523418665933</v>
      </c>
      <c r="AS29" s="189">
        <f t="shared" si="23"/>
        <v>275.63921762757917</v>
      </c>
      <c r="AT29" s="189">
        <f t="shared" si="23"/>
        <v>298.22208395957415</v>
      </c>
      <c r="AU29" s="189">
        <f t="shared" si="23"/>
        <v>347.8354206749114</v>
      </c>
      <c r="AV29" s="189">
        <f t="shared" si="23"/>
        <v>0</v>
      </c>
      <c r="AW29" s="189">
        <f t="shared" si="23"/>
        <v>0</v>
      </c>
      <c r="AX29" s="189">
        <f>AX16</f>
        <v>19.258808621506347</v>
      </c>
      <c r="AY29" s="189">
        <f t="shared" ref="AY29:BC29" si="24">AY16</f>
        <v>14.059161899502927</v>
      </c>
      <c r="AZ29" s="189">
        <f t="shared" si="24"/>
        <v>14.060485551792036</v>
      </c>
      <c r="BA29" s="189">
        <f t="shared" si="24"/>
        <v>15.931707230529781</v>
      </c>
      <c r="BB29" s="189">
        <f t="shared" si="24"/>
        <v>0</v>
      </c>
      <c r="BC29" s="189">
        <f t="shared" si="24"/>
        <v>0</v>
      </c>
    </row>
    <row r="30" spans="1:55" x14ac:dyDescent="0.3">
      <c r="A30" s="302"/>
      <c r="B30" s="187">
        <v>202208</v>
      </c>
      <c r="C30" s="285"/>
      <c r="D30" s="285"/>
      <c r="E30" s="285"/>
      <c r="F30" s="285"/>
      <c r="G30" s="285"/>
      <c r="H30" s="285"/>
      <c r="I30" s="188">
        <v>0</v>
      </c>
      <c r="J30" s="189">
        <v>1838341.2889999901</v>
      </c>
      <c r="K30" s="189">
        <v>5282388.2939999998</v>
      </c>
      <c r="L30" s="189">
        <v>5425674.5749999899</v>
      </c>
      <c r="M30" s="189">
        <v>7114367.9889999898</v>
      </c>
      <c r="N30" s="189">
        <v>0</v>
      </c>
      <c r="O30" s="189">
        <v>0</v>
      </c>
      <c r="P30" s="190">
        <v>19660772.14699997</v>
      </c>
      <c r="Q30" s="189">
        <v>7578440.9230000004</v>
      </c>
      <c r="R30" s="189">
        <v>2934776.1850000001</v>
      </c>
      <c r="S30" s="189">
        <v>2791204.7740000002</v>
      </c>
      <c r="T30" s="189">
        <v>3603565.534</v>
      </c>
      <c r="U30" s="189">
        <v>0</v>
      </c>
      <c r="V30" s="189">
        <v>0</v>
      </c>
      <c r="W30" s="190">
        <v>16907987.416000001</v>
      </c>
      <c r="X30" s="189">
        <v>9416782.21199999</v>
      </c>
      <c r="Y30" s="189">
        <v>8217164.4790000003</v>
      </c>
      <c r="Z30" s="189">
        <v>8216879.3489999902</v>
      </c>
      <c r="AA30" s="189">
        <v>10717933.522999991</v>
      </c>
      <c r="AB30" s="189">
        <v>0</v>
      </c>
      <c r="AC30" s="189">
        <v>0</v>
      </c>
      <c r="AD30" s="190">
        <v>36568759.562999971</v>
      </c>
      <c r="AE30" s="189">
        <v>46073.853999999999</v>
      </c>
      <c r="AF30" s="189">
        <v>136655.38200000001</v>
      </c>
      <c r="AG30" s="189">
        <v>366899.844999997</v>
      </c>
      <c r="AH30" s="189">
        <v>477581.58499999298</v>
      </c>
      <c r="AI30" s="189">
        <v>0</v>
      </c>
      <c r="AJ30" s="189">
        <v>0</v>
      </c>
      <c r="AK30" s="190">
        <v>1027210.66599999</v>
      </c>
      <c r="AL30" s="189">
        <f t="shared" ref="AL30:AW30" si="25">AL4</f>
        <v>211.03676833888073</v>
      </c>
      <c r="AM30" s="189">
        <f t="shared" si="25"/>
        <v>448.53428666043982</v>
      </c>
      <c r="AN30" s="189">
        <f t="shared" si="25"/>
        <v>468.65980608102183</v>
      </c>
      <c r="AO30" s="189">
        <f t="shared" si="25"/>
        <v>543.16445174835781</v>
      </c>
      <c r="AP30" s="189">
        <f t="shared" si="25"/>
        <v>0</v>
      </c>
      <c r="AQ30" s="189">
        <f t="shared" si="25"/>
        <v>0</v>
      </c>
      <c r="AR30" s="189">
        <f t="shared" si="25"/>
        <v>869.98518229824367</v>
      </c>
      <c r="AS30" s="189">
        <f t="shared" si="25"/>
        <v>249.19556635815573</v>
      </c>
      <c r="AT30" s="189">
        <f t="shared" si="25"/>
        <v>241.09914261034811</v>
      </c>
      <c r="AU30" s="189">
        <f t="shared" si="25"/>
        <v>275.12334203695218</v>
      </c>
      <c r="AV30" s="189">
        <f t="shared" si="25"/>
        <v>0</v>
      </c>
      <c r="AW30" s="189">
        <f t="shared" si="25"/>
        <v>0</v>
      </c>
      <c r="AX30" s="189">
        <f t="shared" ref="AX30:BC30" si="26">AX17</f>
        <v>21.825605873993368</v>
      </c>
      <c r="AY30" s="189">
        <f t="shared" si="26"/>
        <v>15.091704251794591</v>
      </c>
      <c r="AZ30" s="189">
        <f t="shared" si="26"/>
        <v>15.343112323840463</v>
      </c>
      <c r="BA30" s="189">
        <f t="shared" si="26"/>
        <v>17.291776856511568</v>
      </c>
      <c r="BB30" s="189">
        <f t="shared" si="26"/>
        <v>0</v>
      </c>
      <c r="BC30" s="189">
        <f t="shared" si="26"/>
        <v>0</v>
      </c>
    </row>
    <row r="31" spans="1:55" x14ac:dyDescent="0.3">
      <c r="A31" s="302"/>
      <c r="B31" s="187">
        <v>202209</v>
      </c>
      <c r="C31" s="285"/>
      <c r="D31" s="285"/>
      <c r="E31" s="285"/>
      <c r="F31" s="285"/>
      <c r="G31" s="285"/>
      <c r="H31" s="285"/>
      <c r="I31" s="188">
        <v>0</v>
      </c>
      <c r="J31" s="189">
        <v>1940307.412</v>
      </c>
      <c r="K31" s="189">
        <v>5116082.8339999998</v>
      </c>
      <c r="L31" s="189">
        <v>5108366.3090000004</v>
      </c>
      <c r="M31" s="189">
        <v>6713202.8359999899</v>
      </c>
      <c r="N31" s="189">
        <v>0</v>
      </c>
      <c r="O31" s="189">
        <v>0</v>
      </c>
      <c r="P31" s="190">
        <v>18877959.390999988</v>
      </c>
      <c r="Q31" s="189">
        <v>6731110.61499999</v>
      </c>
      <c r="R31" s="189">
        <v>2273872.0469999998</v>
      </c>
      <c r="S31" s="189">
        <v>1819516.7309999899</v>
      </c>
      <c r="T31" s="189">
        <v>2254050.7960000001</v>
      </c>
      <c r="U31" s="189">
        <v>0</v>
      </c>
      <c r="V31" s="189">
        <v>0</v>
      </c>
      <c r="W31" s="190">
        <v>13078550.188999979</v>
      </c>
      <c r="X31" s="189">
        <v>8671418.0269999895</v>
      </c>
      <c r="Y31" s="189">
        <v>7389954.8809999991</v>
      </c>
      <c r="Z31" s="189">
        <v>6927883.0399999898</v>
      </c>
      <c r="AA31" s="189">
        <v>8967253.63199999</v>
      </c>
      <c r="AB31" s="189">
        <v>0</v>
      </c>
      <c r="AC31" s="189">
        <v>0</v>
      </c>
      <c r="AD31" s="190">
        <v>31956509.579999968</v>
      </c>
      <c r="AE31" s="189">
        <v>71603.057000000001</v>
      </c>
      <c r="AF31" s="189">
        <v>199538.23300000001</v>
      </c>
      <c r="AG31" s="189">
        <v>545044.42900000303</v>
      </c>
      <c r="AH31" s="189">
        <v>708890.34800000105</v>
      </c>
      <c r="AI31" s="189">
        <v>0</v>
      </c>
      <c r="AJ31" s="189">
        <v>0</v>
      </c>
      <c r="AK31" s="190">
        <v>1525076.067000004</v>
      </c>
      <c r="AL31" s="189">
        <f t="shared" ref="AL31:AW31" si="27">AL5</f>
        <v>222.74221237515783</v>
      </c>
      <c r="AM31" s="189">
        <f t="shared" si="27"/>
        <v>434.41307922221279</v>
      </c>
      <c r="AN31" s="189">
        <f t="shared" si="27"/>
        <v>441.2513007687657</v>
      </c>
      <c r="AO31" s="189">
        <f t="shared" si="27"/>
        <v>512.53648160024352</v>
      </c>
      <c r="AP31" s="189">
        <f t="shared" si="27"/>
        <v>0</v>
      </c>
      <c r="AQ31" s="189">
        <f t="shared" si="27"/>
        <v>0</v>
      </c>
      <c r="AR31" s="189">
        <f t="shared" si="27"/>
        <v>772.71388072551827</v>
      </c>
      <c r="AS31" s="189">
        <f t="shared" si="27"/>
        <v>193.07735815572724</v>
      </c>
      <c r="AT31" s="189">
        <f t="shared" si="27"/>
        <v>157.16651386369438</v>
      </c>
      <c r="AU31" s="189">
        <f t="shared" si="27"/>
        <v>172.09121972820279</v>
      </c>
      <c r="AV31" s="189">
        <f t="shared" si="27"/>
        <v>0</v>
      </c>
      <c r="AW31" s="189">
        <f t="shared" si="27"/>
        <v>0</v>
      </c>
      <c r="AX31" s="189">
        <f t="shared" ref="AX31:BC31" si="28">AX18</f>
        <v>33.919022738038848</v>
      </c>
      <c r="AY31" s="189">
        <f t="shared" si="28"/>
        <v>22.036248812810602</v>
      </c>
      <c r="AZ31" s="189">
        <f t="shared" si="28"/>
        <v>22.792808472379168</v>
      </c>
      <c r="BA31" s="189">
        <f t="shared" si="28"/>
        <v>25.666763749592711</v>
      </c>
      <c r="BB31" s="189">
        <f t="shared" si="28"/>
        <v>0</v>
      </c>
      <c r="BC31" s="189">
        <f t="shared" si="28"/>
        <v>0</v>
      </c>
    </row>
    <row r="32" spans="1:55" x14ac:dyDescent="0.3">
      <c r="A32" s="302"/>
      <c r="B32" s="187">
        <v>202210</v>
      </c>
      <c r="C32" s="285"/>
      <c r="D32" s="285"/>
      <c r="E32" s="285"/>
      <c r="F32" s="285"/>
      <c r="G32" s="285"/>
      <c r="H32" s="285"/>
      <c r="I32" s="188">
        <v>0</v>
      </c>
      <c r="J32" s="189">
        <v>2210533.7140000002</v>
      </c>
      <c r="K32" s="189">
        <v>5754200.1979999999</v>
      </c>
      <c r="L32" s="189">
        <v>5557276.7609999999</v>
      </c>
      <c r="M32" s="189">
        <v>7294719.0930000003</v>
      </c>
      <c r="N32" s="189">
        <v>0</v>
      </c>
      <c r="O32" s="189">
        <v>0</v>
      </c>
      <c r="P32" s="190">
        <v>20816729.766000003</v>
      </c>
      <c r="Q32" s="189">
        <v>8747035.4989999998</v>
      </c>
      <c r="R32" s="189">
        <v>5011185.7769999998</v>
      </c>
      <c r="S32" s="189">
        <v>3131342.5229999898</v>
      </c>
      <c r="T32" s="189">
        <v>3991224.7570000002</v>
      </c>
      <c r="U32" s="189">
        <v>0</v>
      </c>
      <c r="V32" s="189">
        <v>0</v>
      </c>
      <c r="W32" s="190">
        <v>20880788.555999991</v>
      </c>
      <c r="X32" s="189">
        <v>10957569.213</v>
      </c>
      <c r="Y32" s="189">
        <v>10765385.975</v>
      </c>
      <c r="Z32" s="189">
        <v>8688619.2839999907</v>
      </c>
      <c r="AA32" s="189">
        <v>11285943.850000001</v>
      </c>
      <c r="AB32" s="189">
        <v>0</v>
      </c>
      <c r="AC32" s="189">
        <v>0</v>
      </c>
      <c r="AD32" s="190">
        <v>41697518.321999997</v>
      </c>
      <c r="AE32" s="189">
        <v>233262.29899999901</v>
      </c>
      <c r="AF32" s="189">
        <v>626536.78599999996</v>
      </c>
      <c r="AG32" s="189">
        <v>1730091.7819999999</v>
      </c>
      <c r="AH32" s="189">
        <v>2279477.3560000099</v>
      </c>
      <c r="AI32" s="189">
        <v>0</v>
      </c>
      <c r="AJ32" s="189">
        <v>0</v>
      </c>
      <c r="AK32" s="190">
        <v>4869368.2230000086</v>
      </c>
      <c r="AL32" s="189">
        <f t="shared" ref="AL32:AW32" si="29">AL6</f>
        <v>253.76348455975204</v>
      </c>
      <c r="AM32" s="189">
        <f t="shared" si="29"/>
        <v>488.59643355693299</v>
      </c>
      <c r="AN32" s="189">
        <f t="shared" si="29"/>
        <v>480.02736123348018</v>
      </c>
      <c r="AO32" s="189">
        <f t="shared" si="29"/>
        <v>556.93381378836466</v>
      </c>
      <c r="AP32" s="189">
        <f t="shared" si="29"/>
        <v>0</v>
      </c>
      <c r="AQ32" s="189">
        <f t="shared" si="29"/>
        <v>0</v>
      </c>
      <c r="AR32" s="189">
        <f t="shared" si="29"/>
        <v>1004.136780966594</v>
      </c>
      <c r="AS32" s="189">
        <f t="shared" si="29"/>
        <v>425.50613713169736</v>
      </c>
      <c r="AT32" s="189">
        <f t="shared" si="29"/>
        <v>270.47961674008724</v>
      </c>
      <c r="AU32" s="189">
        <f t="shared" si="29"/>
        <v>304.72016773553219</v>
      </c>
      <c r="AV32" s="189">
        <f t="shared" si="29"/>
        <v>0</v>
      </c>
      <c r="AW32" s="189">
        <f t="shared" si="29"/>
        <v>0</v>
      </c>
      <c r="AX32" s="189">
        <f t="shared" ref="AX32:BC32" si="30">AX19</f>
        <v>110.49848365703411</v>
      </c>
      <c r="AY32" s="189">
        <f t="shared" si="30"/>
        <v>69.192356267255661</v>
      </c>
      <c r="AZ32" s="189">
        <f t="shared" si="30"/>
        <v>72.349424246225894</v>
      </c>
      <c r="BA32" s="189">
        <f t="shared" si="30"/>
        <v>82.532943118867806</v>
      </c>
      <c r="BB32" s="189">
        <f t="shared" si="30"/>
        <v>0</v>
      </c>
      <c r="BC32" s="189">
        <f t="shared" si="30"/>
        <v>0</v>
      </c>
    </row>
    <row r="33" spans="1:55" x14ac:dyDescent="0.3">
      <c r="A33" s="302"/>
      <c r="B33" s="187">
        <v>202211</v>
      </c>
      <c r="C33" s="285"/>
      <c r="D33" s="285"/>
      <c r="E33" s="285"/>
      <c r="F33" s="285"/>
      <c r="G33" s="285"/>
      <c r="H33" s="285"/>
      <c r="I33" s="188">
        <v>0</v>
      </c>
      <c r="J33" s="189">
        <v>2637250.344</v>
      </c>
      <c r="K33" s="189">
        <v>6070856.7800000003</v>
      </c>
      <c r="L33" s="189">
        <v>5784851.6299999999</v>
      </c>
      <c r="M33" s="189">
        <v>7620444.1490000002</v>
      </c>
      <c r="N33" s="189">
        <v>0</v>
      </c>
      <c r="O33" s="189">
        <v>0</v>
      </c>
      <c r="P33" s="190">
        <v>22113402.903000001</v>
      </c>
      <c r="Q33" s="189">
        <v>12393681.544999899</v>
      </c>
      <c r="R33" s="189">
        <v>8319863.58099999</v>
      </c>
      <c r="S33" s="189">
        <v>4553724.1159999901</v>
      </c>
      <c r="T33" s="189">
        <v>5871945.1940000001</v>
      </c>
      <c r="U33" s="189">
        <v>0</v>
      </c>
      <c r="V33" s="189">
        <v>0</v>
      </c>
      <c r="W33" s="190">
        <v>31139214.435999878</v>
      </c>
      <c r="X33" s="189">
        <v>15030931.8889999</v>
      </c>
      <c r="Y33" s="189">
        <v>14390720.36099999</v>
      </c>
      <c r="Z33" s="189">
        <v>10338575.74599999</v>
      </c>
      <c r="AA33" s="189">
        <v>13492389.343</v>
      </c>
      <c r="AB33" s="189">
        <v>0</v>
      </c>
      <c r="AC33" s="189">
        <v>0</v>
      </c>
      <c r="AD33" s="190">
        <v>53252617.338999882</v>
      </c>
      <c r="AE33" s="189">
        <v>380772.04199999903</v>
      </c>
      <c r="AF33" s="189">
        <v>990062.772999999</v>
      </c>
      <c r="AG33" s="189">
        <v>2713601.392</v>
      </c>
      <c r="AH33" s="189">
        <v>3592927.5429999898</v>
      </c>
      <c r="AI33" s="189">
        <v>0</v>
      </c>
      <c r="AJ33" s="189">
        <v>0</v>
      </c>
      <c r="AK33" s="190">
        <v>7677363.7499999879</v>
      </c>
      <c r="AL33" s="189">
        <f t="shared" ref="AL33:AW33" si="31">AL7</f>
        <v>302.7494368040409</v>
      </c>
      <c r="AM33" s="189">
        <f t="shared" si="31"/>
        <v>515.48414536809037</v>
      </c>
      <c r="AN33" s="189">
        <f t="shared" si="31"/>
        <v>499.68486049926577</v>
      </c>
      <c r="AO33" s="189">
        <f t="shared" si="31"/>
        <v>581.8021185677203</v>
      </c>
      <c r="AP33" s="189">
        <f t="shared" si="31"/>
        <v>0</v>
      </c>
      <c r="AQ33" s="189">
        <f t="shared" si="31"/>
        <v>0</v>
      </c>
      <c r="AR33" s="189">
        <f t="shared" si="31"/>
        <v>1422.7622023877741</v>
      </c>
      <c r="AS33" s="189">
        <f t="shared" si="31"/>
        <v>706.45016396365713</v>
      </c>
      <c r="AT33" s="189">
        <f t="shared" si="31"/>
        <v>393.34232668221387</v>
      </c>
      <c r="AU33" s="189">
        <f t="shared" si="31"/>
        <v>448.3085351962132</v>
      </c>
      <c r="AV33" s="189">
        <f t="shared" si="31"/>
        <v>0</v>
      </c>
      <c r="AW33" s="189">
        <f t="shared" si="31"/>
        <v>0</v>
      </c>
      <c r="AX33" s="189">
        <f t="shared" ref="AX33:BC33" si="32">AX20</f>
        <v>180.37519753671199</v>
      </c>
      <c r="AY33" s="189">
        <f t="shared" si="32"/>
        <v>109.33879326339029</v>
      </c>
      <c r="AZ33" s="189">
        <f t="shared" si="32"/>
        <v>113.47808271651402</v>
      </c>
      <c r="BA33" s="189">
        <f t="shared" si="32"/>
        <v>130.08898015858611</v>
      </c>
      <c r="BB33" s="189">
        <f t="shared" si="32"/>
        <v>0</v>
      </c>
      <c r="BC33" s="189">
        <f t="shared" si="32"/>
        <v>0</v>
      </c>
    </row>
    <row r="34" spans="1:55" x14ac:dyDescent="0.3">
      <c r="A34" s="302"/>
      <c r="B34" s="187">
        <v>202212</v>
      </c>
      <c r="C34" s="285"/>
      <c r="D34" s="285"/>
      <c r="E34" s="285"/>
      <c r="F34" s="285"/>
      <c r="G34" s="285"/>
      <c r="H34" s="285"/>
      <c r="I34" s="188">
        <v>0</v>
      </c>
      <c r="J34" s="189">
        <v>2242777.3229999999</v>
      </c>
      <c r="K34" s="189">
        <v>6090941.8009999897</v>
      </c>
      <c r="L34" s="189">
        <v>5811338.4409999996</v>
      </c>
      <c r="M34" s="189">
        <v>7639543.1610000003</v>
      </c>
      <c r="N34" s="189">
        <v>0</v>
      </c>
      <c r="O34" s="189">
        <v>0</v>
      </c>
      <c r="P34" s="190">
        <v>21784600.725999989</v>
      </c>
      <c r="Q34" s="189">
        <v>13085690.865</v>
      </c>
      <c r="R34" s="189">
        <v>8469493.068</v>
      </c>
      <c r="S34" s="189">
        <v>4655938.3339999998</v>
      </c>
      <c r="T34" s="189">
        <v>5960584.3820000002</v>
      </c>
      <c r="U34" s="189">
        <v>0</v>
      </c>
      <c r="V34" s="189">
        <v>0</v>
      </c>
      <c r="W34" s="190">
        <v>32171706.648999996</v>
      </c>
      <c r="X34" s="189">
        <v>15328468.188000001</v>
      </c>
      <c r="Y34" s="189">
        <v>14560434.86899999</v>
      </c>
      <c r="Z34" s="189">
        <v>10467276.774999999</v>
      </c>
      <c r="AA34" s="189">
        <v>13600127.543000001</v>
      </c>
      <c r="AB34" s="189">
        <v>0</v>
      </c>
      <c r="AC34" s="189">
        <v>0</v>
      </c>
      <c r="AD34" s="190">
        <v>53956307.374999985</v>
      </c>
      <c r="AE34" s="189">
        <v>370932.58299999998</v>
      </c>
      <c r="AF34" s="189">
        <v>924913.12700000196</v>
      </c>
      <c r="AG34" s="189">
        <v>2521286.83799998</v>
      </c>
      <c r="AH34" s="189">
        <v>3346201.1979999798</v>
      </c>
      <c r="AI34" s="189">
        <v>0</v>
      </c>
      <c r="AJ34" s="189">
        <v>0</v>
      </c>
      <c r="AK34" s="190">
        <v>7163333.7459999621</v>
      </c>
      <c r="AL34" s="189">
        <f t="shared" ref="AL34:AW34" si="33">AL8</f>
        <v>257.46496647916427</v>
      </c>
      <c r="AM34" s="189">
        <f t="shared" si="33"/>
        <v>517.18958996348726</v>
      </c>
      <c r="AN34" s="189">
        <f t="shared" si="33"/>
        <v>501.97274259307244</v>
      </c>
      <c r="AO34" s="189">
        <f t="shared" si="33"/>
        <v>583.26028103527256</v>
      </c>
      <c r="AP34" s="189">
        <f t="shared" si="33"/>
        <v>0</v>
      </c>
      <c r="AQ34" s="189">
        <f t="shared" si="33"/>
        <v>0</v>
      </c>
      <c r="AR34" s="189">
        <f t="shared" si="33"/>
        <v>1502.2030610722077</v>
      </c>
      <c r="AS34" s="189">
        <f t="shared" si="33"/>
        <v>719.15539339390341</v>
      </c>
      <c r="AT34" s="189">
        <f t="shared" si="33"/>
        <v>402.17140312688952</v>
      </c>
      <c r="AU34" s="189">
        <f t="shared" si="33"/>
        <v>455.07591861352881</v>
      </c>
      <c r="AV34" s="189">
        <f t="shared" si="33"/>
        <v>0</v>
      </c>
      <c r="AW34" s="189">
        <f t="shared" si="33"/>
        <v>0</v>
      </c>
      <c r="AX34" s="189">
        <f t="shared" ref="AX34:BC34" si="34">AX21</f>
        <v>175.71415585030789</v>
      </c>
      <c r="AY34" s="189">
        <f t="shared" si="34"/>
        <v>102.14391242407531</v>
      </c>
      <c r="AZ34" s="189">
        <f t="shared" si="34"/>
        <v>105.43582310876845</v>
      </c>
      <c r="BA34" s="189">
        <f t="shared" si="34"/>
        <v>121.15576950649842</v>
      </c>
      <c r="BB34" s="189">
        <f t="shared" si="34"/>
        <v>0</v>
      </c>
      <c r="BC34" s="189">
        <f t="shared" si="34"/>
        <v>0</v>
      </c>
    </row>
    <row r="35" spans="1:55" x14ac:dyDescent="0.3">
      <c r="A35" s="302"/>
      <c r="B35" s="187">
        <v>202301</v>
      </c>
      <c r="C35" s="285"/>
      <c r="D35" s="285"/>
      <c r="E35" s="285"/>
      <c r="F35" s="285"/>
      <c r="G35" s="285"/>
      <c r="H35" s="285"/>
      <c r="I35" s="188">
        <v>0</v>
      </c>
      <c r="J35" s="189">
        <v>2601731.1759999902</v>
      </c>
      <c r="K35" s="189">
        <v>5953281.4380000001</v>
      </c>
      <c r="L35" s="189">
        <v>5601557.926</v>
      </c>
      <c r="M35" s="189">
        <v>7363593.9309999896</v>
      </c>
      <c r="N35" s="189">
        <v>0</v>
      </c>
      <c r="O35" s="189">
        <v>0</v>
      </c>
      <c r="P35" s="190">
        <v>21520164.470999982</v>
      </c>
      <c r="Q35" s="189">
        <v>11784359.145</v>
      </c>
      <c r="R35" s="189">
        <v>7144038.3669999996</v>
      </c>
      <c r="S35" s="189">
        <v>3734415.1939999899</v>
      </c>
      <c r="T35" s="189">
        <v>4821928.4849999901</v>
      </c>
      <c r="U35" s="189">
        <v>0</v>
      </c>
      <c r="V35" s="189">
        <v>0</v>
      </c>
      <c r="W35" s="190">
        <v>27484741.190999977</v>
      </c>
      <c r="X35" s="189">
        <v>14386090.320999989</v>
      </c>
      <c r="Y35" s="189">
        <v>13097319.805</v>
      </c>
      <c r="Z35" s="189">
        <v>9335973.1199999899</v>
      </c>
      <c r="AA35" s="189">
        <v>12185522.415999979</v>
      </c>
      <c r="AB35" s="189">
        <v>0</v>
      </c>
      <c r="AC35" s="189">
        <v>0</v>
      </c>
      <c r="AD35" s="190">
        <v>49004905.661999956</v>
      </c>
      <c r="AE35" s="189">
        <v>342541.74799999897</v>
      </c>
      <c r="AF35" s="189">
        <v>856134.30299999798</v>
      </c>
      <c r="AG35" s="189">
        <v>2343132.423</v>
      </c>
      <c r="AH35" s="189">
        <v>3098990.8200000101</v>
      </c>
      <c r="AI35" s="189">
        <v>0</v>
      </c>
      <c r="AJ35" s="189">
        <v>0</v>
      </c>
      <c r="AK35" s="190">
        <v>6640799.2940000072</v>
      </c>
      <c r="AL35" s="189">
        <f t="shared" ref="AL35:AW35" si="35">AL9</f>
        <v>298.6719292848112</v>
      </c>
      <c r="AM35" s="189">
        <f t="shared" si="35"/>
        <v>505.50067402564321</v>
      </c>
      <c r="AN35" s="189">
        <f t="shared" si="35"/>
        <v>483.85228694825946</v>
      </c>
      <c r="AO35" s="189">
        <f t="shared" si="35"/>
        <v>562.19223782256756</v>
      </c>
      <c r="AP35" s="189">
        <f t="shared" si="35"/>
        <v>0</v>
      </c>
      <c r="AQ35" s="189">
        <f t="shared" si="35"/>
        <v>0</v>
      </c>
      <c r="AR35" s="189">
        <f t="shared" si="35"/>
        <v>1352.813585696246</v>
      </c>
      <c r="AS35" s="189">
        <f t="shared" si="35"/>
        <v>606.60935441963147</v>
      </c>
      <c r="AT35" s="189">
        <f t="shared" si="35"/>
        <v>322.57192657856007</v>
      </c>
      <c r="AU35" s="189">
        <f t="shared" si="35"/>
        <v>368.14234883188198</v>
      </c>
      <c r="AV35" s="189">
        <f t="shared" si="35"/>
        <v>0</v>
      </c>
      <c r="AW35" s="189">
        <f t="shared" si="35"/>
        <v>0</v>
      </c>
      <c r="AX35" s="189">
        <f t="shared" ref="AX35:BC35" si="36">AX22</f>
        <v>162.26515774514399</v>
      </c>
      <c r="AY35" s="189">
        <f t="shared" si="36"/>
        <v>94.548238873550304</v>
      </c>
      <c r="AZ35" s="189">
        <f t="shared" si="36"/>
        <v>97.9857158449379</v>
      </c>
      <c r="BA35" s="189">
        <f t="shared" si="36"/>
        <v>112.20503349143742</v>
      </c>
      <c r="BB35" s="189">
        <f t="shared" si="36"/>
        <v>0</v>
      </c>
      <c r="BC35" s="189">
        <f t="shared" si="36"/>
        <v>0</v>
      </c>
    </row>
    <row r="36" spans="1:55" x14ac:dyDescent="0.3">
      <c r="A36" s="302"/>
      <c r="B36" s="187">
        <v>202302</v>
      </c>
      <c r="C36" s="285"/>
      <c r="D36" s="285"/>
      <c r="E36" s="285"/>
      <c r="F36" s="285"/>
      <c r="G36" s="285"/>
      <c r="H36" s="285"/>
      <c r="I36" s="188">
        <v>0</v>
      </c>
      <c r="J36" s="189">
        <v>3243288.773</v>
      </c>
      <c r="K36" s="189">
        <v>5961279.7079999903</v>
      </c>
      <c r="L36" s="189">
        <v>5597346.8869999899</v>
      </c>
      <c r="M36" s="189">
        <v>7340897.2579999901</v>
      </c>
      <c r="N36" s="189">
        <v>0</v>
      </c>
      <c r="O36" s="189">
        <v>0</v>
      </c>
      <c r="P36" s="190">
        <v>22142812.625999972</v>
      </c>
      <c r="Q36" s="189">
        <v>11843703.267000001</v>
      </c>
      <c r="R36" s="189">
        <v>7328157.085</v>
      </c>
      <c r="S36" s="189">
        <v>3799295.8519999902</v>
      </c>
      <c r="T36" s="189">
        <v>4835952.477</v>
      </c>
      <c r="U36" s="189">
        <v>0</v>
      </c>
      <c r="V36" s="189">
        <v>0</v>
      </c>
      <c r="W36" s="190">
        <v>27807108.680999994</v>
      </c>
      <c r="X36" s="189">
        <v>15086992.040000001</v>
      </c>
      <c r="Y36" s="189">
        <v>13289436.79299999</v>
      </c>
      <c r="Z36" s="189">
        <v>9396642.7389999796</v>
      </c>
      <c r="AA36" s="189">
        <v>12176849.73499999</v>
      </c>
      <c r="AB36" s="189">
        <v>0</v>
      </c>
      <c r="AC36" s="189">
        <v>0</v>
      </c>
      <c r="AD36" s="190">
        <v>49949921.306999967</v>
      </c>
      <c r="AE36" s="189">
        <v>353426.35499999899</v>
      </c>
      <c r="AF36" s="189">
        <v>883990.02</v>
      </c>
      <c r="AG36" s="189">
        <v>2430636.51999998</v>
      </c>
      <c r="AH36" s="189">
        <v>3219554.42300002</v>
      </c>
      <c r="AI36" s="189">
        <v>0</v>
      </c>
      <c r="AJ36" s="189">
        <v>0</v>
      </c>
      <c r="AK36" s="190">
        <v>6887607.317999999</v>
      </c>
      <c r="AL36" s="189">
        <f t="shared" ref="AL36:AW36" si="37">AL10</f>
        <v>372.32106222018137</v>
      </c>
      <c r="AM36" s="189">
        <f t="shared" si="37"/>
        <v>506.17981727095105</v>
      </c>
      <c r="AN36" s="189">
        <f t="shared" si="37"/>
        <v>483.48854513258959</v>
      </c>
      <c r="AO36" s="189">
        <f t="shared" si="37"/>
        <v>560.45940280958848</v>
      </c>
      <c r="AP36" s="189">
        <f t="shared" si="37"/>
        <v>0</v>
      </c>
      <c r="AQ36" s="189">
        <f t="shared" si="37"/>
        <v>0</v>
      </c>
      <c r="AR36" s="189">
        <f t="shared" si="37"/>
        <v>1359.626135575709</v>
      </c>
      <c r="AS36" s="189">
        <f t="shared" si="37"/>
        <v>622.24310817695505</v>
      </c>
      <c r="AT36" s="189">
        <f t="shared" si="37"/>
        <v>328.17619866977543</v>
      </c>
      <c r="AU36" s="189">
        <f t="shared" si="37"/>
        <v>369.213046037563</v>
      </c>
      <c r="AV36" s="189">
        <f t="shared" si="37"/>
        <v>0</v>
      </c>
      <c r="AW36" s="189">
        <f t="shared" si="37"/>
        <v>0</v>
      </c>
      <c r="AX36" s="189">
        <f t="shared" ref="AX36:BC36" si="38">AX23</f>
        <v>167.4212955945045</v>
      </c>
      <c r="AY36" s="189">
        <f t="shared" si="38"/>
        <v>97.62451905024848</v>
      </c>
      <c r="AZ36" s="189">
        <f t="shared" si="38"/>
        <v>101.64498473633505</v>
      </c>
      <c r="BA36" s="189">
        <f t="shared" si="38"/>
        <v>116.57027491944024</v>
      </c>
      <c r="BB36" s="189">
        <f t="shared" si="38"/>
        <v>0</v>
      </c>
      <c r="BC36" s="189">
        <f t="shared" si="38"/>
        <v>0</v>
      </c>
    </row>
    <row r="37" spans="1:55" x14ac:dyDescent="0.3">
      <c r="A37" s="302"/>
      <c r="B37" s="187">
        <v>202303</v>
      </c>
      <c r="C37" s="285"/>
      <c r="D37" s="285"/>
      <c r="E37" s="285"/>
      <c r="F37" s="285"/>
      <c r="G37" s="285"/>
      <c r="H37" s="285"/>
      <c r="I37" s="188">
        <v>0</v>
      </c>
      <c r="J37" s="189">
        <v>2428949.8470000001</v>
      </c>
      <c r="K37" s="189">
        <v>5803392.2050000001</v>
      </c>
      <c r="L37" s="189">
        <v>5458774.8789999997</v>
      </c>
      <c r="M37" s="189">
        <v>7167540.2570000002</v>
      </c>
      <c r="N37" s="189">
        <v>0</v>
      </c>
      <c r="O37" s="189">
        <v>0</v>
      </c>
      <c r="P37" s="190">
        <v>20858657.188000001</v>
      </c>
      <c r="Q37" s="189">
        <v>10859609.539000001</v>
      </c>
      <c r="R37" s="189">
        <v>5755641.7640000004</v>
      </c>
      <c r="S37" s="189">
        <v>3165827.34799999</v>
      </c>
      <c r="T37" s="189">
        <v>3962475.4919999898</v>
      </c>
      <c r="U37" s="189">
        <v>0</v>
      </c>
      <c r="V37" s="189">
        <v>0</v>
      </c>
      <c r="W37" s="190">
        <v>23743554.142999984</v>
      </c>
      <c r="X37" s="189">
        <v>13288559.386</v>
      </c>
      <c r="Y37" s="189">
        <v>11559033.969000001</v>
      </c>
      <c r="Z37" s="189">
        <v>8624602.2269999906</v>
      </c>
      <c r="AA37" s="189">
        <v>11130015.748999991</v>
      </c>
      <c r="AB37" s="189">
        <v>0</v>
      </c>
      <c r="AC37" s="189">
        <v>0</v>
      </c>
      <c r="AD37" s="190">
        <v>44602211.330999985</v>
      </c>
      <c r="AE37" s="189">
        <v>273765.92899999901</v>
      </c>
      <c r="AF37" s="189">
        <v>689103.75700000196</v>
      </c>
      <c r="AG37" s="189">
        <v>1882186.77000001</v>
      </c>
      <c r="AH37" s="189">
        <v>2496095.24300001</v>
      </c>
      <c r="AI37" s="189">
        <v>0</v>
      </c>
      <c r="AJ37" s="189">
        <v>0</v>
      </c>
      <c r="AK37" s="190">
        <v>5341151.6990000214</v>
      </c>
      <c r="AL37" s="189">
        <f t="shared" ref="AL37:AW37" si="39">AL11</f>
        <v>278.83708495006317</v>
      </c>
      <c r="AM37" s="189">
        <f t="shared" si="39"/>
        <v>492.77338923325124</v>
      </c>
      <c r="AN37" s="189">
        <f t="shared" si="39"/>
        <v>471.51894955515246</v>
      </c>
      <c r="AO37" s="189">
        <f t="shared" si="39"/>
        <v>547.22402328599787</v>
      </c>
      <c r="AP37" s="189">
        <f t="shared" si="39"/>
        <v>0</v>
      </c>
      <c r="AQ37" s="189">
        <f t="shared" si="39"/>
        <v>0</v>
      </c>
      <c r="AR37" s="189">
        <f t="shared" si="39"/>
        <v>1246.6547513488692</v>
      </c>
      <c r="AS37" s="189">
        <f t="shared" si="39"/>
        <v>488.71883875350261</v>
      </c>
      <c r="AT37" s="189">
        <f t="shared" si="39"/>
        <v>273.45835259566297</v>
      </c>
      <c r="AU37" s="189">
        <f t="shared" si="39"/>
        <v>302.52523224919759</v>
      </c>
      <c r="AV37" s="189">
        <f t="shared" si="39"/>
        <v>0</v>
      </c>
      <c r="AW37" s="189">
        <f t="shared" si="39"/>
        <v>0</v>
      </c>
      <c r="AX37" s="189">
        <f t="shared" ref="AX37:BC37" si="40">AX24</f>
        <v>129.685423495973</v>
      </c>
      <c r="AY37" s="189">
        <f t="shared" si="40"/>
        <v>76.102016234125003</v>
      </c>
      <c r="AZ37" s="189">
        <f t="shared" si="40"/>
        <v>78.709771672312556</v>
      </c>
      <c r="BA37" s="189">
        <f t="shared" si="40"/>
        <v>90.376018067272895</v>
      </c>
      <c r="BB37" s="189">
        <f t="shared" si="40"/>
        <v>0</v>
      </c>
      <c r="BC37" s="189">
        <f t="shared" si="40"/>
        <v>0</v>
      </c>
    </row>
    <row r="38" spans="1:55" x14ac:dyDescent="0.3">
      <c r="A38" s="302"/>
      <c r="B38" s="187">
        <v>202304</v>
      </c>
      <c r="C38" s="285"/>
      <c r="D38" s="285"/>
      <c r="E38" s="285"/>
      <c r="F38" s="285"/>
      <c r="G38" s="285"/>
      <c r="H38" s="285"/>
      <c r="I38" s="188">
        <v>0</v>
      </c>
      <c r="J38" s="189">
        <v>1050664.5819999999</v>
      </c>
      <c r="K38" s="189">
        <v>5460894.6639999999</v>
      </c>
      <c r="L38" s="189">
        <v>5217271.62099999</v>
      </c>
      <c r="M38" s="189">
        <v>6837060.3769999901</v>
      </c>
      <c r="N38" s="189">
        <v>0</v>
      </c>
      <c r="O38" s="189">
        <v>0</v>
      </c>
      <c r="P38" s="190">
        <v>18565891.24399998</v>
      </c>
      <c r="Q38" s="189">
        <v>8520998.7170000002</v>
      </c>
      <c r="R38" s="189">
        <v>3449674.085</v>
      </c>
      <c r="S38" s="189">
        <v>2237272.0469999998</v>
      </c>
      <c r="T38" s="189">
        <v>2743982.1910000001</v>
      </c>
      <c r="U38" s="189">
        <v>0</v>
      </c>
      <c r="V38" s="189">
        <v>0</v>
      </c>
      <c r="W38" s="190">
        <v>16951927.040000003</v>
      </c>
      <c r="X38" s="189">
        <v>9571663.2990000006</v>
      </c>
      <c r="Y38" s="189">
        <v>8910568.7489999998</v>
      </c>
      <c r="Z38" s="189">
        <v>7454543.6679999903</v>
      </c>
      <c r="AA38" s="189">
        <v>9581042.5679999907</v>
      </c>
      <c r="AB38" s="189">
        <v>0</v>
      </c>
      <c r="AC38" s="189">
        <v>0</v>
      </c>
      <c r="AD38" s="190">
        <v>35517818.283999979</v>
      </c>
      <c r="AE38" s="189">
        <v>141150.764</v>
      </c>
      <c r="AF38" s="189">
        <v>361050.69</v>
      </c>
      <c r="AG38" s="189">
        <v>961427.52000000596</v>
      </c>
      <c r="AH38" s="189">
        <v>1283644.1230000099</v>
      </c>
      <c r="AI38" s="189">
        <v>0</v>
      </c>
      <c r="AJ38" s="189">
        <v>0</v>
      </c>
      <c r="AK38" s="190">
        <v>2747273.0970000159</v>
      </c>
      <c r="AL38" s="189">
        <f t="shared" ref="AL38:AW38" si="41">AL12</f>
        <v>120.61354402479623</v>
      </c>
      <c r="AM38" s="189">
        <f t="shared" si="41"/>
        <v>463.6914888341683</v>
      </c>
      <c r="AN38" s="189">
        <f t="shared" si="41"/>
        <v>450.65834162563618</v>
      </c>
      <c r="AO38" s="189">
        <f t="shared" si="41"/>
        <v>521.99269941975797</v>
      </c>
      <c r="AP38" s="189">
        <f t="shared" si="41"/>
        <v>0</v>
      </c>
      <c r="AQ38" s="189">
        <f t="shared" si="41"/>
        <v>0</v>
      </c>
      <c r="AR38" s="189">
        <f t="shared" si="41"/>
        <v>978.18835001721959</v>
      </c>
      <c r="AS38" s="189">
        <f t="shared" si="41"/>
        <v>292.91619979621294</v>
      </c>
      <c r="AT38" s="189">
        <f t="shared" si="41"/>
        <v>193.25145089401397</v>
      </c>
      <c r="AU38" s="189">
        <f t="shared" si="41"/>
        <v>209.49627355321425</v>
      </c>
      <c r="AV38" s="189">
        <f t="shared" si="41"/>
        <v>0</v>
      </c>
      <c r="AW38" s="189">
        <f t="shared" si="41"/>
        <v>0</v>
      </c>
      <c r="AX38" s="189">
        <f t="shared" ref="AX38:BC38" si="42">AX25</f>
        <v>66.86440738986262</v>
      </c>
      <c r="AY38" s="189">
        <f t="shared" si="42"/>
        <v>39.873074544450581</v>
      </c>
      <c r="AZ38" s="189">
        <f t="shared" si="42"/>
        <v>40.205223936771041</v>
      </c>
      <c r="BA38" s="189">
        <f t="shared" si="42"/>
        <v>46.476850103190195</v>
      </c>
      <c r="BB38" s="189">
        <f t="shared" si="42"/>
        <v>0</v>
      </c>
      <c r="BC38" s="189">
        <f t="shared" si="42"/>
        <v>0</v>
      </c>
    </row>
    <row r="39" spans="1:55" x14ac:dyDescent="0.3">
      <c r="A39" s="302"/>
      <c r="B39" s="187">
        <v>202305</v>
      </c>
      <c r="C39" s="285"/>
      <c r="D39" s="285"/>
      <c r="E39" s="285"/>
      <c r="F39" s="285"/>
      <c r="G39" s="285"/>
      <c r="H39" s="285"/>
      <c r="I39" s="188">
        <v>0</v>
      </c>
      <c r="J39" s="189">
        <v>999299.27399999998</v>
      </c>
      <c r="K39" s="189">
        <v>5208440.4449999901</v>
      </c>
      <c r="L39" s="189">
        <v>5186341.0709999902</v>
      </c>
      <c r="M39" s="189">
        <v>6785406.5889999997</v>
      </c>
      <c r="N39" s="189">
        <v>0</v>
      </c>
      <c r="O39" s="189">
        <v>0</v>
      </c>
      <c r="P39" s="190">
        <v>18179487.378999978</v>
      </c>
      <c r="Q39" s="189">
        <v>7723426.7549999999</v>
      </c>
      <c r="R39" s="189">
        <v>2459035.0939999898</v>
      </c>
      <c r="S39" s="189">
        <v>2099033.8530000001</v>
      </c>
      <c r="T39" s="189">
        <v>2635234.8589999899</v>
      </c>
      <c r="U39" s="189">
        <v>0</v>
      </c>
      <c r="V39" s="189">
        <v>0</v>
      </c>
      <c r="W39" s="190">
        <v>14916730.56099998</v>
      </c>
      <c r="X39" s="189">
        <v>8722726.0289999992</v>
      </c>
      <c r="Y39" s="189">
        <v>7667475.5389999803</v>
      </c>
      <c r="Z39" s="189">
        <v>7285374.9239999903</v>
      </c>
      <c r="AA39" s="189">
        <v>9420641.4479999896</v>
      </c>
      <c r="AB39" s="189">
        <v>0</v>
      </c>
      <c r="AC39" s="189">
        <v>0</v>
      </c>
      <c r="AD39" s="190">
        <v>33096217.93999996</v>
      </c>
      <c r="AE39" s="189">
        <v>77970.282999999894</v>
      </c>
      <c r="AF39" s="189">
        <v>206805.76599999901</v>
      </c>
      <c r="AG39" s="189">
        <v>552404.70899999398</v>
      </c>
      <c r="AH39" s="189">
        <v>724291.92800000496</v>
      </c>
      <c r="AI39" s="189">
        <v>0</v>
      </c>
      <c r="AJ39" s="189">
        <v>0</v>
      </c>
      <c r="AK39" s="190">
        <v>1561472.6859999979</v>
      </c>
      <c r="AL39" s="189">
        <f t="shared" ref="AL39:AW39" si="43">AL13</f>
        <v>114.71694110894272</v>
      </c>
      <c r="AM39" s="189">
        <f t="shared" si="43"/>
        <v>442.2552810562953</v>
      </c>
      <c r="AN39" s="189">
        <f t="shared" si="43"/>
        <v>447.98661751749074</v>
      </c>
      <c r="AO39" s="189">
        <f t="shared" si="43"/>
        <v>518.04906008550927</v>
      </c>
      <c r="AP39" s="189">
        <f t="shared" si="43"/>
        <v>0</v>
      </c>
      <c r="AQ39" s="189">
        <f t="shared" si="43"/>
        <v>0</v>
      </c>
      <c r="AR39" s="189">
        <f t="shared" si="43"/>
        <v>886.62917632877964</v>
      </c>
      <c r="AS39" s="189">
        <f t="shared" si="43"/>
        <v>208.79978721236222</v>
      </c>
      <c r="AT39" s="189">
        <f t="shared" si="43"/>
        <v>181.31068955688002</v>
      </c>
      <c r="AU39" s="189">
        <f t="shared" si="43"/>
        <v>201.19368292869063</v>
      </c>
      <c r="AV39" s="189">
        <f t="shared" si="43"/>
        <v>0</v>
      </c>
      <c r="AW39" s="189">
        <f t="shared" si="43"/>
        <v>0</v>
      </c>
      <c r="AX39" s="189">
        <f t="shared" ref="AX39:BC39" si="44">AX26</f>
        <v>36.935235907152958</v>
      </c>
      <c r="AY39" s="189">
        <f t="shared" si="44"/>
        <v>22.838847708448263</v>
      </c>
      <c r="AZ39" s="189">
        <f t="shared" si="44"/>
        <v>23.100602559277128</v>
      </c>
      <c r="BA39" s="189">
        <f t="shared" si="44"/>
        <v>26.224408124841773</v>
      </c>
      <c r="BB39" s="189">
        <f t="shared" si="44"/>
        <v>0</v>
      </c>
      <c r="BC39" s="189">
        <f t="shared" si="44"/>
        <v>0</v>
      </c>
    </row>
    <row r="40" spans="1:55" x14ac:dyDescent="0.3">
      <c r="A40" s="303"/>
      <c r="B40" s="187">
        <v>202306</v>
      </c>
      <c r="C40" s="286"/>
      <c r="D40" s="286"/>
      <c r="E40" s="286"/>
      <c r="F40" s="286"/>
      <c r="G40" s="286"/>
      <c r="H40" s="286"/>
      <c r="I40" s="188">
        <v>0</v>
      </c>
      <c r="J40" s="189">
        <v>999882.45799999998</v>
      </c>
      <c r="K40" s="189">
        <v>5153724.9859999996</v>
      </c>
      <c r="L40" s="189">
        <v>5247014.5439999998</v>
      </c>
      <c r="M40" s="189">
        <v>6869854.4500000002</v>
      </c>
      <c r="N40" s="189">
        <v>0</v>
      </c>
      <c r="O40" s="189">
        <v>0</v>
      </c>
      <c r="P40" s="190">
        <v>18270476.437999997</v>
      </c>
      <c r="Q40" s="189">
        <v>7149421.1119999997</v>
      </c>
      <c r="R40" s="189">
        <v>2565723.0559999999</v>
      </c>
      <c r="S40" s="189">
        <v>2475567.5440000002</v>
      </c>
      <c r="T40" s="189">
        <v>3173146.1349999998</v>
      </c>
      <c r="U40" s="189">
        <v>0</v>
      </c>
      <c r="V40" s="189">
        <v>0</v>
      </c>
      <c r="W40" s="190">
        <v>15363857.846999999</v>
      </c>
      <c r="X40" s="189">
        <v>8149303.5699999994</v>
      </c>
      <c r="Y40" s="189">
        <v>7719448.0419999994</v>
      </c>
      <c r="Z40" s="189">
        <v>7722582.0879999995</v>
      </c>
      <c r="AA40" s="189">
        <v>10043000.585000001</v>
      </c>
      <c r="AB40" s="189">
        <v>0</v>
      </c>
      <c r="AC40" s="189">
        <v>0</v>
      </c>
      <c r="AD40" s="190">
        <v>33634334.284999996</v>
      </c>
      <c r="AE40" s="189">
        <v>55656.192999999897</v>
      </c>
      <c r="AF40" s="189">
        <v>154719.80699999901</v>
      </c>
      <c r="AG40" s="189">
        <v>414123.86900000501</v>
      </c>
      <c r="AH40" s="189">
        <v>545103.99700000405</v>
      </c>
      <c r="AI40" s="189">
        <v>0</v>
      </c>
      <c r="AJ40" s="189">
        <v>0</v>
      </c>
      <c r="AK40" s="190">
        <v>1169603.8660000078</v>
      </c>
      <c r="AL40" s="189">
        <f t="shared" ref="AL40:AW40" si="45">AL14</f>
        <v>114.78388910572839</v>
      </c>
      <c r="AM40" s="189">
        <f t="shared" si="45"/>
        <v>437.60932206843847</v>
      </c>
      <c r="AN40" s="189">
        <f t="shared" si="45"/>
        <v>453.22748069448039</v>
      </c>
      <c r="AO40" s="189">
        <f t="shared" si="45"/>
        <v>524.49644602229353</v>
      </c>
      <c r="AP40" s="189">
        <f t="shared" si="45"/>
        <v>0</v>
      </c>
      <c r="AQ40" s="189">
        <f t="shared" si="45"/>
        <v>0</v>
      </c>
      <c r="AR40" s="189">
        <f t="shared" si="45"/>
        <v>820.73483090345542</v>
      </c>
      <c r="AS40" s="189">
        <f t="shared" si="45"/>
        <v>217.85879731680393</v>
      </c>
      <c r="AT40" s="189">
        <f t="shared" si="45"/>
        <v>213.83497831908096</v>
      </c>
      <c r="AU40" s="189">
        <f t="shared" si="45"/>
        <v>242.26188234845011</v>
      </c>
      <c r="AV40" s="189">
        <f t="shared" si="45"/>
        <v>0</v>
      </c>
      <c r="AW40" s="189">
        <f t="shared" si="45"/>
        <v>0</v>
      </c>
      <c r="AX40" s="189">
        <f t="shared" ref="AX40:BC40" si="46">AX27</f>
        <v>26.364847465656037</v>
      </c>
      <c r="AY40" s="189">
        <f t="shared" si="46"/>
        <v>17.086671120927555</v>
      </c>
      <c r="AZ40" s="189">
        <f t="shared" si="46"/>
        <v>17.317938736252458</v>
      </c>
      <c r="BA40" s="189">
        <f t="shared" si="46"/>
        <v>19.736558057858868</v>
      </c>
      <c r="BB40" s="189">
        <f t="shared" si="46"/>
        <v>0</v>
      </c>
      <c r="BC40" s="189">
        <f t="shared" si="46"/>
        <v>0</v>
      </c>
    </row>
    <row r="41" spans="1:55" x14ac:dyDescent="0.3">
      <c r="A41" s="199" t="s">
        <v>2</v>
      </c>
      <c r="B41" s="194"/>
      <c r="C41" s="195">
        <f>C29</f>
        <v>9815</v>
      </c>
      <c r="D41" s="195">
        <f t="shared" ref="D41:I41" si="47">D29</f>
        <v>16894</v>
      </c>
      <c r="E41" s="195">
        <f t="shared" si="47"/>
        <v>23913</v>
      </c>
      <c r="F41" s="195">
        <f t="shared" si="47"/>
        <v>27619</v>
      </c>
      <c r="G41" s="195">
        <f t="shared" si="47"/>
        <v>0</v>
      </c>
      <c r="H41" s="195">
        <f t="shared" si="47"/>
        <v>0</v>
      </c>
      <c r="I41" s="195">
        <f t="shared" si="47"/>
        <v>78241</v>
      </c>
      <c r="J41" s="196">
        <v>23894260.683999967</v>
      </c>
      <c r="K41" s="196">
        <v>67188183.605999961</v>
      </c>
      <c r="L41" s="196">
        <v>65555360.958999954</v>
      </c>
      <c r="M41" s="196">
        <v>86049375.635999948</v>
      </c>
      <c r="N41" s="196">
        <v>0</v>
      </c>
      <c r="O41" s="196">
        <v>0</v>
      </c>
      <c r="P41" s="196">
        <v>242687180.88499981</v>
      </c>
      <c r="Q41" s="196">
        <v>114195314.14699988</v>
      </c>
      <c r="R41" s="196">
        <v>58957663.174999982</v>
      </c>
      <c r="S41" s="196">
        <v>37915655.381999925</v>
      </c>
      <c r="T41" s="196">
        <v>48410038.64199996</v>
      </c>
      <c r="U41" s="196">
        <v>0</v>
      </c>
      <c r="V41" s="196">
        <v>0</v>
      </c>
      <c r="W41" s="196">
        <v>259478671.34599975</v>
      </c>
      <c r="X41" s="196">
        <v>138089574.83099988</v>
      </c>
      <c r="Y41" s="196">
        <v>126145846.78099993</v>
      </c>
      <c r="Z41" s="196">
        <v>103471016.3409999</v>
      </c>
      <c r="AA41" s="196">
        <v>134459414.27799991</v>
      </c>
      <c r="AB41" s="196">
        <v>0</v>
      </c>
      <c r="AC41" s="196">
        <v>0</v>
      </c>
      <c r="AD41" s="196">
        <v>502165852.23099959</v>
      </c>
      <c r="AE41" s="196">
        <v>2387810.4519999945</v>
      </c>
      <c r="AF41" s="196">
        <v>6156816.3549999986</v>
      </c>
      <c r="AG41" s="196">
        <v>16797064.487999979</v>
      </c>
      <c r="AH41" s="196">
        <v>22212776.386000033</v>
      </c>
      <c r="AI41" s="196">
        <v>0</v>
      </c>
      <c r="AJ41" s="196">
        <v>0</v>
      </c>
      <c r="AK41" s="196">
        <v>47554467.681000009</v>
      </c>
      <c r="AL41" s="196">
        <f t="shared" ref="AL41:AW41" si="48">AL15</f>
        <v>2742.9985861554319</v>
      </c>
      <c r="AM41" s="196">
        <f t="shared" si="48"/>
        <v>5705.03384614078</v>
      </c>
      <c r="AN41" s="196">
        <f t="shared" si="48"/>
        <v>5662.5516937894063</v>
      </c>
      <c r="AO41" s="196">
        <f t="shared" si="48"/>
        <v>6569.6576298671516</v>
      </c>
      <c r="AP41" s="196">
        <f t="shared" si="48"/>
        <v>0</v>
      </c>
      <c r="AQ41" s="196">
        <f t="shared" si="48"/>
        <v>0</v>
      </c>
      <c r="AR41" s="196">
        <f t="shared" si="48"/>
        <v>13109.323171507276</v>
      </c>
      <c r="AS41" s="196">
        <f t="shared" si="48"/>
        <v>5006.1699223061887</v>
      </c>
      <c r="AT41" s="196">
        <f t="shared" si="48"/>
        <v>3275.0846835967805</v>
      </c>
      <c r="AU41" s="196">
        <f t="shared" si="48"/>
        <v>3695.9870699343383</v>
      </c>
      <c r="AV41" s="196">
        <f t="shared" si="48"/>
        <v>0</v>
      </c>
      <c r="AW41" s="196">
        <f t="shared" si="48"/>
        <v>0</v>
      </c>
      <c r="AX41" s="196">
        <f t="shared" ref="AX41:BC41" si="49">AX28</f>
        <v>1131.1276418758855</v>
      </c>
      <c r="AY41" s="196">
        <f t="shared" si="49"/>
        <v>679.93554445057964</v>
      </c>
      <c r="AZ41" s="196">
        <f t="shared" si="49"/>
        <v>702.42397390540623</v>
      </c>
      <c r="BA41" s="196">
        <f t="shared" si="49"/>
        <v>804.25708338462778</v>
      </c>
      <c r="BB41" s="196">
        <f t="shared" si="49"/>
        <v>0</v>
      </c>
      <c r="BC41" s="196">
        <f t="shared" si="49"/>
        <v>0</v>
      </c>
    </row>
    <row r="44" spans="1:55" x14ac:dyDescent="0.3">
      <c r="A44" s="108" t="s">
        <v>0</v>
      </c>
    </row>
    <row r="45" spans="1:55" x14ac:dyDescent="0.3">
      <c r="A45" s="50" t="s">
        <v>175</v>
      </c>
    </row>
    <row r="46" spans="1:55" x14ac:dyDescent="0.3">
      <c r="A46" s="1" t="s">
        <v>174</v>
      </c>
    </row>
    <row r="47" spans="1:55" x14ac:dyDescent="0.3">
      <c r="A47" s="1"/>
    </row>
    <row r="48" spans="1:55" x14ac:dyDescent="0.3">
      <c r="A48" s="1"/>
    </row>
    <row r="50" spans="1:1" x14ac:dyDescent="0.3">
      <c r="A50" s="1" t="s">
        <v>173</v>
      </c>
    </row>
  </sheetData>
  <mergeCells count="37">
    <mergeCell ref="A16:A27"/>
    <mergeCell ref="A29:A40"/>
    <mergeCell ref="AX1:BC1"/>
    <mergeCell ref="D3:D14"/>
    <mergeCell ref="E3:E14"/>
    <mergeCell ref="F3:F14"/>
    <mergeCell ref="G3:G14"/>
    <mergeCell ref="H3:H14"/>
    <mergeCell ref="C16:C27"/>
    <mergeCell ref="D16:D27"/>
    <mergeCell ref="E16:E27"/>
    <mergeCell ref="F16:F27"/>
    <mergeCell ref="G16:G27"/>
    <mergeCell ref="H16:H27"/>
    <mergeCell ref="A3:A14"/>
    <mergeCell ref="W1:W2"/>
    <mergeCell ref="B1:B2"/>
    <mergeCell ref="C1:H1"/>
    <mergeCell ref="I1:I2"/>
    <mergeCell ref="J1:O1"/>
    <mergeCell ref="P1:P2"/>
    <mergeCell ref="BM1:BM2"/>
    <mergeCell ref="C3:C14"/>
    <mergeCell ref="BG1:BL1"/>
    <mergeCell ref="AR1:AW1"/>
    <mergeCell ref="H29:H40"/>
    <mergeCell ref="C29:C40"/>
    <mergeCell ref="D29:D40"/>
    <mergeCell ref="E29:E40"/>
    <mergeCell ref="F29:F40"/>
    <mergeCell ref="G29:G40"/>
    <mergeCell ref="AK1:AK2"/>
    <mergeCell ref="AL1:AQ1"/>
    <mergeCell ref="X1:AC1"/>
    <mergeCell ref="AD1:AD2"/>
    <mergeCell ref="AE1:AJ1"/>
    <mergeCell ref="Q1: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V58"/>
  <sheetViews>
    <sheetView zoomScaleNormal="100" zoomScaleSheetLayoutView="4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9" sqref="C9"/>
    </sheetView>
  </sheetViews>
  <sheetFormatPr defaultColWidth="8.59765625" defaultRowHeight="10.199999999999999" x14ac:dyDescent="0.2"/>
  <cols>
    <col min="1" max="1" width="12.59765625" style="1" customWidth="1"/>
    <col min="2" max="2" width="14.19921875" style="1" customWidth="1"/>
    <col min="3" max="3" width="8.59765625" style="1" bestFit="1" customWidth="1"/>
    <col min="4" max="4" width="7.3984375" style="1" bestFit="1" customWidth="1"/>
    <col min="5" max="8" width="7.3984375" style="1" customWidth="1"/>
    <col min="9" max="9" width="9.09765625" style="1" customWidth="1"/>
    <col min="10" max="15" width="10.59765625" style="1" customWidth="1"/>
    <col min="16" max="16" width="11.3984375" style="1" customWidth="1"/>
    <col min="17" max="22" width="10.59765625" style="1" customWidth="1"/>
    <col min="23" max="23" width="11.19921875" style="1" bestFit="1" customWidth="1"/>
    <col min="24" max="29" width="10.59765625" style="1" customWidth="1"/>
    <col min="30" max="30" width="11.59765625" style="1" customWidth="1"/>
    <col min="31" max="36" width="10.59765625" style="1" customWidth="1"/>
    <col min="37" max="37" width="9.09765625" style="1" customWidth="1"/>
    <col min="38" max="55" width="10.59765625" style="1" customWidth="1"/>
    <col min="56" max="56" width="12.3984375" style="50" customWidth="1"/>
    <col min="57" max="62" width="10.59765625" style="1" customWidth="1"/>
    <col min="63" max="70" width="8.59765625" style="1" customWidth="1"/>
    <col min="71" max="16384" width="8.59765625" style="1"/>
  </cols>
  <sheetData>
    <row r="1" spans="1:74" s="110" customFormat="1" ht="34.5" customHeight="1" x14ac:dyDescent="0.2">
      <c r="B1" s="299" t="s">
        <v>11</v>
      </c>
      <c r="C1" s="287" t="s">
        <v>10</v>
      </c>
      <c r="D1" s="288"/>
      <c r="E1" s="288"/>
      <c r="F1" s="288"/>
      <c r="G1" s="288"/>
      <c r="H1" s="289"/>
      <c r="I1" s="282" t="s">
        <v>16</v>
      </c>
      <c r="J1" s="293" t="s">
        <v>9</v>
      </c>
      <c r="K1" s="294"/>
      <c r="L1" s="294"/>
      <c r="M1" s="294"/>
      <c r="N1" s="294"/>
      <c r="O1" s="295"/>
      <c r="P1" s="282" t="s">
        <v>16</v>
      </c>
      <c r="Q1" s="296" t="s">
        <v>8</v>
      </c>
      <c r="R1" s="297"/>
      <c r="S1" s="297"/>
      <c r="T1" s="297"/>
      <c r="U1" s="297"/>
      <c r="V1" s="298"/>
      <c r="W1" s="282" t="s">
        <v>16</v>
      </c>
      <c r="X1" s="293" t="s">
        <v>21</v>
      </c>
      <c r="Y1" s="294"/>
      <c r="Z1" s="294"/>
      <c r="AA1" s="294"/>
      <c r="AB1" s="294"/>
      <c r="AC1" s="295"/>
      <c r="AD1" s="282" t="s">
        <v>16</v>
      </c>
      <c r="AE1" s="293" t="s">
        <v>22</v>
      </c>
      <c r="AF1" s="294"/>
      <c r="AG1" s="294"/>
      <c r="AH1" s="294"/>
      <c r="AI1" s="294"/>
      <c r="AJ1" s="295"/>
      <c r="AK1" s="282" t="s">
        <v>16</v>
      </c>
      <c r="AL1" s="290" t="s">
        <v>19</v>
      </c>
      <c r="AM1" s="291"/>
      <c r="AN1" s="291"/>
      <c r="AO1" s="291"/>
      <c r="AP1" s="291"/>
      <c r="AQ1" s="292"/>
      <c r="AR1" s="290" t="s">
        <v>20</v>
      </c>
      <c r="AS1" s="291"/>
      <c r="AT1" s="291"/>
      <c r="AU1" s="291"/>
      <c r="AV1" s="291"/>
      <c r="AW1" s="292"/>
      <c r="AX1" s="315" t="s">
        <v>7</v>
      </c>
      <c r="AY1" s="316"/>
      <c r="AZ1" s="316"/>
      <c r="BA1" s="316"/>
      <c r="BB1" s="316"/>
      <c r="BC1" s="317"/>
      <c r="BD1" s="282" t="s">
        <v>16</v>
      </c>
      <c r="BE1" s="310" t="s">
        <v>6</v>
      </c>
      <c r="BF1" s="311"/>
      <c r="BG1" s="311"/>
      <c r="BH1" s="311"/>
      <c r="BI1" s="311"/>
      <c r="BJ1" s="312"/>
      <c r="BK1" s="313" t="s">
        <v>26</v>
      </c>
      <c r="BL1" s="314"/>
      <c r="BM1" s="314"/>
      <c r="BN1" s="314"/>
      <c r="BO1" s="314"/>
      <c r="BP1" s="314"/>
      <c r="BQ1" s="143"/>
      <c r="BR1" s="143"/>
    </row>
    <row r="2" spans="1:74" s="12" customFormat="1" ht="12" customHeight="1" x14ac:dyDescent="0.2">
      <c r="B2" s="300"/>
      <c r="C2" s="111" t="s">
        <v>5</v>
      </c>
      <c r="D2" s="111" t="s">
        <v>4</v>
      </c>
      <c r="E2" s="111" t="s">
        <v>106</v>
      </c>
      <c r="F2" s="111" t="s">
        <v>107</v>
      </c>
      <c r="G2" s="111" t="s">
        <v>108</v>
      </c>
      <c r="H2" s="111" t="s">
        <v>109</v>
      </c>
      <c r="I2" s="283"/>
      <c r="J2" s="111" t="s">
        <v>5</v>
      </c>
      <c r="K2" s="111" t="s">
        <v>4</v>
      </c>
      <c r="L2" s="111" t="s">
        <v>106</v>
      </c>
      <c r="M2" s="111" t="s">
        <v>107</v>
      </c>
      <c r="N2" s="111" t="s">
        <v>108</v>
      </c>
      <c r="O2" s="111" t="s">
        <v>109</v>
      </c>
      <c r="P2" s="283"/>
      <c r="Q2" s="111" t="s">
        <v>5</v>
      </c>
      <c r="R2" s="111" t="s">
        <v>4</v>
      </c>
      <c r="S2" s="111" t="s">
        <v>106</v>
      </c>
      <c r="T2" s="111" t="s">
        <v>107</v>
      </c>
      <c r="U2" s="111" t="s">
        <v>108</v>
      </c>
      <c r="V2" s="111" t="s">
        <v>109</v>
      </c>
      <c r="W2" s="283"/>
      <c r="X2" s="111" t="s">
        <v>5</v>
      </c>
      <c r="Y2" s="111" t="s">
        <v>4</v>
      </c>
      <c r="Z2" s="111" t="s">
        <v>106</v>
      </c>
      <c r="AA2" s="111" t="s">
        <v>107</v>
      </c>
      <c r="AB2" s="111" t="s">
        <v>108</v>
      </c>
      <c r="AC2" s="111" t="s">
        <v>109</v>
      </c>
      <c r="AD2" s="283"/>
      <c r="AE2" s="111" t="s">
        <v>5</v>
      </c>
      <c r="AF2" s="111" t="s">
        <v>4</v>
      </c>
      <c r="AG2" s="111" t="s">
        <v>106</v>
      </c>
      <c r="AH2" s="111" t="s">
        <v>107</v>
      </c>
      <c r="AI2" s="111" t="s">
        <v>108</v>
      </c>
      <c r="AJ2" s="111" t="s">
        <v>109</v>
      </c>
      <c r="AK2" s="283"/>
      <c r="AL2" s="111" t="s">
        <v>5</v>
      </c>
      <c r="AM2" s="111" t="s">
        <v>4</v>
      </c>
      <c r="AN2" s="111" t="s">
        <v>106</v>
      </c>
      <c r="AO2" s="111" t="s">
        <v>107</v>
      </c>
      <c r="AP2" s="111" t="s">
        <v>108</v>
      </c>
      <c r="AQ2" s="111" t="s">
        <v>109</v>
      </c>
      <c r="AR2" s="111" t="s">
        <v>5</v>
      </c>
      <c r="AS2" s="111" t="s">
        <v>4</v>
      </c>
      <c r="AT2" s="111" t="s">
        <v>106</v>
      </c>
      <c r="AU2" s="111" t="s">
        <v>107</v>
      </c>
      <c r="AV2" s="111" t="s">
        <v>108</v>
      </c>
      <c r="AW2" s="111" t="s">
        <v>109</v>
      </c>
      <c r="AX2" s="111" t="s">
        <v>5</v>
      </c>
      <c r="AY2" s="111" t="s">
        <v>4</v>
      </c>
      <c r="AZ2" s="111" t="s">
        <v>106</v>
      </c>
      <c r="BA2" s="111" t="s">
        <v>107</v>
      </c>
      <c r="BB2" s="111" t="s">
        <v>108</v>
      </c>
      <c r="BC2" s="111" t="s">
        <v>109</v>
      </c>
      <c r="BD2" s="283"/>
      <c r="BE2" s="111" t="s">
        <v>5</v>
      </c>
      <c r="BF2" s="111" t="s">
        <v>4</v>
      </c>
      <c r="BG2" s="111" t="s">
        <v>106</v>
      </c>
      <c r="BH2" s="111" t="s">
        <v>107</v>
      </c>
      <c r="BI2" s="111" t="s">
        <v>108</v>
      </c>
      <c r="BJ2" s="111" t="s">
        <v>109</v>
      </c>
      <c r="BK2" s="111" t="s">
        <v>5</v>
      </c>
      <c r="BL2" s="111" t="s">
        <v>4</v>
      </c>
      <c r="BM2" s="111" t="s">
        <v>106</v>
      </c>
      <c r="BN2" s="111" t="s">
        <v>107</v>
      </c>
      <c r="BO2" s="111" t="s">
        <v>108</v>
      </c>
      <c r="BP2" s="111" t="s">
        <v>109</v>
      </c>
      <c r="BQ2" s="143"/>
      <c r="BR2" s="143"/>
    </row>
    <row r="3" spans="1:74" x14ac:dyDescent="0.2">
      <c r="A3" s="301" t="s">
        <v>14</v>
      </c>
      <c r="B3" s="72">
        <v>202207</v>
      </c>
      <c r="C3" s="73">
        <f>'Known LI Actuals'!C3+'Known LI Actuals'!$I3*'Known LI Actuals'!C3/SUM('Known LI Actuals'!$C3:$H3)</f>
        <v>1955.247960692649</v>
      </c>
      <c r="D3" s="73">
        <f>'Known LI Actuals'!D3+'Known LI Actuals'!$I3*'Known LI Actuals'!D3/SUM('Known LI Actuals'!$C3:$H3)</f>
        <v>2201.8841768830798</v>
      </c>
      <c r="E3" s="73">
        <f>'Known LI Actuals'!E3+'Known LI Actuals'!$I3*'Known LI Actuals'!E3/SUM('Known LI Actuals'!$C3:$H3)</f>
        <v>9201.1051376234318</v>
      </c>
      <c r="F3" s="73">
        <f>'Known LI Actuals'!F3+'Known LI Actuals'!$I3*'Known LI Actuals'!F3/SUM('Known LI Actuals'!$C3:$H3)</f>
        <v>5056.5671898106184</v>
      </c>
      <c r="G3" s="73">
        <f>'Known LI Actuals'!G3+'Known LI Actuals'!$I3*'Known LI Actuals'!G3/SUM('Known LI Actuals'!$C3:$H3)</f>
        <v>1524.9464771263656</v>
      </c>
      <c r="H3" s="73">
        <f>'Known LI Actuals'!H3+'Known LI Actuals'!$I3*'Known LI Actuals'!H3/SUM('Known LI Actuals'!$C3:$H3)</f>
        <v>2061.2490578638553</v>
      </c>
      <c r="I3" s="74">
        <f>SUM(C3:H3)</f>
        <v>22001</v>
      </c>
      <c r="J3" s="75">
        <f>'Known LI Actuals'!K3+'Known LI Actuals'!$Q3*'Known LI Actuals'!K3/SUM('Known LI Actuals'!$K3:$P3)</f>
        <v>1135431.7670102108</v>
      </c>
      <c r="K3" s="75">
        <f>'Known LI Actuals'!L3+'Known LI Actuals'!$Q3*'Known LI Actuals'!L3/SUM('Known LI Actuals'!$K3:$P3)</f>
        <v>1285627.4461023046</v>
      </c>
      <c r="L3" s="75">
        <f>'Known LI Actuals'!M3+'Known LI Actuals'!$Q3*'Known LI Actuals'!M3/SUM('Known LI Actuals'!$K3:$P3)</f>
        <v>4790244.9873582218</v>
      </c>
      <c r="M3" s="75">
        <f>'Known LI Actuals'!N3+'Known LI Actuals'!$Q3*'Known LI Actuals'!N3/SUM('Known LI Actuals'!$K3:$P3)</f>
        <v>2915243.5616681604</v>
      </c>
      <c r="N3" s="75">
        <f>'Known LI Actuals'!O3+'Known LI Actuals'!$Q3*'Known LI Actuals'!O3/SUM('Known LI Actuals'!$K3:$P3)</f>
        <v>926782.04168743314</v>
      </c>
      <c r="O3" s="75">
        <f>'Known LI Actuals'!P3+'Known LI Actuals'!$Q3*'Known LI Actuals'!P3/SUM('Known LI Actuals'!$K3:$P3)</f>
        <v>1284949.5031736693</v>
      </c>
      <c r="P3" s="76">
        <f>SUM(J3:O3)</f>
        <v>12338279.307</v>
      </c>
      <c r="Q3" s="75">
        <f>'Known LI Actuals'!R3+'Known LI Actuals'!$X3*'Known LI Actuals'!R3/SUM('Known LI Actuals'!$R3:$W3)</f>
        <v>507973.10734582512</v>
      </c>
      <c r="R3" s="75">
        <f>'Known LI Actuals'!S3+'Known LI Actuals'!$X3*'Known LI Actuals'!S3/SUM('Known LI Actuals'!$R3:$W3)</f>
        <v>562992.48614705587</v>
      </c>
      <c r="S3" s="75">
        <f>'Known LI Actuals'!T3+'Known LI Actuals'!$X3*'Known LI Actuals'!T3/SUM('Known LI Actuals'!$R3:$W3)</f>
        <v>1616481.8421512879</v>
      </c>
      <c r="T3" s="75">
        <f>'Known LI Actuals'!U3+'Known LI Actuals'!$X3*'Known LI Actuals'!U3/SUM('Known LI Actuals'!$R3:$W3)</f>
        <v>1139526.0816188182</v>
      </c>
      <c r="U3" s="75">
        <f>'Known LI Actuals'!V3+'Known LI Actuals'!$X3*'Known LI Actuals'!V3/SUM('Known LI Actuals'!$R3:$W3)</f>
        <v>384117.61642947834</v>
      </c>
      <c r="V3" s="75">
        <f>'Known LI Actuals'!W3+'Known LI Actuals'!$X3*'Known LI Actuals'!W3/SUM('Known LI Actuals'!$R3:$W3)</f>
        <v>546695.01030753483</v>
      </c>
      <c r="W3" s="76">
        <f>SUM(Q3:V3)</f>
        <v>4757786.1439999994</v>
      </c>
      <c r="X3" s="75">
        <f>+J3+Q3</f>
        <v>1643404.8743560358</v>
      </c>
      <c r="Y3" s="75">
        <f>+K3+R3</f>
        <v>1848619.9322493605</v>
      </c>
      <c r="Z3" s="75">
        <f t="shared" ref="Z3:AC3" si="0">+L3+S3</f>
        <v>6406726.8295095097</v>
      </c>
      <c r="AA3" s="75">
        <f t="shared" si="0"/>
        <v>4054769.6432869788</v>
      </c>
      <c r="AB3" s="75">
        <f t="shared" si="0"/>
        <v>1310899.6581169115</v>
      </c>
      <c r="AC3" s="75">
        <f t="shared" si="0"/>
        <v>1831644.5134812042</v>
      </c>
      <c r="AD3" s="76">
        <f>+P3+W3</f>
        <v>17096065.450999998</v>
      </c>
      <c r="AE3" s="77" t="s">
        <v>1</v>
      </c>
      <c r="AF3" s="77" t="s">
        <v>1</v>
      </c>
      <c r="AG3" s="77" t="s">
        <v>1</v>
      </c>
      <c r="AH3" s="77" t="s">
        <v>1</v>
      </c>
      <c r="AI3" s="77" t="s">
        <v>1</v>
      </c>
      <c r="AJ3" s="77" t="s">
        <v>1</v>
      </c>
      <c r="AK3" s="78" t="s">
        <v>1</v>
      </c>
      <c r="AL3" s="75">
        <f>'Known LI Actuals'!AM3</f>
        <v>705.18</v>
      </c>
      <c r="AM3" s="75">
        <f>'Known LI Actuals'!AN3</f>
        <v>718.58</v>
      </c>
      <c r="AN3" s="75">
        <f>'Known LI Actuals'!AO3</f>
        <v>608.16399999999999</v>
      </c>
      <c r="AO3" s="75">
        <f>'Known LI Actuals'!AP3</f>
        <v>668.60699999999997</v>
      </c>
      <c r="AP3" s="75">
        <f>'Known LI Actuals'!AQ3</f>
        <v>700.25400000000002</v>
      </c>
      <c r="AQ3" s="75">
        <f>'Known LI Actuals'!AR3</f>
        <v>693.14499999999998</v>
      </c>
      <c r="AR3" s="77" t="s">
        <v>1</v>
      </c>
      <c r="AS3" s="77" t="s">
        <v>1</v>
      </c>
      <c r="AT3" s="77" t="s">
        <v>1</v>
      </c>
      <c r="AU3" s="77" t="s">
        <v>1</v>
      </c>
      <c r="AV3" s="77" t="s">
        <v>1</v>
      </c>
      <c r="AW3" s="77" t="s">
        <v>1</v>
      </c>
      <c r="AX3" s="79">
        <f>'Known LI Actuals'!BA3+'Known LI Actuals'!$BG3*'Known LI Actuals'!BA3/SUM('Known LI Actuals'!$BA3:$BF3)</f>
        <v>191682.74105077612</v>
      </c>
      <c r="AY3" s="79">
        <f>'Known LI Actuals'!BB3+'Known LI Actuals'!$BG3*'Known LI Actuals'!BB3/SUM('Known LI Actuals'!$BA3:$BF3)</f>
        <v>215967.94967820382</v>
      </c>
      <c r="AZ3" s="79">
        <f>'Known LI Actuals'!BC3+'Known LI Actuals'!$BG3*'Known LI Actuals'!BC3/SUM('Known LI Actuals'!$BA3:$BF3)</f>
        <v>752837.29312249424</v>
      </c>
      <c r="BA3" s="79">
        <f>'Known LI Actuals'!BD3+'Known LI Actuals'!$BG3*'Known LI Actuals'!BD3/SUM('Known LI Actuals'!$BA3:$BF3)</f>
        <v>472038.79364768014</v>
      </c>
      <c r="BB3" s="79">
        <f>'Known LI Actuals'!BE3+'Known LI Actuals'!$BG3*'Known LI Actuals'!BE3/SUM('Known LI Actuals'!$BA3:$BF3)</f>
        <v>152360.10615704049</v>
      </c>
      <c r="BC3" s="79">
        <f>'Known LI Actuals'!BF3+'Known LI Actuals'!$BG3*'Known LI Actuals'!BF3/SUM('Known LI Actuals'!$BA3:$BF3)</f>
        <v>213866.95634380513</v>
      </c>
      <c r="BD3" s="80">
        <f>SUM(AX3:BC3)</f>
        <v>1998753.84</v>
      </c>
      <c r="BE3" s="142">
        <f>'Known LI Actuals'!BI3</f>
        <v>82.21</v>
      </c>
      <c r="BF3" s="142">
        <f>'Known LI Actuals'!BJ3</f>
        <v>83.95</v>
      </c>
      <c r="BG3" s="142">
        <f>'Known LI Actuals'!BK3</f>
        <v>71.400000000000006</v>
      </c>
      <c r="BH3" s="142">
        <f>'Known LI Actuals'!BL3</f>
        <v>77.78</v>
      </c>
      <c r="BI3" s="142">
        <f>'Known LI Actuals'!BM3</f>
        <v>81.22</v>
      </c>
      <c r="BJ3" s="142">
        <f>'Known LI Actuals'!BN3</f>
        <v>80.89</v>
      </c>
      <c r="BK3" s="61">
        <f>AX3/C3</f>
        <v>98.035003694811309</v>
      </c>
      <c r="BL3" s="61">
        <f>AY3/D3</f>
        <v>98.08324704159574</v>
      </c>
      <c r="BM3" s="61">
        <f t="shared" ref="BM3:BP3" si="1">AZ3/E3</f>
        <v>81.820312001884787</v>
      </c>
      <c r="BN3" s="61">
        <f t="shared" si="1"/>
        <v>93.351630845304598</v>
      </c>
      <c r="BO3" s="61">
        <f t="shared" si="1"/>
        <v>99.911772932614909</v>
      </c>
      <c r="BP3" s="61">
        <f t="shared" si="1"/>
        <v>103.75599956147121</v>
      </c>
      <c r="BQ3" s="61">
        <f>BE3-BK3</f>
        <v>-15.825003694811315</v>
      </c>
      <c r="BR3" s="61">
        <f>BF3-BL3</f>
        <v>-14.133247041595737</v>
      </c>
      <c r="BS3" s="61">
        <f t="shared" ref="BS3:BV3" si="2">BG3-BM3</f>
        <v>-10.420312001884781</v>
      </c>
      <c r="BT3" s="61">
        <f t="shared" si="2"/>
        <v>-15.571630845304597</v>
      </c>
      <c r="BU3" s="61">
        <f t="shared" si="2"/>
        <v>-18.69177293261491</v>
      </c>
      <c r="BV3" s="61">
        <f t="shared" si="2"/>
        <v>-22.865999561471213</v>
      </c>
    </row>
    <row r="4" spans="1:74" x14ac:dyDescent="0.2">
      <c r="A4" s="302"/>
      <c r="B4" s="72">
        <v>202208</v>
      </c>
      <c r="C4" s="73">
        <f>'Known LI Actuals'!C4+'Known LI Actuals'!$I4*'Known LI Actuals'!C4/SUM('Known LI Actuals'!$C4:$H4)</f>
        <v>2002.8160962767959</v>
      </c>
      <c r="D4" s="73">
        <f>'Known LI Actuals'!D4+'Known LI Actuals'!$I4*'Known LI Actuals'!D4/SUM('Known LI Actuals'!$C4:$H4)</f>
        <v>2262.6352012034599</v>
      </c>
      <c r="E4" s="73">
        <f>'Known LI Actuals'!E4+'Known LI Actuals'!$I4*'Known LI Actuals'!E4/SUM('Known LI Actuals'!$C4:$H4)</f>
        <v>9306.1523128995868</v>
      </c>
      <c r="F4" s="73">
        <f>'Known LI Actuals'!F4+'Known LI Actuals'!$I4*'Known LI Actuals'!F4/SUM('Known LI Actuals'!$C4:$H4)</f>
        <v>5126.9567506581425</v>
      </c>
      <c r="G4" s="73">
        <f>'Known LI Actuals'!G4+'Known LI Actuals'!$I4*'Known LI Actuals'!G4/SUM('Known LI Actuals'!$C4:$H4)</f>
        <v>1559.9665287702144</v>
      </c>
      <c r="H4" s="73">
        <f>'Known LI Actuals'!H4+'Known LI Actuals'!$I4*'Known LI Actuals'!H4/SUM('Known LI Actuals'!$C4:$H4)</f>
        <v>2117.4731101918014</v>
      </c>
      <c r="I4" s="74">
        <f t="shared" ref="I4:I14" si="3">SUM(C4:H4)</f>
        <v>22376</v>
      </c>
      <c r="J4" s="75">
        <f>'Known LI Actuals'!K4+'Known LI Actuals'!$Q4*'Known LI Actuals'!K4/SUM('Known LI Actuals'!$K4:$P4)</f>
        <v>1173678.7829601087</v>
      </c>
      <c r="K4" s="75">
        <f>'Known LI Actuals'!L4+'Known LI Actuals'!$Q4*'Known LI Actuals'!L4/SUM('Known LI Actuals'!$K4:$P4)</f>
        <v>1330790.0535709851</v>
      </c>
      <c r="L4" s="75">
        <f>'Known LI Actuals'!M4+'Known LI Actuals'!$Q4*'Known LI Actuals'!M4/SUM('Known LI Actuals'!$K4:$P4)</f>
        <v>4890545.1116370931</v>
      </c>
      <c r="M4" s="75">
        <f>'Known LI Actuals'!N4+'Known LI Actuals'!$Q4*'Known LI Actuals'!N4/SUM('Known LI Actuals'!$K4:$P4)</f>
        <v>2992698.6888212827</v>
      </c>
      <c r="N4" s="75">
        <f>'Known LI Actuals'!O4+'Known LI Actuals'!$Q4*'Known LI Actuals'!O4/SUM('Known LI Actuals'!$K4:$P4)</f>
        <v>967253.114534911</v>
      </c>
      <c r="O4" s="75">
        <f>'Known LI Actuals'!P4+'Known LI Actuals'!$Q4*'Known LI Actuals'!P4/SUM('Known LI Actuals'!$K4:$P4)</f>
        <v>1347028.51947562</v>
      </c>
      <c r="P4" s="76">
        <f t="shared" ref="P4:P14" si="4">SUM(J4:O4)</f>
        <v>12701994.271</v>
      </c>
      <c r="Q4" s="75">
        <f>'Known LI Actuals'!R4+'Known LI Actuals'!$X4*'Known LI Actuals'!R4/SUM('Known LI Actuals'!$R4:$W4)</f>
        <v>641185.63664000842</v>
      </c>
      <c r="R4" s="75">
        <f>'Known LI Actuals'!S4+'Known LI Actuals'!$X4*'Known LI Actuals'!S4/SUM('Known LI Actuals'!$R4:$W4)</f>
        <v>727760.34728412761</v>
      </c>
      <c r="S4" s="75">
        <f>'Known LI Actuals'!T4+'Known LI Actuals'!$X4*'Known LI Actuals'!T4/SUM('Known LI Actuals'!$R4:$W4)</f>
        <v>2067553.9516697696</v>
      </c>
      <c r="T4" s="75">
        <f>'Known LI Actuals'!U4+'Known LI Actuals'!$X4*'Known LI Actuals'!U4/SUM('Known LI Actuals'!$R4:$W4)</f>
        <v>1484197.9271670887</v>
      </c>
      <c r="U4" s="75">
        <f>'Known LI Actuals'!V4+'Known LI Actuals'!$X4*'Known LI Actuals'!V4/SUM('Known LI Actuals'!$R4:$W4)</f>
        <v>533300.80231200729</v>
      </c>
      <c r="V4" s="75">
        <f>'Known LI Actuals'!W4+'Known LI Actuals'!$X4*'Known LI Actuals'!W4/SUM('Known LI Actuals'!$R4:$W4)</f>
        <v>719802.62892699835</v>
      </c>
      <c r="W4" s="76">
        <f t="shared" ref="W4:W14" si="5">SUM(Q4:V4)</f>
        <v>6173801.2939999998</v>
      </c>
      <c r="X4" s="75">
        <f t="shared" ref="X4:X14" si="6">+J4+Q4</f>
        <v>1814864.419600117</v>
      </c>
      <c r="Y4" s="75">
        <f t="shared" ref="Y4:Y14" si="7">+K4+R4</f>
        <v>2058550.4008551128</v>
      </c>
      <c r="Z4" s="75">
        <f t="shared" ref="Z4:Z14" si="8">+L4+S4</f>
        <v>6958099.0633068625</v>
      </c>
      <c r="AA4" s="75">
        <f t="shared" ref="AA4:AA14" si="9">+M4+T4</f>
        <v>4476896.6159883719</v>
      </c>
      <c r="AB4" s="75">
        <f t="shared" ref="AB4:AB14" si="10">+N4+U4</f>
        <v>1500553.9168469184</v>
      </c>
      <c r="AC4" s="75">
        <f t="shared" ref="AC4:AC14" si="11">+O4+V4</f>
        <v>2066831.1484026182</v>
      </c>
      <c r="AD4" s="76">
        <f t="shared" ref="AD4:AD14" si="12">+P4+W4</f>
        <v>18875795.564999998</v>
      </c>
      <c r="AE4" s="77" t="s">
        <v>1</v>
      </c>
      <c r="AF4" s="77" t="s">
        <v>1</v>
      </c>
      <c r="AG4" s="77" t="s">
        <v>1</v>
      </c>
      <c r="AH4" s="77" t="s">
        <v>1</v>
      </c>
      <c r="AI4" s="77" t="s">
        <v>1</v>
      </c>
      <c r="AJ4" s="77" t="s">
        <v>1</v>
      </c>
      <c r="AK4" s="78" t="s">
        <v>1</v>
      </c>
      <c r="AL4" s="75">
        <f>'Known LI Actuals'!AM4</f>
        <v>759.85799999999995</v>
      </c>
      <c r="AM4" s="75">
        <f>'Known LI Actuals'!AN4</f>
        <v>777.36300000000006</v>
      </c>
      <c r="AN4" s="75">
        <f>'Known LI Actuals'!AO4</f>
        <v>651.48900000000003</v>
      </c>
      <c r="AO4" s="75">
        <f>'Known LI Actuals'!AP4</f>
        <v>726.88599999999997</v>
      </c>
      <c r="AP4" s="75">
        <f>'Known LI Actuals'!AQ4</f>
        <v>781.79300000000001</v>
      </c>
      <c r="AQ4" s="75">
        <f>'Known LI Actuals'!AR4</f>
        <v>760.62400000000002</v>
      </c>
      <c r="AR4" s="77" t="s">
        <v>1</v>
      </c>
      <c r="AS4" s="77" t="s">
        <v>1</v>
      </c>
      <c r="AT4" s="77" t="s">
        <v>1</v>
      </c>
      <c r="AU4" s="77" t="s">
        <v>1</v>
      </c>
      <c r="AV4" s="77" t="s">
        <v>1</v>
      </c>
      <c r="AW4" s="77" t="s">
        <v>1</v>
      </c>
      <c r="AX4" s="79">
        <f>'Known LI Actuals'!BA4+'Known LI Actuals'!$BG4*'Known LI Actuals'!BA4/SUM('Known LI Actuals'!$BA4:$BF4)</f>
        <v>211598.63746978072</v>
      </c>
      <c r="AY4" s="79">
        <f>'Known LI Actuals'!BB4+'Known LI Actuals'!$BG4*'Known LI Actuals'!BB4/SUM('Known LI Actuals'!$BA4:$BF4)</f>
        <v>240660.76306334388</v>
      </c>
      <c r="AZ4" s="79">
        <f>'Known LI Actuals'!BC4+'Known LI Actuals'!$BG4*'Known LI Actuals'!BC4/SUM('Known LI Actuals'!$BA4:$BF4)</f>
        <v>818099.19378726278</v>
      </c>
      <c r="BA4" s="79">
        <f>'Known LI Actuals'!BD4+'Known LI Actuals'!$BG4*'Known LI Actuals'!BD4/SUM('Known LI Actuals'!$BA4:$BF4)</f>
        <v>521309.60445883428</v>
      </c>
      <c r="BB4" s="79">
        <f>'Known LI Actuals'!BE4+'Known LI Actuals'!$BG4*'Known LI Actuals'!BE4/SUM('Known LI Actuals'!$BA4:$BF4)</f>
        <v>174372.4011071563</v>
      </c>
      <c r="BC4" s="79">
        <f>'Known LI Actuals'!BF4+'Known LI Actuals'!$BG4*'Known LI Actuals'!BF4/SUM('Known LI Actuals'!$BA4:$BF4)</f>
        <v>241523.40011362199</v>
      </c>
      <c r="BD4" s="80">
        <f t="shared" ref="BD4:BD14" si="13">SUM(AX4:BC4)</f>
        <v>2207564</v>
      </c>
      <c r="BE4" s="142">
        <f>'Known LI Actuals'!BI4</f>
        <v>88.52</v>
      </c>
      <c r="BF4" s="142">
        <f>'Known LI Actuals'!BJ4</f>
        <v>90.89</v>
      </c>
      <c r="BG4" s="142">
        <f>'Known LI Actuals'!BK4</f>
        <v>76.52</v>
      </c>
      <c r="BH4" s="142">
        <f>'Known LI Actuals'!BL4</f>
        <v>84.59</v>
      </c>
      <c r="BI4" s="142">
        <f>'Known LI Actuals'!BM4</f>
        <v>90.7</v>
      </c>
      <c r="BJ4" s="142">
        <f>'Known LI Actuals'!BN4</f>
        <v>88.85</v>
      </c>
      <c r="BK4" s="61">
        <f t="shared" ref="BK4:BK14" si="14">AX4/C4</f>
        <v>105.65055766385107</v>
      </c>
      <c r="BL4" s="61">
        <f t="shared" ref="BL4:BL13" si="15">AY4/D4</f>
        <v>106.36304205615657</v>
      </c>
      <c r="BM4" s="61">
        <f t="shared" ref="BM4:BM14" si="16">AZ4/E4</f>
        <v>87.909499681545782</v>
      </c>
      <c r="BN4" s="61">
        <f t="shared" ref="BN4:BN14" si="17">BA4/F4</f>
        <v>101.68012523060864</v>
      </c>
      <c r="BO4" s="61">
        <f t="shared" ref="BO4:BO14" si="18">BB4/G4</f>
        <v>111.77957853020168</v>
      </c>
      <c r="BP4" s="61">
        <f t="shared" ref="BP4:BP14" si="19">BC4/H4</f>
        <v>114.06208605489432</v>
      </c>
      <c r="BQ4" s="61">
        <f t="shared" ref="BQ4:BQ14" si="20">BE4-BK4</f>
        <v>-17.130557663851079</v>
      </c>
      <c r="BR4" s="61">
        <f t="shared" ref="BR4:BR14" si="21">BF4-BL4</f>
        <v>-15.473042056156572</v>
      </c>
      <c r="BS4" s="61">
        <f t="shared" ref="BS4:BS14" si="22">BG4-BM4</f>
        <v>-11.389499681545786</v>
      </c>
      <c r="BT4" s="61">
        <f t="shared" ref="BT4:BT14" si="23">BH4-BN4</f>
        <v>-17.090125230608635</v>
      </c>
      <c r="BU4" s="61">
        <f t="shared" ref="BU4:BU14" si="24">BI4-BO4</f>
        <v>-21.079578530201672</v>
      </c>
      <c r="BV4" s="61">
        <f t="shared" ref="BV4:BV14" si="25">BJ4-BP4</f>
        <v>-25.212086054894328</v>
      </c>
    </row>
    <row r="5" spans="1:74" x14ac:dyDescent="0.2">
      <c r="A5" s="302"/>
      <c r="B5" s="72">
        <v>202209</v>
      </c>
      <c r="C5" s="73">
        <f>'Known LI Actuals'!C5+'Known LI Actuals'!$I5*'Known LI Actuals'!C5/SUM('Known LI Actuals'!$C5:$H5)</f>
        <v>2008.2226626253205</v>
      </c>
      <c r="D5" s="73">
        <f>'Known LI Actuals'!D5+'Known LI Actuals'!$I5*'Known LI Actuals'!D5/SUM('Known LI Actuals'!$C5:$H5)</f>
        <v>2290.7442760550243</v>
      </c>
      <c r="E5" s="73">
        <f>'Known LI Actuals'!E5+'Known LI Actuals'!$I5*'Known LI Actuals'!E5/SUM('Known LI Actuals'!$C5:$H5)</f>
        <v>9375.9224994171127</v>
      </c>
      <c r="F5" s="73">
        <f>'Known LI Actuals'!F5+'Known LI Actuals'!$I5*'Known LI Actuals'!F5/SUM('Known LI Actuals'!$C5:$H5)</f>
        <v>5159.1820004663095</v>
      </c>
      <c r="G5" s="73">
        <f>'Known LI Actuals'!G5+'Known LI Actuals'!$I5*'Known LI Actuals'!G5/SUM('Known LI Actuals'!$C5:$H5)</f>
        <v>1577.0609466076007</v>
      </c>
      <c r="H5" s="73">
        <f>'Known LI Actuals'!H5+'Known LI Actuals'!$I5*'Known LI Actuals'!H5/SUM('Known LI Actuals'!$C5:$H5)</f>
        <v>2195.8676148286313</v>
      </c>
      <c r="I5" s="74">
        <f t="shared" si="3"/>
        <v>22607.000000000004</v>
      </c>
      <c r="J5" s="75">
        <f>'Known LI Actuals'!K5+'Known LI Actuals'!$Q5*'Known LI Actuals'!K5/SUM('Known LI Actuals'!$K5:$P5)</f>
        <v>1184709.7367155803</v>
      </c>
      <c r="K5" s="75">
        <f>'Known LI Actuals'!L5+'Known LI Actuals'!$Q5*'Known LI Actuals'!L5/SUM('Known LI Actuals'!$K5:$P5)</f>
        <v>1340741.1006101023</v>
      </c>
      <c r="L5" s="75">
        <f>'Known LI Actuals'!M5+'Known LI Actuals'!$Q5*'Known LI Actuals'!M5/SUM('Known LI Actuals'!$K5:$P5)</f>
        <v>4890997.0838101311</v>
      </c>
      <c r="M5" s="75">
        <f>'Known LI Actuals'!N5+'Known LI Actuals'!$Q5*'Known LI Actuals'!N5/SUM('Known LI Actuals'!$K5:$P5)</f>
        <v>2977780.6979635325</v>
      </c>
      <c r="N5" s="75">
        <f>'Known LI Actuals'!O5+'Known LI Actuals'!$Q5*'Known LI Actuals'!O5/SUM('Known LI Actuals'!$K5:$P5)</f>
        <v>969388.4188891683</v>
      </c>
      <c r="O5" s="75">
        <f>'Known LI Actuals'!P5+'Known LI Actuals'!$Q5*'Known LI Actuals'!P5/SUM('Known LI Actuals'!$K5:$P5)</f>
        <v>1370711.5600114861</v>
      </c>
      <c r="P5" s="76">
        <f>SUM(J5:O5)</f>
        <v>12734328.598000001</v>
      </c>
      <c r="Q5" s="75">
        <f>'Known LI Actuals'!R5+'Known LI Actuals'!$X5*'Known LI Actuals'!R5/SUM('Known LI Actuals'!$R5:$W5)</f>
        <v>607795.23188564752</v>
      </c>
      <c r="R5" s="75">
        <f>'Known LI Actuals'!S5+'Known LI Actuals'!$X5*'Known LI Actuals'!S5/SUM('Known LI Actuals'!$R5:$W5)</f>
        <v>669223.20224733592</v>
      </c>
      <c r="S5" s="75">
        <f>'Known LI Actuals'!T5+'Known LI Actuals'!$X5*'Known LI Actuals'!T5/SUM('Known LI Actuals'!$R5:$W5)</f>
        <v>1915829.1718039026</v>
      </c>
      <c r="T5" s="75">
        <f>'Known LI Actuals'!U5+'Known LI Actuals'!$X5*'Known LI Actuals'!U5/SUM('Known LI Actuals'!$R5:$W5)</f>
        <v>1324718.2027575281</v>
      </c>
      <c r="U5" s="75">
        <f>'Known LI Actuals'!V5+'Known LI Actuals'!$X5*'Known LI Actuals'!V5/SUM('Known LI Actuals'!$R5:$W5)</f>
        <v>465486.64708906069</v>
      </c>
      <c r="V5" s="75">
        <f>'Known LI Actuals'!W5+'Known LI Actuals'!$X5*'Known LI Actuals'!W5/SUM('Known LI Actuals'!$R5:$W5)</f>
        <v>692455.93221652519</v>
      </c>
      <c r="W5" s="76">
        <f t="shared" si="5"/>
        <v>5675508.3879999993</v>
      </c>
      <c r="X5" s="75">
        <f t="shared" si="6"/>
        <v>1792504.9686012277</v>
      </c>
      <c r="Y5" s="75">
        <f t="shared" si="7"/>
        <v>2009964.3028574381</v>
      </c>
      <c r="Z5" s="75">
        <f t="shared" si="8"/>
        <v>6806826.2556140339</v>
      </c>
      <c r="AA5" s="75">
        <f t="shared" si="9"/>
        <v>4302498.9007210601</v>
      </c>
      <c r="AB5" s="75">
        <f t="shared" si="10"/>
        <v>1434875.065978229</v>
      </c>
      <c r="AC5" s="75">
        <f t="shared" si="11"/>
        <v>2063167.4922280111</v>
      </c>
      <c r="AD5" s="76">
        <f t="shared" si="12"/>
        <v>18409836.986000001</v>
      </c>
      <c r="AE5" s="77" t="s">
        <v>1</v>
      </c>
      <c r="AF5" s="77" t="s">
        <v>1</v>
      </c>
      <c r="AG5" s="77" t="s">
        <v>1</v>
      </c>
      <c r="AH5" s="77" t="s">
        <v>1</v>
      </c>
      <c r="AI5" s="77" t="s">
        <v>1</v>
      </c>
      <c r="AJ5" s="77" t="s">
        <v>1</v>
      </c>
      <c r="AK5" s="78" t="s">
        <v>1</v>
      </c>
      <c r="AL5" s="75">
        <f>'Known LI Actuals'!AM5</f>
        <v>745.92</v>
      </c>
      <c r="AM5" s="75">
        <f>'Known LI Actuals'!AN5</f>
        <v>750.56100000000004</v>
      </c>
      <c r="AN5" s="75">
        <f>'Known LI Actuals'!AO5</f>
        <v>632.54</v>
      </c>
      <c r="AO5" s="75">
        <f>'Known LI Actuals'!AP5</f>
        <v>694.47799999999995</v>
      </c>
      <c r="AP5" s="75">
        <f>'Known LI Actuals'!AQ5</f>
        <v>737.24199999999996</v>
      </c>
      <c r="AQ5" s="75">
        <f>'Known LI Actuals'!AR5</f>
        <v>733.99300000000005</v>
      </c>
      <c r="AR5" s="77" t="s">
        <v>1</v>
      </c>
      <c r="AS5" s="77" t="s">
        <v>1</v>
      </c>
      <c r="AT5" s="77" t="s">
        <v>1</v>
      </c>
      <c r="AU5" s="77" t="s">
        <v>1</v>
      </c>
      <c r="AV5" s="77" t="s">
        <v>1</v>
      </c>
      <c r="AW5" s="77" t="s">
        <v>1</v>
      </c>
      <c r="AX5" s="79">
        <f>'Known LI Actuals'!BA5+'Known LI Actuals'!$BG5*'Known LI Actuals'!BA5/SUM('Known LI Actuals'!$BA5:$BF5)</f>
        <v>209189.07437900442</v>
      </c>
      <c r="AY5" s="79">
        <f>'Known LI Actuals'!BB5+'Known LI Actuals'!$BG5*'Known LI Actuals'!BB5/SUM('Known LI Actuals'!$BA5:$BF5)</f>
        <v>234941.13405643124</v>
      </c>
      <c r="AZ5" s="79">
        <f>'Known LI Actuals'!BC5+'Known LI Actuals'!$BG5*'Known LI Actuals'!BC5/SUM('Known LI Actuals'!$BA5:$BF5)</f>
        <v>800528.63782426156</v>
      </c>
      <c r="BA5" s="79">
        <f>'Known LI Actuals'!BD5+'Known LI Actuals'!$BG5*'Known LI Actuals'!BD5/SUM('Known LI Actuals'!$BA5:$BF5)</f>
        <v>501441.77200911206</v>
      </c>
      <c r="BB5" s="79">
        <f>'Known LI Actuals'!BE5+'Known LI Actuals'!$BG5*'Known LI Actuals'!BE5/SUM('Known LI Actuals'!$BA5:$BF5)</f>
        <v>166870.30675241313</v>
      </c>
      <c r="BC5" s="79">
        <f>'Known LI Actuals'!BF5+'Known LI Actuals'!$BG5*'Known LI Actuals'!BF5/SUM('Known LI Actuals'!$BA5:$BF5)</f>
        <v>241254.07497877744</v>
      </c>
      <c r="BD5" s="80">
        <f t="shared" si="13"/>
        <v>2154225</v>
      </c>
      <c r="BE5" s="142">
        <f>'Known LI Actuals'!BI5</f>
        <v>86.95</v>
      </c>
      <c r="BF5" s="142">
        <f>'Known LI Actuals'!BJ5</f>
        <v>87.74</v>
      </c>
      <c r="BG5" s="142">
        <f>'Known LI Actuals'!BK5</f>
        <v>74.31</v>
      </c>
      <c r="BH5" s="142">
        <f>'Known LI Actuals'!BL5</f>
        <v>80.88</v>
      </c>
      <c r="BI5" s="142">
        <f>'Known LI Actuals'!BM5</f>
        <v>85.72</v>
      </c>
      <c r="BJ5" s="142">
        <f>'Known LI Actuals'!BN5</f>
        <v>85.78</v>
      </c>
      <c r="BK5" s="61">
        <f t="shared" si="14"/>
        <v>104.16627512087457</v>
      </c>
      <c r="BL5" s="61">
        <f t="shared" si="15"/>
        <v>102.56104817646083</v>
      </c>
      <c r="BM5" s="61">
        <f t="shared" si="16"/>
        <v>85.381319851356409</v>
      </c>
      <c r="BN5" s="61">
        <f t="shared" si="17"/>
        <v>97.19404587079687</v>
      </c>
      <c r="BO5" s="61">
        <f t="shared" si="18"/>
        <v>105.81094352210427</v>
      </c>
      <c r="BP5" s="61">
        <f t="shared" si="19"/>
        <v>109.86731319756963</v>
      </c>
      <c r="BQ5" s="61">
        <f t="shared" si="20"/>
        <v>-17.21627512087457</v>
      </c>
      <c r="BR5" s="61">
        <f t="shared" si="21"/>
        <v>-14.821048176460835</v>
      </c>
      <c r="BS5" s="61">
        <f t="shared" si="22"/>
        <v>-11.071319851356407</v>
      </c>
      <c r="BT5" s="61">
        <f t="shared" si="23"/>
        <v>-16.314045870796875</v>
      </c>
      <c r="BU5" s="61">
        <f t="shared" si="24"/>
        <v>-20.090943522104268</v>
      </c>
      <c r="BV5" s="61">
        <f t="shared" si="25"/>
        <v>-24.087313197569628</v>
      </c>
    </row>
    <row r="6" spans="1:74" x14ac:dyDescent="0.2">
      <c r="A6" s="302"/>
      <c r="B6" s="72">
        <v>202210</v>
      </c>
      <c r="C6" s="73">
        <f>'Known LI Actuals'!C6+'Known LI Actuals'!$I6*'Known LI Actuals'!C6/SUM('Known LI Actuals'!$C6:$H6)</f>
        <v>2043.8355251057569</v>
      </c>
      <c r="D6" s="73">
        <f>'Known LI Actuals'!D6+'Known LI Actuals'!$I6*'Known LI Actuals'!D6/SUM('Known LI Actuals'!$C6:$H6)</f>
        <v>2345.1770277726687</v>
      </c>
      <c r="E6" s="73">
        <f>'Known LI Actuals'!E6+'Known LI Actuals'!$I6*'Known LI Actuals'!E6/SUM('Known LI Actuals'!$C6:$H6)</f>
        <v>9486.4419716755565</v>
      </c>
      <c r="F6" s="73">
        <f>'Known LI Actuals'!F6+'Known LI Actuals'!$I6*'Known LI Actuals'!F6/SUM('Known LI Actuals'!$C6:$H6)</f>
        <v>5232.7687603457789</v>
      </c>
      <c r="G6" s="73">
        <f>'Known LI Actuals'!G6+'Known LI Actuals'!$I6*'Known LI Actuals'!G6/SUM('Known LI Actuals'!$C6:$H6)</f>
        <v>1611.384035313592</v>
      </c>
      <c r="H6" s="73">
        <f>'Known LI Actuals'!H6+'Known LI Actuals'!$I6*'Known LI Actuals'!H6/SUM('Known LI Actuals'!$C6:$H6)</f>
        <v>2275.392679786647</v>
      </c>
      <c r="I6" s="74">
        <f t="shared" si="3"/>
        <v>22995</v>
      </c>
      <c r="J6" s="75">
        <f>'Known LI Actuals'!K6+'Known LI Actuals'!$Q6*'Known LI Actuals'!K6/SUM('Known LI Actuals'!$K6:$P6)</f>
        <v>1190952.5973493024</v>
      </c>
      <c r="K6" s="75">
        <f>'Known LI Actuals'!L6+'Known LI Actuals'!$Q6*'Known LI Actuals'!L6/SUM('Known LI Actuals'!$K6:$P6)</f>
        <v>1358336.4231191776</v>
      </c>
      <c r="L6" s="75">
        <f>'Known LI Actuals'!M6+'Known LI Actuals'!$Q6*'Known LI Actuals'!M6/SUM('Known LI Actuals'!$K6:$P6)</f>
        <v>4931535.2622492239</v>
      </c>
      <c r="M6" s="75">
        <f>'Known LI Actuals'!N6+'Known LI Actuals'!$Q6*'Known LI Actuals'!N6/SUM('Known LI Actuals'!$K6:$P6)</f>
        <v>2961802.2120745028</v>
      </c>
      <c r="N6" s="75">
        <f>'Known LI Actuals'!O6+'Known LI Actuals'!$Q6*'Known LI Actuals'!O6/SUM('Known LI Actuals'!$K6:$P6)</f>
        <v>965586.22118846781</v>
      </c>
      <c r="O6" s="75">
        <f>'Known LI Actuals'!P6+'Known LI Actuals'!$Q6*'Known LI Actuals'!P6/SUM('Known LI Actuals'!$K6:$P6)</f>
        <v>1397999.9500193251</v>
      </c>
      <c r="P6" s="76">
        <f t="shared" si="4"/>
        <v>12806212.665999997</v>
      </c>
      <c r="Q6" s="75">
        <f>'Known LI Actuals'!R6+'Known LI Actuals'!$X6*'Known LI Actuals'!R6/SUM('Known LI Actuals'!$R6:$W6)</f>
        <v>505434.53453680594</v>
      </c>
      <c r="R6" s="75">
        <f>'Known LI Actuals'!S6+'Known LI Actuals'!$X6*'Known LI Actuals'!S6/SUM('Known LI Actuals'!$R6:$W6)</f>
        <v>567391.90565251943</v>
      </c>
      <c r="S6" s="75">
        <f>'Known LI Actuals'!T6+'Known LI Actuals'!$X6*'Known LI Actuals'!T6/SUM('Known LI Actuals'!$R6:$W6)</f>
        <v>1586556.5572594157</v>
      </c>
      <c r="T6" s="75">
        <f>'Known LI Actuals'!U6+'Known LI Actuals'!$X6*'Known LI Actuals'!U6/SUM('Known LI Actuals'!$R6:$W6)</f>
        <v>1109130.7236054284</v>
      </c>
      <c r="U6" s="75">
        <f>'Known LI Actuals'!V6+'Known LI Actuals'!$X6*'Known LI Actuals'!V6/SUM('Known LI Actuals'!$R6:$W6)</f>
        <v>393466.77963343682</v>
      </c>
      <c r="V6" s="75">
        <f>'Known LI Actuals'!W6+'Known LI Actuals'!$X6*'Known LI Actuals'!W6/SUM('Known LI Actuals'!$R6:$W6)</f>
        <v>545090.72231239383</v>
      </c>
      <c r="W6" s="76">
        <f t="shared" si="5"/>
        <v>4707071.2230000002</v>
      </c>
      <c r="X6" s="75">
        <f t="shared" si="6"/>
        <v>1696387.1318861083</v>
      </c>
      <c r="Y6" s="75">
        <f t="shared" si="7"/>
        <v>1925728.3287716969</v>
      </c>
      <c r="Z6" s="75">
        <f t="shared" si="8"/>
        <v>6518091.8195086401</v>
      </c>
      <c r="AA6" s="75">
        <f t="shared" si="9"/>
        <v>4070932.9356799312</v>
      </c>
      <c r="AB6" s="75">
        <f t="shared" si="10"/>
        <v>1359053.0008219047</v>
      </c>
      <c r="AC6" s="75">
        <f t="shared" si="11"/>
        <v>1943090.672331719</v>
      </c>
      <c r="AD6" s="76">
        <f t="shared" si="12"/>
        <v>17513283.888999999</v>
      </c>
      <c r="AE6" s="77" t="s">
        <v>1</v>
      </c>
      <c r="AF6" s="77" t="s">
        <v>1</v>
      </c>
      <c r="AG6" s="77" t="s">
        <v>1</v>
      </c>
      <c r="AH6" s="77" t="s">
        <v>1</v>
      </c>
      <c r="AI6" s="77" t="s">
        <v>1</v>
      </c>
      <c r="AJ6" s="77" t="s">
        <v>1</v>
      </c>
      <c r="AK6" s="78" t="s">
        <v>1</v>
      </c>
      <c r="AL6" s="75">
        <f>'Known LI Actuals'!AM6</f>
        <v>697.226</v>
      </c>
      <c r="AM6" s="75">
        <f>'Known LI Actuals'!AN6</f>
        <v>706.46100000000001</v>
      </c>
      <c r="AN6" s="75">
        <f>'Known LI Actuals'!AO6</f>
        <v>601.06899999999996</v>
      </c>
      <c r="AO6" s="75">
        <f>'Known LI Actuals'!AP6</f>
        <v>651.22199999999998</v>
      </c>
      <c r="AP6" s="75">
        <f>'Known LI Actuals'!AQ6</f>
        <v>688.74300000000005</v>
      </c>
      <c r="AQ6" s="75">
        <f>'Known LI Actuals'!AR6</f>
        <v>673.06200000000001</v>
      </c>
      <c r="AR6" s="77" t="s">
        <v>1</v>
      </c>
      <c r="AS6" s="77" t="s">
        <v>1</v>
      </c>
      <c r="AT6" s="77" t="s">
        <v>1</v>
      </c>
      <c r="AU6" s="77" t="s">
        <v>1</v>
      </c>
      <c r="AV6" s="77" t="s">
        <v>1</v>
      </c>
      <c r="AW6" s="77" t="s">
        <v>1</v>
      </c>
      <c r="AX6" s="79">
        <f>'Known LI Actuals'!BA6+'Known LI Actuals'!$BG6*'Known LI Actuals'!BA6/SUM('Known LI Actuals'!$BA6:$BF6)</f>
        <v>198640.99546906224</v>
      </c>
      <c r="AY6" s="79">
        <f>'Known LI Actuals'!BB6+'Known LI Actuals'!$BG6*'Known LI Actuals'!BB6/SUM('Known LI Actuals'!$BA6:$BF6)</f>
        <v>226081.48049142776</v>
      </c>
      <c r="AZ6" s="79">
        <f>'Known LI Actuals'!BC6+'Known LI Actuals'!$BG6*'Known LI Actuals'!BC6/SUM('Known LI Actuals'!$BA6:$BF6)</f>
        <v>768595.33618426858</v>
      </c>
      <c r="BA6" s="79">
        <f>'Known LI Actuals'!BD6+'Known LI Actuals'!$BG6*'Known LI Actuals'!BD6/SUM('Known LI Actuals'!$BA6:$BF6)</f>
        <v>476219.20836333808</v>
      </c>
      <c r="BB6" s="79">
        <f>'Known LI Actuals'!BE6+'Known LI Actuals'!$BG6*'Known LI Actuals'!BE6/SUM('Known LI Actuals'!$BA6:$BF6)</f>
        <v>158761.01384601556</v>
      </c>
      <c r="BC6" s="79">
        <f>'Known LI Actuals'!BF6+'Known LI Actuals'!$BG6*'Known LI Actuals'!BF6/SUM('Known LI Actuals'!$BA6:$BF6)</f>
        <v>228363.77564588786</v>
      </c>
      <c r="BD6" s="80">
        <f t="shared" si="13"/>
        <v>2056661.8100000003</v>
      </c>
      <c r="BE6" s="142">
        <f>'Known LI Actuals'!BI6</f>
        <v>81.59</v>
      </c>
      <c r="BF6" s="142">
        <f>'Known LI Actuals'!BJ6</f>
        <v>82.92</v>
      </c>
      <c r="BG6" s="142">
        <f>'Known LI Actuals'!BK6</f>
        <v>70.819999999999993</v>
      </c>
      <c r="BH6" s="142">
        <f>'Known LI Actuals'!BL6</f>
        <v>76.099999999999994</v>
      </c>
      <c r="BI6" s="142">
        <f>'Known LI Actuals'!BM6</f>
        <v>80.38</v>
      </c>
      <c r="BJ6" s="142">
        <f>'Known LI Actuals'!BN6</f>
        <v>79.02</v>
      </c>
      <c r="BK6" s="61">
        <f t="shared" si="14"/>
        <v>97.190303734829001</v>
      </c>
      <c r="BL6" s="61">
        <f t="shared" si="15"/>
        <v>96.402735407206592</v>
      </c>
      <c r="BM6" s="61">
        <f t="shared" si="16"/>
        <v>81.02040137694685</v>
      </c>
      <c r="BN6" s="61">
        <f t="shared" si="17"/>
        <v>91.007118826299859</v>
      </c>
      <c r="BO6" s="61">
        <f t="shared" si="18"/>
        <v>98.524628745697498</v>
      </c>
      <c r="BP6" s="61">
        <f t="shared" si="19"/>
        <v>100.36235840720929</v>
      </c>
      <c r="BQ6" s="61">
        <f t="shared" si="20"/>
        <v>-15.600303734828998</v>
      </c>
      <c r="BR6" s="61">
        <f t="shared" si="21"/>
        <v>-13.48273540720659</v>
      </c>
      <c r="BS6" s="61">
        <f t="shared" si="22"/>
        <v>-10.200401376946857</v>
      </c>
      <c r="BT6" s="61">
        <f t="shared" si="23"/>
        <v>-14.907118826299865</v>
      </c>
      <c r="BU6" s="61">
        <f t="shared" si="24"/>
        <v>-18.144628745697503</v>
      </c>
      <c r="BV6" s="61">
        <f t="shared" si="25"/>
        <v>-21.342358407209289</v>
      </c>
    </row>
    <row r="7" spans="1:74" x14ac:dyDescent="0.2">
      <c r="A7" s="302"/>
      <c r="B7" s="72">
        <v>202211</v>
      </c>
      <c r="C7" s="73">
        <f>'Known LI Actuals'!C7+'Known LI Actuals'!$I7*'Known LI Actuals'!C7/SUM('Known LI Actuals'!$C7:$H7)</f>
        <v>2030.4839965199872</v>
      </c>
      <c r="D7" s="73">
        <f>'Known LI Actuals'!D7+'Known LI Actuals'!$I7*'Known LI Actuals'!D7/SUM('Known LI Actuals'!$C7:$H7)</f>
        <v>2369.7815834058338</v>
      </c>
      <c r="E7" s="73">
        <f>'Known LI Actuals'!E7+'Known LI Actuals'!$I7*'Known LI Actuals'!E7/SUM('Known LI Actuals'!$C7:$H7)</f>
        <v>9515.1767022299555</v>
      </c>
      <c r="F7" s="73">
        <f>'Known LI Actuals'!F7+'Known LI Actuals'!$I7*'Known LI Actuals'!F7/SUM('Known LI Actuals'!$C7:$H7)</f>
        <v>5261.2332066486561</v>
      </c>
      <c r="G7" s="73">
        <f>'Known LI Actuals'!G7+'Known LI Actuals'!$I7*'Known LI Actuals'!G7/SUM('Known LI Actuals'!$C7:$H7)</f>
        <v>1622.2665872979533</v>
      </c>
      <c r="H7" s="73">
        <f>'Known LI Actuals'!H7+'Known LI Actuals'!$I7*'Known LI Actuals'!H7/SUM('Known LI Actuals'!$C7:$H7)</f>
        <v>2357.0579238976143</v>
      </c>
      <c r="I7" s="74">
        <f t="shared" si="3"/>
        <v>23155.999999999996</v>
      </c>
      <c r="J7" s="75">
        <f>'Known LI Actuals'!K7+'Known LI Actuals'!$Q7*'Known LI Actuals'!K7/SUM('Known LI Actuals'!$K7:$P7)</f>
        <v>1314110.3409005494</v>
      </c>
      <c r="K7" s="75">
        <f>'Known LI Actuals'!L7+'Known LI Actuals'!$Q7*'Known LI Actuals'!L7/SUM('Known LI Actuals'!$K7:$P7)</f>
        <v>1508348.792185084</v>
      </c>
      <c r="L7" s="75">
        <f>'Known LI Actuals'!M7+'Known LI Actuals'!$Q7*'Known LI Actuals'!M7/SUM('Known LI Actuals'!$K7:$P7)</f>
        <v>5736088.4875134351</v>
      </c>
      <c r="M7" s="75">
        <f>'Known LI Actuals'!N7+'Known LI Actuals'!$Q7*'Known LI Actuals'!N7/SUM('Known LI Actuals'!$K7:$P7)</f>
        <v>3374528.1099855909</v>
      </c>
      <c r="N7" s="75">
        <f>'Known LI Actuals'!O7+'Known LI Actuals'!$Q7*'Known LI Actuals'!O7/SUM('Known LI Actuals'!$K7:$P7)</f>
        <v>1076216.4802354809</v>
      </c>
      <c r="O7" s="75">
        <f>'Known LI Actuals'!P7+'Known LI Actuals'!$Q7*'Known LI Actuals'!P7/SUM('Known LI Actuals'!$K7:$P7)</f>
        <v>1614858.1131798597</v>
      </c>
      <c r="P7" s="76">
        <f t="shared" si="4"/>
        <v>14624150.324000001</v>
      </c>
      <c r="Q7" s="75">
        <f>'Known LI Actuals'!R7+'Known LI Actuals'!$X7*'Known LI Actuals'!R7/SUM('Known LI Actuals'!$R7:$W7)</f>
        <v>1163340.387624485</v>
      </c>
      <c r="R7" s="75">
        <f>'Known LI Actuals'!S7+'Known LI Actuals'!$X7*'Known LI Actuals'!S7/SUM('Known LI Actuals'!$R7:$W7)</f>
        <v>1347655.5329697737</v>
      </c>
      <c r="S7" s="75">
        <f>'Known LI Actuals'!T7+'Known LI Actuals'!$X7*'Known LI Actuals'!T7/SUM('Known LI Actuals'!$R7:$W7)</f>
        <v>4320742.9997308627</v>
      </c>
      <c r="T7" s="75">
        <f>'Known LI Actuals'!U7+'Known LI Actuals'!$X7*'Known LI Actuals'!U7/SUM('Known LI Actuals'!$R7:$W7)</f>
        <v>2840773.2249756153</v>
      </c>
      <c r="U7" s="75">
        <f>'Known LI Actuals'!V7+'Known LI Actuals'!$X7*'Known LI Actuals'!V7/SUM('Known LI Actuals'!$R7:$W7)</f>
        <v>954406.77492113749</v>
      </c>
      <c r="V7" s="75">
        <f>'Known LI Actuals'!W7+'Known LI Actuals'!$X7*'Known LI Actuals'!W7/SUM('Known LI Actuals'!$R7:$W7)</f>
        <v>1437875.1507781255</v>
      </c>
      <c r="W7" s="76">
        <f t="shared" si="5"/>
        <v>12064794.071</v>
      </c>
      <c r="X7" s="75">
        <f t="shared" si="6"/>
        <v>2477450.7285250342</v>
      </c>
      <c r="Y7" s="75">
        <f t="shared" si="7"/>
        <v>2856004.3251548577</v>
      </c>
      <c r="Z7" s="75">
        <f t="shared" si="8"/>
        <v>10056831.487244297</v>
      </c>
      <c r="AA7" s="75">
        <f t="shared" si="9"/>
        <v>6215301.3349612057</v>
      </c>
      <c r="AB7" s="75">
        <f t="shared" si="10"/>
        <v>2030623.2551566185</v>
      </c>
      <c r="AC7" s="75">
        <f t="shared" si="11"/>
        <v>3052733.2639579852</v>
      </c>
      <c r="AD7" s="76">
        <f t="shared" si="12"/>
        <v>26688944.395000003</v>
      </c>
      <c r="AE7" s="77" t="s">
        <v>1</v>
      </c>
      <c r="AF7" s="77" t="s">
        <v>1</v>
      </c>
      <c r="AG7" s="77" t="s">
        <v>1</v>
      </c>
      <c r="AH7" s="77" t="s">
        <v>1</v>
      </c>
      <c r="AI7" s="77" t="s">
        <v>1</v>
      </c>
      <c r="AJ7" s="77" t="s">
        <v>1</v>
      </c>
      <c r="AK7" s="78" t="s">
        <v>1</v>
      </c>
      <c r="AL7" s="75">
        <f>'Known LI Actuals'!AM7</f>
        <v>1024.0530000000001</v>
      </c>
      <c r="AM7" s="75">
        <f>'Known LI Actuals'!AN7</f>
        <v>1038.175</v>
      </c>
      <c r="AN7" s="75">
        <f>'Known LI Actuals'!AO7</f>
        <v>925.60900000000004</v>
      </c>
      <c r="AO7" s="75">
        <f>'Known LI Actuals'!AP7</f>
        <v>989.94799999999998</v>
      </c>
      <c r="AP7" s="75">
        <f>'Known LI Actuals'!AQ7</f>
        <v>1023.615</v>
      </c>
      <c r="AQ7" s="75">
        <f>'Known LI Actuals'!AR7</f>
        <v>1025.1590000000001</v>
      </c>
      <c r="AR7" s="77" t="s">
        <v>1</v>
      </c>
      <c r="AS7" s="77" t="s">
        <v>1</v>
      </c>
      <c r="AT7" s="77" t="s">
        <v>1</v>
      </c>
      <c r="AU7" s="77" t="s">
        <v>1</v>
      </c>
      <c r="AV7" s="77" t="s">
        <v>1</v>
      </c>
      <c r="AW7" s="77" t="s">
        <v>1</v>
      </c>
      <c r="AX7" s="79">
        <f>'Known LI Actuals'!BA7+'Known LI Actuals'!$BG7*'Known LI Actuals'!BA7/SUM('Known LI Actuals'!$BA7:$BF7)</f>
        <v>292153.84680960584</v>
      </c>
      <c r="AY7" s="79">
        <f>'Known LI Actuals'!BB7+'Known LI Actuals'!$BG7*'Known LI Actuals'!BB7/SUM('Known LI Actuals'!$BA7:$BF7)</f>
        <v>338038.27978733502</v>
      </c>
      <c r="AZ7" s="79">
        <f>'Known LI Actuals'!BC7+'Known LI Actuals'!$BG7*'Known LI Actuals'!BC7/SUM('Known LI Actuals'!$BA7:$BF7)</f>
        <v>1186529.9698165425</v>
      </c>
      <c r="BA7" s="79">
        <f>'Known LI Actuals'!BD7+'Known LI Actuals'!$BG7*'Known LI Actuals'!BD7/SUM('Known LI Actuals'!$BA7:$BF7)</f>
        <v>730196.14287537988</v>
      </c>
      <c r="BB7" s="79">
        <f>'Known LI Actuals'!BE7+'Known LI Actuals'!$BG7*'Known LI Actuals'!BE7/SUM('Known LI Actuals'!$BA7:$BF7)</f>
        <v>238963.54361479895</v>
      </c>
      <c r="BC7" s="79">
        <f>'Known LI Actuals'!BF7+'Known LI Actuals'!$BG7*'Known LI Actuals'!BF7/SUM('Known LI Actuals'!$BA7:$BF7)</f>
        <v>360430.11709633801</v>
      </c>
      <c r="BD7" s="80">
        <f t="shared" si="13"/>
        <v>3146311.9000000004</v>
      </c>
      <c r="BE7" s="142">
        <f>'Known LI Actuals'!BI7</f>
        <v>120.66</v>
      </c>
      <c r="BF7" s="142">
        <f>'Known LI Actuals'!BJ7</f>
        <v>122.83</v>
      </c>
      <c r="BG7" s="142">
        <f>'Known LI Actuals'!BK7</f>
        <v>109.15</v>
      </c>
      <c r="BH7" s="142">
        <f>'Known LI Actuals'!BL7</f>
        <v>116.22</v>
      </c>
      <c r="BI7" s="142">
        <f>'Known LI Actuals'!BM7</f>
        <v>120.46</v>
      </c>
      <c r="BJ7" s="142">
        <f>'Known LI Actuals'!BN7</f>
        <v>120.91</v>
      </c>
      <c r="BK7" s="61">
        <f t="shared" si="14"/>
        <v>143.8838460733123</v>
      </c>
      <c r="BL7" s="61">
        <f t="shared" si="15"/>
        <v>142.64533160119709</v>
      </c>
      <c r="BM7" s="61">
        <f t="shared" si="16"/>
        <v>124.69867948311143</v>
      </c>
      <c r="BN7" s="61">
        <f t="shared" si="17"/>
        <v>138.78802063984278</v>
      </c>
      <c r="BO7" s="61">
        <f t="shared" si="18"/>
        <v>147.30226553751351</v>
      </c>
      <c r="BP7" s="61">
        <f t="shared" si="19"/>
        <v>152.91525653316714</v>
      </c>
      <c r="BQ7" s="61">
        <f t="shared" si="20"/>
        <v>-23.223846073312302</v>
      </c>
      <c r="BR7" s="61">
        <f t="shared" si="21"/>
        <v>-19.815331601197087</v>
      </c>
      <c r="BS7" s="61">
        <f t="shared" si="22"/>
        <v>-15.548679483111428</v>
      </c>
      <c r="BT7" s="61">
        <f t="shared" si="23"/>
        <v>-22.568020639842786</v>
      </c>
      <c r="BU7" s="61">
        <f t="shared" si="24"/>
        <v>-26.842265537513512</v>
      </c>
      <c r="BV7" s="61">
        <f t="shared" si="25"/>
        <v>-32.005256533167142</v>
      </c>
    </row>
    <row r="8" spans="1:74" x14ac:dyDescent="0.2">
      <c r="A8" s="302"/>
      <c r="B8" s="72">
        <v>202212</v>
      </c>
      <c r="C8" s="73">
        <f>'Known LI Actuals'!C8+'Known LI Actuals'!$I8*'Known LI Actuals'!C8/SUM('Known LI Actuals'!$C8:$H8)</f>
        <v>2036.9495856353592</v>
      </c>
      <c r="D8" s="73">
        <f>'Known LI Actuals'!D8+'Known LI Actuals'!$I8*'Known LI Actuals'!D8/SUM('Known LI Actuals'!$C8:$H8)</f>
        <v>2384.0483425414363</v>
      </c>
      <c r="E8" s="73">
        <f>'Known LI Actuals'!E8+'Known LI Actuals'!$I8*'Known LI Actuals'!E8/SUM('Known LI Actuals'!$C8:$H8)</f>
        <v>9440.6616022099442</v>
      </c>
      <c r="F8" s="73">
        <f>'Known LI Actuals'!F8+'Known LI Actuals'!$I8*'Known LI Actuals'!F8/SUM('Known LI Actuals'!$C8:$H8)</f>
        <v>5213.9116022099452</v>
      </c>
      <c r="G8" s="73">
        <f>'Known LI Actuals'!G8+'Known LI Actuals'!$I8*'Known LI Actuals'!G8/SUM('Known LI Actuals'!$C8:$H8)</f>
        <v>1617.6712707182321</v>
      </c>
      <c r="H8" s="73">
        <f>'Known LI Actuals'!H8+'Known LI Actuals'!$I8*'Known LI Actuals'!H8/SUM('Known LI Actuals'!$C8:$H8)</f>
        <v>2361.7575966850827</v>
      </c>
      <c r="I8" s="74">
        <f t="shared" si="3"/>
        <v>23054.999999999996</v>
      </c>
      <c r="J8" s="75">
        <f>'Known LI Actuals'!K8+'Known LI Actuals'!$Q8*'Known LI Actuals'!K8/SUM('Known LI Actuals'!$K8:$P8)</f>
        <v>1373621.6188665857</v>
      </c>
      <c r="K8" s="75">
        <f>'Known LI Actuals'!L8+'Known LI Actuals'!$Q8*'Known LI Actuals'!L8/SUM('Known LI Actuals'!$K8:$P8)</f>
        <v>1581768.5819240035</v>
      </c>
      <c r="L8" s="75">
        <f>'Known LI Actuals'!M8+'Known LI Actuals'!$Q8*'Known LI Actuals'!M8/SUM('Known LI Actuals'!$K8:$P8)</f>
        <v>6029884.4272168791</v>
      </c>
      <c r="M8" s="75">
        <f>'Known LI Actuals'!N8+'Known LI Actuals'!$Q8*'Known LI Actuals'!N8/SUM('Known LI Actuals'!$K8:$P8)</f>
        <v>3495179.9971197206</v>
      </c>
      <c r="N8" s="75">
        <f>'Known LI Actuals'!O8+'Known LI Actuals'!$Q8*'Known LI Actuals'!O8/SUM('Known LI Actuals'!$K8:$P8)</f>
        <v>1116807.7676116778</v>
      </c>
      <c r="O8" s="75">
        <f>'Known LI Actuals'!P8+'Known LI Actuals'!$Q8*'Known LI Actuals'!P8/SUM('Known LI Actuals'!$K8:$P8)</f>
        <v>1674580.210261133</v>
      </c>
      <c r="P8" s="76">
        <f t="shared" si="4"/>
        <v>15271842.603</v>
      </c>
      <c r="Q8" s="75">
        <f>'Known LI Actuals'!R8+'Known LI Actuals'!$X8*'Known LI Actuals'!R8/SUM('Known LI Actuals'!$R8:$W8)</f>
        <v>1959232.2639026486</v>
      </c>
      <c r="R8" s="75">
        <f>'Known LI Actuals'!S8+'Known LI Actuals'!$X8*'Known LI Actuals'!S8/SUM('Known LI Actuals'!$R8:$W8)</f>
        <v>2349711.1737231738</v>
      </c>
      <c r="S8" s="75">
        <f>'Known LI Actuals'!T8+'Known LI Actuals'!$X8*'Known LI Actuals'!T8/SUM('Known LI Actuals'!$R8:$W8)</f>
        <v>7662746.940103583</v>
      </c>
      <c r="T8" s="75">
        <f>'Known LI Actuals'!U8+'Known LI Actuals'!$X8*'Known LI Actuals'!U8/SUM('Known LI Actuals'!$R8:$W8)</f>
        <v>4887402.2891480569</v>
      </c>
      <c r="U8" s="75">
        <f>'Known LI Actuals'!V8+'Known LI Actuals'!$X8*'Known LI Actuals'!V8/SUM('Known LI Actuals'!$R8:$W8)</f>
        <v>1704918.5566509753</v>
      </c>
      <c r="V8" s="75">
        <f>'Known LI Actuals'!W8+'Known LI Actuals'!$X8*'Known LI Actuals'!W8/SUM('Known LI Actuals'!$R8:$W8)</f>
        <v>2347634.2814715616</v>
      </c>
      <c r="W8" s="76">
        <f t="shared" si="5"/>
        <v>20911645.504999999</v>
      </c>
      <c r="X8" s="75">
        <f t="shared" si="6"/>
        <v>3332853.8827692345</v>
      </c>
      <c r="Y8" s="75">
        <f t="shared" si="7"/>
        <v>3931479.7556471773</v>
      </c>
      <c r="Z8" s="75">
        <f t="shared" si="8"/>
        <v>13692631.367320463</v>
      </c>
      <c r="AA8" s="75">
        <f t="shared" si="9"/>
        <v>8382582.2862677779</v>
      </c>
      <c r="AB8" s="75">
        <f t="shared" si="10"/>
        <v>2821726.324262653</v>
      </c>
      <c r="AC8" s="75">
        <f>+O8+V8</f>
        <v>4022214.4917326947</v>
      </c>
      <c r="AD8" s="76">
        <f t="shared" si="12"/>
        <v>36183488.107999995</v>
      </c>
      <c r="AE8" s="77" t="s">
        <v>1</v>
      </c>
      <c r="AF8" s="77" t="s">
        <v>1</v>
      </c>
      <c r="AG8" s="77" t="s">
        <v>1</v>
      </c>
      <c r="AH8" s="77" t="s">
        <v>1</v>
      </c>
      <c r="AI8" s="77" t="s">
        <v>1</v>
      </c>
      <c r="AJ8" s="77" t="s">
        <v>1</v>
      </c>
      <c r="AK8" s="78" t="s">
        <v>1</v>
      </c>
      <c r="AL8" s="75">
        <f>'Known LI Actuals'!AM8</f>
        <v>1380.6559999999999</v>
      </c>
      <c r="AM8" s="75">
        <f>'Known LI Actuals'!AN8</f>
        <v>1420.4110000000001</v>
      </c>
      <c r="AN8" s="75">
        <f>'Known LI Actuals'!AO8</f>
        <v>1273.3109999999999</v>
      </c>
      <c r="AO8" s="75">
        <f>'Known LI Actuals'!AP8</f>
        <v>1351.201</v>
      </c>
      <c r="AP8" s="75">
        <f>'Known LI Actuals'!AQ8</f>
        <v>1433.6690000000001</v>
      </c>
      <c r="AQ8" s="75">
        <f>'Known LI Actuals'!AR8</f>
        <v>1353.365</v>
      </c>
      <c r="AR8" s="77" t="s">
        <v>1</v>
      </c>
      <c r="AS8" s="77" t="s">
        <v>1</v>
      </c>
      <c r="AT8" s="77" t="s">
        <v>1</v>
      </c>
      <c r="AU8" s="77" t="s">
        <v>1</v>
      </c>
      <c r="AV8" s="77" t="s">
        <v>1</v>
      </c>
      <c r="AW8" s="77" t="s">
        <v>1</v>
      </c>
      <c r="AX8" s="79">
        <f>'Known LI Actuals'!BA8+'Known LI Actuals'!$BG8*'Known LI Actuals'!BA8/SUM('Known LI Actuals'!$BA8:$BF8)</f>
        <v>394565.26453684154</v>
      </c>
      <c r="AY8" s="79">
        <f>'Known LI Actuals'!BB8+'Known LI Actuals'!$BG8*'Known LI Actuals'!BB8/SUM('Known LI Actuals'!$BA8:$BF8)</f>
        <v>467267.38148231915</v>
      </c>
      <c r="AZ8" s="79">
        <f>'Known LI Actuals'!BC8+'Known LI Actuals'!$BG8*'Known LI Actuals'!BC8/SUM('Known LI Actuals'!$BA8:$BF8)</f>
        <v>1620275.3642004675</v>
      </c>
      <c r="BA8" s="79">
        <f>'Known LI Actuals'!BD8+'Known LI Actuals'!$BG8*'Known LI Actuals'!BD8/SUM('Known LI Actuals'!$BA8:$BF8)</f>
        <v>988940.05707021744</v>
      </c>
      <c r="BB8" s="79">
        <f>'Known LI Actuals'!BE8+'Known LI Actuals'!$BG8*'Known LI Actuals'!BE8/SUM('Known LI Actuals'!$BA8:$BF8)</f>
        <v>333516.90188545693</v>
      </c>
      <c r="BC8" s="79">
        <f>'Known LI Actuals'!BF8+'Known LI Actuals'!$BG8*'Known LI Actuals'!BF8/SUM('Known LI Actuals'!$BA8:$BF8)</f>
        <v>477048.10082469753</v>
      </c>
      <c r="BD8" s="80">
        <f t="shared" si="13"/>
        <v>4281613.07</v>
      </c>
      <c r="BE8" s="142">
        <f>'Known LI Actuals'!BI8</f>
        <v>163.30000000000001</v>
      </c>
      <c r="BF8" s="142">
        <f>'Known LI Actuals'!BJ8</f>
        <v>168.81</v>
      </c>
      <c r="BG8" s="142">
        <f>'Known LI Actuals'!BK8</f>
        <v>150.62</v>
      </c>
      <c r="BH8" s="142">
        <f>'Known LI Actuals'!BL8</f>
        <v>159.32</v>
      </c>
      <c r="BI8" s="142">
        <f>'Known LI Actuals'!BM8</f>
        <v>169.36</v>
      </c>
      <c r="BJ8" s="142">
        <f>'Known LI Actuals'!BN8</f>
        <v>160.38999999999999</v>
      </c>
      <c r="BK8" s="61">
        <f t="shared" si="14"/>
        <v>193.70399116371351</v>
      </c>
      <c r="BL8" s="61">
        <f t="shared" si="15"/>
        <v>195.99744398815508</v>
      </c>
      <c r="BM8" s="61">
        <f t="shared" si="16"/>
        <v>171.62731093138439</v>
      </c>
      <c r="BN8" s="61">
        <f t="shared" si="17"/>
        <v>189.67334556478667</v>
      </c>
      <c r="BO8" s="61">
        <f t="shared" si="18"/>
        <v>206.17099896778058</v>
      </c>
      <c r="BP8" s="61">
        <f t="shared" si="19"/>
        <v>201.98859590597826</v>
      </c>
      <c r="BQ8" s="61">
        <f t="shared" si="20"/>
        <v>-30.403991163713499</v>
      </c>
      <c r="BR8" s="61">
        <f t="shared" si="21"/>
        <v>-27.187443988155081</v>
      </c>
      <c r="BS8" s="61">
        <f t="shared" si="22"/>
        <v>-21.007310931384382</v>
      </c>
      <c r="BT8" s="61">
        <f t="shared" si="23"/>
        <v>-30.353345564786679</v>
      </c>
      <c r="BU8" s="61">
        <f t="shared" si="24"/>
        <v>-36.810998967780563</v>
      </c>
      <c r="BV8" s="61">
        <f t="shared" si="25"/>
        <v>-41.598595905978272</v>
      </c>
    </row>
    <row r="9" spans="1:74" x14ac:dyDescent="0.2">
      <c r="A9" s="302"/>
      <c r="B9" s="72">
        <v>202301</v>
      </c>
      <c r="C9" s="73">
        <f>'Known LI Actuals'!C9+'Known LI Actuals'!$I9*'Known LI Actuals'!C9/SUM('Known LI Actuals'!$C9:$H9)</f>
        <v>2043.130254187548</v>
      </c>
      <c r="D9" s="73">
        <f>'Known LI Actuals'!D9+'Known LI Actuals'!$I9*'Known LI Actuals'!D9/SUM('Known LI Actuals'!$C9:$H9)</f>
        <v>2414.8990022122894</v>
      </c>
      <c r="E9" s="73">
        <f>'Known LI Actuals'!E9+'Known LI Actuals'!$I9*'Known LI Actuals'!E9/SUM('Known LI Actuals'!$C9:$H9)</f>
        <v>9623.3778500158023</v>
      </c>
      <c r="F9" s="73">
        <f>'Known LI Actuals'!F9+'Known LI Actuals'!$I9*'Known LI Actuals'!F9/SUM('Known LI Actuals'!$C9:$H9)</f>
        <v>5336.8522280915613</v>
      </c>
      <c r="G9" s="73">
        <f>'Known LI Actuals'!G9+'Known LI Actuals'!$I9*'Known LI Actuals'!G9/SUM('Known LI Actuals'!$C9:$H9)</f>
        <v>1670.2962661971196</v>
      </c>
      <c r="H9" s="73">
        <f>'Known LI Actuals'!H9+'Known LI Actuals'!$I9*'Known LI Actuals'!H9/SUM('Known LI Actuals'!$C9:$H9)</f>
        <v>2505.4443992956794</v>
      </c>
      <c r="I9" s="74">
        <f t="shared" si="3"/>
        <v>23594</v>
      </c>
      <c r="J9" s="75">
        <f>'Known LI Actuals'!K9+'Known LI Actuals'!$Q9*'Known LI Actuals'!K9/SUM('Known LI Actuals'!$K9:$P9)</f>
        <v>1378053.2914733428</v>
      </c>
      <c r="K9" s="75">
        <f>'Known LI Actuals'!L9+'Known LI Actuals'!$Q9*'Known LI Actuals'!L9/SUM('Known LI Actuals'!$K9:$P9)</f>
        <v>1599685.2937734933</v>
      </c>
      <c r="L9" s="75">
        <f>'Known LI Actuals'!M9+'Known LI Actuals'!$Q9*'Known LI Actuals'!M9/SUM('Known LI Actuals'!$K9:$P9)</f>
        <v>6138578.5504098395</v>
      </c>
      <c r="M9" s="75">
        <f>'Known LI Actuals'!N9+'Known LI Actuals'!$Q9*'Known LI Actuals'!N9/SUM('Known LI Actuals'!$K9:$P9)</f>
        <v>3589020.9609819339</v>
      </c>
      <c r="N9" s="75">
        <f>'Known LI Actuals'!O9+'Known LI Actuals'!$Q9*'Known LI Actuals'!O9/SUM('Known LI Actuals'!$K9:$P9)</f>
        <v>1156779.315982285</v>
      </c>
      <c r="O9" s="75">
        <f>'Known LI Actuals'!P9+'Known LI Actuals'!$Q9*'Known LI Actuals'!P9/SUM('Known LI Actuals'!$K9:$P9)</f>
        <v>1777672.1453791058</v>
      </c>
      <c r="P9" s="76">
        <f t="shared" si="4"/>
        <v>15639789.558</v>
      </c>
      <c r="Q9" s="75">
        <f>'Known LI Actuals'!R9+'Known LI Actuals'!$X9*'Known LI Actuals'!R9/SUM('Known LI Actuals'!$R9:$W9)</f>
        <v>1917115.5513107486</v>
      </c>
      <c r="R9" s="75">
        <f>'Known LI Actuals'!S9+'Known LI Actuals'!$X9*'Known LI Actuals'!S9/SUM('Known LI Actuals'!$R9:$W9)</f>
        <v>2313323.3367422838</v>
      </c>
      <c r="S9" s="75">
        <f>'Known LI Actuals'!T9+'Known LI Actuals'!$X9*'Known LI Actuals'!T9/SUM('Known LI Actuals'!$R9:$W9)</f>
        <v>7771063.5333763575</v>
      </c>
      <c r="T9" s="75">
        <f>'Known LI Actuals'!U9+'Known LI Actuals'!$X9*'Known LI Actuals'!U9/SUM('Known LI Actuals'!$R9:$W9)</f>
        <v>4981189.4681647979</v>
      </c>
      <c r="U9" s="75">
        <f>'Known LI Actuals'!V9+'Known LI Actuals'!$X9*'Known LI Actuals'!V9/SUM('Known LI Actuals'!$R9:$W9)</f>
        <v>1770819.3314891665</v>
      </c>
      <c r="V9" s="75">
        <f>'Known LI Actuals'!W9+'Known LI Actuals'!$X9*'Known LI Actuals'!W9/SUM('Known LI Actuals'!$R9:$W9)</f>
        <v>2542179.0019166446</v>
      </c>
      <c r="W9" s="76">
        <f t="shared" si="5"/>
        <v>21295690.223000001</v>
      </c>
      <c r="X9" s="75">
        <f t="shared" si="6"/>
        <v>3295168.8427840914</v>
      </c>
      <c r="Y9" s="75">
        <f t="shared" si="7"/>
        <v>3913008.630515777</v>
      </c>
      <c r="Z9" s="75">
        <f t="shared" si="8"/>
        <v>13909642.083786197</v>
      </c>
      <c r="AA9" s="75">
        <f t="shared" si="9"/>
        <v>8570210.4291467313</v>
      </c>
      <c r="AB9" s="75">
        <f t="shared" si="10"/>
        <v>2927598.6474714512</v>
      </c>
      <c r="AC9" s="75">
        <f t="shared" si="11"/>
        <v>4319851.1472957507</v>
      </c>
      <c r="AD9" s="76">
        <f t="shared" si="12"/>
        <v>36935479.781000003</v>
      </c>
      <c r="AE9" s="77" t="s">
        <v>1</v>
      </c>
      <c r="AF9" s="77" t="s">
        <v>1</v>
      </c>
      <c r="AG9" s="77" t="s">
        <v>1</v>
      </c>
      <c r="AH9" s="77" t="s">
        <v>1</v>
      </c>
      <c r="AI9" s="77" t="s">
        <v>1</v>
      </c>
      <c r="AJ9" s="77" t="s">
        <v>1</v>
      </c>
      <c r="AK9" s="78" t="s">
        <v>1</v>
      </c>
      <c r="AL9" s="75">
        <f>'Known LI Actuals'!AM9</f>
        <v>1356.491</v>
      </c>
      <c r="AM9" s="75">
        <f>'Known LI Actuals'!AN9</f>
        <v>1396.567</v>
      </c>
      <c r="AN9" s="75">
        <f>'Known LI Actuals'!AO9</f>
        <v>1267.6489999999999</v>
      </c>
      <c r="AO9" s="75">
        <f>'Known LI Actuals'!AP9</f>
        <v>1346.2190000000001</v>
      </c>
      <c r="AP9" s="75">
        <f>'Known LI Actuals'!AQ9</f>
        <v>1437.7660000000001</v>
      </c>
      <c r="AQ9" s="75">
        <f>'Known LI Actuals'!AR9</f>
        <v>1369.5940000000001</v>
      </c>
      <c r="AR9" s="77" t="s">
        <v>1</v>
      </c>
      <c r="AS9" s="77" t="s">
        <v>1</v>
      </c>
      <c r="AT9" s="77" t="s">
        <v>1</v>
      </c>
      <c r="AU9" s="77" t="s">
        <v>1</v>
      </c>
      <c r="AV9" s="77" t="s">
        <v>1</v>
      </c>
      <c r="AW9" s="77" t="s">
        <v>1</v>
      </c>
      <c r="AX9" s="79">
        <f>'Known LI Actuals'!BA9+'Known LI Actuals'!$BG9*'Known LI Actuals'!BA9/SUM('Known LI Actuals'!$BA9:$BF9)</f>
        <v>400046.27768194029</v>
      </c>
      <c r="AY9" s="79">
        <f>'Known LI Actuals'!BB9+'Known LI Actuals'!$BG9*'Known LI Actuals'!BB9/SUM('Known LI Actuals'!$BA9:$BF9)</f>
        <v>476727.7543028738</v>
      </c>
      <c r="AZ9" s="79">
        <f>'Known LI Actuals'!BC9+'Known LI Actuals'!$BG9*'Known LI Actuals'!BC9/SUM('Known LI Actuals'!$BA9:$BF9)</f>
        <v>1687770.415396258</v>
      </c>
      <c r="BA9" s="79">
        <f>'Known LI Actuals'!BD9+'Known LI Actuals'!$BG9*'Known LI Actuals'!BD9/SUM('Known LI Actuals'!$BA9:$BF9)</f>
        <v>1035422.8781188985</v>
      </c>
      <c r="BB9" s="79">
        <f>'Known LI Actuals'!BE9+'Known LI Actuals'!$BG9*'Known LI Actuals'!BE9/SUM('Known LI Actuals'!$BA9:$BF9)</f>
        <v>354150.43148627109</v>
      </c>
      <c r="BC9" s="79">
        <f>'Known LI Actuals'!BF9+'Known LI Actuals'!$BG9*'Known LI Actuals'!BF9/SUM('Known LI Actuals'!$BA9:$BF9)</f>
        <v>525241.35301375808</v>
      </c>
      <c r="BD9" s="80">
        <f t="shared" si="13"/>
        <v>4479359.1099999994</v>
      </c>
      <c r="BE9" s="142">
        <f>'Known LI Actuals'!BI9</f>
        <v>164.53</v>
      </c>
      <c r="BF9" s="142">
        <f>'Known LI Actuals'!BJ9</f>
        <v>170.08</v>
      </c>
      <c r="BG9" s="142">
        <f>'Known LI Actuals'!BK9</f>
        <v>153.76</v>
      </c>
      <c r="BH9" s="142">
        <f>'Known LI Actuals'!BL9</f>
        <v>162.61000000000001</v>
      </c>
      <c r="BI9" s="142">
        <f>'Known LI Actuals'!BM9</f>
        <v>173.74</v>
      </c>
      <c r="BJ9" s="142">
        <f>'Known LI Actuals'!BN9</f>
        <v>166.35</v>
      </c>
      <c r="BK9" s="61">
        <f t="shared" si="14"/>
        <v>195.80067245444366</v>
      </c>
      <c r="BL9" s="61">
        <f t="shared" si="15"/>
        <v>197.41105274636473</v>
      </c>
      <c r="BM9" s="61">
        <f t="shared" si="16"/>
        <v>175.38232850261477</v>
      </c>
      <c r="BN9" s="61">
        <f t="shared" si="17"/>
        <v>194.01378075801847</v>
      </c>
      <c r="BO9" s="61">
        <f t="shared" si="18"/>
        <v>212.02851173977066</v>
      </c>
      <c r="BP9" s="61">
        <f t="shared" si="19"/>
        <v>209.63999566759966</v>
      </c>
      <c r="BQ9" s="61">
        <f t="shared" si="20"/>
        <v>-31.270672454443655</v>
      </c>
      <c r="BR9" s="61">
        <f t="shared" si="21"/>
        <v>-27.331052746364719</v>
      </c>
      <c r="BS9" s="61">
        <f t="shared" si="22"/>
        <v>-21.622328502614778</v>
      </c>
      <c r="BT9" s="61">
        <f t="shared" si="23"/>
        <v>-31.403780758018456</v>
      </c>
      <c r="BU9" s="61">
        <f t="shared" si="24"/>
        <v>-38.288511739770655</v>
      </c>
      <c r="BV9" s="61">
        <f t="shared" si="25"/>
        <v>-43.289995667599669</v>
      </c>
    </row>
    <row r="10" spans="1:74" x14ac:dyDescent="0.2">
      <c r="A10" s="302"/>
      <c r="B10" s="72">
        <v>202302</v>
      </c>
      <c r="C10" s="73">
        <f>'Known LI Actuals'!C10+'Known LI Actuals'!$I10*'Known LI Actuals'!C10/SUM('Known LI Actuals'!$C10:$H10)</f>
        <v>2075.4458644586448</v>
      </c>
      <c r="D10" s="73">
        <f>'Known LI Actuals'!D10+'Known LI Actuals'!$I10*'Known LI Actuals'!D10/SUM('Known LI Actuals'!$C10:$H10)</f>
        <v>2435.6030510305104</v>
      </c>
      <c r="E10" s="73">
        <f>'Known LI Actuals'!E10+'Known LI Actuals'!$I10*'Known LI Actuals'!E10/SUM('Known LI Actuals'!$C10:$H10)</f>
        <v>9643.0216452164514</v>
      </c>
      <c r="F10" s="73">
        <f>'Known LI Actuals'!F10+'Known LI Actuals'!$I10*'Known LI Actuals'!F10/SUM('Known LI Actuals'!$C10:$H10)</f>
        <v>5356.40302403024</v>
      </c>
      <c r="G10" s="73">
        <f>'Known LI Actuals'!G10+'Known LI Actuals'!$I10*'Known LI Actuals'!G10/SUM('Known LI Actuals'!$C10:$H10)</f>
        <v>1693.9143641436415</v>
      </c>
      <c r="H10" s="73">
        <f>'Known LI Actuals'!H10+'Known LI Actuals'!$I10*'Known LI Actuals'!H10/SUM('Known LI Actuals'!$C10:$H10)</f>
        <v>2544.6120511205113</v>
      </c>
      <c r="I10" s="74">
        <f t="shared" si="3"/>
        <v>23749</v>
      </c>
      <c r="J10" s="75">
        <f>'Known LI Actuals'!K10+'Known LI Actuals'!$Q10*'Known LI Actuals'!K10/SUM('Known LI Actuals'!$K10:$P10)</f>
        <v>1383474.6943400365</v>
      </c>
      <c r="K10" s="75">
        <f>'Known LI Actuals'!L10+'Known LI Actuals'!$Q10*'Known LI Actuals'!L10/SUM('Known LI Actuals'!$K10:$P10)</f>
        <v>1594054.7919085855</v>
      </c>
      <c r="L10" s="75">
        <f>'Known LI Actuals'!M10+'Known LI Actuals'!$Q10*'Known LI Actuals'!M10/SUM('Known LI Actuals'!$K10:$P10)</f>
        <v>6060185.4114846028</v>
      </c>
      <c r="M10" s="75">
        <f>'Known LI Actuals'!N10+'Known LI Actuals'!$Q10*'Known LI Actuals'!N10/SUM('Known LI Actuals'!$K10:$P10)</f>
        <v>3542124.2873051008</v>
      </c>
      <c r="N10" s="75">
        <f>'Known LI Actuals'!O10+'Known LI Actuals'!$Q10*'Known LI Actuals'!O10/SUM('Known LI Actuals'!$K10:$P10)</f>
        <v>1155130.3662775385</v>
      </c>
      <c r="O10" s="75">
        <f>'Known LI Actuals'!P10+'Known LI Actuals'!$Q10*'Known LI Actuals'!P10/SUM('Known LI Actuals'!$K10:$P10)</f>
        <v>1782621.4416841352</v>
      </c>
      <c r="P10" s="76">
        <f t="shared" si="4"/>
        <v>15517590.992999997</v>
      </c>
      <c r="Q10" s="75">
        <f>'Known LI Actuals'!R10+'Known LI Actuals'!$X10*'Known LI Actuals'!R10/SUM('Known LI Actuals'!$R10:$W10)</f>
        <v>1759159.0367291267</v>
      </c>
      <c r="R10" s="75">
        <f>'Known LI Actuals'!S10+'Known LI Actuals'!$X10*'Known LI Actuals'!S10/SUM('Known LI Actuals'!$R10:$W10)</f>
        <v>2067183.5827295831</v>
      </c>
      <c r="S10" s="75">
        <f>'Known LI Actuals'!T10+'Known LI Actuals'!$X10*'Known LI Actuals'!T10/SUM('Known LI Actuals'!$R10:$W10)</f>
        <v>6683312.6731775878</v>
      </c>
      <c r="T10" s="75">
        <f>'Known LI Actuals'!U10+'Known LI Actuals'!$X10*'Known LI Actuals'!U10/SUM('Known LI Actuals'!$R10:$W10)</f>
        <v>4372566.0773096206</v>
      </c>
      <c r="U10" s="75">
        <f>'Known LI Actuals'!V10+'Known LI Actuals'!$X10*'Known LI Actuals'!V10/SUM('Known LI Actuals'!$R10:$W10)</f>
        <v>1540510.3071061415</v>
      </c>
      <c r="V10" s="75">
        <f>'Known LI Actuals'!W10+'Known LI Actuals'!$X10*'Known LI Actuals'!W10/SUM('Known LI Actuals'!$R10:$W10)</f>
        <v>2229711.8059479408</v>
      </c>
      <c r="W10" s="76">
        <f t="shared" si="5"/>
        <v>18652443.482999999</v>
      </c>
      <c r="X10" s="75">
        <f t="shared" si="6"/>
        <v>3142633.7310691634</v>
      </c>
      <c r="Y10" s="75">
        <f t="shared" si="7"/>
        <v>3661238.3746381686</v>
      </c>
      <c r="Z10" s="75">
        <f t="shared" si="8"/>
        <v>12743498.084662192</v>
      </c>
      <c r="AA10" s="75">
        <f t="shared" si="9"/>
        <v>7914690.3646147214</v>
      </c>
      <c r="AB10" s="75">
        <f t="shared" si="10"/>
        <v>2695640.6733836802</v>
      </c>
      <c r="AC10" s="75">
        <f t="shared" si="11"/>
        <v>4012333.247632076</v>
      </c>
      <c r="AD10" s="76">
        <f>+P10+W10</f>
        <v>34170034.475999996</v>
      </c>
      <c r="AE10" s="77" t="s">
        <v>1</v>
      </c>
      <c r="AF10" s="77" t="s">
        <v>1</v>
      </c>
      <c r="AG10" s="77" t="s">
        <v>1</v>
      </c>
      <c r="AH10" s="77" t="s">
        <v>1</v>
      </c>
      <c r="AI10" s="77" t="s">
        <v>1</v>
      </c>
      <c r="AJ10" s="77" t="s">
        <v>1</v>
      </c>
      <c r="AK10" s="78" t="s">
        <v>1</v>
      </c>
      <c r="AL10" s="75">
        <f>'Known LI Actuals'!AM10</f>
        <v>1276.4680000000001</v>
      </c>
      <c r="AM10" s="75">
        <f>'Known LI Actuals'!AN10</f>
        <v>1296.1980000000001</v>
      </c>
      <c r="AN10" s="75">
        <f>'Known LI Actuals'!AO10</f>
        <v>1160.4949999999999</v>
      </c>
      <c r="AO10" s="75">
        <f>'Known LI Actuals'!AP10</f>
        <v>1241.2049999999999</v>
      </c>
      <c r="AP10" s="75">
        <f>'Known LI Actuals'!AQ10</f>
        <v>1308.1780000000001</v>
      </c>
      <c r="AQ10" s="75">
        <f>'Known LI Actuals'!AR10</f>
        <v>1256.3330000000001</v>
      </c>
      <c r="AR10" s="77" t="s">
        <v>1</v>
      </c>
      <c r="AS10" s="77" t="s">
        <v>1</v>
      </c>
      <c r="AT10" s="77" t="s">
        <v>1</v>
      </c>
      <c r="AU10" s="77" t="s">
        <v>1</v>
      </c>
      <c r="AV10" s="77" t="s">
        <v>1</v>
      </c>
      <c r="AW10" s="77" t="s">
        <v>1</v>
      </c>
      <c r="AX10" s="79">
        <f>'Known LI Actuals'!BA10+'Known LI Actuals'!$BG10*'Known LI Actuals'!BA10/SUM('Known LI Actuals'!$BA10:$BF10)</f>
        <v>415130.2561357494</v>
      </c>
      <c r="AY10" s="79">
        <f>'Known LI Actuals'!BB10+'Known LI Actuals'!$BG10*'Known LI Actuals'!BB10/SUM('Known LI Actuals'!$BA10:$BF10)</f>
        <v>486612.99160178541</v>
      </c>
      <c r="AZ10" s="79">
        <f>'Known LI Actuals'!BC10+'Known LI Actuals'!$BG10*'Known LI Actuals'!BC10/SUM('Known LI Actuals'!$BA10:$BF10)</f>
        <v>1686658.5998145475</v>
      </c>
      <c r="BA10" s="79">
        <f>'Known LI Actuals'!BD10+'Known LI Actuals'!$BG10*'Known LI Actuals'!BD10/SUM('Known LI Actuals'!$BA10:$BF10)</f>
        <v>1043791.3005879465</v>
      </c>
      <c r="BB10" s="79">
        <f>'Known LI Actuals'!BE10+'Known LI Actuals'!$BG10*'Known LI Actuals'!BE10/SUM('Known LI Actuals'!$BA10:$BF10)</f>
        <v>355876.0133883495</v>
      </c>
      <c r="BC10" s="79">
        <f>'Known LI Actuals'!BF10+'Known LI Actuals'!$BG10*'Known LI Actuals'!BF10/SUM('Known LI Actuals'!$BA10:$BF10)</f>
        <v>532238.69847162161</v>
      </c>
      <c r="BD10" s="80">
        <f t="shared" si="13"/>
        <v>4520307.8600000003</v>
      </c>
      <c r="BE10" s="142">
        <f>'Known LI Actuals'!BI10</f>
        <v>168.46</v>
      </c>
      <c r="BF10" s="142">
        <f>'Known LI Actuals'!BJ10</f>
        <v>172.26</v>
      </c>
      <c r="BG10" s="142">
        <f>'Known LI Actuals'!BK10</f>
        <v>153.54</v>
      </c>
      <c r="BH10" s="142">
        <f>'Known LI Actuals'!BL10</f>
        <v>163.62</v>
      </c>
      <c r="BI10" s="142">
        <f>'Known LI Actuals'!BM10</f>
        <v>172.69</v>
      </c>
      <c r="BJ10" s="142">
        <f>'Known LI Actuals'!BN10</f>
        <v>166.47</v>
      </c>
      <c r="BK10" s="61">
        <f t="shared" si="14"/>
        <v>200.0197949003267</v>
      </c>
      <c r="BL10" s="61">
        <f t="shared" si="15"/>
        <v>199.79158401690214</v>
      </c>
      <c r="BM10" s="61">
        <f t="shared" si="16"/>
        <v>174.909759810737</v>
      </c>
      <c r="BN10" s="61">
        <f t="shared" si="17"/>
        <v>194.8679544659397</v>
      </c>
      <c r="BO10" s="61">
        <f t="shared" si="18"/>
        <v>210.09091186747369</v>
      </c>
      <c r="BP10" s="61">
        <f t="shared" si="19"/>
        <v>209.16300315297653</v>
      </c>
      <c r="BQ10" s="61">
        <f t="shared" si="20"/>
        <v>-31.559794900326693</v>
      </c>
      <c r="BR10" s="61">
        <f t="shared" si="21"/>
        <v>-27.531584016902144</v>
      </c>
      <c r="BS10" s="61">
        <f t="shared" si="22"/>
        <v>-21.369759810737008</v>
      </c>
      <c r="BT10" s="61">
        <f t="shared" si="23"/>
        <v>-31.247954465939699</v>
      </c>
      <c r="BU10" s="61">
        <f t="shared" si="24"/>
        <v>-37.400911867473695</v>
      </c>
      <c r="BV10" s="61">
        <f t="shared" si="25"/>
        <v>-42.69300315297653</v>
      </c>
    </row>
    <row r="11" spans="1:74" x14ac:dyDescent="0.2">
      <c r="A11" s="302"/>
      <c r="B11" s="72">
        <v>202303</v>
      </c>
      <c r="C11" s="73">
        <f>'Known LI Actuals'!C11+'Known LI Actuals'!$I11*'Known LI Actuals'!C11/SUM('Known LI Actuals'!$C11:$H11)</f>
        <v>2057.8983258472845</v>
      </c>
      <c r="D11" s="73">
        <f>'Known LI Actuals'!D11+'Known LI Actuals'!$I11*'Known LI Actuals'!D11/SUM('Known LI Actuals'!$C11:$H11)</f>
        <v>2422.88811759902</v>
      </c>
      <c r="E11" s="73">
        <f>'Known LI Actuals'!E11+'Known LI Actuals'!$I11*'Known LI Actuals'!E11/SUM('Known LI Actuals'!$C11:$H11)</f>
        <v>9615.3340138832173</v>
      </c>
      <c r="F11" s="73">
        <f>'Known LI Actuals'!F11+'Known LI Actuals'!$I11*'Known LI Actuals'!F11/SUM('Known LI Actuals'!$C11:$H11)</f>
        <v>5343.8799510004083</v>
      </c>
      <c r="G11" s="73">
        <f>'Known LI Actuals'!G11+'Known LI Actuals'!$I11*'Known LI Actuals'!G11/SUM('Known LI Actuals'!$C11:$H11)</f>
        <v>1676.8060432829727</v>
      </c>
      <c r="H11" s="73">
        <f>'Known LI Actuals'!H11+'Known LI Actuals'!$I11*'Known LI Actuals'!H11/SUM('Known LI Actuals'!$C11:$H11)</f>
        <v>2544.1935483870966</v>
      </c>
      <c r="I11" s="74">
        <f t="shared" si="3"/>
        <v>23661</v>
      </c>
      <c r="J11" s="75">
        <f>'Known LI Actuals'!K11+'Known LI Actuals'!$Q11*'Known LI Actuals'!K11/SUM('Known LI Actuals'!$K11:$P11)</f>
        <v>1376043.7747296027</v>
      </c>
      <c r="K11" s="75">
        <f>'Known LI Actuals'!L11+'Known LI Actuals'!$Q11*'Known LI Actuals'!L11/SUM('Known LI Actuals'!$K11:$P11)</f>
        <v>1583844.7470836265</v>
      </c>
      <c r="L11" s="75">
        <f>'Known LI Actuals'!M11+'Known LI Actuals'!$Q11*'Known LI Actuals'!M11/SUM('Known LI Actuals'!$K11:$P11)</f>
        <v>6047312.2717168061</v>
      </c>
      <c r="M11" s="75">
        <f>'Known LI Actuals'!N11+'Known LI Actuals'!$Q11*'Known LI Actuals'!N11/SUM('Known LI Actuals'!$K11:$P11)</f>
        <v>3539781.4616030608</v>
      </c>
      <c r="N11" s="75">
        <f>'Known LI Actuals'!O11+'Known LI Actuals'!$Q11*'Known LI Actuals'!O11/SUM('Known LI Actuals'!$K11:$P11)</f>
        <v>1146328.2389886978</v>
      </c>
      <c r="O11" s="75">
        <f>'Known LI Actuals'!P11+'Known LI Actuals'!$Q11*'Known LI Actuals'!P11/SUM('Known LI Actuals'!$K11:$P11)</f>
        <v>1779799.7898782052</v>
      </c>
      <c r="P11" s="76">
        <f t="shared" si="4"/>
        <v>15473110.283999998</v>
      </c>
      <c r="Q11" s="75">
        <f>'Known LI Actuals'!R11+'Known LI Actuals'!$X11*'Known LI Actuals'!R11/SUM('Known LI Actuals'!$R11:$W11)</f>
        <v>1754677.8667958877</v>
      </c>
      <c r="R11" s="75">
        <f>'Known LI Actuals'!S11+'Known LI Actuals'!$X11*'Known LI Actuals'!S11/SUM('Known LI Actuals'!$R11:$W11)</f>
        <v>2099956.8390508001</v>
      </c>
      <c r="S11" s="75">
        <f>'Known LI Actuals'!T11+'Known LI Actuals'!$X11*'Known LI Actuals'!T11/SUM('Known LI Actuals'!$R11:$W11)</f>
        <v>6838724.2241724487</v>
      </c>
      <c r="T11" s="75">
        <f>'Known LI Actuals'!U11+'Known LI Actuals'!$X11*'Known LI Actuals'!U11/SUM('Known LI Actuals'!$R11:$W11)</f>
        <v>4454786.7735685715</v>
      </c>
      <c r="U11" s="75">
        <f>'Known LI Actuals'!V11+'Known LI Actuals'!$X11*'Known LI Actuals'!V11/SUM('Known LI Actuals'!$R11:$W11)</f>
        <v>1580017.7913058444</v>
      </c>
      <c r="V11" s="75">
        <f>'Known LI Actuals'!W11+'Known LI Actuals'!$X11*'Known LI Actuals'!W11/SUM('Known LI Actuals'!$R11:$W11)</f>
        <v>2311243.7641064483</v>
      </c>
      <c r="W11" s="76">
        <f t="shared" si="5"/>
        <v>19039407.259</v>
      </c>
      <c r="X11" s="75">
        <f t="shared" si="6"/>
        <v>3130721.6415254902</v>
      </c>
      <c r="Y11" s="75">
        <f t="shared" si="7"/>
        <v>3683801.5861344263</v>
      </c>
      <c r="Z11" s="75">
        <f t="shared" si="8"/>
        <v>12886036.495889254</v>
      </c>
      <c r="AA11" s="75">
        <f t="shared" si="9"/>
        <v>7994568.2351716328</v>
      </c>
      <c r="AB11" s="75">
        <f t="shared" si="10"/>
        <v>2726346.0302945422</v>
      </c>
      <c r="AC11" s="75">
        <f t="shared" si="11"/>
        <v>4091043.5539846532</v>
      </c>
      <c r="AD11" s="76">
        <f t="shared" si="12"/>
        <v>34512517.542999998</v>
      </c>
      <c r="AE11" s="77" t="s">
        <v>1</v>
      </c>
      <c r="AF11" s="77" t="s">
        <v>1</v>
      </c>
      <c r="AG11" s="77" t="s">
        <v>1</v>
      </c>
      <c r="AH11" s="77" t="s">
        <v>1</v>
      </c>
      <c r="AI11" s="77" t="s">
        <v>1</v>
      </c>
      <c r="AJ11" s="77" t="s">
        <v>1</v>
      </c>
      <c r="AK11" s="78" t="s">
        <v>1</v>
      </c>
      <c r="AL11" s="75">
        <f>'Known LI Actuals'!AM11</f>
        <v>1282.461</v>
      </c>
      <c r="AM11" s="75">
        <f>'Known LI Actuals'!AN11</f>
        <v>1312.279</v>
      </c>
      <c r="AN11" s="75">
        <f>'Known LI Actuals'!AO11</f>
        <v>1176.6400000000001</v>
      </c>
      <c r="AO11" s="75">
        <f>'Known LI Actuals'!AP11</f>
        <v>1256.7</v>
      </c>
      <c r="AP11" s="75">
        <f>'Known LI Actuals'!AQ11</f>
        <v>1336.059</v>
      </c>
      <c r="AQ11" s="75">
        <f>'Known LI Actuals'!AR11</f>
        <v>1281.8330000000001</v>
      </c>
      <c r="AR11" s="77" t="s">
        <v>1</v>
      </c>
      <c r="AS11" s="77" t="s">
        <v>1</v>
      </c>
      <c r="AT11" s="77" t="s">
        <v>1</v>
      </c>
      <c r="AU11" s="77" t="s">
        <v>1</v>
      </c>
      <c r="AV11" s="77" t="s">
        <v>1</v>
      </c>
      <c r="AW11" s="77" t="s">
        <v>1</v>
      </c>
      <c r="AX11" s="79">
        <f>'Known LI Actuals'!BA11+'Known LI Actuals'!$BG11*'Known LI Actuals'!BA11/SUM('Known LI Actuals'!$BA11:$BF11)</f>
        <v>418737.52198869997</v>
      </c>
      <c r="AY11" s="79">
        <f>'Known LI Actuals'!BB11+'Known LI Actuals'!$BG11*'Known LI Actuals'!BB11/SUM('Known LI Actuals'!$BA11:$BF11)</f>
        <v>494965.7118875102</v>
      </c>
      <c r="AZ11" s="79">
        <f>'Known LI Actuals'!BC11+'Known LI Actuals'!$BG11*'Known LI Actuals'!BC11/SUM('Known LI Actuals'!$BA11:$BF11)</f>
        <v>1724527.4370006248</v>
      </c>
      <c r="BA11" s="79">
        <f>'Known LI Actuals'!BD11+'Known LI Actuals'!$BG11*'Known LI Actuals'!BD11/SUM('Known LI Actuals'!$BA11:$BF11)</f>
        <v>1066190.7522609858</v>
      </c>
      <c r="BB11" s="79">
        <f>'Known LI Actuals'!BE11+'Known LI Actuals'!$BG11*'Known LI Actuals'!BE11/SUM('Known LI Actuals'!$BA11:$BF11)</f>
        <v>364423.16678534716</v>
      </c>
      <c r="BC11" s="79">
        <f>'Known LI Actuals'!BF11+'Known LI Actuals'!$BG11*'Known LI Actuals'!BF11/SUM('Known LI Actuals'!$BA11:$BF11)</f>
        <v>547791.31007683196</v>
      </c>
      <c r="BD11" s="80">
        <f t="shared" si="13"/>
        <v>4616635.9000000004</v>
      </c>
      <c r="BE11" s="142">
        <f>'Known LI Actuals'!BI11</f>
        <v>171.37</v>
      </c>
      <c r="BF11" s="142">
        <f>'Known LI Actuals'!BJ11</f>
        <v>176.31</v>
      </c>
      <c r="BG11" s="142">
        <f>'Known LI Actuals'!BK11</f>
        <v>157.41999999999999</v>
      </c>
      <c r="BH11" s="142">
        <f>'Known LI Actuals'!BL11</f>
        <v>167.51</v>
      </c>
      <c r="BI11" s="142">
        <f>'Known LI Actuals'!BM11</f>
        <v>178.58</v>
      </c>
      <c r="BJ11" s="142">
        <f>'Known LI Actuals'!BN11</f>
        <v>171.46</v>
      </c>
      <c r="BK11" s="61">
        <f t="shared" si="14"/>
        <v>203.47823637802711</v>
      </c>
      <c r="BL11" s="61">
        <f t="shared" si="15"/>
        <v>204.28748165969807</v>
      </c>
      <c r="BM11" s="61">
        <f t="shared" si="16"/>
        <v>179.35179729696804</v>
      </c>
      <c r="BN11" s="61">
        <f t="shared" si="17"/>
        <v>199.51622454793133</v>
      </c>
      <c r="BO11" s="61">
        <f t="shared" si="18"/>
        <v>217.33173508359559</v>
      </c>
      <c r="BP11" s="61">
        <f t="shared" si="19"/>
        <v>215.31039194093816</v>
      </c>
      <c r="BQ11" s="61">
        <f t="shared" si="20"/>
        <v>-32.108236378027101</v>
      </c>
      <c r="BR11" s="61">
        <f t="shared" si="21"/>
        <v>-27.977481659698071</v>
      </c>
      <c r="BS11" s="61">
        <f t="shared" si="22"/>
        <v>-21.931797296968057</v>
      </c>
      <c r="BT11" s="61">
        <f t="shared" si="23"/>
        <v>-32.006224547931339</v>
      </c>
      <c r="BU11" s="61">
        <f t="shared" si="24"/>
        <v>-38.751735083595577</v>
      </c>
      <c r="BV11" s="61">
        <f t="shared" si="25"/>
        <v>-43.850391940938152</v>
      </c>
    </row>
    <row r="12" spans="1:74" x14ac:dyDescent="0.2">
      <c r="A12" s="302"/>
      <c r="B12" s="72">
        <v>202304</v>
      </c>
      <c r="C12" s="73">
        <f>'Known LI Actuals'!C12+'Known LI Actuals'!$I12*'Known LI Actuals'!C12/SUM('Known LI Actuals'!$C12:$H12)</f>
        <v>2061.9357045143638</v>
      </c>
      <c r="D12" s="73">
        <f>'Known LI Actuals'!D12+'Known LI Actuals'!$I12*'Known LI Actuals'!D12/SUM('Known LI Actuals'!$C12:$H12)</f>
        <v>2417.4418604651164</v>
      </c>
      <c r="E12" s="73">
        <f>'Known LI Actuals'!E12+'Known LI Actuals'!$I12*'Known LI Actuals'!E12/SUM('Known LI Actuals'!$C12:$H12)</f>
        <v>9599.7435020519843</v>
      </c>
      <c r="F12" s="73">
        <f>'Known LI Actuals'!F12+'Known LI Actuals'!$I12*'Known LI Actuals'!F12/SUM('Known LI Actuals'!$C12:$H12)</f>
        <v>5330.4377564979477</v>
      </c>
      <c r="G12" s="73">
        <f>'Known LI Actuals'!G12+'Known LI Actuals'!$I12*'Known LI Actuals'!G12/SUM('Known LI Actuals'!$C12:$H12)</f>
        <v>1678.4199726402189</v>
      </c>
      <c r="H12" s="73">
        <f>'Known LI Actuals'!H12+'Known LI Actuals'!$I12*'Known LI Actuals'!H12/SUM('Known LI Actuals'!$C12:$H12)</f>
        <v>2537.0212038303694</v>
      </c>
      <c r="I12" s="74">
        <f t="shared" si="3"/>
        <v>23625</v>
      </c>
      <c r="J12" s="75">
        <f>'Known LI Actuals'!K12+'Known LI Actuals'!$Q12*'Known LI Actuals'!K12/SUM('Known LI Actuals'!$K12:$P12)</f>
        <v>1346754.9419546647</v>
      </c>
      <c r="K12" s="75">
        <f>'Known LI Actuals'!L12+'Known LI Actuals'!$Q12*'Known LI Actuals'!L12/SUM('Known LI Actuals'!$K12:$P12)</f>
        <v>1556609.8083745539</v>
      </c>
      <c r="L12" s="75">
        <f>'Known LI Actuals'!M12+'Known LI Actuals'!$Q12*'Known LI Actuals'!M12/SUM('Known LI Actuals'!$K12:$P12)</f>
        <v>5886949.6448244974</v>
      </c>
      <c r="M12" s="75">
        <f>'Known LI Actuals'!N12+'Known LI Actuals'!$Q12*'Known LI Actuals'!N12/SUM('Known LI Actuals'!$K12:$P12)</f>
        <v>3457852.9198048017</v>
      </c>
      <c r="N12" s="75">
        <f>'Known LI Actuals'!O12+'Known LI Actuals'!$Q12*'Known LI Actuals'!O12/SUM('Known LI Actuals'!$K12:$P12)</f>
        <v>1125701.8468651443</v>
      </c>
      <c r="O12" s="75">
        <f>'Known LI Actuals'!P12+'Known LI Actuals'!$Q12*'Known LI Actuals'!P12/SUM('Known LI Actuals'!$K12:$P12)</f>
        <v>1745127.3101763395</v>
      </c>
      <c r="P12" s="76">
        <f t="shared" si="4"/>
        <v>15118996.472000001</v>
      </c>
      <c r="Q12" s="75">
        <f>'Known LI Actuals'!R12+'Known LI Actuals'!$X12*'Known LI Actuals'!R12/SUM('Known LI Actuals'!$R12:$W12)</f>
        <v>1434196.5038842205</v>
      </c>
      <c r="R12" s="75">
        <f>'Known LI Actuals'!S12+'Known LI Actuals'!$X12*'Known LI Actuals'!S12/SUM('Known LI Actuals'!$R12:$W12)</f>
        <v>1678463.0392893651</v>
      </c>
      <c r="S12" s="75">
        <f>'Known LI Actuals'!T12+'Known LI Actuals'!$X12*'Known LI Actuals'!T12/SUM('Known LI Actuals'!$R12:$W12)</f>
        <v>5312588.4715144914</v>
      </c>
      <c r="T12" s="75">
        <f>'Known LI Actuals'!U12+'Known LI Actuals'!$X12*'Known LI Actuals'!U12/SUM('Known LI Actuals'!$R12:$W12)</f>
        <v>3515547.2699581566</v>
      </c>
      <c r="U12" s="75">
        <f>'Known LI Actuals'!V12+'Known LI Actuals'!$X12*'Known LI Actuals'!V12/SUM('Known LI Actuals'!$R12:$W12)</f>
        <v>1265886.7708507844</v>
      </c>
      <c r="V12" s="75">
        <f>'Known LI Actuals'!W12+'Known LI Actuals'!$X12*'Known LI Actuals'!W12/SUM('Known LI Actuals'!$R12:$W12)</f>
        <v>1757905.3375029825</v>
      </c>
      <c r="W12" s="76">
        <f t="shared" si="5"/>
        <v>14964587.393000001</v>
      </c>
      <c r="X12" s="75">
        <f t="shared" si="6"/>
        <v>2780951.4458388854</v>
      </c>
      <c r="Y12" s="75">
        <f t="shared" si="7"/>
        <v>3235072.847663919</v>
      </c>
      <c r="Z12" s="75">
        <f t="shared" si="8"/>
        <v>11199538.116338989</v>
      </c>
      <c r="AA12" s="75">
        <f t="shared" si="9"/>
        <v>6973400.1897629583</v>
      </c>
      <c r="AB12" s="75">
        <f t="shared" si="10"/>
        <v>2391588.6177159287</v>
      </c>
      <c r="AC12" s="75">
        <f t="shared" si="11"/>
        <v>3503032.6476793219</v>
      </c>
      <c r="AD12" s="76">
        <f t="shared" si="12"/>
        <v>30083583.865000002</v>
      </c>
      <c r="AE12" s="77" t="s">
        <v>1</v>
      </c>
      <c r="AF12" s="77" t="s">
        <v>1</v>
      </c>
      <c r="AG12" s="77" t="s">
        <v>1</v>
      </c>
      <c r="AH12" s="77" t="s">
        <v>1</v>
      </c>
      <c r="AI12" s="77" t="s">
        <v>1</v>
      </c>
      <c r="AJ12" s="77" t="s">
        <v>1</v>
      </c>
      <c r="AK12" s="78" t="s">
        <v>1</v>
      </c>
      <c r="AL12" s="75">
        <f>'Known LI Actuals'!AM12</f>
        <v>1139.9690000000001</v>
      </c>
      <c r="AM12" s="75">
        <f>'Known LI Actuals'!AN12</f>
        <v>1157.154</v>
      </c>
      <c r="AN12" s="75">
        <f>'Known LI Actuals'!AO12</f>
        <v>1025.027</v>
      </c>
      <c r="AO12" s="75">
        <f>'Known LI Actuals'!AP12</f>
        <v>1099.94</v>
      </c>
      <c r="AP12" s="75">
        <f>'Known LI Actuals'!AQ12</f>
        <v>1172.405</v>
      </c>
      <c r="AQ12" s="75">
        <f>'Known LI Actuals'!AR12</f>
        <v>1100.7629999999999</v>
      </c>
      <c r="AR12" s="77" t="s">
        <v>1</v>
      </c>
      <c r="AS12" s="77" t="s">
        <v>1</v>
      </c>
      <c r="AT12" s="77" t="s">
        <v>1</v>
      </c>
      <c r="AU12" s="77" t="s">
        <v>1</v>
      </c>
      <c r="AV12" s="77" t="s">
        <v>1</v>
      </c>
      <c r="AW12" s="77" t="s">
        <v>1</v>
      </c>
      <c r="AX12" s="79">
        <f>'Known LI Actuals'!BA12+'Known LI Actuals'!$BG12*'Known LI Actuals'!BA12/SUM('Known LI Actuals'!$BA12:$BF12)</f>
        <v>371838.28783057776</v>
      </c>
      <c r="AY12" s="79">
        <f>'Known LI Actuals'!BB12+'Known LI Actuals'!$BG12*'Known LI Actuals'!BB12/SUM('Known LI Actuals'!$BA12:$BF12)</f>
        <v>434191.83193257957</v>
      </c>
      <c r="AZ12" s="79">
        <f>'Known LI Actuals'!BC12+'Known LI Actuals'!$BG12*'Known LI Actuals'!BC12/SUM('Known LI Actuals'!$BA12:$BF12)</f>
        <v>1498628.7951215131</v>
      </c>
      <c r="BA12" s="79">
        <f>'Known LI Actuals'!BD12+'Known LI Actuals'!$BG12*'Known LI Actuals'!BD12/SUM('Known LI Actuals'!$BA12:$BF12)</f>
        <v>929768.6785983172</v>
      </c>
      <c r="BB12" s="79">
        <f>'Known LI Actuals'!BE12+'Known LI Actuals'!$BG12*'Known LI Actuals'!BE12/SUM('Known LI Actuals'!$BA12:$BF12)</f>
        <v>319665.21323223959</v>
      </c>
      <c r="BC12" s="79">
        <f>'Known LI Actuals'!BF12+'Known LI Actuals'!$BG12*'Known LI Actuals'!BF12/SUM('Known LI Actuals'!$BA12:$BF12)</f>
        <v>469351.51328477263</v>
      </c>
      <c r="BD12" s="80">
        <f t="shared" si="13"/>
        <v>4023444.3200000003</v>
      </c>
      <c r="BE12" s="142">
        <f>'Known LI Actuals'!BI12</f>
        <v>152.25</v>
      </c>
      <c r="BF12" s="142">
        <f>'Known LI Actuals'!BJ12</f>
        <v>155.27000000000001</v>
      </c>
      <c r="BG12" s="142">
        <f>'Known LI Actuals'!BK12</f>
        <v>137.13</v>
      </c>
      <c r="BH12" s="142">
        <f>'Known LI Actuals'!BL12</f>
        <v>146.55000000000001</v>
      </c>
      <c r="BI12" s="142">
        <f>'Known LI Actuals'!BM12</f>
        <v>156.66999999999999</v>
      </c>
      <c r="BJ12" s="142">
        <f>'Known LI Actuals'!BN12</f>
        <v>147.30000000000001</v>
      </c>
      <c r="BK12" s="61">
        <f t="shared" si="14"/>
        <v>180.33456960684171</v>
      </c>
      <c r="BL12" s="61">
        <f t="shared" si="15"/>
        <v>179.60797280520367</v>
      </c>
      <c r="BM12" s="61">
        <f t="shared" si="16"/>
        <v>156.11133722491388</v>
      </c>
      <c r="BN12" s="61">
        <f t="shared" si="17"/>
        <v>174.42632689311569</v>
      </c>
      <c r="BO12" s="61">
        <f t="shared" si="18"/>
        <v>190.45603510627555</v>
      </c>
      <c r="BP12" s="61">
        <f t="shared" si="19"/>
        <v>185.00102110938229</v>
      </c>
      <c r="BQ12" s="61">
        <f t="shared" si="20"/>
        <v>-28.084569606841711</v>
      </c>
      <c r="BR12" s="61">
        <f t="shared" si="21"/>
        <v>-24.337972805203663</v>
      </c>
      <c r="BS12" s="61">
        <f t="shared" si="22"/>
        <v>-18.981337224913887</v>
      </c>
      <c r="BT12" s="61">
        <f t="shared" si="23"/>
        <v>-27.876326893115674</v>
      </c>
      <c r="BU12" s="61">
        <f t="shared" si="24"/>
        <v>-33.786035106275563</v>
      </c>
      <c r="BV12" s="61">
        <f t="shared" si="25"/>
        <v>-37.701021109382282</v>
      </c>
    </row>
    <row r="13" spans="1:74" x14ac:dyDescent="0.2">
      <c r="A13" s="302"/>
      <c r="B13" s="72">
        <v>202305</v>
      </c>
      <c r="C13" s="73">
        <f>'Known LI Actuals'!C13+'Known LI Actuals'!$I13*'Known LI Actuals'!C13/SUM('Known LI Actuals'!$C13:$H13)</f>
        <v>2019.8440790689083</v>
      </c>
      <c r="D13" s="73">
        <f>'Known LI Actuals'!D13+'Known LI Actuals'!$I13*'Known LI Actuals'!D13/SUM('Known LI Actuals'!$C13:$H13)</f>
        <v>2381.3012192869019</v>
      </c>
      <c r="E13" s="73">
        <f>'Known LI Actuals'!E13+'Known LI Actuals'!$I13*'Known LI Actuals'!E13/SUM('Known LI Actuals'!$C13:$H13)</f>
        <v>9515.4940883059298</v>
      </c>
      <c r="F13" s="73">
        <f>'Known LI Actuals'!F13+'Known LI Actuals'!$I13*'Known LI Actuals'!F13/SUM('Known LI Actuals'!$C13:$H13)</f>
        <v>5274.0373175688155</v>
      </c>
      <c r="G13" s="73">
        <f>'Known LI Actuals'!G13+'Known LI Actuals'!$I13*'Known LI Actuals'!G13/SUM('Known LI Actuals'!$C13:$H13)</f>
        <v>1656.2289857749861</v>
      </c>
      <c r="H13" s="73">
        <f>'Known LI Actuals'!H13+'Known LI Actuals'!$I13*'Known LI Actuals'!H13/SUM('Known LI Actuals'!$C13:$H13)</f>
        <v>2515.0943099944579</v>
      </c>
      <c r="I13" s="74">
        <f t="shared" si="3"/>
        <v>23362</v>
      </c>
      <c r="J13" s="75">
        <f>'Known LI Actuals'!K13+'Known LI Actuals'!$Q13*'Known LI Actuals'!K13/SUM('Known LI Actuals'!$K13:$P13)</f>
        <v>1248667.1193884418</v>
      </c>
      <c r="K13" s="75">
        <f>'Known LI Actuals'!L13+'Known LI Actuals'!$Q13*'Known LI Actuals'!L13/SUM('Known LI Actuals'!$K13:$P13)</f>
        <v>1456727.7755136874</v>
      </c>
      <c r="L13" s="75">
        <f>'Known LI Actuals'!M13+'Known LI Actuals'!$Q13*'Known LI Actuals'!M13/SUM('Known LI Actuals'!$K13:$P13)</f>
        <v>5378995.4356151996</v>
      </c>
      <c r="M13" s="75">
        <f>'Known LI Actuals'!N13+'Known LI Actuals'!$Q13*'Known LI Actuals'!N13/SUM('Known LI Actuals'!$K13:$P13)</f>
        <v>3219798.8115251074</v>
      </c>
      <c r="N13" s="75">
        <f>'Known LI Actuals'!O13+'Known LI Actuals'!$Q13*'Known LI Actuals'!O13/SUM('Known LI Actuals'!$K13:$P13)</f>
        <v>1060493.7530294862</v>
      </c>
      <c r="O13" s="75">
        <f>'Known LI Actuals'!P13+'Known LI Actuals'!$Q13*'Known LI Actuals'!P13/SUM('Known LI Actuals'!$K13:$P13)</f>
        <v>1633820.4719280775</v>
      </c>
      <c r="P13" s="76">
        <f t="shared" si="4"/>
        <v>13998503.366999999</v>
      </c>
      <c r="Q13" s="75">
        <f>'Known LI Actuals'!R13+'Known LI Actuals'!$X13*'Known LI Actuals'!R13/SUM('Known LI Actuals'!$R13:$W13)</f>
        <v>765815.75064114016</v>
      </c>
      <c r="R13" s="75">
        <f>'Known LI Actuals'!S13+'Known LI Actuals'!$X13*'Known LI Actuals'!S13/SUM('Known LI Actuals'!$R13:$W13)</f>
        <v>916360.75433486688</v>
      </c>
      <c r="S13" s="75">
        <f>'Known LI Actuals'!T13+'Known LI Actuals'!$X13*'Known LI Actuals'!T13/SUM('Known LI Actuals'!$R13:$W13)</f>
        <v>2790953.1839887071</v>
      </c>
      <c r="T13" s="75">
        <f>'Known LI Actuals'!U13+'Known LI Actuals'!$X13*'Known LI Actuals'!U13/SUM('Known LI Actuals'!$R13:$W13)</f>
        <v>1879871.5746685832</v>
      </c>
      <c r="U13" s="75">
        <f>'Known LI Actuals'!V13+'Known LI Actuals'!$X13*'Known LI Actuals'!V13/SUM('Known LI Actuals'!$R13:$W13)</f>
        <v>710447.26788830745</v>
      </c>
      <c r="V13" s="75">
        <f>'Known LI Actuals'!W13+'Known LI Actuals'!$X13*'Known LI Actuals'!W13/SUM('Known LI Actuals'!$R13:$W13)</f>
        <v>986686.44147839514</v>
      </c>
      <c r="W13" s="76">
        <f t="shared" si="5"/>
        <v>8050134.9730000002</v>
      </c>
      <c r="X13" s="75">
        <f t="shared" si="6"/>
        <v>2014482.8700295819</v>
      </c>
      <c r="Y13" s="75">
        <f t="shared" si="7"/>
        <v>2373088.5298485542</v>
      </c>
      <c r="Z13" s="75">
        <f t="shared" si="8"/>
        <v>8169948.6196039068</v>
      </c>
      <c r="AA13" s="75">
        <f t="shared" si="9"/>
        <v>5099670.3861936908</v>
      </c>
      <c r="AB13" s="75">
        <f t="shared" si="10"/>
        <v>1770941.0209177937</v>
      </c>
      <c r="AC13" s="75">
        <f t="shared" si="11"/>
        <v>2620506.9134064727</v>
      </c>
      <c r="AD13" s="76">
        <f t="shared" si="12"/>
        <v>22048638.34</v>
      </c>
      <c r="AE13" s="77" t="s">
        <v>1</v>
      </c>
      <c r="AF13" s="77" t="s">
        <v>1</v>
      </c>
      <c r="AG13" s="77" t="s">
        <v>1</v>
      </c>
      <c r="AH13" s="77" t="s">
        <v>1</v>
      </c>
      <c r="AI13" s="77" t="s">
        <v>1</v>
      </c>
      <c r="AJ13" s="77" t="s">
        <v>1</v>
      </c>
      <c r="AK13" s="78" t="s">
        <v>1</v>
      </c>
      <c r="AL13" s="75">
        <f>'Known LI Actuals'!AM13</f>
        <v>838.03800000000001</v>
      </c>
      <c r="AM13" s="75">
        <f>'Known LI Actuals'!AN13</f>
        <v>858.21100000000001</v>
      </c>
      <c r="AN13" s="75">
        <f>'Known LI Actuals'!AO13</f>
        <v>752.26199999999994</v>
      </c>
      <c r="AO13" s="75">
        <f>'Known LI Actuals'!AP13</f>
        <v>810.41200000000003</v>
      </c>
      <c r="AP13" s="75">
        <f>'Known LI Actuals'!AQ13</f>
        <v>875.82</v>
      </c>
      <c r="AQ13" s="75">
        <f>'Known LI Actuals'!AR13</f>
        <v>827.26700000000005</v>
      </c>
      <c r="AR13" s="77" t="s">
        <v>1</v>
      </c>
      <c r="AS13" s="77" t="s">
        <v>1</v>
      </c>
      <c r="AT13" s="77" t="s">
        <v>1</v>
      </c>
      <c r="AU13" s="77" t="s">
        <v>1</v>
      </c>
      <c r="AV13" s="77" t="s">
        <v>1</v>
      </c>
      <c r="AW13" s="77" t="s">
        <v>1</v>
      </c>
      <c r="AX13" s="79">
        <f>'Known LI Actuals'!BA13+'Known LI Actuals'!$BG13*'Known LI Actuals'!BA13/SUM('Known LI Actuals'!$BA13:$BF13)</f>
        <v>268459.84494635276</v>
      </c>
      <c r="AY13" s="79">
        <f>'Known LI Actuals'!BB13+'Known LI Actuals'!$BG13*'Known LI Actuals'!BB13/SUM('Known LI Actuals'!$BA13:$BF13)</f>
        <v>317325.05677778227</v>
      </c>
      <c r="AZ13" s="79">
        <f>'Known LI Actuals'!BC13+'Known LI Actuals'!$BG13*'Known LI Actuals'!BC13/SUM('Known LI Actuals'!$BA13:$BF13)</f>
        <v>1092580.2559054052</v>
      </c>
      <c r="BA13" s="79">
        <f>'Known LI Actuals'!BD13+'Known LI Actuals'!$BG13*'Known LI Actuals'!BD13/SUM('Known LI Actuals'!$BA13:$BF13)</f>
        <v>678218.98799240193</v>
      </c>
      <c r="BB13" s="79">
        <f>'Known LI Actuals'!BE13+'Known LI Actuals'!$BG13*'Known LI Actuals'!BE13/SUM('Known LI Actuals'!$BA13:$BF13)</f>
        <v>235899.60039003484</v>
      </c>
      <c r="BC13" s="79">
        <f>'Known LI Actuals'!BF13+'Known LI Actuals'!$BG13*'Known LI Actuals'!BF13/SUM('Known LI Actuals'!$BA13:$BF13)</f>
        <v>349835.64398802305</v>
      </c>
      <c r="BD13" s="80">
        <f t="shared" si="13"/>
        <v>2942319.39</v>
      </c>
      <c r="BE13" s="142">
        <f>'Known LI Actuals'!BI13</f>
        <v>111.57</v>
      </c>
      <c r="BF13" s="142">
        <f>'Known LI Actuals'!BJ13</f>
        <v>114.7</v>
      </c>
      <c r="BG13" s="142">
        <f>'Known LI Actuals'!BK13</f>
        <v>100.55</v>
      </c>
      <c r="BH13" s="142">
        <f>'Known LI Actuals'!BL13</f>
        <v>107.61</v>
      </c>
      <c r="BI13" s="142">
        <f>'Known LI Actuals'!BM13</f>
        <v>116.6</v>
      </c>
      <c r="BJ13" s="142">
        <f>'Known LI Actuals'!BN13</f>
        <v>110.27</v>
      </c>
      <c r="BK13" s="61">
        <f t="shared" si="14"/>
        <v>132.91117256442155</v>
      </c>
      <c r="BL13" s="61">
        <f t="shared" si="15"/>
        <v>133.25700008368014</v>
      </c>
      <c r="BM13" s="61">
        <f t="shared" si="16"/>
        <v>114.82117962199483</v>
      </c>
      <c r="BN13" s="61">
        <f t="shared" si="17"/>
        <v>128.59578860641093</v>
      </c>
      <c r="BO13" s="61">
        <f t="shared" si="18"/>
        <v>142.431754555758</v>
      </c>
      <c r="BP13" s="61">
        <f t="shared" si="19"/>
        <v>139.09444373431623</v>
      </c>
      <c r="BQ13" s="61">
        <f t="shared" si="20"/>
        <v>-21.341172564421555</v>
      </c>
      <c r="BR13" s="61">
        <f t="shared" si="21"/>
        <v>-18.557000083680137</v>
      </c>
      <c r="BS13" s="61">
        <f t="shared" si="22"/>
        <v>-14.271179621994833</v>
      </c>
      <c r="BT13" s="61">
        <f t="shared" si="23"/>
        <v>-20.985788606410935</v>
      </c>
      <c r="BU13" s="61">
        <f t="shared" si="24"/>
        <v>-25.83175455575801</v>
      </c>
      <c r="BV13" s="61">
        <f t="shared" si="25"/>
        <v>-28.824443734316233</v>
      </c>
    </row>
    <row r="14" spans="1:74" x14ac:dyDescent="0.2">
      <c r="A14" s="303"/>
      <c r="B14" s="72">
        <v>202306</v>
      </c>
      <c r="C14" s="73">
        <f>'Known LI Actuals'!C14+'Known LI Actuals'!$I14*'Known LI Actuals'!C14/SUM('Known LI Actuals'!$C14:$H14)</f>
        <v>1989.1099061719083</v>
      </c>
      <c r="D14" s="73">
        <f>'Known LI Actuals'!D14+'Known LI Actuals'!$I14*'Known LI Actuals'!D14/SUM('Known LI Actuals'!$C14:$H14)</f>
        <v>2345.0785987080958</v>
      </c>
      <c r="E14" s="73">
        <f>'Known LI Actuals'!E14+'Known LI Actuals'!$I14*'Known LI Actuals'!E14/SUM('Known LI Actuals'!$C14:$H14)</f>
        <v>9349.0322976095049</v>
      </c>
      <c r="F14" s="73">
        <f>'Known LI Actuals'!F14+'Known LI Actuals'!$I14*'Known LI Actuals'!F14/SUM('Known LI Actuals'!$C14:$H14)</f>
        <v>5152.916497713235</v>
      </c>
      <c r="G14" s="73">
        <f>'Known LI Actuals'!G14+'Known LI Actuals'!$I14*'Known LI Actuals'!G14/SUM('Known LI Actuals'!$C14:$H14)</f>
        <v>1610.4886604743269</v>
      </c>
      <c r="H14" s="73">
        <f>'Known LI Actuals'!H14+'Known LI Actuals'!$I14*'Known LI Actuals'!H14/SUM('Known LI Actuals'!$C14:$H14)</f>
        <v>2431.3740393229291</v>
      </c>
      <c r="I14" s="74">
        <f t="shared" si="3"/>
        <v>22878</v>
      </c>
      <c r="J14" s="75">
        <f>'Known LI Actuals'!K14+'Known LI Actuals'!$Q14*'Known LI Actuals'!K14/SUM('Known LI Actuals'!$K14:$P14)</f>
        <v>1178815.6132027775</v>
      </c>
      <c r="K14" s="75">
        <f>'Known LI Actuals'!L14+'Known LI Actuals'!$Q14*'Known LI Actuals'!L14/SUM('Known LI Actuals'!$K14:$P14)</f>
        <v>1375017.7494338944</v>
      </c>
      <c r="L14" s="75">
        <f>'Known LI Actuals'!M14+'Known LI Actuals'!$Q14*'Known LI Actuals'!M14/SUM('Known LI Actuals'!$K14:$P14)</f>
        <v>4959487.5784341758</v>
      </c>
      <c r="M14" s="75">
        <f>'Known LI Actuals'!N14+'Known LI Actuals'!$Q14*'Known LI Actuals'!N14/SUM('Known LI Actuals'!$K14:$P14)</f>
        <v>2993858.031103198</v>
      </c>
      <c r="N14" s="75">
        <f>'Known LI Actuals'!O14+'Known LI Actuals'!$Q14*'Known LI Actuals'!O14/SUM('Known LI Actuals'!$K14:$P14)</f>
        <v>982630.09099422593</v>
      </c>
      <c r="O14" s="75">
        <f>'Known LI Actuals'!P14+'Known LI Actuals'!$Q14*'Known LI Actuals'!P14/SUM('Known LI Actuals'!$K14:$P14)</f>
        <v>1515636.5088317287</v>
      </c>
      <c r="P14" s="76">
        <f t="shared" si="4"/>
        <v>13005445.571999999</v>
      </c>
      <c r="Q14" s="75">
        <f>'Known LI Actuals'!R14+'Known LI Actuals'!$X14*'Known LI Actuals'!R14/SUM('Known LI Actuals'!$R14:$W14)</f>
        <v>518794.7331463673</v>
      </c>
      <c r="R14" s="75">
        <f>'Known LI Actuals'!S14+'Known LI Actuals'!$X14*'Known LI Actuals'!S14/SUM('Known LI Actuals'!$R14:$W14)</f>
        <v>644719.16038412368</v>
      </c>
      <c r="S14" s="75">
        <f>'Known LI Actuals'!T14+'Known LI Actuals'!$X14*'Known LI Actuals'!T14/SUM('Known LI Actuals'!$R14:$W14)</f>
        <v>1781626.6534925757</v>
      </c>
      <c r="T14" s="75">
        <f>'Known LI Actuals'!U14+'Known LI Actuals'!$X14*'Known LI Actuals'!U14/SUM('Known LI Actuals'!$R14:$W14)</f>
        <v>1236025.2966504188</v>
      </c>
      <c r="U14" s="75">
        <f>'Known LI Actuals'!V14+'Known LI Actuals'!$X14*'Known LI Actuals'!V14/SUM('Known LI Actuals'!$R14:$W14)</f>
        <v>438381.2092670264</v>
      </c>
      <c r="V14" s="75">
        <f>'Known LI Actuals'!W14+'Known LI Actuals'!$X14*'Known LI Actuals'!W14/SUM('Known LI Actuals'!$R14:$W14)</f>
        <v>622097.13305948791</v>
      </c>
      <c r="W14" s="76">
        <f t="shared" si="5"/>
        <v>5241644.1859999998</v>
      </c>
      <c r="X14" s="75">
        <f t="shared" si="6"/>
        <v>1697610.3463491448</v>
      </c>
      <c r="Y14" s="75">
        <f t="shared" si="7"/>
        <v>2019736.9098180181</v>
      </c>
      <c r="Z14" s="75">
        <f t="shared" si="8"/>
        <v>6741114.2319267513</v>
      </c>
      <c r="AA14" s="75">
        <f t="shared" si="9"/>
        <v>4229883.3277536165</v>
      </c>
      <c r="AB14" s="75">
        <f t="shared" si="10"/>
        <v>1421011.3002612523</v>
      </c>
      <c r="AC14" s="75">
        <f t="shared" si="11"/>
        <v>2137733.6418912169</v>
      </c>
      <c r="AD14" s="76">
        <f t="shared" si="12"/>
        <v>18247089.757999998</v>
      </c>
      <c r="AE14" s="77" t="s">
        <v>1</v>
      </c>
      <c r="AF14" s="77" t="s">
        <v>1</v>
      </c>
      <c r="AG14" s="77" t="s">
        <v>1</v>
      </c>
      <c r="AH14" s="77" t="s">
        <v>1</v>
      </c>
      <c r="AI14" s="77" t="s">
        <v>1</v>
      </c>
      <c r="AJ14" s="77" t="s">
        <v>1</v>
      </c>
      <c r="AK14" s="78" t="s">
        <v>1</v>
      </c>
      <c r="AL14" s="75">
        <f>'Known LI Actuals'!AM14</f>
        <v>716.55600000000004</v>
      </c>
      <c r="AM14" s="75">
        <f>'Known LI Actuals'!AN14</f>
        <v>740.10799999999995</v>
      </c>
      <c r="AN14" s="75">
        <f>'Known LI Actuals'!AO14</f>
        <v>631.05700000000002</v>
      </c>
      <c r="AO14" s="75">
        <f>'Known LI Actuals'!AP14</f>
        <v>687.17200000000003</v>
      </c>
      <c r="AP14" s="75">
        <f>'Known LI Actuals'!AQ14</f>
        <v>725.62699999999995</v>
      </c>
      <c r="AQ14" s="75">
        <f>'Known LI Actuals'!AR14</f>
        <v>696.92600000000004</v>
      </c>
      <c r="AR14" s="77" t="s">
        <v>1</v>
      </c>
      <c r="AS14" s="77" t="s">
        <v>1</v>
      </c>
      <c r="AT14" s="77" t="s">
        <v>1</v>
      </c>
      <c r="AU14" s="77" t="s">
        <v>1</v>
      </c>
      <c r="AV14" s="77" t="s">
        <v>1</v>
      </c>
      <c r="AW14" s="77" t="s">
        <v>1</v>
      </c>
      <c r="AX14" s="79">
        <f>'Known LI Actuals'!BA14+'Known LI Actuals'!$BG14*'Known LI Actuals'!BA14/SUM('Known LI Actuals'!$BA14:$BF14)</f>
        <v>226127.9252185761</v>
      </c>
      <c r="AY14" s="79">
        <f>'Known LI Actuals'!BB14+'Known LI Actuals'!$BG14*'Known LI Actuals'!BB14/SUM('Known LI Actuals'!$BA14:$BF14)</f>
        <v>269846.70465810021</v>
      </c>
      <c r="AZ14" s="79">
        <f>'Known LI Actuals'!BC14+'Known LI Actuals'!$BG14*'Known LI Actuals'!BC14/SUM('Known LI Actuals'!$BA14:$BF14)</f>
        <v>903550.28241513041</v>
      </c>
      <c r="BA14" s="79">
        <f>'Known LI Actuals'!BD14+'Known LI Actuals'!$BG14*'Known LI Actuals'!BD14/SUM('Known LI Actuals'!$BA14:$BF14)</f>
        <v>562684.66800448031</v>
      </c>
      <c r="BB14" s="79">
        <f>'Known LI Actuals'!BE14+'Known LI Actuals'!$BG14*'Known LI Actuals'!BE14/SUM('Known LI Actuals'!$BA14:$BF14)</f>
        <v>188787.90902254198</v>
      </c>
      <c r="BC14" s="79">
        <f>'Known LI Actuals'!BF14+'Known LI Actuals'!$BG14*'Known LI Actuals'!BF14/SUM('Known LI Actuals'!$BA14:$BF14)</f>
        <v>285584.51068117103</v>
      </c>
      <c r="BD14" s="80">
        <f t="shared" si="13"/>
        <v>2436582</v>
      </c>
      <c r="BE14" s="142">
        <f>'Known LI Actuals'!BI14</f>
        <v>95.36</v>
      </c>
      <c r="BF14" s="142">
        <f>'Known LI Actuals'!BJ14</f>
        <v>98.85</v>
      </c>
      <c r="BG14" s="142">
        <f>'Known LI Actuals'!BK14</f>
        <v>84.54</v>
      </c>
      <c r="BH14" s="142">
        <f>'Known LI Actuals'!BL14</f>
        <v>91.23</v>
      </c>
      <c r="BI14" s="142">
        <f>'Known LI Actuals'!BM14</f>
        <v>96.24</v>
      </c>
      <c r="BJ14" s="142">
        <f>'Known LI Actuals'!BN14</f>
        <v>93</v>
      </c>
      <c r="BK14" s="61">
        <f t="shared" si="14"/>
        <v>113.68297172365148</v>
      </c>
      <c r="BL14" s="61">
        <f t="shared" ref="BL14" si="26">AY14/D14</f>
        <v>115.06936475679699</v>
      </c>
      <c r="BM14" s="61">
        <f t="shared" si="16"/>
        <v>96.646396509525715</v>
      </c>
      <c r="BN14" s="61">
        <f t="shared" si="17"/>
        <v>109.19731927621744</v>
      </c>
      <c r="BO14" s="61">
        <f t="shared" si="18"/>
        <v>117.22399148525484</v>
      </c>
      <c r="BP14" s="61">
        <f t="shared" si="19"/>
        <v>117.45807352648154</v>
      </c>
      <c r="BQ14" s="61">
        <f t="shared" si="20"/>
        <v>-18.322971723651477</v>
      </c>
      <c r="BR14" s="61">
        <f t="shared" si="21"/>
        <v>-16.219364756796992</v>
      </c>
      <c r="BS14" s="61">
        <f t="shared" si="22"/>
        <v>-12.106396509525709</v>
      </c>
      <c r="BT14" s="61">
        <f t="shared" si="23"/>
        <v>-17.967319276217438</v>
      </c>
      <c r="BU14" s="61">
        <f t="shared" si="24"/>
        <v>-20.983991485254847</v>
      </c>
      <c r="BV14" s="61">
        <f t="shared" si="25"/>
        <v>-24.458073526481542</v>
      </c>
    </row>
    <row r="15" spans="1:74" x14ac:dyDescent="0.2">
      <c r="A15" s="82" t="s">
        <v>2</v>
      </c>
      <c r="B15" s="83"/>
      <c r="C15" s="84">
        <f>'Known LI Actuals'!C15+'Known LI Actuals'!$I15*'Known LI Actuals'!C15/SUM('Known LI Actuals'!$C15:$H15)</f>
        <v>2207.6504887817064</v>
      </c>
      <c r="D15" s="84">
        <f>'Known LI Actuals'!D15+'Known LI Actuals'!$I15*'Known LI Actuals'!D15/SUM('Known LI Actuals'!$C15:$H15)</f>
        <v>2573.786830885836</v>
      </c>
      <c r="E15" s="84">
        <f>'Known LI Actuals'!E15+'Known LI Actuals'!$I15*'Known LI Actuals'!E15/SUM('Known LI Actuals'!$C15:$H15)</f>
        <v>10190.072692821153</v>
      </c>
      <c r="F15" s="84">
        <f>'Known LI Actuals'!F15+'Known LI Actuals'!$I15*'Known LI Actuals'!F15/SUM('Known LI Actuals'!$C15:$H15)</f>
        <v>5684.8624951552474</v>
      </c>
      <c r="G15" s="84">
        <f>'Known LI Actuals'!G15+'Known LI Actuals'!$I15*'Known LI Actuals'!G15/SUM('Known LI Actuals'!$C15:$H15)</f>
        <v>1807.933594591103</v>
      </c>
      <c r="H15" s="84">
        <f>'Known LI Actuals'!H15+'Known LI Actuals'!$I15*'Known LI Actuals'!H15/SUM('Known LI Actuals'!$C15:$H15)</f>
        <v>2689.6938977649543</v>
      </c>
      <c r="I15" s="84">
        <f>SUM(C15:H15)</f>
        <v>25154.000000000004</v>
      </c>
      <c r="J15" s="85">
        <f>SUM(J3:J14)</f>
        <v>15284314.278891202</v>
      </c>
      <c r="K15" s="85">
        <f t="shared" ref="K15:O15" si="27">SUM(K3:K14)</f>
        <v>17571552.563599501</v>
      </c>
      <c r="L15" s="85">
        <f t="shared" si="27"/>
        <v>65740804.252270103</v>
      </c>
      <c r="M15" s="85">
        <f t="shared" si="27"/>
        <v>39059669.739955999</v>
      </c>
      <c r="N15" s="85">
        <f t="shared" si="27"/>
        <v>12649097.656284517</v>
      </c>
      <c r="O15" s="85">
        <f t="shared" si="27"/>
        <v>18924805.523998685</v>
      </c>
      <c r="P15" s="85">
        <f>SUM(J15:O15)</f>
        <v>169230244.01499999</v>
      </c>
      <c r="Q15" s="85">
        <f>SUM(Q3:Q14)</f>
        <v>13534720.604442911</v>
      </c>
      <c r="R15" s="85">
        <f t="shared" ref="R15:AX15" si="28">SUM(R3:R14)</f>
        <v>15944741.36055501</v>
      </c>
      <c r="S15" s="85">
        <f t="shared" si="28"/>
        <v>50348180.202440992</v>
      </c>
      <c r="T15" s="85">
        <f t="shared" si="28"/>
        <v>33225734.909592681</v>
      </c>
      <c r="U15" s="85">
        <f t="shared" si="28"/>
        <v>11741759.854943365</v>
      </c>
      <c r="V15" s="85">
        <f t="shared" si="28"/>
        <v>16739377.21002504</v>
      </c>
      <c r="W15" s="85">
        <f>SUM(W3:W14)</f>
        <v>141534514.14199999</v>
      </c>
      <c r="X15" s="85">
        <f t="shared" ref="X15:AD15" si="29">SUM(X3:X14)</f>
        <v>28819034.883334119</v>
      </c>
      <c r="Y15" s="85">
        <f t="shared" si="29"/>
        <v>33516293.924154509</v>
      </c>
      <c r="Z15" s="85">
        <f t="shared" si="29"/>
        <v>116088984.45471108</v>
      </c>
      <c r="AA15" s="85">
        <f t="shared" si="29"/>
        <v>72285404.649548665</v>
      </c>
      <c r="AB15" s="85">
        <f t="shared" si="29"/>
        <v>24390857.511227883</v>
      </c>
      <c r="AC15" s="85">
        <f t="shared" si="29"/>
        <v>35664182.73402372</v>
      </c>
      <c r="AD15" s="85">
        <f t="shared" si="29"/>
        <v>310764758.15700001</v>
      </c>
      <c r="AE15" s="86" t="s">
        <v>1</v>
      </c>
      <c r="AF15" s="86" t="s">
        <v>1</v>
      </c>
      <c r="AG15" s="86" t="s">
        <v>1</v>
      </c>
      <c r="AH15" s="86" t="s">
        <v>1</v>
      </c>
      <c r="AI15" s="86" t="s">
        <v>1</v>
      </c>
      <c r="AJ15" s="86" t="s">
        <v>1</v>
      </c>
      <c r="AK15" s="86" t="s">
        <v>1</v>
      </c>
      <c r="AL15" s="85">
        <f t="shared" ref="AL15:AQ15" si="30">SUM(AL3:AL14)</f>
        <v>11922.876</v>
      </c>
      <c r="AM15" s="85">
        <f t="shared" si="30"/>
        <v>12172.068000000001</v>
      </c>
      <c r="AN15" s="85">
        <f t="shared" si="30"/>
        <v>10705.312000000002</v>
      </c>
      <c r="AO15" s="85">
        <f t="shared" si="30"/>
        <v>11523.990000000002</v>
      </c>
      <c r="AP15" s="85">
        <f t="shared" si="30"/>
        <v>12221.171</v>
      </c>
      <c r="AQ15" s="85">
        <f t="shared" si="30"/>
        <v>11772.063999999998</v>
      </c>
      <c r="AR15" s="86" t="s">
        <v>1</v>
      </c>
      <c r="AS15" s="86" t="s">
        <v>1</v>
      </c>
      <c r="AT15" s="86" t="s">
        <v>1</v>
      </c>
      <c r="AU15" s="86" t="s">
        <v>1</v>
      </c>
      <c r="AV15" s="86" t="s">
        <v>1</v>
      </c>
      <c r="AW15" s="86" t="s">
        <v>1</v>
      </c>
      <c r="AX15" s="87">
        <f t="shared" si="28"/>
        <v>3598170.6735169673</v>
      </c>
      <c r="AY15" s="87">
        <f>SUM(AY3:AY14)</f>
        <v>4202627.0397196924</v>
      </c>
      <c r="AZ15" s="87">
        <f t="shared" ref="AZ15:BB15" si="31">SUM(AZ3:AZ14)</f>
        <v>14540581.580588777</v>
      </c>
      <c r="BA15" s="87">
        <f t="shared" si="31"/>
        <v>9006222.8439875934</v>
      </c>
      <c r="BB15" s="87">
        <f t="shared" si="31"/>
        <v>3043646.6076676655</v>
      </c>
      <c r="BC15" s="87">
        <f>SUM(BC3:BC14)</f>
        <v>4472529.4545193063</v>
      </c>
      <c r="BD15" s="140">
        <f>SUM(AX15:BC15)</f>
        <v>38863778.200000003</v>
      </c>
      <c r="BE15" s="88">
        <f>SUM(BE3:BE14)</f>
        <v>1486.77</v>
      </c>
      <c r="BF15" s="88">
        <f t="shared" ref="BF15:BJ15" si="32">SUM(BF3:BF14)</f>
        <v>1524.61</v>
      </c>
      <c r="BG15" s="88">
        <f t="shared" si="32"/>
        <v>1339.76</v>
      </c>
      <c r="BH15" s="88">
        <f t="shared" si="32"/>
        <v>1434.02</v>
      </c>
      <c r="BI15" s="88">
        <f t="shared" si="32"/>
        <v>1522.36</v>
      </c>
      <c r="BJ15" s="88">
        <f t="shared" si="32"/>
        <v>1470.69</v>
      </c>
      <c r="BS15" s="61"/>
      <c r="BT15" s="61"/>
      <c r="BU15" s="61"/>
      <c r="BV15" s="61"/>
    </row>
    <row r="16" spans="1:74" x14ac:dyDescent="0.2">
      <c r="A16" s="301" t="s">
        <v>15</v>
      </c>
      <c r="B16" s="72">
        <v>202207</v>
      </c>
      <c r="C16" s="73">
        <f>'Known LI Actuals'!C16+'Known LI Actuals'!$I16*'Known LI Actuals'!C16/SUM('Known LI Actuals'!$C16:$H16)</f>
        <v>725.69962226966663</v>
      </c>
      <c r="D16" s="73">
        <f>'Known LI Actuals'!D16+'Known LI Actuals'!$I16*'Known LI Actuals'!D16/SUM('Known LI Actuals'!$C16:$H16)</f>
        <v>630.18393824930206</v>
      </c>
      <c r="E16" s="73">
        <f>'Known LI Actuals'!E16+'Known LI Actuals'!$I16*'Known LI Actuals'!E16/SUM('Known LI Actuals'!$C16:$H16)</f>
        <v>2199.0564953194284</v>
      </c>
      <c r="F16" s="73">
        <f>'Known LI Actuals'!F16+'Known LI Actuals'!$I16*'Known LI Actuals'!F16/SUM('Known LI Actuals'!$C16:$H16)</f>
        <v>1580.9492527508621</v>
      </c>
      <c r="G16" s="73">
        <f>'Known LI Actuals'!G16+'Known LI Actuals'!$I16*'Known LI Actuals'!G16/SUM('Known LI Actuals'!$C16:$H16)</f>
        <v>525.885202824766</v>
      </c>
      <c r="H16" s="73">
        <f>'Known LI Actuals'!H16+'Known LI Actuals'!$I16*'Known LI Actuals'!H16/SUM('Known LI Actuals'!$C16:$H16)</f>
        <v>1023.2254885859747</v>
      </c>
      <c r="I16" s="74">
        <f>SUM(C16:H16)</f>
        <v>6685</v>
      </c>
      <c r="J16" s="89" t="s">
        <v>1</v>
      </c>
      <c r="K16" s="89" t="s">
        <v>1</v>
      </c>
      <c r="L16" s="89" t="s">
        <v>1</v>
      </c>
      <c r="M16" s="89" t="s">
        <v>1</v>
      </c>
      <c r="N16" s="89" t="s">
        <v>1</v>
      </c>
      <c r="O16" s="89" t="s">
        <v>1</v>
      </c>
      <c r="P16" s="74" t="s">
        <v>1</v>
      </c>
      <c r="Q16" s="89" t="s">
        <v>1</v>
      </c>
      <c r="R16" s="89" t="s">
        <v>1</v>
      </c>
      <c r="S16" s="89" t="s">
        <v>1</v>
      </c>
      <c r="T16" s="89" t="s">
        <v>1</v>
      </c>
      <c r="U16" s="89" t="s">
        <v>1</v>
      </c>
      <c r="V16" s="89" t="s">
        <v>1</v>
      </c>
      <c r="W16" s="74" t="s">
        <v>1</v>
      </c>
      <c r="X16" s="77" t="s">
        <v>1</v>
      </c>
      <c r="Y16" s="77" t="s">
        <v>1</v>
      </c>
      <c r="Z16" s="77" t="s">
        <v>1</v>
      </c>
      <c r="AA16" s="77" t="s">
        <v>1</v>
      </c>
      <c r="AB16" s="77" t="s">
        <v>1</v>
      </c>
      <c r="AC16" s="77" t="s">
        <v>1</v>
      </c>
      <c r="AD16" s="78" t="s">
        <v>1</v>
      </c>
      <c r="AE16" s="75">
        <f>'Known LI Actuals'!AF16+'Known LI Actuals'!$AL16*'Known LI Actuals'!AF16/SUM('Known LI Actuals'!$AF16:$AK16)</f>
        <v>24006.187036822757</v>
      </c>
      <c r="AF16" s="75">
        <f>'Known LI Actuals'!AG16+'Known LI Actuals'!$AL16*'Known LI Actuals'!AG16/SUM('Known LI Actuals'!$AF16:$AK16)</f>
        <v>21912.458970367352</v>
      </c>
      <c r="AG16" s="75">
        <f>'Known LI Actuals'!AH16+'Known LI Actuals'!$AL16*'Known LI Actuals'!AH16/SUM('Known LI Actuals'!$AF16:$AK16)</f>
        <v>70030.464117267402</v>
      </c>
      <c r="AH16" s="75">
        <f>'Known LI Actuals'!AI16+'Known LI Actuals'!$AL16*'Known LI Actuals'!AI16/SUM('Known LI Actuals'!$AF16:$AK16)</f>
        <v>51506.563157450895</v>
      </c>
      <c r="AI16" s="75">
        <f>'Known LI Actuals'!AJ16+'Known LI Actuals'!$AL16*'Known LI Actuals'!AJ16/SUM('Known LI Actuals'!$AF16:$AK16)</f>
        <v>17486.008417587942</v>
      </c>
      <c r="AJ16" s="75">
        <f>'Known LI Actuals'!AK16+'Known LI Actuals'!$AL16*'Known LI Actuals'!AK16/SUM('Known LI Actuals'!$AF16:$AK16)</f>
        <v>33645.36230050365</v>
      </c>
      <c r="AK16" s="76">
        <f>SUM(AE16:AJ16)</f>
        <v>218587.04399999999</v>
      </c>
      <c r="AL16" s="77" t="s">
        <v>1</v>
      </c>
      <c r="AM16" s="77" t="s">
        <v>1</v>
      </c>
      <c r="AN16" s="77" t="s">
        <v>1</v>
      </c>
      <c r="AO16" s="77" t="s">
        <v>1</v>
      </c>
      <c r="AP16" s="77" t="s">
        <v>1</v>
      </c>
      <c r="AQ16" s="77" t="s">
        <v>1</v>
      </c>
      <c r="AR16" s="75">
        <f>'Known LI Actuals'!AT16</f>
        <v>23.059000000000001</v>
      </c>
      <c r="AS16" s="75">
        <f>'Known LI Actuals'!AU16</f>
        <v>23.603999999999999</v>
      </c>
      <c r="AT16" s="75">
        <f>'Known LI Actuals'!AV16</f>
        <v>21.15</v>
      </c>
      <c r="AU16" s="75">
        <f>'Known LI Actuals'!AW16</f>
        <v>21.291</v>
      </c>
      <c r="AV16" s="75">
        <f>'Known LI Actuals'!AX16</f>
        <v>21.295000000000002</v>
      </c>
      <c r="AW16" s="75">
        <f>'Known LI Actuals'!AY16</f>
        <v>21.917999999999999</v>
      </c>
      <c r="AX16" s="79">
        <f>'Known LI Actuals'!BA16+'Known LI Actuals'!$BG16*'Known LI Actuals'!BA16/SUM('Known LI Actuals'!$BA16:$BF16)</f>
        <v>38591.411269377146</v>
      </c>
      <c r="AY16" s="79">
        <f>'Known LI Actuals'!BB16+'Known LI Actuals'!$BG16*'Known LI Actuals'!BB16/SUM('Known LI Actuals'!$BA16:$BF16)</f>
        <v>35151.074601673303</v>
      </c>
      <c r="AZ16" s="79">
        <f>'Known LI Actuals'!BC16+'Known LI Actuals'!$BG16*'Known LI Actuals'!BC16/SUM('Known LI Actuals'!$BA16:$BF16)</f>
        <v>116358.73807346742</v>
      </c>
      <c r="BA16" s="79">
        <f>'Known LI Actuals'!BD16+'Known LI Actuals'!$BG16*'Known LI Actuals'!BD16/SUM('Known LI Actuals'!$BA16:$BF16)</f>
        <v>85480.398365301953</v>
      </c>
      <c r="BB16" s="79">
        <f>'Known LI Actuals'!BE16+'Known LI Actuals'!$BG16*'Known LI Actuals'!BE16/SUM('Known LI Actuals'!$BA16:$BF16)</f>
        <v>29043.798655790233</v>
      </c>
      <c r="BC16" s="79">
        <f>'Known LI Actuals'!BF16+'Known LI Actuals'!$BG16*'Known LI Actuals'!BF16/SUM('Known LI Actuals'!$BA16:$BF16)</f>
        <v>54978.069034389955</v>
      </c>
      <c r="BD16" s="80">
        <f>SUM(AX16:BC16)</f>
        <v>359603.49</v>
      </c>
      <c r="BE16" s="81">
        <f>'Known LI Actuals'!BI16</f>
        <v>35.26</v>
      </c>
      <c r="BF16" s="81">
        <f>'Known LI Actuals'!BJ16</f>
        <v>35.479999999999997</v>
      </c>
      <c r="BG16" s="81">
        <f>'Known LI Actuals'!BK16</f>
        <v>33.36</v>
      </c>
      <c r="BH16" s="81">
        <f>'Known LI Actuals'!BL16</f>
        <v>33.18</v>
      </c>
      <c r="BI16" s="81">
        <f>'Known LI Actuals'!BM16</f>
        <v>33.200000000000003</v>
      </c>
      <c r="BJ16" s="81">
        <f>'Known LI Actuals'!BN16</f>
        <v>34.130000000000003</v>
      </c>
      <c r="BK16" s="61">
        <f>AX16/C16</f>
        <v>53.178216007168814</v>
      </c>
      <c r="BL16" s="61">
        <f>AY16/D16</f>
        <v>55.779070947643646</v>
      </c>
      <c r="BM16" s="61">
        <f t="shared" ref="BM16:BP16" si="33">AZ16/E16</f>
        <v>52.913028074144812</v>
      </c>
      <c r="BN16" s="61">
        <f t="shared" si="33"/>
        <v>54.069033662254178</v>
      </c>
      <c r="BO16" s="61">
        <f t="shared" si="33"/>
        <v>55.228400608693541</v>
      </c>
      <c r="BP16" s="61">
        <f t="shared" si="33"/>
        <v>53.730159820750515</v>
      </c>
      <c r="BQ16" s="61">
        <f>BE16-BK16</f>
        <v>-17.918216007168816</v>
      </c>
      <c r="BR16" s="61">
        <f>BF16-BL16</f>
        <v>-20.299070947643649</v>
      </c>
      <c r="BS16" s="61">
        <f t="shared" ref="BS16:BS40" si="34">BG16-BM16</f>
        <v>-19.553028074144812</v>
      </c>
      <c r="BT16" s="61">
        <f t="shared" ref="BT16:BT40" si="35">BH16-BN16</f>
        <v>-20.889033662254178</v>
      </c>
      <c r="BU16" s="61">
        <f t="shared" ref="BU16:BU40" si="36">BI16-BO16</f>
        <v>-22.028400608693538</v>
      </c>
      <c r="BV16" s="61">
        <f t="shared" ref="BV16:BV40" si="37">BJ16-BP16</f>
        <v>-19.600159820750513</v>
      </c>
    </row>
    <row r="17" spans="1:74" x14ac:dyDescent="0.2">
      <c r="A17" s="302"/>
      <c r="B17" s="72">
        <v>202208</v>
      </c>
      <c r="C17" s="73">
        <f>'Known LI Actuals'!C17+'Known LI Actuals'!$I17*'Known LI Actuals'!C17/SUM('Known LI Actuals'!$C17:$H17)</f>
        <v>732.9592937714566</v>
      </c>
      <c r="D17" s="73">
        <f>'Known LI Actuals'!D17+'Known LI Actuals'!$I17*'Known LI Actuals'!D17/SUM('Known LI Actuals'!$C17:$H17)</f>
        <v>637.21235899950955</v>
      </c>
      <c r="E17" s="73">
        <f>'Known LI Actuals'!E17+'Known LI Actuals'!$I17*'Known LI Actuals'!E17/SUM('Known LI Actuals'!$C17:$H17)</f>
        <v>2206.5816576753309</v>
      </c>
      <c r="F17" s="73">
        <f>'Known LI Actuals'!F17+'Known LI Actuals'!$I17*'Known LI Actuals'!F17/SUM('Known LI Actuals'!$C17:$H17)</f>
        <v>1585.8773908778812</v>
      </c>
      <c r="G17" s="73">
        <f>'Known LI Actuals'!G17+'Known LI Actuals'!$I17*'Known LI Actuals'!G17/SUM('Known LI Actuals'!$C17:$H17)</f>
        <v>532.66110838646398</v>
      </c>
      <c r="H17" s="73">
        <f>'Known LI Actuals'!H17+'Known LI Actuals'!$I17*'Known LI Actuals'!H17/SUM('Known LI Actuals'!$C17:$H17)</f>
        <v>1036.7081902893576</v>
      </c>
      <c r="I17" s="74">
        <f t="shared" ref="I17:I27" si="38">SUM(C17:H17)</f>
        <v>6732</v>
      </c>
      <c r="J17" s="89" t="s">
        <v>1</v>
      </c>
      <c r="K17" s="89" t="s">
        <v>1</v>
      </c>
      <c r="L17" s="89" t="s">
        <v>1</v>
      </c>
      <c r="M17" s="89" t="s">
        <v>1</v>
      </c>
      <c r="N17" s="89" t="s">
        <v>1</v>
      </c>
      <c r="O17" s="89" t="s">
        <v>1</v>
      </c>
      <c r="P17" s="74" t="s">
        <v>1</v>
      </c>
      <c r="Q17" s="89" t="s">
        <v>1</v>
      </c>
      <c r="R17" s="89" t="s">
        <v>1</v>
      </c>
      <c r="S17" s="89" t="s">
        <v>1</v>
      </c>
      <c r="T17" s="89" t="s">
        <v>1</v>
      </c>
      <c r="U17" s="89" t="s">
        <v>1</v>
      </c>
      <c r="V17" s="89" t="s">
        <v>1</v>
      </c>
      <c r="W17" s="74" t="s">
        <v>1</v>
      </c>
      <c r="X17" s="77" t="s">
        <v>1</v>
      </c>
      <c r="Y17" s="77" t="s">
        <v>1</v>
      </c>
      <c r="Z17" s="77" t="s">
        <v>1</v>
      </c>
      <c r="AA17" s="77" t="s">
        <v>1</v>
      </c>
      <c r="AB17" s="77" t="s">
        <v>1</v>
      </c>
      <c r="AC17" s="77" t="s">
        <v>1</v>
      </c>
      <c r="AD17" s="78" t="s">
        <v>1</v>
      </c>
      <c r="AE17" s="75">
        <f>'Known LI Actuals'!AF17+'Known LI Actuals'!$AL17*'Known LI Actuals'!AF17/SUM('Known LI Actuals'!$AF17:$AK17)</f>
        <v>17433.634195678711</v>
      </c>
      <c r="AF17" s="75">
        <f>'Known LI Actuals'!AG17+'Known LI Actuals'!$AL17*'Known LI Actuals'!AG17/SUM('Known LI Actuals'!$AF17:$AK17)</f>
        <v>16557.64548527775</v>
      </c>
      <c r="AG17" s="75">
        <f>'Known LI Actuals'!AH17+'Known LI Actuals'!$AL17*'Known LI Actuals'!AH17/SUM('Known LI Actuals'!$AF17:$AK17)</f>
        <v>52021.002094107032</v>
      </c>
      <c r="AH17" s="75">
        <f>'Known LI Actuals'!AI17+'Known LI Actuals'!$AL17*'Known LI Actuals'!AI17/SUM('Known LI Actuals'!$AF17:$AK17)</f>
        <v>36875.921452704621</v>
      </c>
      <c r="AI17" s="75">
        <f>'Known LI Actuals'!AJ17+'Known LI Actuals'!$AL17*'Known LI Actuals'!AJ17/SUM('Known LI Actuals'!$AF17:$AK17)</f>
        <v>12760.596413005587</v>
      </c>
      <c r="AJ17" s="75">
        <f>'Known LI Actuals'!AK17+'Known LI Actuals'!$AL17*'Known LI Actuals'!AK17/SUM('Known LI Actuals'!$AF17:$AK17)</f>
        <v>24765.271359226299</v>
      </c>
      <c r="AK17" s="76">
        <f t="shared" ref="AK17:AK27" si="39">SUM(AE17:AJ17)</f>
        <v>160414.07099999997</v>
      </c>
      <c r="AL17" s="77" t="s">
        <v>1</v>
      </c>
      <c r="AM17" s="77" t="s">
        <v>1</v>
      </c>
      <c r="AN17" s="77" t="s">
        <v>1</v>
      </c>
      <c r="AO17" s="77" t="s">
        <v>1</v>
      </c>
      <c r="AP17" s="77" t="s">
        <v>1</v>
      </c>
      <c r="AQ17" s="77" t="s">
        <v>1</v>
      </c>
      <c r="AR17" s="75">
        <f>'Known LI Actuals'!AT17</f>
        <v>17.209</v>
      </c>
      <c r="AS17" s="75">
        <f>'Known LI Actuals'!AU17</f>
        <v>18.317</v>
      </c>
      <c r="AT17" s="75">
        <f>'Known LI Actuals'!AV17</f>
        <v>16.600000000000001</v>
      </c>
      <c r="AU17" s="75">
        <f>'Known LI Actuals'!AW17</f>
        <v>15.842000000000001</v>
      </c>
      <c r="AV17" s="75">
        <f>'Known LI Actuals'!AX17</f>
        <v>16.352</v>
      </c>
      <c r="AW17" s="75">
        <f>'Known LI Actuals'!AY17</f>
        <v>16.515000000000001</v>
      </c>
      <c r="AX17" s="79">
        <f>'Known LI Actuals'!BA17+'Known LI Actuals'!$BG17*'Known LI Actuals'!BA17/SUM('Known LI Actuals'!$BA17:$BF17)</f>
        <v>31753.145041397827</v>
      </c>
      <c r="AY17" s="79">
        <f>'Known LI Actuals'!BB17+'Known LI Actuals'!$BG17*'Known LI Actuals'!BB17/SUM('Known LI Actuals'!$BA17:$BF17)</f>
        <v>29764.357477661637</v>
      </c>
      <c r="AZ17" s="79">
        <f>'Known LI Actuals'!BC17+'Known LI Actuals'!$BG17*'Known LI Actuals'!BC17/SUM('Known LI Actuals'!$BA17:$BF17)</f>
        <v>97360.845132282542</v>
      </c>
      <c r="BA17" s="79">
        <f>'Known LI Actuals'!BD17+'Known LI Actuals'!$BG17*'Known LI Actuals'!BD17/SUM('Known LI Actuals'!$BA17:$BF17)</f>
        <v>70157.254476385802</v>
      </c>
      <c r="BB17" s="79">
        <f>'Known LI Actuals'!BE17+'Known LI Actuals'!$BG17*'Known LI Actuals'!BE17/SUM('Known LI Actuals'!$BA17:$BF17)</f>
        <v>24171.884454335679</v>
      </c>
      <c r="BC17" s="79">
        <f>'Known LI Actuals'!BF17+'Known LI Actuals'!$BG17*'Known LI Actuals'!BF17/SUM('Known LI Actuals'!$BA17:$BF17)</f>
        <v>45952.883417936515</v>
      </c>
      <c r="BD17" s="80">
        <f t="shared" ref="BD17:BD27" si="40">SUM(AX17:BC17)</f>
        <v>299160.37</v>
      </c>
      <c r="BE17" s="81">
        <f>'Known LI Actuals'!BI17</f>
        <v>28.67</v>
      </c>
      <c r="BF17" s="81">
        <f>'Known LI Actuals'!BJ17</f>
        <v>29.6</v>
      </c>
      <c r="BG17" s="81">
        <f>'Known LI Actuals'!BK17</f>
        <v>27.73</v>
      </c>
      <c r="BH17" s="81">
        <f>'Known LI Actuals'!BL17</f>
        <v>27.07</v>
      </c>
      <c r="BI17" s="81">
        <f>'Known LI Actuals'!BM17</f>
        <v>27.19</v>
      </c>
      <c r="BJ17" s="81">
        <f>'Known LI Actuals'!BN17</f>
        <v>28.07</v>
      </c>
      <c r="BK17" s="61">
        <f t="shared" ref="BK17:BK27" si="41">AX17/C17</f>
        <v>43.321839713650931</v>
      </c>
      <c r="BL17" s="61">
        <f t="shared" ref="BL17:BL27" si="42">AY17/D17</f>
        <v>46.710263944652311</v>
      </c>
      <c r="BM17" s="61">
        <f t="shared" ref="BM17:BM27" si="43">AZ17/E17</f>
        <v>44.122928690911785</v>
      </c>
      <c r="BN17" s="61">
        <f t="shared" ref="BN17:BN27" si="44">BA17/F17</f>
        <v>44.238763273842643</v>
      </c>
      <c r="BO17" s="61">
        <f t="shared" ref="BO17:BO27" si="45">BB17/G17</f>
        <v>45.379480637430255</v>
      </c>
      <c r="BP17" s="61">
        <f t="shared" ref="BP17:BP27" si="46">BC17/H17</f>
        <v>44.32576480862037</v>
      </c>
      <c r="BQ17" s="61">
        <f t="shared" ref="BQ17:BQ27" si="47">BE17-BK17</f>
        <v>-14.651839713650929</v>
      </c>
      <c r="BR17" s="61">
        <f t="shared" ref="BR17:BR27" si="48">BF17-BL17</f>
        <v>-17.11026394465231</v>
      </c>
      <c r="BS17" s="61">
        <f t="shared" si="34"/>
        <v>-16.392928690911784</v>
      </c>
      <c r="BT17" s="61">
        <f t="shared" si="35"/>
        <v>-17.168763273842643</v>
      </c>
      <c r="BU17" s="61">
        <f t="shared" si="36"/>
        <v>-18.189480637430254</v>
      </c>
      <c r="BV17" s="61">
        <f t="shared" si="37"/>
        <v>-16.25576480862037</v>
      </c>
    </row>
    <row r="18" spans="1:74" x14ac:dyDescent="0.2">
      <c r="A18" s="302"/>
      <c r="B18" s="72">
        <v>202209</v>
      </c>
      <c r="C18" s="73">
        <f>'Known LI Actuals'!C18+'Known LI Actuals'!$I18*'Known LI Actuals'!C18/SUM('Known LI Actuals'!$C18:$H18)</f>
        <v>746.44151431807154</v>
      </c>
      <c r="D18" s="73">
        <f>'Known LI Actuals'!D18+'Known LI Actuals'!$I18*'Known LI Actuals'!D18/SUM('Known LI Actuals'!$C18:$H18)</f>
        <v>639.49199158712179</v>
      </c>
      <c r="E18" s="73">
        <f>'Known LI Actuals'!E18+'Known LI Actuals'!$I18*'Known LI Actuals'!E18/SUM('Known LI Actuals'!$C18:$H18)</f>
        <v>2229.4013913606213</v>
      </c>
      <c r="F18" s="73">
        <f>'Known LI Actuals'!F18+'Known LI Actuals'!$I18*'Known LI Actuals'!F18/SUM('Known LI Actuals'!$C18:$H18)</f>
        <v>1594.319689370652</v>
      </c>
      <c r="G18" s="73">
        <f>'Known LI Actuals'!G18+'Known LI Actuals'!$I18*'Known LI Actuals'!G18/SUM('Known LI Actuals'!$C18:$H18)</f>
        <v>543.5681928490535</v>
      </c>
      <c r="H18" s="73">
        <f>'Known LI Actuals'!H18+'Known LI Actuals'!$I18*'Known LI Actuals'!H18/SUM('Known LI Actuals'!$C18:$H18)</f>
        <v>1061.7772205144799</v>
      </c>
      <c r="I18" s="74">
        <f t="shared" si="38"/>
        <v>6815.0000000000009</v>
      </c>
      <c r="J18" s="89" t="s">
        <v>1</v>
      </c>
      <c r="K18" s="89" t="s">
        <v>1</v>
      </c>
      <c r="L18" s="89" t="s">
        <v>1</v>
      </c>
      <c r="M18" s="89" t="s">
        <v>1</v>
      </c>
      <c r="N18" s="89" t="s">
        <v>1</v>
      </c>
      <c r="O18" s="89" t="s">
        <v>1</v>
      </c>
      <c r="P18" s="74" t="s">
        <v>1</v>
      </c>
      <c r="Q18" s="89" t="s">
        <v>1</v>
      </c>
      <c r="R18" s="89" t="s">
        <v>1</v>
      </c>
      <c r="S18" s="89" t="s">
        <v>1</v>
      </c>
      <c r="T18" s="89" t="s">
        <v>1</v>
      </c>
      <c r="U18" s="89" t="s">
        <v>1</v>
      </c>
      <c r="V18" s="89" t="s">
        <v>1</v>
      </c>
      <c r="W18" s="74" t="s">
        <v>1</v>
      </c>
      <c r="X18" s="77" t="s">
        <v>1</v>
      </c>
      <c r="Y18" s="77" t="s">
        <v>1</v>
      </c>
      <c r="Z18" s="77" t="s">
        <v>1</v>
      </c>
      <c r="AA18" s="77" t="s">
        <v>1</v>
      </c>
      <c r="AB18" s="77" t="s">
        <v>1</v>
      </c>
      <c r="AC18" s="77" t="s">
        <v>1</v>
      </c>
      <c r="AD18" s="78" t="s">
        <v>1</v>
      </c>
      <c r="AE18" s="75">
        <f>'Known LI Actuals'!AF18+'Known LI Actuals'!$AL18*'Known LI Actuals'!AF18/SUM('Known LI Actuals'!$AF18:$AK18)</f>
        <v>18965.022975185464</v>
      </c>
      <c r="AF18" s="75">
        <f>'Known LI Actuals'!AG18+'Known LI Actuals'!$AL18*'Known LI Actuals'!AG18/SUM('Known LI Actuals'!$AF18:$AK18)</f>
        <v>17604.244357046693</v>
      </c>
      <c r="AG18" s="75">
        <f>'Known LI Actuals'!AH18+'Known LI Actuals'!$AL18*'Known LI Actuals'!AH18/SUM('Known LI Actuals'!$AF18:$AK18)</f>
        <v>56381.380095620625</v>
      </c>
      <c r="AH18" s="75">
        <f>'Known LI Actuals'!AI18+'Known LI Actuals'!$AL18*'Known LI Actuals'!AI18/SUM('Known LI Actuals'!$AF18:$AK18)</f>
        <v>39772.952918960378</v>
      </c>
      <c r="AI18" s="75">
        <f>'Known LI Actuals'!AJ18+'Known LI Actuals'!$AL18*'Known LI Actuals'!AJ18/SUM('Known LI Actuals'!$AF18:$AK18)</f>
        <v>13575.366199561147</v>
      </c>
      <c r="AJ18" s="75">
        <f>'Known LI Actuals'!AK18+'Known LI Actuals'!$AL18*'Known LI Actuals'!AK18/SUM('Known LI Actuals'!$AF18:$AK18)</f>
        <v>28187.342453625693</v>
      </c>
      <c r="AK18" s="76">
        <f t="shared" si="39"/>
        <v>174486.30900000001</v>
      </c>
      <c r="AL18" s="77" t="s">
        <v>1</v>
      </c>
      <c r="AM18" s="77" t="s">
        <v>1</v>
      </c>
      <c r="AN18" s="77" t="s">
        <v>1</v>
      </c>
      <c r="AO18" s="77" t="s">
        <v>1</v>
      </c>
      <c r="AP18" s="77" t="s">
        <v>1</v>
      </c>
      <c r="AQ18" s="77" t="s">
        <v>1</v>
      </c>
      <c r="AR18" s="75">
        <f>'Known LI Actuals'!AT18</f>
        <v>18.527000000000001</v>
      </c>
      <c r="AS18" s="75">
        <f>'Known LI Actuals'!AU18</f>
        <v>19.116</v>
      </c>
      <c r="AT18" s="75">
        <f>'Known LI Actuals'!AV18</f>
        <v>17.52</v>
      </c>
      <c r="AU18" s="75">
        <f>'Known LI Actuals'!AW18</f>
        <v>16.744</v>
      </c>
      <c r="AV18" s="75">
        <f>'Known LI Actuals'!AX18</f>
        <v>16.568999999999999</v>
      </c>
      <c r="AW18" s="75">
        <f>'Known LI Actuals'!AY18</f>
        <v>18.338000000000001</v>
      </c>
      <c r="AX18" s="79">
        <f>'Known LI Actuals'!BA18+'Known LI Actuals'!$BG18*'Known LI Actuals'!BA18/SUM('Known LI Actuals'!$BA18:$BF18)</f>
        <v>33736.163653406817</v>
      </c>
      <c r="AY18" s="79">
        <f>'Known LI Actuals'!BB18+'Known LI Actuals'!$BG18*'Known LI Actuals'!BB18/SUM('Known LI Actuals'!$BA18:$BF18)</f>
        <v>30830.597034060091</v>
      </c>
      <c r="AZ18" s="79">
        <f>'Known LI Actuals'!BC18+'Known LI Actuals'!$BG18*'Known LI Actuals'!BC18/SUM('Known LI Actuals'!$BA18:$BF18)</f>
        <v>102560.7472625993</v>
      </c>
      <c r="BA18" s="79">
        <f>'Known LI Actuals'!BD18+'Known LI Actuals'!$BG18*'Known LI Actuals'!BD18/SUM('Known LI Actuals'!$BA18:$BF18)</f>
        <v>73455.370339025831</v>
      </c>
      <c r="BB18" s="79">
        <f>'Known LI Actuals'!BE18+'Known LI Actuals'!$BG18*'Known LI Actuals'!BE18/SUM('Known LI Actuals'!$BA18:$BF18)</f>
        <v>25345.09463292182</v>
      </c>
      <c r="BC18" s="79">
        <f>'Known LI Actuals'!BF18+'Known LI Actuals'!$BG18*'Known LI Actuals'!BF18/SUM('Known LI Actuals'!$BA18:$BF18)</f>
        <v>50105.827077986134</v>
      </c>
      <c r="BD18" s="80">
        <f t="shared" si="40"/>
        <v>316033.8</v>
      </c>
      <c r="BE18" s="81">
        <f>'Known LI Actuals'!BI18</f>
        <v>29.76</v>
      </c>
      <c r="BF18" s="81">
        <f>'Known LI Actuals'!BJ18</f>
        <v>30.52</v>
      </c>
      <c r="BG18" s="81">
        <f>'Known LI Actuals'!BK18</f>
        <v>28.89</v>
      </c>
      <c r="BH18" s="81">
        <f>'Known LI Actuals'!BL18</f>
        <v>28.16</v>
      </c>
      <c r="BI18" s="81">
        <f>'Known LI Actuals'!BM18</f>
        <v>27.92</v>
      </c>
      <c r="BJ18" s="81">
        <f>'Known LI Actuals'!BN18</f>
        <v>29.84</v>
      </c>
      <c r="BK18" s="61">
        <f t="shared" si="41"/>
        <v>45.195990585045699</v>
      </c>
      <c r="BL18" s="61">
        <f t="shared" si="42"/>
        <v>48.211076041066974</v>
      </c>
      <c r="BM18" s="61">
        <f t="shared" si="43"/>
        <v>46.003715463730671</v>
      </c>
      <c r="BN18" s="61">
        <f t="shared" si="44"/>
        <v>46.073175178575319</v>
      </c>
      <c r="BO18" s="61">
        <f t="shared" si="45"/>
        <v>46.627258486333183</v>
      </c>
      <c r="BP18" s="61">
        <f t="shared" si="46"/>
        <v>47.190527457075746</v>
      </c>
      <c r="BQ18" s="61">
        <f t="shared" si="47"/>
        <v>-15.435990585045698</v>
      </c>
      <c r="BR18" s="61">
        <f t="shared" si="48"/>
        <v>-17.691076041066975</v>
      </c>
      <c r="BS18" s="61">
        <f t="shared" si="34"/>
        <v>-17.113715463730671</v>
      </c>
      <c r="BT18" s="61">
        <f t="shared" si="35"/>
        <v>-17.913175178575319</v>
      </c>
      <c r="BU18" s="61">
        <f t="shared" si="36"/>
        <v>-18.707258486333181</v>
      </c>
      <c r="BV18" s="61">
        <f t="shared" si="37"/>
        <v>-17.350527457075746</v>
      </c>
    </row>
    <row r="19" spans="1:74" x14ac:dyDescent="0.2">
      <c r="A19" s="302"/>
      <c r="B19" s="72">
        <v>202210</v>
      </c>
      <c r="C19" s="73">
        <f>'Known LI Actuals'!C19+'Known LI Actuals'!$I19*'Known LI Actuals'!C19/SUM('Known LI Actuals'!$C19:$H19)</f>
        <v>750.83756834995177</v>
      </c>
      <c r="D19" s="73">
        <f>'Known LI Actuals'!D19+'Known LI Actuals'!$I19*'Known LI Actuals'!D19/SUM('Known LI Actuals'!$C19:$H19)</f>
        <v>648.95400450305567</v>
      </c>
      <c r="E19" s="73">
        <f>'Known LI Actuals'!E19+'Known LI Actuals'!$I19*'Known LI Actuals'!E19/SUM('Known LI Actuals'!$C19:$H19)</f>
        <v>2248.0829848825988</v>
      </c>
      <c r="F19" s="73">
        <f>'Known LI Actuals'!F19+'Known LI Actuals'!$I19*'Known LI Actuals'!F19/SUM('Known LI Actuals'!$C19:$H19)</f>
        <v>1611.3107108394981</v>
      </c>
      <c r="G19" s="73">
        <f>'Known LI Actuals'!G19+'Known LI Actuals'!$I19*'Known LI Actuals'!G19/SUM('Known LI Actuals'!$C19:$H19)</f>
        <v>545.96301061434542</v>
      </c>
      <c r="H19" s="73">
        <f>'Known LI Actuals'!H19+'Known LI Actuals'!$I19*'Known LI Actuals'!H19/SUM('Known LI Actuals'!$C19:$H19)</f>
        <v>1080.85172081055</v>
      </c>
      <c r="I19" s="74">
        <f t="shared" si="38"/>
        <v>6886</v>
      </c>
      <c r="J19" s="89" t="s">
        <v>1</v>
      </c>
      <c r="K19" s="89" t="s">
        <v>1</v>
      </c>
      <c r="L19" s="89" t="s">
        <v>1</v>
      </c>
      <c r="M19" s="89" t="s">
        <v>1</v>
      </c>
      <c r="N19" s="89" t="s">
        <v>1</v>
      </c>
      <c r="O19" s="89" t="s">
        <v>1</v>
      </c>
      <c r="P19" s="74" t="s">
        <v>1</v>
      </c>
      <c r="Q19" s="89" t="s">
        <v>1</v>
      </c>
      <c r="R19" s="89" t="s">
        <v>1</v>
      </c>
      <c r="S19" s="89" t="s">
        <v>1</v>
      </c>
      <c r="T19" s="89" t="s">
        <v>1</v>
      </c>
      <c r="U19" s="89" t="s">
        <v>1</v>
      </c>
      <c r="V19" s="89" t="s">
        <v>1</v>
      </c>
      <c r="W19" s="74" t="s">
        <v>1</v>
      </c>
      <c r="X19" s="77" t="s">
        <v>1</v>
      </c>
      <c r="Y19" s="77" t="s">
        <v>1</v>
      </c>
      <c r="Z19" s="77" t="s">
        <v>1</v>
      </c>
      <c r="AA19" s="77" t="s">
        <v>1</v>
      </c>
      <c r="AB19" s="77" t="s">
        <v>1</v>
      </c>
      <c r="AC19" s="77" t="s">
        <v>1</v>
      </c>
      <c r="AD19" s="78" t="s">
        <v>1</v>
      </c>
      <c r="AE19" s="75">
        <f>'Known LI Actuals'!AF19+'Known LI Actuals'!$AL19*'Known LI Actuals'!AF19/SUM('Known LI Actuals'!$AF19:$AK19)</f>
        <v>29028.485974263844</v>
      </c>
      <c r="AF19" s="75">
        <f>'Known LI Actuals'!AG19+'Known LI Actuals'!$AL19*'Known LI Actuals'!AG19/SUM('Known LI Actuals'!$AF19:$AK19)</f>
        <v>26770.939975309619</v>
      </c>
      <c r="AG19" s="75">
        <f>'Known LI Actuals'!AH19+'Known LI Actuals'!$AL19*'Known LI Actuals'!AH19/SUM('Known LI Actuals'!$AF19:$AK19)</f>
        <v>86180.540824759795</v>
      </c>
      <c r="AH19" s="75">
        <f>'Known LI Actuals'!AI19+'Known LI Actuals'!$AL19*'Known LI Actuals'!AI19/SUM('Known LI Actuals'!$AF19:$AK19)</f>
        <v>60776.648144830629</v>
      </c>
      <c r="AI19" s="75">
        <f>'Known LI Actuals'!AJ19+'Known LI Actuals'!$AL19*'Known LI Actuals'!AJ19/SUM('Known LI Actuals'!$AF19:$AK19)</f>
        <v>20560.077099731359</v>
      </c>
      <c r="AJ19" s="75">
        <f>'Known LI Actuals'!AK19+'Known LI Actuals'!$AL19*'Known LI Actuals'!AK19/SUM('Known LI Actuals'!$AF19:$AK19)</f>
        <v>43898.867981104755</v>
      </c>
      <c r="AK19" s="76">
        <f t="shared" si="39"/>
        <v>267215.56</v>
      </c>
      <c r="AL19" s="77" t="s">
        <v>1</v>
      </c>
      <c r="AM19" s="77" t="s">
        <v>1</v>
      </c>
      <c r="AN19" s="77" t="s">
        <v>1</v>
      </c>
      <c r="AO19" s="77" t="s">
        <v>1</v>
      </c>
      <c r="AP19" s="77" t="s">
        <v>1</v>
      </c>
      <c r="AQ19" s="77" t="s">
        <v>1</v>
      </c>
      <c r="AR19" s="75">
        <f>'Known LI Actuals'!AT19</f>
        <v>26.847999999999999</v>
      </c>
      <c r="AS19" s="75">
        <f>'Known LI Actuals'!AU19</f>
        <v>27.635000000000002</v>
      </c>
      <c r="AT19" s="75">
        <f>'Known LI Actuals'!AV19</f>
        <v>25.268000000000001</v>
      </c>
      <c r="AU19" s="75">
        <f>'Known LI Actuals'!AW19</f>
        <v>24.454000000000001</v>
      </c>
      <c r="AV19" s="75">
        <f>'Known LI Actuals'!AX19</f>
        <v>23.917999999999999</v>
      </c>
      <c r="AW19" s="75">
        <f>'Known LI Actuals'!AY19</f>
        <v>26.984999999999999</v>
      </c>
      <c r="AX19" s="79">
        <f>'Known LI Actuals'!BA19+'Known LI Actuals'!$BG19*'Known LI Actuals'!BA19/SUM('Known LI Actuals'!$BA19:$BF19)</f>
        <v>44284.679905903206</v>
      </c>
      <c r="AY19" s="79">
        <f>'Known LI Actuals'!BB19+'Known LI Actuals'!$BG19*'Known LI Actuals'!BB19/SUM('Known LI Actuals'!$BA19:$BF19)</f>
        <v>40778.080006699762</v>
      </c>
      <c r="AZ19" s="79">
        <f>'Known LI Actuals'!BC19+'Known LI Actuals'!$BG19*'Known LI Actuals'!BC19/SUM('Known LI Actuals'!$BA19:$BF19)</f>
        <v>134259.83727392665</v>
      </c>
      <c r="BA19" s="79">
        <f>'Known LI Actuals'!BD19+'Known LI Actuals'!$BG19*'Known LI Actuals'!BD19/SUM('Known LI Actuals'!$BA19:$BF19)</f>
        <v>95800.667255422974</v>
      </c>
      <c r="BB19" s="79">
        <f>'Known LI Actuals'!BE19+'Known LI Actuals'!$BG19*'Known LI Actuals'!BE19/SUM('Known LI Actuals'!$BA19:$BF19)</f>
        <v>32714.968241896706</v>
      </c>
      <c r="BC19" s="79">
        <f>'Known LI Actuals'!BF19+'Known LI Actuals'!$BG19*'Known LI Actuals'!BF19/SUM('Known LI Actuals'!$BA19:$BF19)</f>
        <v>67038.487316150684</v>
      </c>
      <c r="BD19" s="80">
        <f t="shared" si="40"/>
        <v>414876.72</v>
      </c>
      <c r="BE19" s="81">
        <f>'Known LI Actuals'!BI19</f>
        <v>38.97</v>
      </c>
      <c r="BF19" s="81">
        <f>'Known LI Actuals'!BJ19</f>
        <v>39.9</v>
      </c>
      <c r="BG19" s="81">
        <f>'Known LI Actuals'!BK19</f>
        <v>37.6</v>
      </c>
      <c r="BH19" s="81">
        <f>'Known LI Actuals'!BL19</f>
        <v>36.46</v>
      </c>
      <c r="BI19" s="81">
        <f>'Known LI Actuals'!BM19</f>
        <v>35.97</v>
      </c>
      <c r="BJ19" s="81">
        <f>'Known LI Actuals'!BN19</f>
        <v>39.380000000000003</v>
      </c>
      <c r="BK19" s="61">
        <f t="shared" si="41"/>
        <v>58.980373082854214</v>
      </c>
      <c r="BL19" s="61">
        <f t="shared" si="42"/>
        <v>62.83662589912835</v>
      </c>
      <c r="BM19" s="61">
        <f t="shared" si="43"/>
        <v>59.721922267446047</v>
      </c>
      <c r="BN19" s="61">
        <f t="shared" si="44"/>
        <v>59.455117260103428</v>
      </c>
      <c r="BO19" s="61">
        <f t="shared" si="45"/>
        <v>59.921583707812282</v>
      </c>
      <c r="BP19" s="61">
        <f t="shared" si="46"/>
        <v>62.023759619753697</v>
      </c>
      <c r="BQ19" s="61">
        <f t="shared" si="47"/>
        <v>-20.010373082854215</v>
      </c>
      <c r="BR19" s="61">
        <f t="shared" si="48"/>
        <v>-22.936625899128352</v>
      </c>
      <c r="BS19" s="61">
        <f t="shared" si="34"/>
        <v>-22.121922267446045</v>
      </c>
      <c r="BT19" s="61">
        <f t="shared" si="35"/>
        <v>-22.995117260103427</v>
      </c>
      <c r="BU19" s="61">
        <f t="shared" si="36"/>
        <v>-23.951583707812283</v>
      </c>
      <c r="BV19" s="61">
        <f t="shared" si="37"/>
        <v>-22.643759619753695</v>
      </c>
    </row>
    <row r="20" spans="1:74" x14ac:dyDescent="0.2">
      <c r="A20" s="302"/>
      <c r="B20" s="72">
        <v>202211</v>
      </c>
      <c r="C20" s="73">
        <f>'Known LI Actuals'!C20+'Known LI Actuals'!$I20*'Known LI Actuals'!C20/SUM('Known LI Actuals'!$C20:$H20)</f>
        <v>756.52157238734424</v>
      </c>
      <c r="D20" s="73">
        <f>'Known LI Actuals'!D20+'Known LI Actuals'!$I20*'Known LI Actuals'!D20/SUM('Known LI Actuals'!$C20:$H20)</f>
        <v>656.54074784276122</v>
      </c>
      <c r="E20" s="73">
        <f>'Known LI Actuals'!E20+'Known LI Actuals'!$I20*'Known LI Actuals'!E20/SUM('Known LI Actuals'!$C20:$H20)</f>
        <v>2261.788430808565</v>
      </c>
      <c r="F20" s="73">
        <f>'Known LI Actuals'!F20+'Known LI Actuals'!$I20*'Known LI Actuals'!F20/SUM('Known LI Actuals'!$C20:$H20)</f>
        <v>1620.8002556727388</v>
      </c>
      <c r="G20" s="73">
        <f>'Known LI Actuals'!G20+'Known LI Actuals'!$I20*'Known LI Actuals'!G20/SUM('Known LI Actuals'!$C20:$H20)</f>
        <v>551.00543304570147</v>
      </c>
      <c r="H20" s="73">
        <f>'Known LI Actuals'!H20+'Known LI Actuals'!$I20*'Known LI Actuals'!H20/SUM('Known LI Actuals'!$C20:$H20)</f>
        <v>1105.343560242889</v>
      </c>
      <c r="I20" s="74">
        <f t="shared" si="38"/>
        <v>6951.9999999999991</v>
      </c>
      <c r="J20" s="89" t="s">
        <v>1</v>
      </c>
      <c r="K20" s="89" t="s">
        <v>1</v>
      </c>
      <c r="L20" s="89" t="s">
        <v>1</v>
      </c>
      <c r="M20" s="89" t="s">
        <v>1</v>
      </c>
      <c r="N20" s="89" t="s">
        <v>1</v>
      </c>
      <c r="O20" s="89" t="s">
        <v>1</v>
      </c>
      <c r="P20" s="74" t="s">
        <v>1</v>
      </c>
      <c r="Q20" s="89" t="s">
        <v>1</v>
      </c>
      <c r="R20" s="89" t="s">
        <v>1</v>
      </c>
      <c r="S20" s="89" t="s">
        <v>1</v>
      </c>
      <c r="T20" s="89" t="s">
        <v>1</v>
      </c>
      <c r="U20" s="89" t="s">
        <v>1</v>
      </c>
      <c r="V20" s="89" t="s">
        <v>1</v>
      </c>
      <c r="W20" s="74" t="s">
        <v>1</v>
      </c>
      <c r="X20" s="77" t="s">
        <v>1</v>
      </c>
      <c r="Y20" s="77" t="s">
        <v>1</v>
      </c>
      <c r="Z20" s="77" t="s">
        <v>1</v>
      </c>
      <c r="AA20" s="77" t="s">
        <v>1</v>
      </c>
      <c r="AB20" s="77" t="s">
        <v>1</v>
      </c>
      <c r="AC20" s="77" t="s">
        <v>1</v>
      </c>
      <c r="AD20" s="78" t="s">
        <v>1</v>
      </c>
      <c r="AE20" s="75">
        <f>'Known LI Actuals'!AF20+'Known LI Actuals'!$AL20*'Known LI Actuals'!AF20/SUM('Known LI Actuals'!$AF20:$AK20)</f>
        <v>83664.289080434843</v>
      </c>
      <c r="AF20" s="75">
        <f>'Known LI Actuals'!AG20+'Known LI Actuals'!$AL20*'Known LI Actuals'!AG20/SUM('Known LI Actuals'!$AF20:$AK20)</f>
        <v>78770.706219036307</v>
      </c>
      <c r="AG20" s="75">
        <f>'Known LI Actuals'!AH20+'Known LI Actuals'!$AL20*'Known LI Actuals'!AH20/SUM('Known LI Actuals'!$AF20:$AK20)</f>
        <v>267518.55427027092</v>
      </c>
      <c r="AH20" s="75">
        <f>'Known LI Actuals'!AI20+'Known LI Actuals'!$AL20*'Known LI Actuals'!AI20/SUM('Known LI Actuals'!$AF20:$AK20)</f>
        <v>198047.21326306186</v>
      </c>
      <c r="AI20" s="75">
        <f>'Known LI Actuals'!AJ20+'Known LI Actuals'!$AL20*'Known LI Actuals'!AJ20/SUM('Known LI Actuals'!$AF20:$AK20)</f>
        <v>66292.136307158973</v>
      </c>
      <c r="AJ20" s="75">
        <f>'Known LI Actuals'!AK20+'Known LI Actuals'!$AL20*'Known LI Actuals'!AK20/SUM('Known LI Actuals'!$AF20:$AK20)</f>
        <v>136917.17386003712</v>
      </c>
      <c r="AK20" s="76">
        <f t="shared" si="39"/>
        <v>831210.07299999997</v>
      </c>
      <c r="AL20" s="77" t="s">
        <v>1</v>
      </c>
      <c r="AM20" s="77" t="s">
        <v>1</v>
      </c>
      <c r="AN20" s="77" t="s">
        <v>1</v>
      </c>
      <c r="AO20" s="77" t="s">
        <v>1</v>
      </c>
      <c r="AP20" s="77" t="s">
        <v>1</v>
      </c>
      <c r="AQ20" s="77" t="s">
        <v>1</v>
      </c>
      <c r="AR20" s="75">
        <f>'Known LI Actuals'!AT20</f>
        <v>73.765000000000001</v>
      </c>
      <c r="AS20" s="75">
        <f>'Known LI Actuals'!AU20</f>
        <v>77.902000000000001</v>
      </c>
      <c r="AT20" s="75">
        <f>'Known LI Actuals'!AV20</f>
        <v>75.781999999999996</v>
      </c>
      <c r="AU20" s="75">
        <f>'Known LI Actuals'!AW20</f>
        <v>75.893000000000001</v>
      </c>
      <c r="AV20" s="75">
        <f>'Known LI Actuals'!AX20</f>
        <v>73.991</v>
      </c>
      <c r="AW20" s="75">
        <f>'Known LI Actuals'!AY20</f>
        <v>79.278999999999996</v>
      </c>
      <c r="AX20" s="79">
        <f>'Known LI Actuals'!BA20+'Known LI Actuals'!$BG20*'Known LI Actuals'!BA20/SUM('Known LI Actuals'!$BA20:$BF20)</f>
        <v>108601.94198882769</v>
      </c>
      <c r="AY20" s="79">
        <f>'Known LI Actuals'!BB20+'Known LI Actuals'!$BG20*'Known LI Actuals'!BB20/SUM('Known LI Actuals'!$BA20:$BF20)</f>
        <v>102501.40859012013</v>
      </c>
      <c r="AZ20" s="79">
        <f>'Known LI Actuals'!BC20+'Known LI Actuals'!$BG20*'Known LI Actuals'!BC20/SUM('Known LI Actuals'!$BA20:$BF20)</f>
        <v>348668.4678030216</v>
      </c>
      <c r="BA20" s="79">
        <f>'Known LI Actuals'!BD20+'Known LI Actuals'!$BG20*'Known LI Actuals'!BD20/SUM('Known LI Actuals'!$BA20:$BF20)</f>
        <v>256893.63111747586</v>
      </c>
      <c r="BB20" s="79">
        <f>'Known LI Actuals'!BE20+'Known LI Actuals'!$BG20*'Known LI Actuals'!BE20/SUM('Known LI Actuals'!$BA20:$BF20)</f>
        <v>85914.047654761496</v>
      </c>
      <c r="BC20" s="79">
        <f>'Known LI Actuals'!BF20+'Known LI Actuals'!$BG20*'Known LI Actuals'!BF20/SUM('Known LI Actuals'!$BA20:$BF20)</f>
        <v>176865.64284579322</v>
      </c>
      <c r="BD20" s="80">
        <f t="shared" si="40"/>
        <v>1079445.1399999999</v>
      </c>
      <c r="BE20" s="81">
        <f>'Known LI Actuals'!BI20</f>
        <v>94.47</v>
      </c>
      <c r="BF20" s="81">
        <f>'Known LI Actuals'!BJ20</f>
        <v>98.86</v>
      </c>
      <c r="BG20" s="81">
        <f>'Known LI Actuals'!BK20</f>
        <v>96.89</v>
      </c>
      <c r="BH20" s="81">
        <f>'Known LI Actuals'!BL20</f>
        <v>96.98</v>
      </c>
      <c r="BI20" s="81">
        <f>'Known LI Actuals'!BM20</f>
        <v>93.67</v>
      </c>
      <c r="BJ20" s="81">
        <f>'Known LI Actuals'!BN20</f>
        <v>101.48</v>
      </c>
      <c r="BK20" s="61">
        <f t="shared" si="41"/>
        <v>143.5543227751115</v>
      </c>
      <c r="BL20" s="61">
        <f t="shared" si="42"/>
        <v>156.12345300259838</v>
      </c>
      <c r="BM20" s="61">
        <f t="shared" si="43"/>
        <v>154.15609305171677</v>
      </c>
      <c r="BN20" s="61">
        <f t="shared" si="44"/>
        <v>158.49801986293991</v>
      </c>
      <c r="BO20" s="61">
        <f t="shared" si="45"/>
        <v>155.92232399573385</v>
      </c>
      <c r="BP20" s="61">
        <f t="shared" si="46"/>
        <v>160.00965600860661</v>
      </c>
      <c r="BQ20" s="61">
        <f t="shared" si="47"/>
        <v>-49.084322775111502</v>
      </c>
      <c r="BR20" s="61">
        <f t="shared" si="48"/>
        <v>-57.263453002598382</v>
      </c>
      <c r="BS20" s="61">
        <f t="shared" si="34"/>
        <v>-57.266093051716766</v>
      </c>
      <c r="BT20" s="61">
        <f t="shared" si="35"/>
        <v>-61.518019862939909</v>
      </c>
      <c r="BU20" s="61">
        <f t="shared" si="36"/>
        <v>-62.252323995733846</v>
      </c>
      <c r="BV20" s="61">
        <f t="shared" si="37"/>
        <v>-58.529656008606608</v>
      </c>
    </row>
    <row r="21" spans="1:74" x14ac:dyDescent="0.2">
      <c r="A21" s="302"/>
      <c r="B21" s="72">
        <v>202212</v>
      </c>
      <c r="C21" s="73">
        <f>'Known LI Actuals'!C21+'Known LI Actuals'!$I21*'Known LI Actuals'!C21/SUM('Known LI Actuals'!$C21:$H21)</f>
        <v>745.30040485829954</v>
      </c>
      <c r="D21" s="73">
        <f>'Known LI Actuals'!D21+'Known LI Actuals'!$I21*'Known LI Actuals'!D21/SUM('Known LI Actuals'!$C21:$H21)</f>
        <v>665.20842105263159</v>
      </c>
      <c r="E21" s="73">
        <f>'Known LI Actuals'!E21+'Known LI Actuals'!$I21*'Known LI Actuals'!E21/SUM('Known LI Actuals'!$C21:$H21)</f>
        <v>2229.2268825910933</v>
      </c>
      <c r="F21" s="73">
        <f>'Known LI Actuals'!F21+'Known LI Actuals'!$I21*'Known LI Actuals'!F21/SUM('Known LI Actuals'!$C21:$H21)</f>
        <v>1596.2777327935223</v>
      </c>
      <c r="G21" s="73">
        <f>'Known LI Actuals'!G21+'Known LI Actuals'!$I21*'Known LI Actuals'!G21/SUM('Known LI Actuals'!$C21:$H21)</f>
        <v>540.62089068825912</v>
      </c>
      <c r="H21" s="73">
        <f>'Known LI Actuals'!H21+'Known LI Actuals'!$I21*'Known LI Actuals'!H21/SUM('Known LI Actuals'!$C21:$H21)</f>
        <v>1092.3656680161944</v>
      </c>
      <c r="I21" s="74">
        <f t="shared" si="38"/>
        <v>6869</v>
      </c>
      <c r="J21" s="89" t="s">
        <v>1</v>
      </c>
      <c r="K21" s="89" t="s">
        <v>1</v>
      </c>
      <c r="L21" s="89" t="s">
        <v>1</v>
      </c>
      <c r="M21" s="89" t="s">
        <v>1</v>
      </c>
      <c r="N21" s="89" t="s">
        <v>1</v>
      </c>
      <c r="O21" s="89" t="s">
        <v>1</v>
      </c>
      <c r="P21" s="74" t="s">
        <v>1</v>
      </c>
      <c r="Q21" s="89" t="s">
        <v>1</v>
      </c>
      <c r="R21" s="89" t="s">
        <v>1</v>
      </c>
      <c r="S21" s="89" t="s">
        <v>1</v>
      </c>
      <c r="T21" s="89" t="s">
        <v>1</v>
      </c>
      <c r="U21" s="89" t="s">
        <v>1</v>
      </c>
      <c r="V21" s="89" t="s">
        <v>1</v>
      </c>
      <c r="W21" s="74" t="s">
        <v>1</v>
      </c>
      <c r="X21" s="77" t="s">
        <v>1</v>
      </c>
      <c r="Y21" s="77" t="s">
        <v>1</v>
      </c>
      <c r="Z21" s="77" t="s">
        <v>1</v>
      </c>
      <c r="AA21" s="77" t="s">
        <v>1</v>
      </c>
      <c r="AB21" s="77" t="s">
        <v>1</v>
      </c>
      <c r="AC21" s="77" t="s">
        <v>1</v>
      </c>
      <c r="AD21" s="78" t="s">
        <v>1</v>
      </c>
      <c r="AE21" s="75">
        <f>'Known LI Actuals'!AF21+'Known LI Actuals'!$AL21*'Known LI Actuals'!AF21/SUM('Known LI Actuals'!$AF21:$AK21)</f>
        <v>128733.94219692596</v>
      </c>
      <c r="AF21" s="75">
        <f>'Known LI Actuals'!AG21+'Known LI Actuals'!$AL21*'Known LI Actuals'!AG21/SUM('Known LI Actuals'!$AF21:$AK21)</f>
        <v>120227.22914538985</v>
      </c>
      <c r="AG21" s="75">
        <f>'Known LI Actuals'!AH21+'Known LI Actuals'!$AL21*'Known LI Actuals'!AH21/SUM('Known LI Actuals'!$AF21:$AK21)</f>
        <v>404295.15604586975</v>
      </c>
      <c r="AH21" s="75">
        <f>'Known LI Actuals'!AI21+'Known LI Actuals'!$AL21*'Known LI Actuals'!AI21/SUM('Known LI Actuals'!$AF21:$AK21)</f>
        <v>306513.00932965847</v>
      </c>
      <c r="AI21" s="75">
        <f>'Known LI Actuals'!AJ21+'Known LI Actuals'!$AL21*'Known LI Actuals'!AJ21/SUM('Known LI Actuals'!$AF21:$AK21)</f>
        <v>105096.06283300575</v>
      </c>
      <c r="AJ21" s="75">
        <f>'Known LI Actuals'!AK21+'Known LI Actuals'!$AL21*'Known LI Actuals'!AK21/SUM('Known LI Actuals'!$AF21:$AK21)</f>
        <v>209269.1354491502</v>
      </c>
      <c r="AK21" s="76">
        <f t="shared" si="39"/>
        <v>1274134.5349999999</v>
      </c>
      <c r="AL21" s="77" t="s">
        <v>1</v>
      </c>
      <c r="AM21" s="77" t="s">
        <v>1</v>
      </c>
      <c r="AN21" s="77" t="s">
        <v>1</v>
      </c>
      <c r="AO21" s="77" t="s">
        <v>1</v>
      </c>
      <c r="AP21" s="77" t="s">
        <v>1</v>
      </c>
      <c r="AQ21" s="77" t="s">
        <v>1</v>
      </c>
      <c r="AR21" s="75">
        <f>'Known LI Actuals'!AT21</f>
        <v>115.6</v>
      </c>
      <c r="AS21" s="75">
        <f>'Known LI Actuals'!AU21</f>
        <v>115.66500000000001</v>
      </c>
      <c r="AT21" s="75">
        <f>'Known LI Actuals'!AV21</f>
        <v>115.24</v>
      </c>
      <c r="AU21" s="75">
        <f>'Known LI Actuals'!AW21</f>
        <v>118.645</v>
      </c>
      <c r="AV21" s="75">
        <f>'Known LI Actuals'!AX21</f>
        <v>118.236</v>
      </c>
      <c r="AW21" s="75">
        <f>'Known LI Actuals'!AY21</f>
        <v>121.95699999999999</v>
      </c>
      <c r="AX21" s="79">
        <f>'Known LI Actuals'!BA21+'Known LI Actuals'!$BG21*'Known LI Actuals'!BA21/SUM('Known LI Actuals'!$BA21:$BF21)</f>
        <v>167881.83496347</v>
      </c>
      <c r="AY21" s="79">
        <f>'Known LI Actuals'!BB21+'Known LI Actuals'!$BG21*'Known LI Actuals'!BB21/SUM('Known LI Actuals'!$BA21:$BF21)</f>
        <v>157209.89186474885</v>
      </c>
      <c r="AZ21" s="79">
        <f>'Known LI Actuals'!BC21+'Known LI Actuals'!$BG21*'Known LI Actuals'!BC21/SUM('Known LI Actuals'!$BA21:$BF21)</f>
        <v>527959.75294237875</v>
      </c>
      <c r="BA21" s="79">
        <f>'Known LI Actuals'!BD21+'Known LI Actuals'!$BG21*'Known LI Actuals'!BD21/SUM('Known LI Actuals'!$BA21:$BF21)</f>
        <v>398618.4528346734</v>
      </c>
      <c r="BB21" s="79">
        <f>'Known LI Actuals'!BE21+'Known LI Actuals'!$BG21*'Known LI Actuals'!BE21/SUM('Known LI Actuals'!$BA21:$BF21)</f>
        <v>136516.52434174277</v>
      </c>
      <c r="BC21" s="79">
        <f>'Known LI Actuals'!BF21+'Known LI Actuals'!$BG21*'Known LI Actuals'!BF21/SUM('Known LI Actuals'!$BA21:$BF21)</f>
        <v>272028.27305298619</v>
      </c>
      <c r="BD21" s="80">
        <f t="shared" si="40"/>
        <v>1660214.73</v>
      </c>
      <c r="BE21" s="81">
        <f>'Known LI Actuals'!BI21</f>
        <v>147.94</v>
      </c>
      <c r="BF21" s="81">
        <f>'Known LI Actuals'!BJ21</f>
        <v>148.68</v>
      </c>
      <c r="BG21" s="81">
        <f>'Known LI Actuals'!BK21</f>
        <v>148.38</v>
      </c>
      <c r="BH21" s="81">
        <f>'Known LI Actuals'!BL21</f>
        <v>152.35</v>
      </c>
      <c r="BI21" s="81">
        <f>'Known LI Actuals'!BM21</f>
        <v>151.08000000000001</v>
      </c>
      <c r="BJ21" s="81">
        <f>'Known LI Actuals'!BN21</f>
        <v>157.27000000000001</v>
      </c>
      <c r="BK21" s="61">
        <f t="shared" si="41"/>
        <v>225.25391623178922</v>
      </c>
      <c r="BL21" s="61">
        <f t="shared" si="42"/>
        <v>236.33178247500015</v>
      </c>
      <c r="BM21" s="61">
        <f t="shared" si="43"/>
        <v>236.83536075462908</v>
      </c>
      <c r="BN21" s="61">
        <f t="shared" si="44"/>
        <v>249.71748001338216</v>
      </c>
      <c r="BO21" s="61">
        <f t="shared" si="45"/>
        <v>252.51803378878853</v>
      </c>
      <c r="BP21" s="61">
        <f t="shared" si="46"/>
        <v>249.02675085624657</v>
      </c>
      <c r="BQ21" s="61">
        <f t="shared" si="47"/>
        <v>-77.313916231789221</v>
      </c>
      <c r="BR21" s="61">
        <f t="shared" si="48"/>
        <v>-87.651782475000147</v>
      </c>
      <c r="BS21" s="61">
        <f t="shared" si="34"/>
        <v>-88.455360754629083</v>
      </c>
      <c r="BT21" s="61">
        <f t="shared" si="35"/>
        <v>-97.367480013382163</v>
      </c>
      <c r="BU21" s="61">
        <f t="shared" si="36"/>
        <v>-101.43803378878852</v>
      </c>
      <c r="BV21" s="61">
        <f t="shared" si="37"/>
        <v>-91.756750856246555</v>
      </c>
    </row>
    <row r="22" spans="1:74" x14ac:dyDescent="0.2">
      <c r="A22" s="302"/>
      <c r="B22" s="72">
        <v>202301</v>
      </c>
      <c r="C22" s="73">
        <f>'Known LI Actuals'!C22+'Known LI Actuals'!$I22*'Known LI Actuals'!C22/SUM('Known LI Actuals'!$C22:$H22)</f>
        <v>761.93543282164899</v>
      </c>
      <c r="D22" s="73">
        <f>'Known LI Actuals'!D22+'Known LI Actuals'!$I22*'Known LI Actuals'!D22/SUM('Known LI Actuals'!$C22:$H22)</f>
        <v>671.30875138471276</v>
      </c>
      <c r="E22" s="73">
        <f>'Known LI Actuals'!E22+'Known LI Actuals'!$I22*'Known LI Actuals'!E22/SUM('Known LI Actuals'!$C22:$H22)</f>
        <v>2279.0932109511</v>
      </c>
      <c r="F22" s="73">
        <f>'Known LI Actuals'!F22+'Known LI Actuals'!$I22*'Known LI Actuals'!F22/SUM('Known LI Actuals'!$C22:$H22)</f>
        <v>1645.8252888115207</v>
      </c>
      <c r="G22" s="73">
        <f>'Known LI Actuals'!G22+'Known LI Actuals'!$I22*'Known LI Actuals'!G22/SUM('Known LI Actuals'!$C22:$H22)</f>
        <v>560.54280740623517</v>
      </c>
      <c r="H22" s="73">
        <f>'Known LI Actuals'!H22+'Known LI Actuals'!$I22*'Known LI Actuals'!H22/SUM('Known LI Actuals'!$C22:$H22)</f>
        <v>1151.2945086247823</v>
      </c>
      <c r="I22" s="74">
        <f t="shared" si="38"/>
        <v>7070</v>
      </c>
      <c r="J22" s="89" t="s">
        <v>1</v>
      </c>
      <c r="K22" s="89" t="s">
        <v>1</v>
      </c>
      <c r="L22" s="89" t="s">
        <v>1</v>
      </c>
      <c r="M22" s="89" t="s">
        <v>1</v>
      </c>
      <c r="N22" s="89" t="s">
        <v>1</v>
      </c>
      <c r="O22" s="89" t="s">
        <v>1</v>
      </c>
      <c r="P22" s="74" t="s">
        <v>1</v>
      </c>
      <c r="Q22" s="89" t="s">
        <v>1</v>
      </c>
      <c r="R22" s="89" t="s">
        <v>1</v>
      </c>
      <c r="S22" s="89" t="s">
        <v>1</v>
      </c>
      <c r="T22" s="89" t="s">
        <v>1</v>
      </c>
      <c r="U22" s="89" t="s">
        <v>1</v>
      </c>
      <c r="V22" s="89" t="s">
        <v>1</v>
      </c>
      <c r="W22" s="74" t="s">
        <v>1</v>
      </c>
      <c r="X22" s="77" t="s">
        <v>1</v>
      </c>
      <c r="Y22" s="77" t="s">
        <v>1</v>
      </c>
      <c r="Z22" s="77" t="s">
        <v>1</v>
      </c>
      <c r="AA22" s="77" t="s">
        <v>1</v>
      </c>
      <c r="AB22" s="77" t="s">
        <v>1</v>
      </c>
      <c r="AC22" s="77" t="s">
        <v>1</v>
      </c>
      <c r="AD22" s="78" t="s">
        <v>1</v>
      </c>
      <c r="AE22" s="75">
        <f>'Known LI Actuals'!AF22+'Known LI Actuals'!$AL22*'Known LI Actuals'!AF22/SUM('Known LI Actuals'!$AF22:$AK22)</f>
        <v>126366.20988547617</v>
      </c>
      <c r="AF22" s="75">
        <f>'Known LI Actuals'!AG22+'Known LI Actuals'!$AL22*'Known LI Actuals'!AG22/SUM('Known LI Actuals'!$AF22:$AK22)</f>
        <v>113788.34096647892</v>
      </c>
      <c r="AG22" s="75">
        <f>'Known LI Actuals'!AH22+'Known LI Actuals'!$AL22*'Known LI Actuals'!AH22/SUM('Known LI Actuals'!$AF22:$AK22)</f>
        <v>387795.50648101274</v>
      </c>
      <c r="AH22" s="75">
        <f>'Known LI Actuals'!AI22+'Known LI Actuals'!$AL22*'Known LI Actuals'!AI22/SUM('Known LI Actuals'!$AF22:$AK22)</f>
        <v>296730.04942737019</v>
      </c>
      <c r="AI22" s="75">
        <f>'Known LI Actuals'!AJ22+'Known LI Actuals'!$AL22*'Known LI Actuals'!AJ22/SUM('Known LI Actuals'!$AF22:$AK22)</f>
        <v>100973.31980480974</v>
      </c>
      <c r="AJ22" s="75">
        <f>'Known LI Actuals'!AK22+'Known LI Actuals'!$AL22*'Known LI Actuals'!AK22/SUM('Known LI Actuals'!$AF22:$AK22)</f>
        <v>207594.48943485221</v>
      </c>
      <c r="AK22" s="76">
        <f t="shared" si="39"/>
        <v>1233247.916</v>
      </c>
      <c r="AL22" s="77" t="s">
        <v>1</v>
      </c>
      <c r="AM22" s="77" t="s">
        <v>1</v>
      </c>
      <c r="AN22" s="77" t="s">
        <v>1</v>
      </c>
      <c r="AO22" s="77" t="s">
        <v>1</v>
      </c>
      <c r="AP22" s="77" t="s">
        <v>1</v>
      </c>
      <c r="AQ22" s="77" t="s">
        <v>1</v>
      </c>
      <c r="AR22" s="75">
        <f>'Known LI Actuals'!AT22</f>
        <v>109.512</v>
      </c>
      <c r="AS22" s="75">
        <f>'Known LI Actuals'!AU22</f>
        <v>108.069</v>
      </c>
      <c r="AT22" s="75">
        <f>'Known LI Actuals'!AV22</f>
        <v>107.61499999999999</v>
      </c>
      <c r="AU22" s="75">
        <f>'Known LI Actuals'!AW22</f>
        <v>110.86199999999999</v>
      </c>
      <c r="AV22" s="75">
        <f>'Known LI Actuals'!AX22</f>
        <v>109.733</v>
      </c>
      <c r="AW22" s="75">
        <f>'Known LI Actuals'!AY22</f>
        <v>114.42400000000001</v>
      </c>
      <c r="AX22" s="79">
        <f>'Known LI Actuals'!BA22+'Known LI Actuals'!$BG22*'Known LI Actuals'!BA22/SUM('Known LI Actuals'!$BA22:$BF22)</f>
        <v>167897.66870635905</v>
      </c>
      <c r="AY22" s="79">
        <f>'Known LI Actuals'!BB22+'Known LI Actuals'!$BG22*'Known LI Actuals'!BB22/SUM('Known LI Actuals'!$BA22:$BF22)</f>
        <v>152015.16812107174</v>
      </c>
      <c r="AZ22" s="79">
        <f>'Known LI Actuals'!BC22+'Known LI Actuals'!$BG22*'Known LI Actuals'!BC22/SUM('Known LI Actuals'!$BA22:$BF22)</f>
        <v>517890.07713271101</v>
      </c>
      <c r="BA22" s="79">
        <f>'Known LI Actuals'!BD22+'Known LI Actuals'!$BG22*'Known LI Actuals'!BD22/SUM('Known LI Actuals'!$BA22:$BF22)</f>
        <v>394123.0710905235</v>
      </c>
      <c r="BB22" s="79">
        <f>'Known LI Actuals'!BE22+'Known LI Actuals'!$BG22*'Known LI Actuals'!BE22/SUM('Known LI Actuals'!$BA22:$BF22)</f>
        <v>134174.53364714759</v>
      </c>
      <c r="BC22" s="79">
        <f>'Known LI Actuals'!BF22+'Known LI Actuals'!$BG22*'Known LI Actuals'!BF22/SUM('Known LI Actuals'!$BA22:$BF22)</f>
        <v>275539.36130218714</v>
      </c>
      <c r="BD22" s="80">
        <f t="shared" si="40"/>
        <v>1641639.88</v>
      </c>
      <c r="BE22" s="81">
        <f>'Known LI Actuals'!BI22</f>
        <v>144.19</v>
      </c>
      <c r="BF22" s="81">
        <f>'Known LI Actuals'!BJ22</f>
        <v>142.16</v>
      </c>
      <c r="BG22" s="81">
        <f>'Known LI Actuals'!BK22</f>
        <v>141.86000000000001</v>
      </c>
      <c r="BH22" s="81">
        <f>'Known LI Actuals'!BL22</f>
        <v>145.46</v>
      </c>
      <c r="BI22" s="81">
        <f>'Known LI Actuals'!BM22</f>
        <v>142.71</v>
      </c>
      <c r="BJ22" s="81">
        <f>'Known LI Actuals'!BN22</f>
        <v>150.34</v>
      </c>
      <c r="BK22" s="61">
        <f t="shared" si="41"/>
        <v>220.35681958586628</v>
      </c>
      <c r="BL22" s="61">
        <f t="shared" si="42"/>
        <v>226.44598004645269</v>
      </c>
      <c r="BM22" s="61">
        <f t="shared" si="43"/>
        <v>227.23514538336397</v>
      </c>
      <c r="BN22" s="61">
        <f t="shared" si="44"/>
        <v>239.46835291073128</v>
      </c>
      <c r="BO22" s="61">
        <f t="shared" si="45"/>
        <v>239.36536491834593</v>
      </c>
      <c r="BP22" s="61">
        <f t="shared" si="46"/>
        <v>239.33004043536874</v>
      </c>
      <c r="BQ22" s="61">
        <f t="shared" si="47"/>
        <v>-76.166819585866278</v>
      </c>
      <c r="BR22" s="61">
        <f t="shared" si="48"/>
        <v>-84.285980046452693</v>
      </c>
      <c r="BS22" s="61">
        <f t="shared" si="34"/>
        <v>-85.375145383363957</v>
      </c>
      <c r="BT22" s="61">
        <f t="shared" si="35"/>
        <v>-94.008352910731276</v>
      </c>
      <c r="BU22" s="61">
        <f t="shared" si="36"/>
        <v>-96.655364918345924</v>
      </c>
      <c r="BV22" s="61">
        <f t="shared" si="37"/>
        <v>-88.990040435368741</v>
      </c>
    </row>
    <row r="23" spans="1:74" x14ac:dyDescent="0.2">
      <c r="A23" s="302"/>
      <c r="B23" s="72">
        <v>202302</v>
      </c>
      <c r="C23" s="73">
        <f>'Known LI Actuals'!C23+'Known LI Actuals'!$I23*'Known LI Actuals'!C23/SUM('Known LI Actuals'!$C23:$H23)</f>
        <v>765.6578031022475</v>
      </c>
      <c r="D23" s="73">
        <f>'Known LI Actuals'!D23+'Known LI Actuals'!$I23*'Known LI Actuals'!D23/SUM('Known LI Actuals'!$C23:$H23)</f>
        <v>675.84457106679326</v>
      </c>
      <c r="E23" s="73">
        <f>'Known LI Actuals'!E23+'Known LI Actuals'!$I23*'Known LI Actuals'!E23/SUM('Known LI Actuals'!$C23:$H23)</f>
        <v>2279.0107628996516</v>
      </c>
      <c r="F23" s="73">
        <f>'Known LI Actuals'!F23+'Known LI Actuals'!$I23*'Known LI Actuals'!F23/SUM('Known LI Actuals'!$C23:$H23)</f>
        <v>1650.3181386514721</v>
      </c>
      <c r="G23" s="73">
        <f>'Known LI Actuals'!G23+'Known LI Actuals'!$I23*'Known LI Actuals'!G23/SUM('Known LI Actuals'!$C23:$H23)</f>
        <v>562.45536562203233</v>
      </c>
      <c r="H23" s="73">
        <f>'Known LI Actuals'!H23+'Known LI Actuals'!$I23*'Known LI Actuals'!H23/SUM('Known LI Actuals'!$C23:$H23)</f>
        <v>1159.7133586578032</v>
      </c>
      <c r="I23" s="74">
        <f t="shared" si="38"/>
        <v>7092.9999999999991</v>
      </c>
      <c r="J23" s="89" t="s">
        <v>1</v>
      </c>
      <c r="K23" s="89" t="s">
        <v>1</v>
      </c>
      <c r="L23" s="89" t="s">
        <v>1</v>
      </c>
      <c r="M23" s="89" t="s">
        <v>1</v>
      </c>
      <c r="N23" s="89" t="s">
        <v>1</v>
      </c>
      <c r="O23" s="89" t="s">
        <v>1</v>
      </c>
      <c r="P23" s="74" t="s">
        <v>1</v>
      </c>
      <c r="Q23" s="89" t="s">
        <v>1</v>
      </c>
      <c r="R23" s="89" t="s">
        <v>1</v>
      </c>
      <c r="S23" s="89" t="s">
        <v>1</v>
      </c>
      <c r="T23" s="89" t="s">
        <v>1</v>
      </c>
      <c r="U23" s="89" t="s">
        <v>1</v>
      </c>
      <c r="V23" s="89" t="s">
        <v>1</v>
      </c>
      <c r="W23" s="74" t="s">
        <v>1</v>
      </c>
      <c r="X23" s="77" t="s">
        <v>1</v>
      </c>
      <c r="Y23" s="77" t="s">
        <v>1</v>
      </c>
      <c r="Z23" s="77" t="s">
        <v>1</v>
      </c>
      <c r="AA23" s="77" t="s">
        <v>1</v>
      </c>
      <c r="AB23" s="77" t="s">
        <v>1</v>
      </c>
      <c r="AC23" s="77" t="s">
        <v>1</v>
      </c>
      <c r="AD23" s="78" t="s">
        <v>1</v>
      </c>
      <c r="AE23" s="75">
        <f>'Known LI Actuals'!AF23+'Known LI Actuals'!$AL23*'Known LI Actuals'!AF23/SUM('Known LI Actuals'!$AF23:$AK23)</f>
        <v>119191.11000638439</v>
      </c>
      <c r="AF23" s="75">
        <f>'Known LI Actuals'!AG23+'Known LI Actuals'!$AL23*'Known LI Actuals'!AG23/SUM('Known LI Actuals'!$AF23:$AK23)</f>
        <v>111452.68956935294</v>
      </c>
      <c r="AG23" s="75">
        <f>'Known LI Actuals'!AH23+'Known LI Actuals'!$AL23*'Known LI Actuals'!AH23/SUM('Known LI Actuals'!$AF23:$AK23)</f>
        <v>367269.5106662676</v>
      </c>
      <c r="AH23" s="75">
        <f>'Known LI Actuals'!AI23+'Known LI Actuals'!$AL23*'Known LI Actuals'!AI23/SUM('Known LI Actuals'!$AF23:$AK23)</f>
        <v>278656.23928448214</v>
      </c>
      <c r="AI23" s="75">
        <f>'Known LI Actuals'!AJ23+'Known LI Actuals'!$AL23*'Known LI Actuals'!AJ23/SUM('Known LI Actuals'!$AF23:$AK23)</f>
        <v>97251.107614816035</v>
      </c>
      <c r="AJ23" s="75">
        <f>'Known LI Actuals'!AK23+'Known LI Actuals'!$AL23*'Known LI Actuals'!AK23/SUM('Known LI Actuals'!$AF23:$AK23)</f>
        <v>197586.50385869687</v>
      </c>
      <c r="AK23" s="76">
        <f t="shared" si="39"/>
        <v>1171407.1609999998</v>
      </c>
      <c r="AL23" s="77" t="s">
        <v>1</v>
      </c>
      <c r="AM23" s="77" t="s">
        <v>1</v>
      </c>
      <c r="AN23" s="77" t="s">
        <v>1</v>
      </c>
      <c r="AO23" s="77" t="s">
        <v>1</v>
      </c>
      <c r="AP23" s="77" t="s">
        <v>1</v>
      </c>
      <c r="AQ23" s="77" t="s">
        <v>1</v>
      </c>
      <c r="AR23" s="75">
        <f>'Known LI Actuals'!AT23</f>
        <v>103.76600000000001</v>
      </c>
      <c r="AS23" s="75">
        <f>'Known LI Actuals'!AU23</f>
        <v>105.14</v>
      </c>
      <c r="AT23" s="75">
        <f>'Known LI Actuals'!AV23</f>
        <v>102.102</v>
      </c>
      <c r="AU23" s="75">
        <f>'Known LI Actuals'!AW23</f>
        <v>104.18899999999999</v>
      </c>
      <c r="AV23" s="75">
        <f>'Known LI Actuals'!AX23</f>
        <v>105.155</v>
      </c>
      <c r="AW23" s="75">
        <f>'Known LI Actuals'!AY23</f>
        <v>108.42100000000001</v>
      </c>
      <c r="AX23" s="79">
        <f>'Known LI Actuals'!BA23+'Known LI Actuals'!$BG23*'Known LI Actuals'!BA23/SUM('Known LI Actuals'!$BA23:$BF23)</f>
        <v>164747.53900700383</v>
      </c>
      <c r="AY23" s="79">
        <f>'Known LI Actuals'!BB23+'Known LI Actuals'!$BG23*'Known LI Actuals'!BB23/SUM('Known LI Actuals'!$BA23:$BF23)</f>
        <v>154454.09670082957</v>
      </c>
      <c r="AZ23" s="79">
        <f>'Known LI Actuals'!BC23+'Known LI Actuals'!$BG23*'Known LI Actuals'!BC23/SUM('Known LI Actuals'!$BA23:$BF23)</f>
        <v>509193.67116254638</v>
      </c>
      <c r="BA23" s="79">
        <f>'Known LI Actuals'!BD23+'Known LI Actuals'!$BG23*'Known LI Actuals'!BD23/SUM('Known LI Actuals'!$BA23:$BF23)</f>
        <v>384830.46237683611</v>
      </c>
      <c r="BB23" s="79">
        <f>'Known LI Actuals'!BE23+'Known LI Actuals'!$BG23*'Known LI Actuals'!BE23/SUM('Known LI Actuals'!$BA23:$BF23)</f>
        <v>134187.36255769012</v>
      </c>
      <c r="BC23" s="79">
        <f>'Known LI Actuals'!BF23+'Known LI Actuals'!$BG23*'Known LI Actuals'!BF23/SUM('Known LI Actuals'!$BA23:$BF23)</f>
        <v>272523.41819509398</v>
      </c>
      <c r="BD23" s="80">
        <f t="shared" si="40"/>
        <v>1619936.5499999998</v>
      </c>
      <c r="BE23" s="81">
        <f>'Known LI Actuals'!BI23</f>
        <v>141.11000000000001</v>
      </c>
      <c r="BF23" s="81">
        <f>'Known LI Actuals'!BJ23</f>
        <v>143.6</v>
      </c>
      <c r="BG23" s="81">
        <f>'Known LI Actuals'!BK23</f>
        <v>139.68</v>
      </c>
      <c r="BH23" s="81">
        <f>'Known LI Actuals'!BL23</f>
        <v>142.03</v>
      </c>
      <c r="BI23" s="81">
        <f>'Known LI Actuals'!BM23</f>
        <v>142.15</v>
      </c>
      <c r="BJ23" s="81">
        <f>'Known LI Actuals'!BN23</f>
        <v>147.9</v>
      </c>
      <c r="BK23" s="61">
        <f t="shared" si="41"/>
        <v>215.17124012775602</v>
      </c>
      <c r="BL23" s="61">
        <f t="shared" si="42"/>
        <v>228.53493734074098</v>
      </c>
      <c r="BM23" s="61">
        <f t="shared" si="43"/>
        <v>223.42749733866307</v>
      </c>
      <c r="BN23" s="61">
        <f t="shared" si="44"/>
        <v>233.18562243477092</v>
      </c>
      <c r="BO23" s="61">
        <f t="shared" si="45"/>
        <v>238.57424208103916</v>
      </c>
      <c r="BP23" s="61">
        <f t="shared" si="46"/>
        <v>234.99204882014945</v>
      </c>
      <c r="BQ23" s="61">
        <f t="shared" si="47"/>
        <v>-74.061240127756008</v>
      </c>
      <c r="BR23" s="61">
        <f t="shared" si="48"/>
        <v>-84.934937340740987</v>
      </c>
      <c r="BS23" s="61">
        <f t="shared" si="34"/>
        <v>-83.747497338663067</v>
      </c>
      <c r="BT23" s="61">
        <f t="shared" si="35"/>
        <v>-91.155622434770919</v>
      </c>
      <c r="BU23" s="61">
        <f t="shared" si="36"/>
        <v>-96.424242081039154</v>
      </c>
      <c r="BV23" s="61">
        <f t="shared" si="37"/>
        <v>-87.092048820149444</v>
      </c>
    </row>
    <row r="24" spans="1:74" x14ac:dyDescent="0.2">
      <c r="A24" s="302"/>
      <c r="B24" s="72">
        <v>202303</v>
      </c>
      <c r="C24" s="73">
        <f>'Known LI Actuals'!C24+'Known LI Actuals'!$I24*'Known LI Actuals'!C24/SUM('Known LI Actuals'!$C24:$H24)</f>
        <v>766.23969562460366</v>
      </c>
      <c r="D24" s="73">
        <f>'Known LI Actuals'!D24+'Known LI Actuals'!$I24*'Known LI Actuals'!D24/SUM('Known LI Actuals'!$C24:$H24)</f>
        <v>670.45973367152817</v>
      </c>
      <c r="E24" s="73">
        <f>'Known LI Actuals'!E24+'Known LI Actuals'!$I24*'Known LI Actuals'!E24/SUM('Known LI Actuals'!$C24:$H24)</f>
        <v>2288.5776791376029</v>
      </c>
      <c r="F24" s="73">
        <f>'Known LI Actuals'!F24+'Known LI Actuals'!$I24*'Known LI Actuals'!F24/SUM('Known LI Actuals'!$C24:$H24)</f>
        <v>1654.1762840837032</v>
      </c>
      <c r="G24" s="73">
        <f>'Known LI Actuals'!G24+'Known LI Actuals'!$I24*'Known LI Actuals'!G24/SUM('Known LI Actuals'!$C24:$H24)</f>
        <v>561.15789473684208</v>
      </c>
      <c r="H24" s="73">
        <f>'Known LI Actuals'!H24+'Known LI Actuals'!$I24*'Known LI Actuals'!H24/SUM('Known LI Actuals'!$C24:$H24)</f>
        <v>1167.3887127457197</v>
      </c>
      <c r="I24" s="74">
        <f t="shared" si="38"/>
        <v>7108</v>
      </c>
      <c r="J24" s="89" t="s">
        <v>1</v>
      </c>
      <c r="K24" s="89" t="s">
        <v>1</v>
      </c>
      <c r="L24" s="89" t="s">
        <v>1</v>
      </c>
      <c r="M24" s="89" t="s">
        <v>1</v>
      </c>
      <c r="N24" s="89" t="s">
        <v>1</v>
      </c>
      <c r="O24" s="89" t="s">
        <v>1</v>
      </c>
      <c r="P24" s="74" t="s">
        <v>1</v>
      </c>
      <c r="Q24" s="89" t="s">
        <v>1</v>
      </c>
      <c r="R24" s="89" t="s">
        <v>1</v>
      </c>
      <c r="S24" s="89" t="s">
        <v>1</v>
      </c>
      <c r="T24" s="89" t="s">
        <v>1</v>
      </c>
      <c r="U24" s="89" t="s">
        <v>1</v>
      </c>
      <c r="V24" s="89" t="s">
        <v>1</v>
      </c>
      <c r="W24" s="74" t="s">
        <v>1</v>
      </c>
      <c r="X24" s="77" t="s">
        <v>1</v>
      </c>
      <c r="Y24" s="77" t="s">
        <v>1</v>
      </c>
      <c r="Z24" s="77" t="s">
        <v>1</v>
      </c>
      <c r="AA24" s="77" t="s">
        <v>1</v>
      </c>
      <c r="AB24" s="77" t="s">
        <v>1</v>
      </c>
      <c r="AC24" s="77" t="s">
        <v>1</v>
      </c>
      <c r="AD24" s="78" t="s">
        <v>1</v>
      </c>
      <c r="AE24" s="75">
        <f>'Known LI Actuals'!AF24+'Known LI Actuals'!$AL24*'Known LI Actuals'!AF24/SUM('Known LI Actuals'!$AF24:$AK24)</f>
        <v>124114.93639237175</v>
      </c>
      <c r="AF24" s="75">
        <f>'Known LI Actuals'!AG24+'Known LI Actuals'!$AL24*'Known LI Actuals'!AG24/SUM('Known LI Actuals'!$AF24:$AK24)</f>
        <v>111266.45308776923</v>
      </c>
      <c r="AG24" s="75">
        <f>'Known LI Actuals'!AH24+'Known LI Actuals'!$AL24*'Known LI Actuals'!AH24/SUM('Known LI Actuals'!$AF24:$AK24)</f>
        <v>377167.07669202361</v>
      </c>
      <c r="AH24" s="75">
        <f>'Known LI Actuals'!AI24+'Known LI Actuals'!$AL24*'Known LI Actuals'!AI24/SUM('Known LI Actuals'!$AF24:$AK24)</f>
        <v>288253.96560625633</v>
      </c>
      <c r="AI24" s="75">
        <f>'Known LI Actuals'!AJ24+'Known LI Actuals'!$AL24*'Known LI Actuals'!AJ24/SUM('Known LI Actuals'!$AF24:$AK24)</f>
        <v>98667.60978569393</v>
      </c>
      <c r="AJ24" s="75">
        <f>'Known LI Actuals'!AK24+'Known LI Actuals'!$AL24*'Known LI Actuals'!AK24/SUM('Known LI Actuals'!$AF24:$AK24)</f>
        <v>200803.37943588512</v>
      </c>
      <c r="AK24" s="76">
        <f t="shared" si="39"/>
        <v>1200273.4210000001</v>
      </c>
      <c r="AL24" s="77" t="s">
        <v>1</v>
      </c>
      <c r="AM24" s="77" t="s">
        <v>1</v>
      </c>
      <c r="AN24" s="77" t="s">
        <v>1</v>
      </c>
      <c r="AO24" s="77" t="s">
        <v>1</v>
      </c>
      <c r="AP24" s="77" t="s">
        <v>1</v>
      </c>
      <c r="AQ24" s="77" t="s">
        <v>1</v>
      </c>
      <c r="AR24" s="75">
        <f>'Known LI Actuals'!AT24</f>
        <v>107.46299999999999</v>
      </c>
      <c r="AS24" s="75">
        <f>'Known LI Actuals'!AU24</f>
        <v>105.399</v>
      </c>
      <c r="AT24" s="75">
        <f>'Known LI Actuals'!AV24</f>
        <v>103.827</v>
      </c>
      <c r="AU24" s="75">
        <f>'Known LI Actuals'!AW24</f>
        <v>107.387</v>
      </c>
      <c r="AV24" s="75">
        <f>'Known LI Actuals'!AX24</f>
        <v>106.60299999999999</v>
      </c>
      <c r="AW24" s="75">
        <f>'Known LI Actuals'!AY24</f>
        <v>109.557</v>
      </c>
      <c r="AX24" s="79">
        <f>'Known LI Actuals'!BA24+'Known LI Actuals'!$BG24*'Known LI Actuals'!BA24/SUM('Known LI Actuals'!$BA24:$BF24)</f>
        <v>171353.42124546642</v>
      </c>
      <c r="AY24" s="79">
        <f>'Known LI Actuals'!BB24+'Known LI Actuals'!$BG24*'Known LI Actuals'!BB24/SUM('Known LI Actuals'!$BA24:$BF24)</f>
        <v>154071.10083589455</v>
      </c>
      <c r="AZ24" s="79">
        <f>'Known LI Actuals'!BC24+'Known LI Actuals'!$BG24*'Known LI Actuals'!BC24/SUM('Known LI Actuals'!$BA24:$BF24)</f>
        <v>522682.70795948524</v>
      </c>
      <c r="BA24" s="79">
        <f>'Known LI Actuals'!BD24+'Known LI Actuals'!$BG24*'Known LI Actuals'!BD24/SUM('Known LI Actuals'!$BA24:$BF24)</f>
        <v>397385.89353619941</v>
      </c>
      <c r="BB24" s="79">
        <f>'Known LI Actuals'!BE24+'Known LI Actuals'!$BG24*'Known LI Actuals'!BE24/SUM('Known LI Actuals'!$BA24:$BF24)</f>
        <v>136029.52119184149</v>
      </c>
      <c r="BC24" s="79">
        <f>'Known LI Actuals'!BF24+'Known LI Actuals'!$BG24*'Known LI Actuals'!BF24/SUM('Known LI Actuals'!$BA24:$BF24)</f>
        <v>276956.38523111294</v>
      </c>
      <c r="BD24" s="80">
        <f t="shared" si="40"/>
        <v>1658479.0299999998</v>
      </c>
      <c r="BE24" s="81">
        <f>'Known LI Actuals'!BI24</f>
        <v>146.41999999999999</v>
      </c>
      <c r="BF24" s="81">
        <f>'Known LI Actuals'!BJ24</f>
        <v>144.13999999999999</v>
      </c>
      <c r="BG24" s="81">
        <f>'Known LI Actuals'!BK24</f>
        <v>142.54</v>
      </c>
      <c r="BH24" s="81">
        <f>'Known LI Actuals'!BL24</f>
        <v>146.1</v>
      </c>
      <c r="BI24" s="81">
        <f>'Known LI Actuals'!BM24</f>
        <v>144.35</v>
      </c>
      <c r="BJ24" s="81">
        <f>'Known LI Actuals'!BN24</f>
        <v>149.38</v>
      </c>
      <c r="BK24" s="61">
        <f t="shared" si="41"/>
        <v>223.62900568050958</v>
      </c>
      <c r="BL24" s="61">
        <f t="shared" si="42"/>
        <v>229.79918569036261</v>
      </c>
      <c r="BM24" s="61">
        <f t="shared" si="43"/>
        <v>228.3875757087896</v>
      </c>
      <c r="BN24" s="61">
        <f t="shared" si="44"/>
        <v>240.23188904338761</v>
      </c>
      <c r="BO24" s="61">
        <f t="shared" si="45"/>
        <v>242.40863840226865</v>
      </c>
      <c r="BP24" s="61">
        <f t="shared" si="46"/>
        <v>237.24435760536562</v>
      </c>
      <c r="BQ24" s="61">
        <f t="shared" si="47"/>
        <v>-77.209005680509591</v>
      </c>
      <c r="BR24" s="61">
        <f t="shared" si="48"/>
        <v>-85.659185690362619</v>
      </c>
      <c r="BS24" s="61">
        <f t="shared" si="34"/>
        <v>-85.847575708789606</v>
      </c>
      <c r="BT24" s="61">
        <f t="shared" si="35"/>
        <v>-94.131889043387616</v>
      </c>
      <c r="BU24" s="61">
        <f t="shared" si="36"/>
        <v>-98.058638402268656</v>
      </c>
      <c r="BV24" s="61">
        <f t="shared" si="37"/>
        <v>-87.864357605365626</v>
      </c>
    </row>
    <row r="25" spans="1:74" x14ac:dyDescent="0.2">
      <c r="A25" s="302"/>
      <c r="B25" s="72">
        <v>202304</v>
      </c>
      <c r="C25" s="73">
        <f>'Known LI Actuals'!C25+'Known LI Actuals'!$I25*'Known LI Actuals'!C25/SUM('Known LI Actuals'!$C25:$H25)</f>
        <v>758.75934206323859</v>
      </c>
      <c r="D25" s="73">
        <f>'Known LI Actuals'!D25+'Known LI Actuals'!$I25*'Known LI Actuals'!D25/SUM('Known LI Actuals'!$C25:$H25)</f>
        <v>666.03465346534654</v>
      </c>
      <c r="E25" s="73">
        <f>'Known LI Actuals'!E25+'Known LI Actuals'!$I25*'Known LI Actuals'!E25/SUM('Known LI Actuals'!$C25:$H25)</f>
        <v>2280.8011817310762</v>
      </c>
      <c r="F25" s="73">
        <f>'Known LI Actuals'!F25+'Known LI Actuals'!$I25*'Known LI Actuals'!F25/SUM('Known LI Actuals'!$C25:$H25)</f>
        <v>1648.6901948259342</v>
      </c>
      <c r="G25" s="73">
        <f>'Known LI Actuals'!G25+'Known LI Actuals'!$I25*'Known LI Actuals'!G25/SUM('Known LI Actuals'!$C25:$H25)</f>
        <v>560.87128712871288</v>
      </c>
      <c r="H25" s="73">
        <f>'Known LI Actuals'!H25+'Known LI Actuals'!$I25*'Known LI Actuals'!H25/SUM('Known LI Actuals'!$C25:$H25)</f>
        <v>1165.8433407856915</v>
      </c>
      <c r="I25" s="74">
        <f t="shared" si="38"/>
        <v>7081</v>
      </c>
      <c r="J25" s="89" t="s">
        <v>1</v>
      </c>
      <c r="K25" s="89" t="s">
        <v>1</v>
      </c>
      <c r="L25" s="89" t="s">
        <v>1</v>
      </c>
      <c r="M25" s="89" t="s">
        <v>1</v>
      </c>
      <c r="N25" s="89" t="s">
        <v>1</v>
      </c>
      <c r="O25" s="89" t="s">
        <v>1</v>
      </c>
      <c r="P25" s="74" t="s">
        <v>1</v>
      </c>
      <c r="Q25" s="89" t="s">
        <v>1</v>
      </c>
      <c r="R25" s="89" t="s">
        <v>1</v>
      </c>
      <c r="S25" s="89" t="s">
        <v>1</v>
      </c>
      <c r="T25" s="89" t="s">
        <v>1</v>
      </c>
      <c r="U25" s="89" t="s">
        <v>1</v>
      </c>
      <c r="V25" s="89" t="s">
        <v>1</v>
      </c>
      <c r="W25" s="74" t="s">
        <v>1</v>
      </c>
      <c r="X25" s="77" t="s">
        <v>1</v>
      </c>
      <c r="Y25" s="77" t="s">
        <v>1</v>
      </c>
      <c r="Z25" s="77" t="s">
        <v>1</v>
      </c>
      <c r="AA25" s="77" t="s">
        <v>1</v>
      </c>
      <c r="AB25" s="77" t="s">
        <v>1</v>
      </c>
      <c r="AC25" s="77" t="s">
        <v>1</v>
      </c>
      <c r="AD25" s="78" t="s">
        <v>1</v>
      </c>
      <c r="AE25" s="75">
        <f>'Known LI Actuals'!AF25+'Known LI Actuals'!$AL25*'Known LI Actuals'!AF25/SUM('Known LI Actuals'!$AF25:$AK25)</f>
        <v>95842.455911853714</v>
      </c>
      <c r="AF25" s="75">
        <f>'Known LI Actuals'!AG25+'Known LI Actuals'!$AL25*'Known LI Actuals'!AG25/SUM('Known LI Actuals'!$AF25:$AK25)</f>
        <v>87570.843317504143</v>
      </c>
      <c r="AG25" s="75">
        <f>'Known LI Actuals'!AH25+'Known LI Actuals'!$AL25*'Known LI Actuals'!AH25/SUM('Known LI Actuals'!$AF25:$AK25)</f>
        <v>293667.34724696074</v>
      </c>
      <c r="AH25" s="75">
        <f>'Known LI Actuals'!AI25+'Known LI Actuals'!$AL25*'Known LI Actuals'!AI25/SUM('Known LI Actuals'!$AF25:$AK25)</f>
        <v>223301.6414059024</v>
      </c>
      <c r="AI25" s="75">
        <f>'Known LI Actuals'!AJ25+'Known LI Actuals'!$AL25*'Known LI Actuals'!AJ25/SUM('Known LI Actuals'!$AF25:$AK25)</f>
        <v>76780.368353765225</v>
      </c>
      <c r="AJ25" s="75">
        <f>'Known LI Actuals'!AK25+'Known LI Actuals'!$AL25*'Known LI Actuals'!AK25/SUM('Known LI Actuals'!$AF25:$AK25)</f>
        <v>155074.38376401382</v>
      </c>
      <c r="AK25" s="76">
        <f t="shared" si="39"/>
        <v>932237.04</v>
      </c>
      <c r="AL25" s="77" t="s">
        <v>1</v>
      </c>
      <c r="AM25" s="77" t="s">
        <v>1</v>
      </c>
      <c r="AN25" s="77" t="s">
        <v>1</v>
      </c>
      <c r="AO25" s="77" t="s">
        <v>1</v>
      </c>
      <c r="AP25" s="77" t="s">
        <v>1</v>
      </c>
      <c r="AQ25" s="77" t="s">
        <v>1</v>
      </c>
      <c r="AR25" s="75">
        <f>'Known LI Actuals'!AT25</f>
        <v>84.28</v>
      </c>
      <c r="AS25" s="75">
        <f>'Known LI Actuals'!AU25</f>
        <v>83.944999999999993</v>
      </c>
      <c r="AT25" s="75">
        <f>'Known LI Actuals'!AV25</f>
        <v>81.531000000000006</v>
      </c>
      <c r="AU25" s="75">
        <f>'Known LI Actuals'!AW25</f>
        <v>83.637</v>
      </c>
      <c r="AV25" s="75">
        <f>'Known LI Actuals'!AX25</f>
        <v>82.995000000000005</v>
      </c>
      <c r="AW25" s="75">
        <f>'Known LI Actuals'!AY25</f>
        <v>84.704999999999998</v>
      </c>
      <c r="AX25" s="79">
        <f>'Known LI Actuals'!BA25+'Known LI Actuals'!$BG25*'Known LI Actuals'!BA25/SUM('Known LI Actuals'!$BA25:$BF25)</f>
        <v>140507.10830666387</v>
      </c>
      <c r="AY25" s="79">
        <f>'Known LI Actuals'!BB25+'Known LI Actuals'!$BG25*'Known LI Actuals'!BB25/SUM('Known LI Actuals'!$BA25:$BF25)</f>
        <v>129331.7442991205</v>
      </c>
      <c r="AZ25" s="79">
        <f>'Known LI Actuals'!BC25+'Known LI Actuals'!$BG25*'Known LI Actuals'!BC25/SUM('Known LI Actuals'!$BA25:$BF25)</f>
        <v>434442.03699046368</v>
      </c>
      <c r="BA25" s="79">
        <f>'Known LI Actuals'!BD25+'Known LI Actuals'!$BG25*'Known LI Actuals'!BD25/SUM('Known LI Actuals'!$BA25:$BF25)</f>
        <v>328389.94351829292</v>
      </c>
      <c r="BB25" s="79">
        <f>'Known LI Actuals'!BE25+'Known LI Actuals'!$BG25*'Known LI Actuals'!BE25/SUM('Known LI Actuals'!$BA25:$BF25)</f>
        <v>112682.34553386409</v>
      </c>
      <c r="BC25" s="79">
        <f>'Known LI Actuals'!BF25+'Known LI Actuals'!$BG25*'Known LI Actuals'!BF25/SUM('Known LI Actuals'!$BA25:$BF25)</f>
        <v>228222.67135159494</v>
      </c>
      <c r="BD25" s="80">
        <f t="shared" si="40"/>
        <v>1373575.8499999999</v>
      </c>
      <c r="BE25" s="81">
        <f>'Known LI Actuals'!BI25</f>
        <v>121.48</v>
      </c>
      <c r="BF25" s="81">
        <f>'Known LI Actuals'!BJ25</f>
        <v>121.95</v>
      </c>
      <c r="BG25" s="81">
        <f>'Known LI Actuals'!BK25</f>
        <v>118.86</v>
      </c>
      <c r="BH25" s="81">
        <f>'Known LI Actuals'!BL25</f>
        <v>121.12</v>
      </c>
      <c r="BI25" s="81">
        <f>'Known LI Actuals'!BM25</f>
        <v>119.68</v>
      </c>
      <c r="BJ25" s="81">
        <f>'Known LI Actuals'!BN25</f>
        <v>123.14</v>
      </c>
      <c r="BK25" s="61">
        <f t="shared" si="41"/>
        <v>185.18007030344194</v>
      </c>
      <c r="BL25" s="61">
        <f t="shared" si="42"/>
        <v>194.18170454977621</v>
      </c>
      <c r="BM25" s="61">
        <f t="shared" si="43"/>
        <v>190.47782001793425</v>
      </c>
      <c r="BN25" s="61">
        <f t="shared" si="44"/>
        <v>199.18232336728596</v>
      </c>
      <c r="BO25" s="61">
        <f t="shared" si="45"/>
        <v>200.90589074495611</v>
      </c>
      <c r="BP25" s="61">
        <f t="shared" si="46"/>
        <v>195.75758025755835</v>
      </c>
      <c r="BQ25" s="61">
        <f t="shared" si="47"/>
        <v>-63.700070303441933</v>
      </c>
      <c r="BR25" s="61">
        <f t="shared" si="48"/>
        <v>-72.231704549776211</v>
      </c>
      <c r="BS25" s="61">
        <f t="shared" si="34"/>
        <v>-71.61782001793425</v>
      </c>
      <c r="BT25" s="61">
        <f t="shared" si="35"/>
        <v>-78.062323367285956</v>
      </c>
      <c r="BU25" s="61">
        <f t="shared" si="36"/>
        <v>-81.225890744956104</v>
      </c>
      <c r="BV25" s="61">
        <f t="shared" si="37"/>
        <v>-72.617580257558345</v>
      </c>
    </row>
    <row r="26" spans="1:74" x14ac:dyDescent="0.2">
      <c r="A26" s="302"/>
      <c r="B26" s="72">
        <v>202305</v>
      </c>
      <c r="C26" s="73">
        <f>'Known LI Actuals'!C26+'Known LI Actuals'!$I26*'Known LI Actuals'!C26/SUM('Known LI Actuals'!$C26:$H26)</f>
        <v>756.4512293106219</v>
      </c>
      <c r="D26" s="73">
        <f>'Known LI Actuals'!D26+'Known LI Actuals'!$I26*'Known LI Actuals'!D26/SUM('Known LI Actuals'!$C26:$H26)</f>
        <v>663.59344367668325</v>
      </c>
      <c r="E26" s="73">
        <f>'Known LI Actuals'!E26+'Known LI Actuals'!$I26*'Known LI Actuals'!E26/SUM('Known LI Actuals'!$C26:$H26)</f>
        <v>2267.0888638920133</v>
      </c>
      <c r="F26" s="73">
        <f>'Known LI Actuals'!F26+'Known LI Actuals'!$I26*'Known LI Actuals'!F26/SUM('Known LI Actuals'!$C26:$H26)</f>
        <v>1638.6001928330388</v>
      </c>
      <c r="G26" s="73">
        <f>'Known LI Actuals'!G26+'Known LI Actuals'!$I26*'Known LI Actuals'!G26/SUM('Known LI Actuals'!$C26:$H26)</f>
        <v>559.41153784348387</v>
      </c>
      <c r="H26" s="73">
        <f>'Known LI Actuals'!H26+'Known LI Actuals'!$I26*'Known LI Actuals'!H26/SUM('Known LI Actuals'!$C26:$H26)</f>
        <v>1161.8547324441588</v>
      </c>
      <c r="I26" s="74">
        <f t="shared" si="38"/>
        <v>7047</v>
      </c>
      <c r="J26" s="89" t="s">
        <v>1</v>
      </c>
      <c r="K26" s="89" t="s">
        <v>1</v>
      </c>
      <c r="L26" s="89" t="s">
        <v>1</v>
      </c>
      <c r="M26" s="89" t="s">
        <v>1</v>
      </c>
      <c r="N26" s="89" t="s">
        <v>1</v>
      </c>
      <c r="O26" s="89" t="s">
        <v>1</v>
      </c>
      <c r="P26" s="74" t="s">
        <v>1</v>
      </c>
      <c r="Q26" s="89" t="s">
        <v>1</v>
      </c>
      <c r="R26" s="89" t="s">
        <v>1</v>
      </c>
      <c r="S26" s="89" t="s">
        <v>1</v>
      </c>
      <c r="T26" s="89" t="s">
        <v>1</v>
      </c>
      <c r="U26" s="89" t="s">
        <v>1</v>
      </c>
      <c r="V26" s="89" t="s">
        <v>1</v>
      </c>
      <c r="W26" s="74" t="s">
        <v>1</v>
      </c>
      <c r="X26" s="77" t="s">
        <v>1</v>
      </c>
      <c r="Y26" s="77" t="s">
        <v>1</v>
      </c>
      <c r="Z26" s="77" t="s">
        <v>1</v>
      </c>
      <c r="AA26" s="77" t="s">
        <v>1</v>
      </c>
      <c r="AB26" s="77" t="s">
        <v>1</v>
      </c>
      <c r="AC26" s="77" t="s">
        <v>1</v>
      </c>
      <c r="AD26" s="78" t="s">
        <v>1</v>
      </c>
      <c r="AE26" s="75">
        <f>'Known LI Actuals'!AF26+'Known LI Actuals'!$AL26*'Known LI Actuals'!AF26/SUM('Known LI Actuals'!$AF26:$AK26)</f>
        <v>52721.885056250758</v>
      </c>
      <c r="AF26" s="75">
        <f>'Known LI Actuals'!AG26+'Known LI Actuals'!$AL26*'Known LI Actuals'!AG26/SUM('Known LI Actuals'!$AF26:$AK26)</f>
        <v>45879.803443932797</v>
      </c>
      <c r="AG26" s="75">
        <f>'Known LI Actuals'!AH26+'Known LI Actuals'!$AL26*'Known LI Actuals'!AH26/SUM('Known LI Actuals'!$AF26:$AK26)</f>
        <v>151066.06055066819</v>
      </c>
      <c r="AH26" s="75">
        <f>'Known LI Actuals'!AI26+'Known LI Actuals'!$AL26*'Known LI Actuals'!AI26/SUM('Known LI Actuals'!$AF26:$AK26)</f>
        <v>113814.88803746662</v>
      </c>
      <c r="AI26" s="75">
        <f>'Known LI Actuals'!AJ26+'Known LI Actuals'!$AL26*'Known LI Actuals'!AJ26/SUM('Known LI Actuals'!$AF26:$AK26)</f>
        <v>40945.962397820382</v>
      </c>
      <c r="AJ26" s="75">
        <f>'Known LI Actuals'!AK26+'Known LI Actuals'!$AL26*'Known LI Actuals'!AK26/SUM('Known LI Actuals'!$AF26:$AK26)</f>
        <v>82127.888513861253</v>
      </c>
      <c r="AK26" s="76">
        <f t="shared" si="39"/>
        <v>486556.48800000001</v>
      </c>
      <c r="AL26" s="77" t="s">
        <v>1</v>
      </c>
      <c r="AM26" s="77" t="s">
        <v>1</v>
      </c>
      <c r="AN26" s="77" t="s">
        <v>1</v>
      </c>
      <c r="AO26" s="77" t="s">
        <v>1</v>
      </c>
      <c r="AP26" s="77" t="s">
        <v>1</v>
      </c>
      <c r="AQ26" s="77" t="s">
        <v>1</v>
      </c>
      <c r="AR26" s="75">
        <f>'Known LI Actuals'!AT26</f>
        <v>46.357999999999997</v>
      </c>
      <c r="AS26" s="75">
        <f>'Known LI Actuals'!AU26</f>
        <v>44.097999999999999</v>
      </c>
      <c r="AT26" s="75">
        <f>'Known LI Actuals'!AV26</f>
        <v>42.194000000000003</v>
      </c>
      <c r="AU26" s="75">
        <f>'Known LI Actuals'!AW26</f>
        <v>42.771999999999998</v>
      </c>
      <c r="AV26" s="75">
        <f>'Known LI Actuals'!AX26</f>
        <v>44.822000000000003</v>
      </c>
      <c r="AW26" s="75">
        <f>'Known LI Actuals'!AY26</f>
        <v>44.895000000000003</v>
      </c>
      <c r="AX26" s="79">
        <f>'Known LI Actuals'!BA26+'Known LI Actuals'!$BG26*'Known LI Actuals'!BA26/SUM('Known LI Actuals'!$BA26:$BF26)</f>
        <v>87227.233764379707</v>
      </c>
      <c r="AY26" s="79">
        <f>'Known LI Actuals'!BB26+'Known LI Actuals'!$BG26*'Known LI Actuals'!BB26/SUM('Known LI Actuals'!$BA26:$BF26)</f>
        <v>76659.492835468438</v>
      </c>
      <c r="AZ26" s="79">
        <f>'Known LI Actuals'!BC26+'Known LI Actuals'!$BG26*'Known LI Actuals'!BC26/SUM('Known LI Actuals'!$BA26:$BF26)</f>
        <v>254330.23933967654</v>
      </c>
      <c r="BA26" s="79">
        <f>'Known LI Actuals'!BD26+'Known LI Actuals'!$BG26*'Known LI Actuals'!BD26/SUM('Known LI Actuals'!$BA26:$BF26)</f>
        <v>190542.84087074045</v>
      </c>
      <c r="BB26" s="79">
        <f>'Known LI Actuals'!BE26+'Known LI Actuals'!$BG26*'Known LI Actuals'!BE26/SUM('Known LI Actuals'!$BA26:$BF26)</f>
        <v>68283.909565964947</v>
      </c>
      <c r="BC26" s="79">
        <f>'Known LI Actuals'!BF26+'Known LI Actuals'!$BG26*'Known LI Actuals'!BF26/SUM('Known LI Actuals'!$BA26:$BF26)</f>
        <v>136746.14362376992</v>
      </c>
      <c r="BD26" s="80">
        <f t="shared" si="40"/>
        <v>813789.8600000001</v>
      </c>
      <c r="BE26" s="81">
        <f>'Known LI Actuals'!BI26</f>
        <v>75.260000000000005</v>
      </c>
      <c r="BF26" s="81">
        <f>'Known LI Actuals'!BJ26</f>
        <v>72.39</v>
      </c>
      <c r="BG26" s="81">
        <f>'Known LI Actuals'!BK26</f>
        <v>69.849999999999994</v>
      </c>
      <c r="BH26" s="81">
        <f>'Known LI Actuals'!BL26</f>
        <v>70.489999999999995</v>
      </c>
      <c r="BI26" s="81">
        <f>'Known LI Actuals'!BM26</f>
        <v>72.430000000000007</v>
      </c>
      <c r="BJ26" s="81">
        <f>'Known LI Actuals'!BN26</f>
        <v>73.78</v>
      </c>
      <c r="BK26" s="61">
        <f t="shared" si="41"/>
        <v>115.3111137698496</v>
      </c>
      <c r="BL26" s="61">
        <f t="shared" si="42"/>
        <v>115.52177551774993</v>
      </c>
      <c r="BM26" s="61">
        <f t="shared" si="43"/>
        <v>112.18362164377466</v>
      </c>
      <c r="BN26" s="61">
        <f t="shared" si="44"/>
        <v>116.28391214900543</v>
      </c>
      <c r="BO26" s="61">
        <f t="shared" si="45"/>
        <v>122.06382054470586</v>
      </c>
      <c r="BP26" s="61">
        <f t="shared" si="46"/>
        <v>117.69642090806067</v>
      </c>
      <c r="BQ26" s="61">
        <f t="shared" si="47"/>
        <v>-40.051113769849593</v>
      </c>
      <c r="BR26" s="61">
        <f t="shared" si="48"/>
        <v>-43.131775517749929</v>
      </c>
      <c r="BS26" s="61">
        <f t="shared" si="34"/>
        <v>-42.333621643774663</v>
      </c>
      <c r="BT26" s="61">
        <f t="shared" si="35"/>
        <v>-45.793912149005436</v>
      </c>
      <c r="BU26" s="61">
        <f t="shared" si="36"/>
        <v>-49.633820544705856</v>
      </c>
      <c r="BV26" s="61">
        <f t="shared" si="37"/>
        <v>-43.916420908060672</v>
      </c>
    </row>
    <row r="27" spans="1:74" x14ac:dyDescent="0.2">
      <c r="A27" s="303"/>
      <c r="B27" s="72">
        <v>202306</v>
      </c>
      <c r="C27" s="73">
        <f>'Known LI Actuals'!C27+'Known LI Actuals'!$I27*'Known LI Actuals'!C27/SUM('Known LI Actuals'!$C27:$H27)</f>
        <v>742.31862182116492</v>
      </c>
      <c r="D27" s="73">
        <f>'Known LI Actuals'!D27+'Known LI Actuals'!$I27*'Known LI Actuals'!D27/SUM('Known LI Actuals'!$C27:$H27)</f>
        <v>654.05512715340444</v>
      </c>
      <c r="E27" s="73">
        <f>'Known LI Actuals'!E27+'Known LI Actuals'!$I27*'Known LI Actuals'!E27/SUM('Known LI Actuals'!$C27:$H27)</f>
        <v>2230.3506152584087</v>
      </c>
      <c r="F27" s="73">
        <f>'Known LI Actuals'!F27+'Known LI Actuals'!$I27*'Known LI Actuals'!F27/SUM('Known LI Actuals'!$C27:$H27)</f>
        <v>1605.7166529942576</v>
      </c>
      <c r="G27" s="73">
        <f>'Known LI Actuals'!G27+'Known LI Actuals'!$I27*'Known LI Actuals'!G27/SUM('Known LI Actuals'!$C27:$H27)</f>
        <v>532.97571780147666</v>
      </c>
      <c r="H27" s="73">
        <f>'Known LI Actuals'!H27+'Known LI Actuals'!$I27*'Known LI Actuals'!H27/SUM('Known LI Actuals'!$C27:$H27)</f>
        <v>1131.5832649712879</v>
      </c>
      <c r="I27" s="74">
        <f t="shared" si="38"/>
        <v>6897</v>
      </c>
      <c r="J27" s="89" t="s">
        <v>1</v>
      </c>
      <c r="K27" s="89" t="s">
        <v>1</v>
      </c>
      <c r="L27" s="89" t="s">
        <v>1</v>
      </c>
      <c r="M27" s="89" t="s">
        <v>1</v>
      </c>
      <c r="N27" s="89" t="s">
        <v>1</v>
      </c>
      <c r="O27" s="89" t="s">
        <v>1</v>
      </c>
      <c r="P27" s="74" t="s">
        <v>1</v>
      </c>
      <c r="Q27" s="89" t="s">
        <v>1</v>
      </c>
      <c r="R27" s="89" t="s">
        <v>1</v>
      </c>
      <c r="S27" s="89" t="s">
        <v>1</v>
      </c>
      <c r="T27" s="89" t="s">
        <v>1</v>
      </c>
      <c r="U27" s="89" t="s">
        <v>1</v>
      </c>
      <c r="V27" s="89" t="s">
        <v>1</v>
      </c>
      <c r="W27" s="74" t="s">
        <v>1</v>
      </c>
      <c r="X27" s="77" t="s">
        <v>1</v>
      </c>
      <c r="Y27" s="77" t="s">
        <v>1</v>
      </c>
      <c r="Z27" s="77" t="s">
        <v>1</v>
      </c>
      <c r="AA27" s="77" t="s">
        <v>1</v>
      </c>
      <c r="AB27" s="77" t="s">
        <v>1</v>
      </c>
      <c r="AC27" s="77" t="s">
        <v>1</v>
      </c>
      <c r="AD27" s="78" t="s">
        <v>1</v>
      </c>
      <c r="AE27" s="75">
        <f>'Known LI Actuals'!AF27+'Known LI Actuals'!$AL27*'Known LI Actuals'!AF27/SUM('Known LI Actuals'!$AF27:$AK27)</f>
        <v>28956.129386596243</v>
      </c>
      <c r="AF27" s="75">
        <f>'Known LI Actuals'!AG27+'Known LI Actuals'!$AL27*'Known LI Actuals'!AG27/SUM('Known LI Actuals'!$AF27:$AK27)</f>
        <v>27233.014681044639</v>
      </c>
      <c r="AG27" s="75">
        <f>'Known LI Actuals'!AH27+'Known LI Actuals'!$AL27*'Known LI Actuals'!AH27/SUM('Known LI Actuals'!$AF27:$AK27)</f>
        <v>84503.948276157273</v>
      </c>
      <c r="AH27" s="75">
        <f>'Known LI Actuals'!AI27+'Known LI Actuals'!$AL27*'Known LI Actuals'!AI27/SUM('Known LI Actuals'!$AF27:$AK27)</f>
        <v>62053.981864415255</v>
      </c>
      <c r="AI27" s="75">
        <f>'Known LI Actuals'!AJ27+'Known LI Actuals'!$AL27*'Known LI Actuals'!AJ27/SUM('Known LI Actuals'!$AF27:$AK27)</f>
        <v>20247.72167888637</v>
      </c>
      <c r="AJ27" s="75">
        <f>'Known LI Actuals'!AK27+'Known LI Actuals'!$AL27*'Known LI Actuals'!AK27/SUM('Known LI Actuals'!$AF27:$AK27)</f>
        <v>43835.807112900227</v>
      </c>
      <c r="AK27" s="76">
        <f t="shared" si="39"/>
        <v>266830.603</v>
      </c>
      <c r="AL27" s="77" t="s">
        <v>1</v>
      </c>
      <c r="AM27" s="77" t="s">
        <v>1</v>
      </c>
      <c r="AN27" s="77" t="s">
        <v>1</v>
      </c>
      <c r="AO27" s="77" t="s">
        <v>1</v>
      </c>
      <c r="AP27" s="77" t="s">
        <v>1</v>
      </c>
      <c r="AQ27" s="77" t="s">
        <v>1</v>
      </c>
      <c r="AR27" s="75">
        <f>'Known LI Actuals'!AT27</f>
        <v>26.684999999999999</v>
      </c>
      <c r="AS27" s="75">
        <f>'Known LI Actuals'!AU27</f>
        <v>27.169</v>
      </c>
      <c r="AT27" s="75">
        <f>'Known LI Actuals'!AV27</f>
        <v>24.587</v>
      </c>
      <c r="AU27" s="75">
        <f>'Known LI Actuals'!AW27</f>
        <v>24.594000000000001</v>
      </c>
      <c r="AV27" s="75">
        <f>'Known LI Actuals'!AX27</f>
        <v>23.675000000000001</v>
      </c>
      <c r="AW27" s="75">
        <f>'Known LI Actuals'!AY27</f>
        <v>25.39</v>
      </c>
      <c r="AX27" s="79">
        <f>'Known LI Actuals'!BA27+'Known LI Actuals'!$BG27*'Known LI Actuals'!BA27/SUM('Known LI Actuals'!$BA27:$BF27)</f>
        <v>54337.603959034146</v>
      </c>
      <c r="AY27" s="79">
        <f>'Known LI Actuals'!BB27+'Known LI Actuals'!$BG27*'Known LI Actuals'!BB27/SUM('Known LI Actuals'!$BA27:$BF27)</f>
        <v>50973.418557362609</v>
      </c>
      <c r="AZ27" s="79">
        <f>'Known LI Actuals'!BC27+'Known LI Actuals'!$BG27*'Known LI Actuals'!BC27/SUM('Known LI Actuals'!$BA27:$BF27)</f>
        <v>161959.62840451693</v>
      </c>
      <c r="BA27" s="79">
        <f>'Known LI Actuals'!BD27+'Known LI Actuals'!$BG27*'Known LI Actuals'!BD27/SUM('Known LI Actuals'!$BA27:$BF27)</f>
        <v>119197.61203840064</v>
      </c>
      <c r="BB27" s="79">
        <f>'Known LI Actuals'!BE27+'Known LI Actuals'!$BG27*'Known LI Actuals'!BE27/SUM('Known LI Actuals'!$BA27:$BF27)</f>
        <v>39182.197422389807</v>
      </c>
      <c r="BC27" s="79">
        <f>'Known LI Actuals'!BF27+'Known LI Actuals'!$BG27*'Known LI Actuals'!BF27/SUM('Known LI Actuals'!$BA27:$BF27)</f>
        <v>83476.389618295871</v>
      </c>
      <c r="BD27" s="80">
        <f t="shared" si="40"/>
        <v>509126.85</v>
      </c>
      <c r="BE27" s="81">
        <f>'Known LI Actuals'!BI27</f>
        <v>48.1</v>
      </c>
      <c r="BF27" s="81">
        <f>'Known LI Actuals'!BJ27</f>
        <v>48.99</v>
      </c>
      <c r="BG27" s="81">
        <f>'Known LI Actuals'!BK27</f>
        <v>45.45</v>
      </c>
      <c r="BH27" s="81">
        <f>'Known LI Actuals'!BL27</f>
        <v>45.22</v>
      </c>
      <c r="BI27" s="81">
        <f>'Known LI Actuals'!BM27</f>
        <v>43.94</v>
      </c>
      <c r="BJ27" s="81">
        <f>'Known LI Actuals'!BN27</f>
        <v>46.57</v>
      </c>
      <c r="BK27" s="61">
        <f t="shared" si="41"/>
        <v>73.199839478262263</v>
      </c>
      <c r="BL27" s="61">
        <f t="shared" si="42"/>
        <v>77.934437696728153</v>
      </c>
      <c r="BM27" s="61">
        <f t="shared" si="43"/>
        <v>72.616218856582009</v>
      </c>
      <c r="BN27" s="61">
        <f t="shared" si="44"/>
        <v>74.233278839157009</v>
      </c>
      <c r="BO27" s="61">
        <f t="shared" si="45"/>
        <v>73.515914728753984</v>
      </c>
      <c r="BP27" s="61">
        <f t="shared" si="46"/>
        <v>73.769551214080522</v>
      </c>
      <c r="BQ27" s="61">
        <f t="shared" si="47"/>
        <v>-25.099839478262261</v>
      </c>
      <c r="BR27" s="61">
        <f t="shared" si="48"/>
        <v>-28.944437696728151</v>
      </c>
      <c r="BS27" s="61">
        <f t="shared" si="34"/>
        <v>-27.166218856582006</v>
      </c>
      <c r="BT27" s="61">
        <f t="shared" si="35"/>
        <v>-29.01327883915701</v>
      </c>
      <c r="BU27" s="61">
        <f t="shared" si="36"/>
        <v>-29.575914728753986</v>
      </c>
      <c r="BV27" s="61">
        <f t="shared" si="37"/>
        <v>-27.199551214080522</v>
      </c>
    </row>
    <row r="28" spans="1:74" x14ac:dyDescent="0.2">
      <c r="A28" s="90" t="s">
        <v>2</v>
      </c>
      <c r="B28" s="83"/>
      <c r="C28" s="84">
        <f>'Known LI Actuals'!C28+'Known LI Actuals'!$I28*'Known LI Actuals'!C28/SUM('Known LI Actuals'!$C28:$H28)</f>
        <v>788.94810441267873</v>
      </c>
      <c r="D28" s="84">
        <f>'Known LI Actuals'!D28+'Known LI Actuals'!$I28*'Known LI Actuals'!D28/SUM('Known LI Actuals'!$C28:$H28)</f>
        <v>691.32287134866374</v>
      </c>
      <c r="E28" s="84">
        <f>'Known LI Actuals'!E28+'Known LI Actuals'!$I28*'Known LI Actuals'!E28/SUM('Known LI Actuals'!$C28:$H28)</f>
        <v>2347.5463020509633</v>
      </c>
      <c r="F28" s="84">
        <f>'Known LI Actuals'!F28+'Known LI Actuals'!$I28*'Known LI Actuals'!F28/SUM('Known LI Actuals'!$C28:$H28)</f>
        <v>1703.9008701056557</v>
      </c>
      <c r="G28" s="84">
        <f>'Known LI Actuals'!G28+'Known LI Actuals'!$I28*'Known LI Actuals'!G28/SUM('Known LI Actuals'!$C28:$H28)</f>
        <v>584.61622125543818</v>
      </c>
      <c r="H28" s="84">
        <f>'Known LI Actuals'!H28+'Known LI Actuals'!$I28*'Known LI Actuals'!H28/SUM('Known LI Actuals'!$C28:$H28)</f>
        <v>1189.6656308266004</v>
      </c>
      <c r="I28" s="84">
        <f>SUM(C28:H28)</f>
        <v>7306</v>
      </c>
      <c r="J28" s="91" t="s">
        <v>1</v>
      </c>
      <c r="K28" s="91" t="s">
        <v>1</v>
      </c>
      <c r="L28" s="91" t="s">
        <v>1</v>
      </c>
      <c r="M28" s="91" t="s">
        <v>1</v>
      </c>
      <c r="N28" s="91" t="s">
        <v>1</v>
      </c>
      <c r="O28" s="91" t="s">
        <v>1</v>
      </c>
      <c r="P28" s="91" t="s">
        <v>1</v>
      </c>
      <c r="Q28" s="91" t="s">
        <v>1</v>
      </c>
      <c r="R28" s="91" t="s">
        <v>1</v>
      </c>
      <c r="S28" s="91" t="s">
        <v>1</v>
      </c>
      <c r="T28" s="91" t="s">
        <v>1</v>
      </c>
      <c r="U28" s="91" t="s">
        <v>1</v>
      </c>
      <c r="V28" s="91" t="s">
        <v>1</v>
      </c>
      <c r="W28" s="91" t="s">
        <v>1</v>
      </c>
      <c r="X28" s="86" t="s">
        <v>1</v>
      </c>
      <c r="Y28" s="86" t="s">
        <v>1</v>
      </c>
      <c r="Z28" s="86" t="s">
        <v>1</v>
      </c>
      <c r="AA28" s="86" t="s">
        <v>1</v>
      </c>
      <c r="AB28" s="86" t="s">
        <v>1</v>
      </c>
      <c r="AC28" s="86" t="s">
        <v>1</v>
      </c>
      <c r="AD28" s="86" t="s">
        <v>1</v>
      </c>
      <c r="AE28" s="85">
        <f t="shared" ref="AE28:AW28" si="49">SUM(AE16:AE27)</f>
        <v>849024.28809824458</v>
      </c>
      <c r="AF28" s="85">
        <f t="shared" si="49"/>
        <v>779034.36921851023</v>
      </c>
      <c r="AG28" s="85">
        <f t="shared" si="49"/>
        <v>2597896.5473609855</v>
      </c>
      <c r="AH28" s="85">
        <f t="shared" si="49"/>
        <v>1956303.0738925599</v>
      </c>
      <c r="AI28" s="85">
        <f t="shared" si="49"/>
        <v>670636.33690584253</v>
      </c>
      <c r="AJ28" s="85">
        <f t="shared" si="49"/>
        <v>1363705.6055238573</v>
      </c>
      <c r="AK28" s="85">
        <f>SUM(AE28:AJ28)</f>
        <v>8216600.2209999999</v>
      </c>
      <c r="AL28" s="91" t="s">
        <v>1</v>
      </c>
      <c r="AM28" s="91" t="s">
        <v>1</v>
      </c>
      <c r="AN28" s="91" t="s">
        <v>1</v>
      </c>
      <c r="AO28" s="91" t="s">
        <v>1</v>
      </c>
      <c r="AP28" s="91" t="s">
        <v>1</v>
      </c>
      <c r="AQ28" s="91" t="s">
        <v>1</v>
      </c>
      <c r="AR28" s="85">
        <f t="shared" si="49"/>
        <v>753.07199999999989</v>
      </c>
      <c r="AS28" s="85">
        <f t="shared" si="49"/>
        <v>756.05899999999986</v>
      </c>
      <c r="AT28" s="85">
        <f t="shared" si="49"/>
        <v>733.41599999999994</v>
      </c>
      <c r="AU28" s="85">
        <f t="shared" si="49"/>
        <v>746.31000000000006</v>
      </c>
      <c r="AV28" s="85">
        <f t="shared" si="49"/>
        <v>743.34399999999994</v>
      </c>
      <c r="AW28" s="85">
        <f t="shared" si="49"/>
        <v>772.3839999999999</v>
      </c>
      <c r="AX28" s="87">
        <f>SUM(AX16:AX27)</f>
        <v>1210919.7518112899</v>
      </c>
      <c r="AY28" s="87">
        <f t="shared" ref="AY28:BC28" si="50">SUM(AY16:AY27)</f>
        <v>1113740.4309247113</v>
      </c>
      <c r="AZ28" s="87">
        <f t="shared" si="50"/>
        <v>3727666.7494770759</v>
      </c>
      <c r="BA28" s="87">
        <f t="shared" si="50"/>
        <v>2794875.5978192789</v>
      </c>
      <c r="BB28" s="87">
        <f t="shared" si="50"/>
        <v>958246.1879003467</v>
      </c>
      <c r="BC28" s="87">
        <f t="shared" si="50"/>
        <v>1940433.5520672975</v>
      </c>
      <c r="BD28" s="140">
        <f>SUM(AX28:BC28)</f>
        <v>11745882.27</v>
      </c>
      <c r="BE28" s="88">
        <f>SUM(BE16:BE27)</f>
        <v>1051.6299999999999</v>
      </c>
      <c r="BF28" s="88">
        <f t="shared" ref="BF28:BJ28" si="51">SUM(BF16:BF27)</f>
        <v>1056.27</v>
      </c>
      <c r="BG28" s="88">
        <f t="shared" si="51"/>
        <v>1031.0900000000001</v>
      </c>
      <c r="BH28" s="88">
        <f t="shared" si="51"/>
        <v>1044.6200000000001</v>
      </c>
      <c r="BI28" s="88">
        <f t="shared" si="51"/>
        <v>1034.2900000000002</v>
      </c>
      <c r="BJ28" s="88">
        <f t="shared" si="51"/>
        <v>1081.28</v>
      </c>
      <c r="BS28" s="61"/>
      <c r="BT28" s="61"/>
      <c r="BU28" s="61"/>
      <c r="BV28" s="61"/>
    </row>
    <row r="29" spans="1:74" x14ac:dyDescent="0.2">
      <c r="A29" s="301" t="s">
        <v>13</v>
      </c>
      <c r="B29" s="72">
        <v>202207</v>
      </c>
      <c r="C29" s="73">
        <f>'Known LI Actuals'!C29+'Known LI Actuals'!$I29*'Known LI Actuals'!C29/SUM('Known LI Actuals'!$C29:$H29)</f>
        <v>2308.942708776709</v>
      </c>
      <c r="D29" s="73">
        <f>'Known LI Actuals'!D29+'Known LI Actuals'!$I29*'Known LI Actuals'!D29/SUM('Known LI Actuals'!$C29:$H29)</f>
        <v>2474.469651825998</v>
      </c>
      <c r="E29" s="73">
        <f>'Known LI Actuals'!E29+'Known LI Actuals'!$I29*'Known LI Actuals'!E29/SUM('Known LI Actuals'!$C29:$H29)</f>
        <v>10132.990125138333</v>
      </c>
      <c r="F29" s="73">
        <f>'Known LI Actuals'!F29+'Known LI Actuals'!$I29*'Known LI Actuals'!F29/SUM('Known LI Actuals'!$C29:$H29)</f>
        <v>5653.2195454158509</v>
      </c>
      <c r="G29" s="73">
        <f>'Known LI Actuals'!G29+'Known LI Actuals'!$I29*'Known LI Actuals'!G29/SUM('Known LI Actuals'!$C29:$H29)</f>
        <v>1704.8220822337619</v>
      </c>
      <c r="H29" s="73">
        <f>'Known LI Actuals'!H29+'Known LI Actuals'!$I29*'Known LI Actuals'!H29/SUM('Known LI Actuals'!$C29:$H29)</f>
        <v>2495.555886609347</v>
      </c>
      <c r="I29" s="74">
        <f>SUM(C29:H29)</f>
        <v>24770</v>
      </c>
      <c r="J29" s="75">
        <f>J3</f>
        <v>1135431.7670102108</v>
      </c>
      <c r="K29" s="75">
        <f t="shared" ref="K29:AM29" si="52">K3</f>
        <v>1285627.4461023046</v>
      </c>
      <c r="L29" s="75">
        <f t="shared" si="52"/>
        <v>4790244.9873582218</v>
      </c>
      <c r="M29" s="75">
        <f t="shared" si="52"/>
        <v>2915243.5616681604</v>
      </c>
      <c r="N29" s="75">
        <f t="shared" si="52"/>
        <v>926782.04168743314</v>
      </c>
      <c r="O29" s="75">
        <f t="shared" si="52"/>
        <v>1284949.5031736693</v>
      </c>
      <c r="P29" s="76">
        <f t="shared" ref="P29" si="53">P3</f>
        <v>12338279.307</v>
      </c>
      <c r="Q29" s="75">
        <f t="shared" si="52"/>
        <v>507973.10734582512</v>
      </c>
      <c r="R29" s="75">
        <f t="shared" si="52"/>
        <v>562992.48614705587</v>
      </c>
      <c r="S29" s="75">
        <f t="shared" ref="S29:V29" si="54">S3</f>
        <v>1616481.8421512879</v>
      </c>
      <c r="T29" s="75">
        <f t="shared" si="54"/>
        <v>1139526.0816188182</v>
      </c>
      <c r="U29" s="75">
        <f t="shared" si="54"/>
        <v>384117.61642947834</v>
      </c>
      <c r="V29" s="75">
        <f t="shared" si="54"/>
        <v>546695.01030753483</v>
      </c>
      <c r="W29" s="76">
        <f>W3</f>
        <v>4757786.1439999994</v>
      </c>
      <c r="X29" s="75">
        <f t="shared" si="52"/>
        <v>1643404.8743560358</v>
      </c>
      <c r="Y29" s="75">
        <f t="shared" si="52"/>
        <v>1848619.9322493605</v>
      </c>
      <c r="Z29" s="75">
        <f t="shared" si="52"/>
        <v>6406726.8295095097</v>
      </c>
      <c r="AA29" s="75">
        <f t="shared" si="52"/>
        <v>4054769.6432869788</v>
      </c>
      <c r="AB29" s="75">
        <f t="shared" si="52"/>
        <v>1310899.6581169115</v>
      </c>
      <c r="AC29" s="75">
        <f t="shared" si="52"/>
        <v>1831644.5134812042</v>
      </c>
      <c r="AD29" s="76">
        <f t="shared" ref="AD29" si="55">AD3</f>
        <v>17096065.450999998</v>
      </c>
      <c r="AE29" s="75">
        <f>AE16</f>
        <v>24006.187036822757</v>
      </c>
      <c r="AF29" s="75">
        <f t="shared" ref="AF29:AK40" si="56">AF16</f>
        <v>21912.458970367352</v>
      </c>
      <c r="AG29" s="75">
        <f t="shared" ref="AG29:AJ29" si="57">AG16</f>
        <v>70030.464117267402</v>
      </c>
      <c r="AH29" s="75">
        <f t="shared" si="57"/>
        <v>51506.563157450895</v>
      </c>
      <c r="AI29" s="75">
        <f t="shared" si="57"/>
        <v>17486.008417587942</v>
      </c>
      <c r="AJ29" s="75">
        <f t="shared" si="57"/>
        <v>33645.36230050365</v>
      </c>
      <c r="AK29" s="76">
        <f>AK16</f>
        <v>218587.04399999999</v>
      </c>
      <c r="AL29" s="75">
        <f t="shared" si="52"/>
        <v>705.18</v>
      </c>
      <c r="AM29" s="75">
        <f t="shared" si="52"/>
        <v>718.58</v>
      </c>
      <c r="AN29" s="75">
        <f t="shared" ref="AN29:AQ29" si="58">AN3</f>
        <v>608.16399999999999</v>
      </c>
      <c r="AO29" s="75">
        <f t="shared" si="58"/>
        <v>668.60699999999997</v>
      </c>
      <c r="AP29" s="75">
        <f t="shared" si="58"/>
        <v>700.25400000000002</v>
      </c>
      <c r="AQ29" s="75">
        <f t="shared" si="58"/>
        <v>693.14499999999998</v>
      </c>
      <c r="AR29" s="75">
        <f>AR16</f>
        <v>23.059000000000001</v>
      </c>
      <c r="AS29" s="75">
        <f t="shared" ref="AS29:AW40" si="59">AS16</f>
        <v>23.603999999999999</v>
      </c>
      <c r="AT29" s="75">
        <f t="shared" si="59"/>
        <v>21.15</v>
      </c>
      <c r="AU29" s="75">
        <f t="shared" si="59"/>
        <v>21.291</v>
      </c>
      <c r="AV29" s="75">
        <f t="shared" si="59"/>
        <v>21.295000000000002</v>
      </c>
      <c r="AW29" s="75">
        <f t="shared" si="59"/>
        <v>21.917999999999999</v>
      </c>
      <c r="AX29" s="79">
        <f>'Known LI Actuals'!BA29+'Known LI Actuals'!$BG29*'Known LI Actuals'!BA29/SUM('Known LI Actuals'!$BA29:$BF29)</f>
        <v>230144.55609298643</v>
      </c>
      <c r="AY29" s="79">
        <f>'Known LI Actuals'!BB29+'Known LI Actuals'!$BG29*'Known LI Actuals'!BB29/SUM('Known LI Actuals'!$BA29:$BF29)</f>
        <v>251235.97724265206</v>
      </c>
      <c r="AZ29" s="79">
        <f>'Known LI Actuals'!BC29+'Known LI Actuals'!$BG29*'Known LI Actuals'!BC29/SUM('Known LI Actuals'!$BA29:$BF29)</f>
        <v>869798.61308305559</v>
      </c>
      <c r="BA29" s="79">
        <f>'Known LI Actuals'!BD29+'Known LI Actuals'!$BG29*'Known LI Actuals'!BD29/SUM('Known LI Actuals'!$BA29:$BF29)</f>
        <v>557501.69954266329</v>
      </c>
      <c r="BB29" s="79">
        <f>'Known LI Actuals'!BE29+'Known LI Actuals'!$BG29*'Known LI Actuals'!BE29/SUM('Known LI Actuals'!$BA29:$BF29)</f>
        <v>181352.37908192276</v>
      </c>
      <c r="BC29" s="79">
        <f>'Known LI Actuals'!BF29+'Known LI Actuals'!$BG29*'Known LI Actuals'!BF29/SUM('Known LI Actuals'!$BA29:$BF29)</f>
        <v>268324.10495671979</v>
      </c>
      <c r="BD29" s="80">
        <f>SUM(AX29:BC29)</f>
        <v>2358357.33</v>
      </c>
      <c r="BE29" s="81">
        <f>'Known LI Actuals'!BI29</f>
        <v>98.37</v>
      </c>
      <c r="BF29" s="81">
        <f>'Known LI Actuals'!BJ29</f>
        <v>100.21</v>
      </c>
      <c r="BG29" s="81">
        <f>'Known LI Actuals'!BK29</f>
        <v>84.72</v>
      </c>
      <c r="BH29" s="81">
        <f>'Known LI Actuals'!BL29</f>
        <v>97.33</v>
      </c>
      <c r="BI29" s="81">
        <f>'Known LI Actuals'!BM29</f>
        <v>104.99</v>
      </c>
      <c r="BJ29" s="81">
        <f>'Known LI Actuals'!BN29</f>
        <v>106.12</v>
      </c>
      <c r="BK29" s="61">
        <f>AX29/C29</f>
        <v>99.675299529159091</v>
      </c>
      <c r="BL29" s="61">
        <f>AY29/D29</f>
        <v>101.53124208141176</v>
      </c>
      <c r="BM29" s="61">
        <f t="shared" ref="BM29:BP29" si="60">AZ29/E29</f>
        <v>85.838296725980612</v>
      </c>
      <c r="BN29" s="61">
        <f t="shared" si="60"/>
        <v>98.616672334039606</v>
      </c>
      <c r="BO29" s="61">
        <f t="shared" si="60"/>
        <v>106.3761321323946</v>
      </c>
      <c r="BP29" s="61">
        <f t="shared" si="60"/>
        <v>107.52077579047345</v>
      </c>
      <c r="BQ29" s="61">
        <f>BE29-BK29</f>
        <v>-1.3052995291590861</v>
      </c>
      <c r="BR29" s="61">
        <f>BF29-BL29</f>
        <v>-1.3212420814117678</v>
      </c>
      <c r="BS29" s="61">
        <f t="shared" si="34"/>
        <v>-1.1182967259806134</v>
      </c>
      <c r="BT29" s="61">
        <f t="shared" si="35"/>
        <v>-1.2866723340396078</v>
      </c>
      <c r="BU29" s="61">
        <f t="shared" si="36"/>
        <v>-1.3861321323946072</v>
      </c>
      <c r="BV29" s="61">
        <f t="shared" si="37"/>
        <v>-1.4007757904734461</v>
      </c>
    </row>
    <row r="30" spans="1:74" x14ac:dyDescent="0.2">
      <c r="A30" s="302"/>
      <c r="B30" s="72">
        <v>202208</v>
      </c>
      <c r="C30" s="73">
        <f>'Known LI Actuals'!C30+'Known LI Actuals'!$I30*'Known LI Actuals'!C30/SUM('Known LI Actuals'!$C30:$H30)</f>
        <v>2360.6546279186964</v>
      </c>
      <c r="D30" s="73">
        <f>'Known LI Actuals'!D30+'Known LI Actuals'!$I30*'Known LI Actuals'!D30/SUM('Known LI Actuals'!$C30:$H30)</f>
        <v>2537.1225432555016</v>
      </c>
      <c r="E30" s="73">
        <f>'Known LI Actuals'!E30+'Known LI Actuals'!$I30*'Known LI Actuals'!E30/SUM('Known LI Actuals'!$C30:$H30)</f>
        <v>10239.365865949942</v>
      </c>
      <c r="F30" s="73">
        <f>'Known LI Actuals'!F30+'Known LI Actuals'!$I30*'Known LI Actuals'!F30/SUM('Known LI Actuals'!$C30:$H30)</f>
        <v>5726.2253485637493</v>
      </c>
      <c r="G30" s="73">
        <f>'Known LI Actuals'!G30+'Known LI Actuals'!$I30*'Known LI Actuals'!G30/SUM('Known LI Actuals'!$C30:$H30)</f>
        <v>1741.4318830841592</v>
      </c>
      <c r="H30" s="73">
        <f>'Known LI Actuals'!H30+'Known LI Actuals'!$I30*'Known LI Actuals'!H30/SUM('Known LI Actuals'!$C30:$H30)</f>
        <v>2557.1997312279523</v>
      </c>
      <c r="I30" s="74">
        <f t="shared" ref="I30:I40" si="61">SUM(C30:H30)</f>
        <v>25162</v>
      </c>
      <c r="J30" s="75">
        <f t="shared" ref="J30:AM30" si="62">J4</f>
        <v>1173678.7829601087</v>
      </c>
      <c r="K30" s="75">
        <f t="shared" si="62"/>
        <v>1330790.0535709851</v>
      </c>
      <c r="L30" s="75">
        <f t="shared" si="62"/>
        <v>4890545.1116370931</v>
      </c>
      <c r="M30" s="75">
        <f t="shared" si="62"/>
        <v>2992698.6888212827</v>
      </c>
      <c r="N30" s="75">
        <f t="shared" si="62"/>
        <v>967253.114534911</v>
      </c>
      <c r="O30" s="75">
        <f t="shared" si="62"/>
        <v>1347028.51947562</v>
      </c>
      <c r="P30" s="76">
        <f t="shared" ref="P30" si="63">P4</f>
        <v>12701994.271</v>
      </c>
      <c r="Q30" s="75">
        <f t="shared" si="62"/>
        <v>641185.63664000842</v>
      </c>
      <c r="R30" s="75">
        <f t="shared" si="62"/>
        <v>727760.34728412761</v>
      </c>
      <c r="S30" s="75">
        <f t="shared" ref="S30:V30" si="64">S4</f>
        <v>2067553.9516697696</v>
      </c>
      <c r="T30" s="75">
        <f t="shared" si="64"/>
        <v>1484197.9271670887</v>
      </c>
      <c r="U30" s="75">
        <f t="shared" si="64"/>
        <v>533300.80231200729</v>
      </c>
      <c r="V30" s="75">
        <f t="shared" si="64"/>
        <v>719802.62892699835</v>
      </c>
      <c r="W30" s="76">
        <f t="shared" ref="W30" si="65">W4</f>
        <v>6173801.2939999998</v>
      </c>
      <c r="X30" s="75">
        <f t="shared" si="62"/>
        <v>1814864.419600117</v>
      </c>
      <c r="Y30" s="75">
        <f t="shared" si="62"/>
        <v>2058550.4008551128</v>
      </c>
      <c r="Z30" s="75">
        <f t="shared" si="62"/>
        <v>6958099.0633068625</v>
      </c>
      <c r="AA30" s="75">
        <f t="shared" si="62"/>
        <v>4476896.6159883719</v>
      </c>
      <c r="AB30" s="75">
        <f t="shared" si="62"/>
        <v>1500553.9168469184</v>
      </c>
      <c r="AC30" s="75">
        <f t="shared" si="62"/>
        <v>2066831.1484026182</v>
      </c>
      <c r="AD30" s="76">
        <f t="shared" ref="AD30" si="66">AD4</f>
        <v>18875795.564999998</v>
      </c>
      <c r="AE30" s="75">
        <f t="shared" ref="AE30" si="67">AE17</f>
        <v>17433.634195678711</v>
      </c>
      <c r="AF30" s="75">
        <f t="shared" si="56"/>
        <v>16557.64548527775</v>
      </c>
      <c r="AG30" s="75">
        <f t="shared" ref="AG30:AJ30" si="68">AG17</f>
        <v>52021.002094107032</v>
      </c>
      <c r="AH30" s="75">
        <f t="shared" si="68"/>
        <v>36875.921452704621</v>
      </c>
      <c r="AI30" s="75">
        <f t="shared" si="68"/>
        <v>12760.596413005587</v>
      </c>
      <c r="AJ30" s="75">
        <f t="shared" si="68"/>
        <v>24765.271359226299</v>
      </c>
      <c r="AK30" s="76">
        <f t="shared" si="56"/>
        <v>160414.07099999997</v>
      </c>
      <c r="AL30" s="75">
        <f t="shared" si="62"/>
        <v>759.85799999999995</v>
      </c>
      <c r="AM30" s="75">
        <f t="shared" si="62"/>
        <v>777.36300000000006</v>
      </c>
      <c r="AN30" s="75">
        <f t="shared" ref="AN30:AQ30" si="69">AN4</f>
        <v>651.48900000000003</v>
      </c>
      <c r="AO30" s="75">
        <f t="shared" si="69"/>
        <v>726.88599999999997</v>
      </c>
      <c r="AP30" s="75">
        <f t="shared" si="69"/>
        <v>781.79300000000001</v>
      </c>
      <c r="AQ30" s="75">
        <f t="shared" si="69"/>
        <v>760.62400000000002</v>
      </c>
      <c r="AR30" s="75">
        <f t="shared" ref="AR30" si="70">AR17</f>
        <v>17.209</v>
      </c>
      <c r="AS30" s="75">
        <f t="shared" si="59"/>
        <v>18.317</v>
      </c>
      <c r="AT30" s="75">
        <f t="shared" si="59"/>
        <v>16.600000000000001</v>
      </c>
      <c r="AU30" s="75">
        <f t="shared" si="59"/>
        <v>15.842000000000001</v>
      </c>
      <c r="AV30" s="75">
        <f t="shared" si="59"/>
        <v>16.352</v>
      </c>
      <c r="AW30" s="75">
        <f t="shared" si="59"/>
        <v>16.515000000000001</v>
      </c>
      <c r="AX30" s="79">
        <f>'Known LI Actuals'!BA30+'Known LI Actuals'!$BG30*'Known LI Actuals'!BA30/SUM('Known LI Actuals'!$BA30:$BF30)</f>
        <v>243252.70085165309</v>
      </c>
      <c r="AY30" s="79">
        <f>'Known LI Actuals'!BB30+'Known LI Actuals'!$BG30*'Known LI Actuals'!BB30/SUM('Known LI Actuals'!$BA30:$BF30)</f>
        <v>270516.8279960262</v>
      </c>
      <c r="AZ30" s="79">
        <f>'Known LI Actuals'!BC30+'Known LI Actuals'!$BG30*'Known LI Actuals'!BC30/SUM('Known LI Actuals'!$BA30:$BF30)</f>
        <v>915894.74130447244</v>
      </c>
      <c r="BA30" s="79">
        <f>'Known LI Actuals'!BD30+'Known LI Actuals'!$BG30*'Known LI Actuals'!BD30/SUM('Known LI Actuals'!$BA30:$BF30)</f>
        <v>591482.58539410273</v>
      </c>
      <c r="BB30" s="79">
        <f>'Known LI Actuals'!BE30+'Known LI Actuals'!$BG30*'Known LI Actuals'!BE30/SUM('Known LI Actuals'!$BA30:$BF30)</f>
        <v>198526.85128065059</v>
      </c>
      <c r="BC30" s="79">
        <f>'Known LI Actuals'!BF30+'Known LI Actuals'!$BG30*'Known LI Actuals'!BF30/SUM('Known LI Actuals'!$BA30:$BF30)</f>
        <v>287050.66317309486</v>
      </c>
      <c r="BD30" s="80">
        <f t="shared" ref="BD30:BD40" si="71">SUM(AX30:BC30)</f>
        <v>2506724.3699999996</v>
      </c>
      <c r="BE30" s="81">
        <f>'Known LI Actuals'!BI30</f>
        <v>101.5</v>
      </c>
      <c r="BF30" s="81">
        <f>'Known LI Actuals'!BJ30</f>
        <v>105.03</v>
      </c>
      <c r="BG30" s="81">
        <f>'Known LI Actuals'!BK30</f>
        <v>88.11</v>
      </c>
      <c r="BH30" s="81">
        <f>'Known LI Actuals'!BL30</f>
        <v>101.75</v>
      </c>
      <c r="BI30" s="81">
        <f>'Known LI Actuals'!BM30</f>
        <v>112.3</v>
      </c>
      <c r="BJ30" s="81">
        <f>'Known LI Actuals'!BN30</f>
        <v>110.57</v>
      </c>
      <c r="BK30" s="61">
        <f t="shared" ref="BK30:BK40" si="72">AX30/C30</f>
        <v>103.04459533164332</v>
      </c>
      <c r="BL30" s="61">
        <f t="shared" ref="BL30:BL40" si="73">AY30/D30</f>
        <v>106.62347733858897</v>
      </c>
      <c r="BM30" s="61">
        <f t="shared" ref="BM30:BM40" si="74">AZ30/E30</f>
        <v>89.448385114374631</v>
      </c>
      <c r="BN30" s="61">
        <f t="shared" ref="BN30:BN40" si="75">BA30/F30</f>
        <v>103.29362702123804</v>
      </c>
      <c r="BO30" s="61">
        <f t="shared" ref="BO30:BO40" si="76">BB30/G30</f>
        <v>114.00207680190744</v>
      </c>
      <c r="BP30" s="61">
        <f t="shared" ref="BP30:BP40" si="77">BC30/H30</f>
        <v>112.2519526604419</v>
      </c>
      <c r="BQ30" s="61">
        <f t="shared" ref="BQ30:BQ40" si="78">BE30-BK30</f>
        <v>-1.5445953316433219</v>
      </c>
      <c r="BR30" s="61">
        <f t="shared" ref="BR30:BR40" si="79">BF30-BL30</f>
        <v>-1.5934773385889685</v>
      </c>
      <c r="BS30" s="61">
        <f t="shared" si="34"/>
        <v>-1.3383851143746313</v>
      </c>
      <c r="BT30" s="61">
        <f t="shared" si="35"/>
        <v>-1.5436270212380379</v>
      </c>
      <c r="BU30" s="61">
        <f t="shared" si="36"/>
        <v>-1.7020768019074382</v>
      </c>
      <c r="BV30" s="61">
        <f t="shared" si="37"/>
        <v>-1.6819526604419082</v>
      </c>
    </row>
    <row r="31" spans="1:74" x14ac:dyDescent="0.2">
      <c r="A31" s="302"/>
      <c r="B31" s="72">
        <v>202209</v>
      </c>
      <c r="C31" s="73">
        <f>'Known LI Actuals'!C31+'Known LI Actuals'!$I31*'Known LI Actuals'!C31/SUM('Known LI Actuals'!$C31:$H31)</f>
        <v>2367.6225629061823</v>
      </c>
      <c r="D31" s="73">
        <f>'Known LI Actuals'!D31+'Known LI Actuals'!$I31*'Known LI Actuals'!D31/SUM('Known LI Actuals'!$C31:$H31)</f>
        <v>2565.6303532744541</v>
      </c>
      <c r="E31" s="73">
        <f>'Known LI Actuals'!E31+'Known LI Actuals'!$I31*'Known LI Actuals'!E31/SUM('Known LI Actuals'!$C31:$H31)</f>
        <v>10316.523537743709</v>
      </c>
      <c r="F31" s="73">
        <f>'Known LI Actuals'!F31+'Known LI Actuals'!$I31*'Known LI Actuals'!F31/SUM('Known LI Actuals'!$C31:$H31)</f>
        <v>5760.2266288951841</v>
      </c>
      <c r="G31" s="73">
        <f>'Known LI Actuals'!G31+'Known LI Actuals'!$I31*'Known LI Actuals'!G31/SUM('Known LI Actuals'!$C31:$H31)</f>
        <v>1761.95167472088</v>
      </c>
      <c r="H31" s="73">
        <f>'Known LI Actuals'!H31+'Known LI Actuals'!$I31*'Known LI Actuals'!H31/SUM('Known LI Actuals'!$C31:$H31)</f>
        <v>2645.0452424595901</v>
      </c>
      <c r="I31" s="74">
        <f t="shared" si="61"/>
        <v>25417</v>
      </c>
      <c r="J31" s="75">
        <f t="shared" ref="J31:AM31" si="80">J5</f>
        <v>1184709.7367155803</v>
      </c>
      <c r="K31" s="75">
        <f t="shared" si="80"/>
        <v>1340741.1006101023</v>
      </c>
      <c r="L31" s="75">
        <f t="shared" si="80"/>
        <v>4890997.0838101311</v>
      </c>
      <c r="M31" s="75">
        <f t="shared" si="80"/>
        <v>2977780.6979635325</v>
      </c>
      <c r="N31" s="75">
        <f t="shared" si="80"/>
        <v>969388.4188891683</v>
      </c>
      <c r="O31" s="75">
        <f t="shared" si="80"/>
        <v>1370711.5600114861</v>
      </c>
      <c r="P31" s="76">
        <f t="shared" ref="P31" si="81">P5</f>
        <v>12734328.598000001</v>
      </c>
      <c r="Q31" s="75">
        <f t="shared" si="80"/>
        <v>607795.23188564752</v>
      </c>
      <c r="R31" s="75">
        <f t="shared" si="80"/>
        <v>669223.20224733592</v>
      </c>
      <c r="S31" s="75">
        <f t="shared" ref="S31:V31" si="82">S5</f>
        <v>1915829.1718039026</v>
      </c>
      <c r="T31" s="75">
        <f t="shared" si="82"/>
        <v>1324718.2027575281</v>
      </c>
      <c r="U31" s="75">
        <f t="shared" si="82"/>
        <v>465486.64708906069</v>
      </c>
      <c r="V31" s="75">
        <f t="shared" si="82"/>
        <v>692455.93221652519</v>
      </c>
      <c r="W31" s="76">
        <f t="shared" ref="W31" si="83">W5</f>
        <v>5675508.3879999993</v>
      </c>
      <c r="X31" s="75">
        <f t="shared" si="80"/>
        <v>1792504.9686012277</v>
      </c>
      <c r="Y31" s="75">
        <f t="shared" si="80"/>
        <v>2009964.3028574381</v>
      </c>
      <c r="Z31" s="75">
        <f t="shared" si="80"/>
        <v>6806826.2556140339</v>
      </c>
      <c r="AA31" s="75">
        <f t="shared" si="80"/>
        <v>4302498.9007210601</v>
      </c>
      <c r="AB31" s="75">
        <f t="shared" si="80"/>
        <v>1434875.065978229</v>
      </c>
      <c r="AC31" s="75">
        <f t="shared" si="80"/>
        <v>2063167.4922280111</v>
      </c>
      <c r="AD31" s="76">
        <f t="shared" ref="AD31" si="84">AD5</f>
        <v>18409836.986000001</v>
      </c>
      <c r="AE31" s="75">
        <f t="shared" ref="AE31" si="85">AE18</f>
        <v>18965.022975185464</v>
      </c>
      <c r="AF31" s="75">
        <f t="shared" si="56"/>
        <v>17604.244357046693</v>
      </c>
      <c r="AG31" s="75">
        <f t="shared" ref="AG31:AJ31" si="86">AG18</f>
        <v>56381.380095620625</v>
      </c>
      <c r="AH31" s="75">
        <f t="shared" si="86"/>
        <v>39772.952918960378</v>
      </c>
      <c r="AI31" s="75">
        <f t="shared" si="86"/>
        <v>13575.366199561147</v>
      </c>
      <c r="AJ31" s="75">
        <f t="shared" si="86"/>
        <v>28187.342453625693</v>
      </c>
      <c r="AK31" s="76">
        <f t="shared" si="56"/>
        <v>174486.30900000001</v>
      </c>
      <c r="AL31" s="75">
        <f t="shared" si="80"/>
        <v>745.92</v>
      </c>
      <c r="AM31" s="75">
        <f t="shared" si="80"/>
        <v>750.56100000000004</v>
      </c>
      <c r="AN31" s="75">
        <f t="shared" ref="AN31:AQ31" si="87">AN5</f>
        <v>632.54</v>
      </c>
      <c r="AO31" s="75">
        <f t="shared" si="87"/>
        <v>694.47799999999995</v>
      </c>
      <c r="AP31" s="75">
        <f t="shared" si="87"/>
        <v>737.24199999999996</v>
      </c>
      <c r="AQ31" s="75">
        <f t="shared" si="87"/>
        <v>733.99300000000005</v>
      </c>
      <c r="AR31" s="75">
        <f t="shared" ref="AR31" si="88">AR18</f>
        <v>18.527000000000001</v>
      </c>
      <c r="AS31" s="75">
        <f t="shared" si="59"/>
        <v>19.116</v>
      </c>
      <c r="AT31" s="75">
        <f t="shared" si="59"/>
        <v>17.52</v>
      </c>
      <c r="AU31" s="75">
        <f t="shared" si="59"/>
        <v>16.744</v>
      </c>
      <c r="AV31" s="75">
        <f t="shared" si="59"/>
        <v>16.568999999999999</v>
      </c>
      <c r="AW31" s="75">
        <f t="shared" si="59"/>
        <v>18.338000000000001</v>
      </c>
      <c r="AX31" s="79">
        <f>'Known LI Actuals'!BA31+'Known LI Actuals'!$BG31*'Known LI Actuals'!BA31/SUM('Known LI Actuals'!$BA31:$BF31)</f>
        <v>242826.72243424784</v>
      </c>
      <c r="AY31" s="79">
        <f>'Known LI Actuals'!BB31+'Known LI Actuals'!$BG31*'Known LI Actuals'!BB31/SUM('Known LI Actuals'!$BA31:$BF31)</f>
        <v>265889.2884865097</v>
      </c>
      <c r="AZ31" s="79">
        <f>'Known LI Actuals'!BC31+'Known LI Actuals'!$BG31*'Known LI Actuals'!BC31/SUM('Known LI Actuals'!$BA31:$BF31)</f>
        <v>903570.44994822948</v>
      </c>
      <c r="BA31" s="79">
        <f>'Known LI Actuals'!BD31+'Known LI Actuals'!$BG31*'Known LI Actuals'!BD31/SUM('Known LI Actuals'!$BA31:$BF31)</f>
        <v>574900.64137572516</v>
      </c>
      <c r="BB31" s="79">
        <f>'Known LI Actuals'!BE31+'Known LI Actuals'!$BG31*'Known LI Actuals'!BE31/SUM('Known LI Actuals'!$BA31:$BF31)</f>
        <v>192187.45191786176</v>
      </c>
      <c r="BC31" s="79">
        <f>'Known LI Actuals'!BF31+'Known LI Actuals'!$BG31*'Known LI Actuals'!BF31/SUM('Known LI Actuals'!$BA31:$BF31)</f>
        <v>290884.24583742593</v>
      </c>
      <c r="BD31" s="80">
        <f t="shared" si="71"/>
        <v>2470258.7999999998</v>
      </c>
      <c r="BE31" s="81">
        <f>'Known LI Actuals'!BI31</f>
        <v>101</v>
      </c>
      <c r="BF31" s="81">
        <f>'Known LI Actuals'!BJ31</f>
        <v>102.06</v>
      </c>
      <c r="BG31" s="81">
        <f>'Known LI Actuals'!BK31</f>
        <v>86.25</v>
      </c>
      <c r="BH31" s="81">
        <f>'Known LI Actuals'!BL31</f>
        <v>98.29</v>
      </c>
      <c r="BI31" s="81">
        <f>'Known LI Actuals'!BM31</f>
        <v>107.42</v>
      </c>
      <c r="BJ31" s="81">
        <f>'Known LI Actuals'!BN31</f>
        <v>108.3</v>
      </c>
      <c r="BK31" s="61">
        <f t="shared" si="72"/>
        <v>102.56141592779285</v>
      </c>
      <c r="BL31" s="61">
        <f t="shared" si="73"/>
        <v>103.63507281832763</v>
      </c>
      <c r="BM31" s="61">
        <f t="shared" si="74"/>
        <v>87.5847805360454</v>
      </c>
      <c r="BN31" s="61">
        <f t="shared" si="75"/>
        <v>99.805212262280648</v>
      </c>
      <c r="BO31" s="61">
        <f t="shared" si="76"/>
        <v>109.07646031115308</v>
      </c>
      <c r="BP31" s="61">
        <f t="shared" si="77"/>
        <v>109.97325912162349</v>
      </c>
      <c r="BQ31" s="61">
        <f t="shared" si="78"/>
        <v>-1.5614159277928508</v>
      </c>
      <c r="BR31" s="61">
        <f t="shared" si="79"/>
        <v>-1.5750728183276266</v>
      </c>
      <c r="BS31" s="61">
        <f t="shared" si="34"/>
        <v>-1.3347805360454004</v>
      </c>
      <c r="BT31" s="61">
        <f t="shared" si="35"/>
        <v>-1.5152122622806417</v>
      </c>
      <c r="BU31" s="61">
        <f t="shared" si="36"/>
        <v>-1.6564603111530829</v>
      </c>
      <c r="BV31" s="61">
        <f t="shared" si="37"/>
        <v>-1.673259121623488</v>
      </c>
    </row>
    <row r="32" spans="1:74" x14ac:dyDescent="0.2">
      <c r="A32" s="302"/>
      <c r="B32" s="72">
        <v>202210</v>
      </c>
      <c r="C32" s="73">
        <f>'Known LI Actuals'!C32+'Known LI Actuals'!$I32*'Known LI Actuals'!C32/SUM('Known LI Actuals'!$C32:$H32)</f>
        <v>2404.6910960312566</v>
      </c>
      <c r="D32" s="73">
        <f>'Known LI Actuals'!D32+'Known LI Actuals'!$I32*'Known LI Actuals'!D32/SUM('Known LI Actuals'!$C32:$H32)</f>
        <v>2623.4924943450546</v>
      </c>
      <c r="E32" s="73">
        <f>'Known LI Actuals'!E32+'Known LI Actuals'!$I32*'Known LI Actuals'!E32/SUM('Known LI Actuals'!$C32:$H32)</f>
        <v>10431.30355747481</v>
      </c>
      <c r="F32" s="73">
        <f>'Known LI Actuals'!F32+'Known LI Actuals'!$I32*'Known LI Actuals'!F32/SUM('Known LI Actuals'!$C32:$H32)</f>
        <v>5838.5984783055728</v>
      </c>
      <c r="G32" s="73">
        <f>'Known LI Actuals'!G32+'Known LI Actuals'!$I32*'Known LI Actuals'!G32/SUM('Known LI Actuals'!$C32:$H32)</f>
        <v>1796.0833230516141</v>
      </c>
      <c r="H32" s="73">
        <f>'Known LI Actuals'!H32+'Known LI Actuals'!$I32*'Known LI Actuals'!H32/SUM('Known LI Actuals'!$C32:$H32)</f>
        <v>2731.8310507916922</v>
      </c>
      <c r="I32" s="74">
        <f t="shared" si="61"/>
        <v>25826</v>
      </c>
      <c r="J32" s="75">
        <f t="shared" ref="J32:AM32" si="89">J6</f>
        <v>1190952.5973493024</v>
      </c>
      <c r="K32" s="75">
        <f t="shared" si="89"/>
        <v>1358336.4231191776</v>
      </c>
      <c r="L32" s="75">
        <f t="shared" si="89"/>
        <v>4931535.2622492239</v>
      </c>
      <c r="M32" s="75">
        <f t="shared" si="89"/>
        <v>2961802.2120745028</v>
      </c>
      <c r="N32" s="75">
        <f t="shared" si="89"/>
        <v>965586.22118846781</v>
      </c>
      <c r="O32" s="75">
        <f t="shared" si="89"/>
        <v>1397999.9500193251</v>
      </c>
      <c r="P32" s="76">
        <f t="shared" ref="P32" si="90">P6</f>
        <v>12806212.665999997</v>
      </c>
      <c r="Q32" s="75">
        <f t="shared" si="89"/>
        <v>505434.53453680594</v>
      </c>
      <c r="R32" s="75">
        <f t="shared" si="89"/>
        <v>567391.90565251943</v>
      </c>
      <c r="S32" s="75">
        <f t="shared" ref="S32:V32" si="91">S6</f>
        <v>1586556.5572594157</v>
      </c>
      <c r="T32" s="75">
        <f t="shared" si="91"/>
        <v>1109130.7236054284</v>
      </c>
      <c r="U32" s="75">
        <f t="shared" si="91"/>
        <v>393466.77963343682</v>
      </c>
      <c r="V32" s="75">
        <f t="shared" si="91"/>
        <v>545090.72231239383</v>
      </c>
      <c r="W32" s="76">
        <f t="shared" ref="W32" si="92">W6</f>
        <v>4707071.2230000002</v>
      </c>
      <c r="X32" s="75">
        <f t="shared" si="89"/>
        <v>1696387.1318861083</v>
      </c>
      <c r="Y32" s="75">
        <f t="shared" si="89"/>
        <v>1925728.3287716969</v>
      </c>
      <c r="Z32" s="75">
        <f t="shared" si="89"/>
        <v>6518091.8195086401</v>
      </c>
      <c r="AA32" s="75">
        <f t="shared" si="89"/>
        <v>4070932.9356799312</v>
      </c>
      <c r="AB32" s="75">
        <f t="shared" si="89"/>
        <v>1359053.0008219047</v>
      </c>
      <c r="AC32" s="75">
        <f t="shared" si="89"/>
        <v>1943090.672331719</v>
      </c>
      <c r="AD32" s="76">
        <f t="shared" ref="AD32" si="93">AD6</f>
        <v>17513283.888999999</v>
      </c>
      <c r="AE32" s="75">
        <f t="shared" ref="AE32" si="94">AE19</f>
        <v>29028.485974263844</v>
      </c>
      <c r="AF32" s="75">
        <f t="shared" si="56"/>
        <v>26770.939975309619</v>
      </c>
      <c r="AG32" s="75">
        <f t="shared" ref="AG32:AJ32" si="95">AG19</f>
        <v>86180.540824759795</v>
      </c>
      <c r="AH32" s="75">
        <f t="shared" si="95"/>
        <v>60776.648144830629</v>
      </c>
      <c r="AI32" s="75">
        <f t="shared" si="95"/>
        <v>20560.077099731359</v>
      </c>
      <c r="AJ32" s="75">
        <f t="shared" si="95"/>
        <v>43898.867981104755</v>
      </c>
      <c r="AK32" s="76">
        <f t="shared" si="56"/>
        <v>267215.56</v>
      </c>
      <c r="AL32" s="75">
        <f t="shared" si="89"/>
        <v>697.226</v>
      </c>
      <c r="AM32" s="75">
        <f t="shared" si="89"/>
        <v>706.46100000000001</v>
      </c>
      <c r="AN32" s="75">
        <f t="shared" ref="AN32:AQ32" si="96">AN6</f>
        <v>601.06899999999996</v>
      </c>
      <c r="AO32" s="75">
        <f t="shared" si="96"/>
        <v>651.22199999999998</v>
      </c>
      <c r="AP32" s="75">
        <f t="shared" si="96"/>
        <v>688.74300000000005</v>
      </c>
      <c r="AQ32" s="75">
        <f t="shared" si="96"/>
        <v>673.06200000000001</v>
      </c>
      <c r="AR32" s="75">
        <f t="shared" ref="AR32" si="97">AR19</f>
        <v>26.847999999999999</v>
      </c>
      <c r="AS32" s="75">
        <f t="shared" si="59"/>
        <v>27.635000000000002</v>
      </c>
      <c r="AT32" s="75">
        <f t="shared" si="59"/>
        <v>25.268000000000001</v>
      </c>
      <c r="AU32" s="75">
        <f t="shared" si="59"/>
        <v>24.454000000000001</v>
      </c>
      <c r="AV32" s="75">
        <f t="shared" si="59"/>
        <v>23.917999999999999</v>
      </c>
      <c r="AW32" s="75">
        <f t="shared" si="59"/>
        <v>26.984999999999999</v>
      </c>
      <c r="AX32" s="79">
        <f>'Known LI Actuals'!BA32+'Known LI Actuals'!$BG32*'Known LI Actuals'!BA32/SUM('Known LI Actuals'!$BA32:$BF32)</f>
        <v>242788.73592208436</v>
      </c>
      <c r="AY32" s="79">
        <f>'Known LI Actuals'!BB32+'Known LI Actuals'!$BG32*'Known LI Actuals'!BB32/SUM('Known LI Actuals'!$BA32:$BF32)</f>
        <v>267016.44165895454</v>
      </c>
      <c r="AZ32" s="79">
        <f>'Known LI Actuals'!BC32+'Known LI Actuals'!$BG32*'Known LI Actuals'!BC32/SUM('Known LI Actuals'!$BA32:$BF32)</f>
        <v>903530.54568761366</v>
      </c>
      <c r="BA32" s="79">
        <f>'Known LI Actuals'!BD32+'Known LI Actuals'!$BG32*'Known LI Actuals'!BD32/SUM('Known LI Actuals'!$BA32:$BF32)</f>
        <v>572028.45008111291</v>
      </c>
      <c r="BB32" s="79">
        <f>'Known LI Actuals'!BE32+'Known LI Actuals'!$BG32*'Known LI Actuals'!BE32/SUM('Known LI Actuals'!$BA32:$BF32)</f>
        <v>191453.58761042848</v>
      </c>
      <c r="BC32" s="79">
        <f>'Known LI Actuals'!BF32+'Known LI Actuals'!$BG32*'Known LI Actuals'!BF32/SUM('Known LI Actuals'!$BA32:$BF32)</f>
        <v>294720.76903980609</v>
      </c>
      <c r="BD32" s="80">
        <f t="shared" si="71"/>
        <v>2471538.5300000003</v>
      </c>
      <c r="BE32" s="81">
        <f>'Known LI Actuals'!BI32</f>
        <v>99.69</v>
      </c>
      <c r="BF32" s="81">
        <f>'Known LI Actuals'!BJ32</f>
        <v>100.49</v>
      </c>
      <c r="BG32" s="81">
        <f>'Known LI Actuals'!BK32</f>
        <v>85.52</v>
      </c>
      <c r="BH32" s="81">
        <f>'Known LI Actuals'!BL32</f>
        <v>96.73</v>
      </c>
      <c r="BI32" s="81">
        <f>'Known LI Actuals'!BM32</f>
        <v>105.25</v>
      </c>
      <c r="BJ32" s="81">
        <f>'Known LI Actuals'!BN32</f>
        <v>106.52</v>
      </c>
      <c r="BK32" s="61">
        <f t="shared" si="72"/>
        <v>100.96462548673593</v>
      </c>
      <c r="BL32" s="61">
        <f t="shared" si="73"/>
        <v>101.77899964818242</v>
      </c>
      <c r="BM32" s="61">
        <f t="shared" si="74"/>
        <v>86.617222929934428</v>
      </c>
      <c r="BN32" s="61">
        <f t="shared" si="75"/>
        <v>97.973589416465927</v>
      </c>
      <c r="BO32" s="61">
        <f t="shared" si="76"/>
        <v>106.59504776490076</v>
      </c>
      <c r="BP32" s="61">
        <f t="shared" si="77"/>
        <v>107.88396630691902</v>
      </c>
      <c r="BQ32" s="61">
        <f t="shared" si="78"/>
        <v>-1.2746254867359283</v>
      </c>
      <c r="BR32" s="61">
        <f t="shared" si="79"/>
        <v>-1.2889996481824255</v>
      </c>
      <c r="BS32" s="61">
        <f t="shared" si="34"/>
        <v>-1.097222929934432</v>
      </c>
      <c r="BT32" s="61">
        <f t="shared" si="35"/>
        <v>-1.2435894164659231</v>
      </c>
      <c r="BU32" s="61">
        <f t="shared" si="36"/>
        <v>-1.3450477649007553</v>
      </c>
      <c r="BV32" s="61">
        <f t="shared" si="37"/>
        <v>-1.3639663069190249</v>
      </c>
    </row>
    <row r="33" spans="1:74" x14ac:dyDescent="0.2">
      <c r="A33" s="302"/>
      <c r="B33" s="72">
        <v>202211</v>
      </c>
      <c r="C33" s="73">
        <f>'Known LI Actuals'!C33+'Known LI Actuals'!$I33*'Known LI Actuals'!C33/SUM('Known LI Actuals'!$C33:$H33)</f>
        <v>2391.1792047176377</v>
      </c>
      <c r="D33" s="73">
        <f>'Known LI Actuals'!D33+'Known LI Actuals'!$I33*'Known LI Actuals'!D33/SUM('Known LI Actuals'!$C33:$H33)</f>
        <v>2650.0017199721528</v>
      </c>
      <c r="E33" s="73">
        <f>'Known LI Actuals'!E33+'Known LI Actuals'!$I33*'Known LI Actuals'!E33/SUM('Known LI Actuals'!$C33:$H33)</f>
        <v>10464.737499488103</v>
      </c>
      <c r="F33" s="73">
        <f>'Known LI Actuals'!F33+'Known LI Actuals'!$I33*'Known LI Actuals'!F33/SUM('Known LI Actuals'!$C33:$H33)</f>
        <v>5868.7739055653383</v>
      </c>
      <c r="G33" s="73">
        <f>'Known LI Actuals'!G33+'Known LI Actuals'!$I33*'Known LI Actuals'!G33/SUM('Known LI Actuals'!$C33:$H33)</f>
        <v>1810.6924935501045</v>
      </c>
      <c r="H33" s="73">
        <f>'Known LI Actuals'!H33+'Known LI Actuals'!$I33*'Known LI Actuals'!H33/SUM('Known LI Actuals'!$C33:$H33)</f>
        <v>2823.6151767066631</v>
      </c>
      <c r="I33" s="74">
        <f t="shared" si="61"/>
        <v>26008.999999999996</v>
      </c>
      <c r="J33" s="75">
        <f t="shared" ref="J33:AM33" si="98">J7</f>
        <v>1314110.3409005494</v>
      </c>
      <c r="K33" s="75">
        <f t="shared" si="98"/>
        <v>1508348.792185084</v>
      </c>
      <c r="L33" s="75">
        <f t="shared" si="98"/>
        <v>5736088.4875134351</v>
      </c>
      <c r="M33" s="75">
        <f t="shared" si="98"/>
        <v>3374528.1099855909</v>
      </c>
      <c r="N33" s="75">
        <f t="shared" si="98"/>
        <v>1076216.4802354809</v>
      </c>
      <c r="O33" s="75">
        <f t="shared" si="98"/>
        <v>1614858.1131798597</v>
      </c>
      <c r="P33" s="76">
        <f t="shared" ref="P33" si="99">P7</f>
        <v>14624150.324000001</v>
      </c>
      <c r="Q33" s="75">
        <f t="shared" si="98"/>
        <v>1163340.387624485</v>
      </c>
      <c r="R33" s="75">
        <f t="shared" si="98"/>
        <v>1347655.5329697737</v>
      </c>
      <c r="S33" s="75">
        <f t="shared" ref="S33:V33" si="100">S7</f>
        <v>4320742.9997308627</v>
      </c>
      <c r="T33" s="75">
        <f t="shared" si="100"/>
        <v>2840773.2249756153</v>
      </c>
      <c r="U33" s="75">
        <f t="shared" si="100"/>
        <v>954406.77492113749</v>
      </c>
      <c r="V33" s="75">
        <f t="shared" si="100"/>
        <v>1437875.1507781255</v>
      </c>
      <c r="W33" s="76">
        <f t="shared" ref="W33" si="101">W7</f>
        <v>12064794.071</v>
      </c>
      <c r="X33" s="75">
        <f t="shared" si="98"/>
        <v>2477450.7285250342</v>
      </c>
      <c r="Y33" s="75">
        <f t="shared" si="98"/>
        <v>2856004.3251548577</v>
      </c>
      <c r="Z33" s="75">
        <f t="shared" si="98"/>
        <v>10056831.487244297</v>
      </c>
      <c r="AA33" s="75">
        <f t="shared" si="98"/>
        <v>6215301.3349612057</v>
      </c>
      <c r="AB33" s="75">
        <f t="shared" si="98"/>
        <v>2030623.2551566185</v>
      </c>
      <c r="AC33" s="75">
        <f t="shared" si="98"/>
        <v>3052733.2639579852</v>
      </c>
      <c r="AD33" s="76">
        <f t="shared" ref="AD33" si="102">AD7</f>
        <v>26688944.395000003</v>
      </c>
      <c r="AE33" s="75">
        <f t="shared" ref="AE33" si="103">AE20</f>
        <v>83664.289080434843</v>
      </c>
      <c r="AF33" s="75">
        <f t="shared" si="56"/>
        <v>78770.706219036307</v>
      </c>
      <c r="AG33" s="75">
        <f t="shared" ref="AG33:AJ33" si="104">AG20</f>
        <v>267518.55427027092</v>
      </c>
      <c r="AH33" s="75">
        <f t="shared" si="104"/>
        <v>198047.21326306186</v>
      </c>
      <c r="AI33" s="75">
        <f t="shared" si="104"/>
        <v>66292.136307158973</v>
      </c>
      <c r="AJ33" s="75">
        <f t="shared" si="104"/>
        <v>136917.17386003712</v>
      </c>
      <c r="AK33" s="76">
        <f t="shared" si="56"/>
        <v>831210.07299999997</v>
      </c>
      <c r="AL33" s="75">
        <f t="shared" si="98"/>
        <v>1024.0530000000001</v>
      </c>
      <c r="AM33" s="75">
        <f t="shared" si="98"/>
        <v>1038.175</v>
      </c>
      <c r="AN33" s="75">
        <f t="shared" ref="AN33:AQ33" si="105">AN7</f>
        <v>925.60900000000004</v>
      </c>
      <c r="AO33" s="75">
        <f t="shared" si="105"/>
        <v>989.94799999999998</v>
      </c>
      <c r="AP33" s="75">
        <f t="shared" si="105"/>
        <v>1023.615</v>
      </c>
      <c r="AQ33" s="75">
        <f t="shared" si="105"/>
        <v>1025.1590000000001</v>
      </c>
      <c r="AR33" s="75">
        <f t="shared" ref="AR33" si="106">AR20</f>
        <v>73.765000000000001</v>
      </c>
      <c r="AS33" s="75">
        <f t="shared" si="59"/>
        <v>77.902000000000001</v>
      </c>
      <c r="AT33" s="75">
        <f t="shared" si="59"/>
        <v>75.781999999999996</v>
      </c>
      <c r="AU33" s="75">
        <f t="shared" si="59"/>
        <v>75.893000000000001</v>
      </c>
      <c r="AV33" s="75">
        <f t="shared" si="59"/>
        <v>73.991</v>
      </c>
      <c r="AW33" s="75">
        <f t="shared" si="59"/>
        <v>79.278999999999996</v>
      </c>
      <c r="AX33" s="79">
        <f>'Known LI Actuals'!BA33+'Known LI Actuals'!$BG33*'Known LI Actuals'!BA33/SUM('Known LI Actuals'!$BA33:$BF33)</f>
        <v>400489.45114232897</v>
      </c>
      <c r="AY33" s="79">
        <f>'Known LI Actuals'!BB33+'Known LI Actuals'!$BG33*'Known LI Actuals'!BB33/SUM('Known LI Actuals'!$BA33:$BF33)</f>
        <v>440968.47793936625</v>
      </c>
      <c r="AZ33" s="79">
        <f>'Known LI Actuals'!BC33+'Known LI Actuals'!$BG33*'Known LI Actuals'!BC33/SUM('Known LI Actuals'!$BA33:$BF33)</f>
        <v>1537057.2738226559</v>
      </c>
      <c r="BA33" s="79">
        <f>'Known LI Actuals'!BD33+'Known LI Actuals'!$BG33*'Known LI Actuals'!BD33/SUM('Known LI Actuals'!$BA33:$BF33)</f>
        <v>986886.86330420361</v>
      </c>
      <c r="BB33" s="79">
        <f>'Known LI Actuals'!BE33+'Known LI Actuals'!$BG33*'Known LI Actuals'!BE33/SUM('Known LI Actuals'!$BA33:$BF33)</f>
        <v>324752.5285421352</v>
      </c>
      <c r="BC33" s="79">
        <f>'Known LI Actuals'!BF33+'Known LI Actuals'!$BG33*'Known LI Actuals'!BF33/SUM('Known LI Actuals'!$BA33:$BF33)</f>
        <v>535602.44524931035</v>
      </c>
      <c r="BD33" s="80">
        <f t="shared" si="71"/>
        <v>4225757.04</v>
      </c>
      <c r="BE33" s="81">
        <f>'Known LI Actuals'!BI33</f>
        <v>164.93</v>
      </c>
      <c r="BF33" s="81">
        <f>'Known LI Actuals'!BJ33</f>
        <v>163.86</v>
      </c>
      <c r="BG33" s="81">
        <f>'Known LI Actuals'!BK33</f>
        <v>144.63</v>
      </c>
      <c r="BH33" s="81">
        <f>'Known LI Actuals'!BL33</f>
        <v>165.59</v>
      </c>
      <c r="BI33" s="81">
        <f>'Known LI Actuals'!BM33</f>
        <v>176.61</v>
      </c>
      <c r="BJ33" s="81">
        <f>'Known LI Actuals'!BN33</f>
        <v>186.79</v>
      </c>
      <c r="BK33" s="61">
        <f t="shared" si="72"/>
        <v>167.48617182358808</v>
      </c>
      <c r="BL33" s="61">
        <f t="shared" si="73"/>
        <v>166.40309121912574</v>
      </c>
      <c r="BM33" s="61">
        <f t="shared" si="74"/>
        <v>146.87967795635993</v>
      </c>
      <c r="BN33" s="61">
        <f t="shared" si="75"/>
        <v>168.1589509468651</v>
      </c>
      <c r="BO33" s="61">
        <f t="shared" si="76"/>
        <v>179.35266739048245</v>
      </c>
      <c r="BP33" s="61">
        <f t="shared" si="77"/>
        <v>189.68677094093707</v>
      </c>
      <c r="BQ33" s="61">
        <f t="shared" si="78"/>
        <v>-2.5561718235880733</v>
      </c>
      <c r="BR33" s="61">
        <f t="shared" si="79"/>
        <v>-2.5430912191257278</v>
      </c>
      <c r="BS33" s="61">
        <f t="shared" si="34"/>
        <v>-2.2496779563599318</v>
      </c>
      <c r="BT33" s="61">
        <f t="shared" si="35"/>
        <v>-2.5689509468651011</v>
      </c>
      <c r="BU33" s="61">
        <f t="shared" si="36"/>
        <v>-2.7426673904824383</v>
      </c>
      <c r="BV33" s="61">
        <f t="shared" si="37"/>
        <v>-2.8967709409370741</v>
      </c>
    </row>
    <row r="34" spans="1:74" x14ac:dyDescent="0.2">
      <c r="A34" s="302"/>
      <c r="B34" s="72">
        <v>202212</v>
      </c>
      <c r="C34" s="73">
        <f>'Known LI Actuals'!C34+'Known LI Actuals'!$I34*'Known LI Actuals'!C34/SUM('Known LI Actuals'!$C34:$H34)</f>
        <v>2394.1423861528951</v>
      </c>
      <c r="D34" s="73">
        <f>'Known LI Actuals'!D34+'Known LI Actuals'!$I34*'Known LI Actuals'!D34/SUM('Known LI Actuals'!$C34:$H34)</f>
        <v>2666.0828353595716</v>
      </c>
      <c r="E34" s="73">
        <f>'Known LI Actuals'!E34+'Known LI Actuals'!$I34*'Known LI Actuals'!E34/SUM('Known LI Actuals'!$C34:$H34)</f>
        <v>10378.527261487739</v>
      </c>
      <c r="F34" s="73">
        <f>'Known LI Actuals'!F34+'Known LI Actuals'!$I34*'Known LI Actuals'!F34/SUM('Known LI Actuals'!$C34:$H34)</f>
        <v>5814.1934473521533</v>
      </c>
      <c r="G34" s="73">
        <f>'Known LI Actuals'!G34+'Known LI Actuals'!$I34*'Known LI Actuals'!G34/SUM('Known LI Actuals'!$C34:$H34)</f>
        <v>1802.2719967030703</v>
      </c>
      <c r="H34" s="73">
        <f>'Known LI Actuals'!H34+'Known LI Actuals'!$I34*'Known LI Actuals'!H34/SUM('Known LI Actuals'!$C34:$H34)</f>
        <v>2821.7820729445702</v>
      </c>
      <c r="I34" s="74">
        <f t="shared" si="61"/>
        <v>25877</v>
      </c>
      <c r="J34" s="75">
        <f t="shared" ref="J34:AM34" si="107">J8</f>
        <v>1373621.6188665857</v>
      </c>
      <c r="K34" s="75">
        <f t="shared" si="107"/>
        <v>1581768.5819240035</v>
      </c>
      <c r="L34" s="75">
        <f t="shared" si="107"/>
        <v>6029884.4272168791</v>
      </c>
      <c r="M34" s="75">
        <f t="shared" si="107"/>
        <v>3495179.9971197206</v>
      </c>
      <c r="N34" s="75">
        <f t="shared" si="107"/>
        <v>1116807.7676116778</v>
      </c>
      <c r="O34" s="75">
        <f t="shared" si="107"/>
        <v>1674580.210261133</v>
      </c>
      <c r="P34" s="76">
        <f t="shared" ref="P34" si="108">P8</f>
        <v>15271842.603</v>
      </c>
      <c r="Q34" s="75">
        <f t="shared" si="107"/>
        <v>1959232.2639026486</v>
      </c>
      <c r="R34" s="75">
        <f t="shared" si="107"/>
        <v>2349711.1737231738</v>
      </c>
      <c r="S34" s="75">
        <f t="shared" ref="S34:V34" si="109">S8</f>
        <v>7662746.940103583</v>
      </c>
      <c r="T34" s="75">
        <f t="shared" si="109"/>
        <v>4887402.2891480569</v>
      </c>
      <c r="U34" s="75">
        <f t="shared" si="109"/>
        <v>1704918.5566509753</v>
      </c>
      <c r="V34" s="75">
        <f t="shared" si="109"/>
        <v>2347634.2814715616</v>
      </c>
      <c r="W34" s="76">
        <f t="shared" ref="W34" si="110">W8</f>
        <v>20911645.504999999</v>
      </c>
      <c r="X34" s="75">
        <f t="shared" si="107"/>
        <v>3332853.8827692345</v>
      </c>
      <c r="Y34" s="75">
        <f t="shared" si="107"/>
        <v>3931479.7556471773</v>
      </c>
      <c r="Z34" s="75">
        <f t="shared" si="107"/>
        <v>13692631.367320463</v>
      </c>
      <c r="AA34" s="75">
        <f t="shared" si="107"/>
        <v>8382582.2862677779</v>
      </c>
      <c r="AB34" s="75">
        <f t="shared" si="107"/>
        <v>2821726.324262653</v>
      </c>
      <c r="AC34" s="75">
        <f t="shared" si="107"/>
        <v>4022214.4917326947</v>
      </c>
      <c r="AD34" s="76">
        <f t="shared" ref="AD34" si="111">AD8</f>
        <v>36183488.107999995</v>
      </c>
      <c r="AE34" s="75">
        <f t="shared" ref="AE34" si="112">AE21</f>
        <v>128733.94219692596</v>
      </c>
      <c r="AF34" s="75">
        <f t="shared" si="56"/>
        <v>120227.22914538985</v>
      </c>
      <c r="AG34" s="75">
        <f t="shared" ref="AG34:AJ34" si="113">AG21</f>
        <v>404295.15604586975</v>
      </c>
      <c r="AH34" s="75">
        <f t="shared" si="113"/>
        <v>306513.00932965847</v>
      </c>
      <c r="AI34" s="75">
        <f t="shared" si="113"/>
        <v>105096.06283300575</v>
      </c>
      <c r="AJ34" s="75">
        <f t="shared" si="113"/>
        <v>209269.1354491502</v>
      </c>
      <c r="AK34" s="76">
        <f t="shared" si="56"/>
        <v>1274134.5349999999</v>
      </c>
      <c r="AL34" s="75">
        <f t="shared" si="107"/>
        <v>1380.6559999999999</v>
      </c>
      <c r="AM34" s="75">
        <f t="shared" si="107"/>
        <v>1420.4110000000001</v>
      </c>
      <c r="AN34" s="75">
        <f t="shared" ref="AN34:AQ34" si="114">AN8</f>
        <v>1273.3109999999999</v>
      </c>
      <c r="AO34" s="75">
        <f t="shared" si="114"/>
        <v>1351.201</v>
      </c>
      <c r="AP34" s="75">
        <f t="shared" si="114"/>
        <v>1433.6690000000001</v>
      </c>
      <c r="AQ34" s="75">
        <f t="shared" si="114"/>
        <v>1353.365</v>
      </c>
      <c r="AR34" s="75">
        <f t="shared" ref="AR34" si="115">AR21</f>
        <v>115.6</v>
      </c>
      <c r="AS34" s="75">
        <f t="shared" si="59"/>
        <v>115.66500000000001</v>
      </c>
      <c r="AT34" s="75">
        <f t="shared" si="59"/>
        <v>115.24</v>
      </c>
      <c r="AU34" s="75">
        <f t="shared" si="59"/>
        <v>118.645</v>
      </c>
      <c r="AV34" s="75">
        <f t="shared" si="59"/>
        <v>118.236</v>
      </c>
      <c r="AW34" s="75">
        <f t="shared" si="59"/>
        <v>121.95699999999999</v>
      </c>
      <c r="AX34" s="79">
        <f>'Known LI Actuals'!BA34+'Known LI Actuals'!$BG34*'Known LI Actuals'!BA34/SUM('Known LI Actuals'!$BA34:$BF34)</f>
        <v>561930.56994744239</v>
      </c>
      <c r="AY34" s="79">
        <f>'Known LI Actuals'!BB34+'Known LI Actuals'!$BG34*'Known LI Actuals'!BB34/SUM('Known LI Actuals'!$BA34:$BF34)</f>
        <v>625309.10999087221</v>
      </c>
      <c r="AZ34" s="79">
        <f>'Known LI Actuals'!BC34+'Known LI Actuals'!$BG34*'Known LI Actuals'!BC34/SUM('Known LI Actuals'!$BA34:$BF34)</f>
        <v>2151715.4291525539</v>
      </c>
      <c r="BA34" s="79">
        <f>'Known LI Actuals'!BD34+'Known LI Actuals'!$BG34*'Known LI Actuals'!BD34/SUM('Known LI Actuals'!$BA34:$BF34)</f>
        <v>1387032.7818668496</v>
      </c>
      <c r="BB34" s="79">
        <f>'Known LI Actuals'!BE34+'Known LI Actuals'!$BG34*'Known LI Actuals'!BE34/SUM('Known LI Actuals'!$BA34:$BF34)</f>
        <v>469783.82999152789</v>
      </c>
      <c r="BC34" s="79">
        <f>'Known LI Actuals'!BF34+'Known LI Actuals'!$BG34*'Known LI Actuals'!BF34/SUM('Known LI Actuals'!$BA34:$BF34)</f>
        <v>746056.07905075385</v>
      </c>
      <c r="BD34" s="80">
        <f t="shared" si="71"/>
        <v>5941827.7999999998</v>
      </c>
      <c r="BE34" s="81">
        <f>'Known LI Actuals'!BI34</f>
        <v>231.01</v>
      </c>
      <c r="BF34" s="81">
        <f>'Known LI Actuals'!BJ34</f>
        <v>230.85</v>
      </c>
      <c r="BG34" s="81">
        <f>'Known LI Actuals'!BK34</f>
        <v>204.06</v>
      </c>
      <c r="BH34" s="81">
        <f>'Known LI Actuals'!BL34</f>
        <v>234.8</v>
      </c>
      <c r="BI34" s="81">
        <f>'Known LI Actuals'!BM34</f>
        <v>256.56</v>
      </c>
      <c r="BJ34" s="81">
        <f>'Known LI Actuals'!BN34</f>
        <v>260.23</v>
      </c>
      <c r="BK34" s="61">
        <f t="shared" si="72"/>
        <v>234.71058914352986</v>
      </c>
      <c r="BL34" s="61">
        <f t="shared" si="73"/>
        <v>234.5422661657613</v>
      </c>
      <c r="BM34" s="61">
        <f t="shared" si="74"/>
        <v>207.32377291497428</v>
      </c>
      <c r="BN34" s="61">
        <f t="shared" si="75"/>
        <v>238.55979241600903</v>
      </c>
      <c r="BO34" s="61">
        <f t="shared" si="76"/>
        <v>260.66200376575358</v>
      </c>
      <c r="BP34" s="61">
        <f t="shared" si="77"/>
        <v>264.39181331683545</v>
      </c>
      <c r="BQ34" s="61">
        <f t="shared" si="78"/>
        <v>-3.7005891435298679</v>
      </c>
      <c r="BR34" s="61">
        <f t="shared" si="79"/>
        <v>-3.6922661657613105</v>
      </c>
      <c r="BS34" s="61">
        <f t="shared" si="34"/>
        <v>-3.2637729149742825</v>
      </c>
      <c r="BT34" s="61">
        <f t="shared" si="35"/>
        <v>-3.7597924160090201</v>
      </c>
      <c r="BU34" s="61">
        <f t="shared" si="36"/>
        <v>-4.1020037657535795</v>
      </c>
      <c r="BV34" s="61">
        <f t="shared" si="37"/>
        <v>-4.1618133168354348</v>
      </c>
    </row>
    <row r="35" spans="1:74" x14ac:dyDescent="0.2">
      <c r="A35" s="302"/>
      <c r="B35" s="72">
        <v>202301</v>
      </c>
      <c r="C35" s="73">
        <f>'Known LI Actuals'!C35+'Known LI Actuals'!$I35*'Known LI Actuals'!C35/SUM('Known LI Actuals'!$C35:$H35)</f>
        <v>2408.0063840963271</v>
      </c>
      <c r="D35" s="73">
        <f>'Known LI Actuals'!D35+'Known LI Actuals'!$I35*'Known LI Actuals'!D35/SUM('Known LI Actuals'!$C35:$H35)</f>
        <v>2701.2480504262799</v>
      </c>
      <c r="E35" s="73">
        <f>'Known LI Actuals'!E35+'Known LI Actuals'!$I35*'Known LI Actuals'!E35/SUM('Known LI Actuals'!$C35:$H35)</f>
        <v>10580.244939189462</v>
      </c>
      <c r="F35" s="73">
        <f>'Known LI Actuals'!F35+'Known LI Actuals'!$I35*'Known LI Actuals'!F35/SUM('Known LI Actuals'!$C35:$H35)</f>
        <v>5951.5215564265227</v>
      </c>
      <c r="G35" s="73">
        <f>'Known LI Actuals'!G35+'Known LI Actuals'!$I35*'Known LI Actuals'!G35/SUM('Known LI Actuals'!$C35:$H35)</f>
        <v>1861.1213786415613</v>
      </c>
      <c r="H35" s="73">
        <f>'Known LI Actuals'!H35+'Known LI Actuals'!$I35*'Known LI Actuals'!H35/SUM('Known LI Actuals'!$C35:$H35)</f>
        <v>2984.8576912198473</v>
      </c>
      <c r="I35" s="74">
        <f t="shared" si="61"/>
        <v>26487</v>
      </c>
      <c r="J35" s="75">
        <f t="shared" ref="J35:AM35" si="116">J9</f>
        <v>1378053.2914733428</v>
      </c>
      <c r="K35" s="75">
        <f t="shared" si="116"/>
        <v>1599685.2937734933</v>
      </c>
      <c r="L35" s="75">
        <f t="shared" si="116"/>
        <v>6138578.5504098395</v>
      </c>
      <c r="M35" s="75">
        <f t="shared" si="116"/>
        <v>3589020.9609819339</v>
      </c>
      <c r="N35" s="75">
        <f t="shared" si="116"/>
        <v>1156779.315982285</v>
      </c>
      <c r="O35" s="75">
        <f t="shared" si="116"/>
        <v>1777672.1453791058</v>
      </c>
      <c r="P35" s="76">
        <f t="shared" ref="P35" si="117">P9</f>
        <v>15639789.558</v>
      </c>
      <c r="Q35" s="75">
        <f t="shared" si="116"/>
        <v>1917115.5513107486</v>
      </c>
      <c r="R35" s="75">
        <f t="shared" si="116"/>
        <v>2313323.3367422838</v>
      </c>
      <c r="S35" s="75">
        <f t="shared" ref="S35:V35" si="118">S9</f>
        <v>7771063.5333763575</v>
      </c>
      <c r="T35" s="75">
        <f t="shared" si="118"/>
        <v>4981189.4681647979</v>
      </c>
      <c r="U35" s="75">
        <f t="shared" si="118"/>
        <v>1770819.3314891665</v>
      </c>
      <c r="V35" s="75">
        <f t="shared" si="118"/>
        <v>2542179.0019166446</v>
      </c>
      <c r="W35" s="76">
        <f t="shared" ref="W35" si="119">W9</f>
        <v>21295690.223000001</v>
      </c>
      <c r="X35" s="75">
        <f t="shared" si="116"/>
        <v>3295168.8427840914</v>
      </c>
      <c r="Y35" s="75">
        <f t="shared" si="116"/>
        <v>3913008.630515777</v>
      </c>
      <c r="Z35" s="75">
        <f t="shared" si="116"/>
        <v>13909642.083786197</v>
      </c>
      <c r="AA35" s="75">
        <f t="shared" si="116"/>
        <v>8570210.4291467313</v>
      </c>
      <c r="AB35" s="75">
        <f t="shared" si="116"/>
        <v>2927598.6474714512</v>
      </c>
      <c r="AC35" s="75">
        <f t="shared" si="116"/>
        <v>4319851.1472957507</v>
      </c>
      <c r="AD35" s="76">
        <f t="shared" ref="AD35" si="120">AD9</f>
        <v>36935479.781000003</v>
      </c>
      <c r="AE35" s="75">
        <f t="shared" ref="AE35" si="121">AE22</f>
        <v>126366.20988547617</v>
      </c>
      <c r="AF35" s="75">
        <f t="shared" si="56"/>
        <v>113788.34096647892</v>
      </c>
      <c r="AG35" s="75">
        <f t="shared" ref="AG35:AJ35" si="122">AG22</f>
        <v>387795.50648101274</v>
      </c>
      <c r="AH35" s="75">
        <f t="shared" si="122"/>
        <v>296730.04942737019</v>
      </c>
      <c r="AI35" s="75">
        <f t="shared" si="122"/>
        <v>100973.31980480974</v>
      </c>
      <c r="AJ35" s="75">
        <f t="shared" si="122"/>
        <v>207594.48943485221</v>
      </c>
      <c r="AK35" s="76">
        <f t="shared" si="56"/>
        <v>1233247.916</v>
      </c>
      <c r="AL35" s="75">
        <f t="shared" si="116"/>
        <v>1356.491</v>
      </c>
      <c r="AM35" s="75">
        <f t="shared" si="116"/>
        <v>1396.567</v>
      </c>
      <c r="AN35" s="75">
        <f t="shared" ref="AN35:AQ35" si="123">AN9</f>
        <v>1267.6489999999999</v>
      </c>
      <c r="AO35" s="75">
        <f t="shared" si="123"/>
        <v>1346.2190000000001</v>
      </c>
      <c r="AP35" s="75">
        <f t="shared" si="123"/>
        <v>1437.7660000000001</v>
      </c>
      <c r="AQ35" s="75">
        <f t="shared" si="123"/>
        <v>1369.5940000000001</v>
      </c>
      <c r="AR35" s="75">
        <f t="shared" ref="AR35" si="124">AR22</f>
        <v>109.512</v>
      </c>
      <c r="AS35" s="75">
        <f t="shared" si="59"/>
        <v>108.069</v>
      </c>
      <c r="AT35" s="75">
        <f t="shared" si="59"/>
        <v>107.61499999999999</v>
      </c>
      <c r="AU35" s="75">
        <f t="shared" si="59"/>
        <v>110.86199999999999</v>
      </c>
      <c r="AV35" s="75">
        <f t="shared" si="59"/>
        <v>109.733</v>
      </c>
      <c r="AW35" s="75">
        <f t="shared" si="59"/>
        <v>114.42400000000001</v>
      </c>
      <c r="AX35" s="79">
        <f>'Known LI Actuals'!BA35+'Known LI Actuals'!$BG35*'Known LI Actuals'!BA35/SUM('Known LI Actuals'!$BA35:$BF35)</f>
        <v>567124.34248838306</v>
      </c>
      <c r="AY35" s="79">
        <f>'Known LI Actuals'!BB35+'Known LI Actuals'!$BG35*'Known LI Actuals'!BB35/SUM('Known LI Actuals'!$BA35:$BF35)</f>
        <v>629617.05140304985</v>
      </c>
      <c r="AZ35" s="79">
        <f>'Known LI Actuals'!BC35+'Known LI Actuals'!$BG35*'Known LI Actuals'!BC35/SUM('Known LI Actuals'!$BA35:$BF35)</f>
        <v>2209536.5982427192</v>
      </c>
      <c r="BA35" s="79">
        <f>'Known LI Actuals'!BD35+'Known LI Actuals'!$BG35*'Known LI Actuals'!BD35/SUM('Known LI Actuals'!$BA35:$BF35)</f>
        <v>1428981.786949873</v>
      </c>
      <c r="BB35" s="79">
        <f>'Known LI Actuals'!BE35+'Known LI Actuals'!$BG35*'Known LI Actuals'!BE35/SUM('Known LI Actuals'!$BA35:$BF35)</f>
        <v>488156.22997447953</v>
      </c>
      <c r="BC35" s="79">
        <f>'Known LI Actuals'!BF35+'Known LI Actuals'!$BG35*'Known LI Actuals'!BF35/SUM('Known LI Actuals'!$BA35:$BF35)</f>
        <v>797582.98094149516</v>
      </c>
      <c r="BD35" s="80">
        <f t="shared" si="71"/>
        <v>6120998.9899999993</v>
      </c>
      <c r="BE35" s="81">
        <f>'Known LI Actuals'!BI35</f>
        <v>231.44</v>
      </c>
      <c r="BF35" s="81">
        <f>'Known LI Actuals'!BJ35</f>
        <v>229.05</v>
      </c>
      <c r="BG35" s="81">
        <f>'Known LI Actuals'!BK35</f>
        <v>205.22</v>
      </c>
      <c r="BH35" s="81">
        <f>'Known LI Actuals'!BL35</f>
        <v>235.94</v>
      </c>
      <c r="BI35" s="81">
        <f>'Known LI Actuals'!BM35</f>
        <v>257.75</v>
      </c>
      <c r="BJ35" s="81">
        <f>'Known LI Actuals'!BN35</f>
        <v>262.58</v>
      </c>
      <c r="BK35" s="61">
        <f t="shared" si="72"/>
        <v>235.51612912405653</v>
      </c>
      <c r="BL35" s="61">
        <f t="shared" si="73"/>
        <v>233.08375967312256</v>
      </c>
      <c r="BM35" s="61">
        <f t="shared" si="74"/>
        <v>208.83605350747095</v>
      </c>
      <c r="BN35" s="61">
        <f t="shared" si="75"/>
        <v>240.10360601094382</v>
      </c>
      <c r="BO35" s="61">
        <f t="shared" si="76"/>
        <v>262.29145265677749</v>
      </c>
      <c r="BP35" s="61">
        <f t="shared" si="77"/>
        <v>267.20971766514606</v>
      </c>
      <c r="BQ35" s="61">
        <f t="shared" si="78"/>
        <v>-4.0761291240565356</v>
      </c>
      <c r="BR35" s="61">
        <f t="shared" si="79"/>
        <v>-4.033759673122546</v>
      </c>
      <c r="BS35" s="61">
        <f t="shared" si="34"/>
        <v>-3.6160535074709514</v>
      </c>
      <c r="BT35" s="61">
        <f t="shared" si="35"/>
        <v>-4.1636060109438233</v>
      </c>
      <c r="BU35" s="61">
        <f t="shared" si="36"/>
        <v>-4.5414526567774942</v>
      </c>
      <c r="BV35" s="61">
        <f t="shared" si="37"/>
        <v>-4.6297176651460745</v>
      </c>
    </row>
    <row r="36" spans="1:74" x14ac:dyDescent="0.2">
      <c r="A36" s="302"/>
      <c r="B36" s="72">
        <v>202302</v>
      </c>
      <c r="C36" s="73">
        <f>'Known LI Actuals'!C36+'Known LI Actuals'!$I36*'Known LI Actuals'!C36/SUM('Known LI Actuals'!$C36:$H36)</f>
        <v>2442.7377115229656</v>
      </c>
      <c r="D36" s="73">
        <f>'Known LI Actuals'!D36+'Known LI Actuals'!$I36*'Known LI Actuals'!D36/SUM('Known LI Actuals'!$C36:$H36)</f>
        <v>2721.9077356970183</v>
      </c>
      <c r="E36" s="73">
        <f>'Known LI Actuals'!E36+'Known LI Actuals'!$I36*'Known LI Actuals'!E36/SUM('Known LI Actuals'!$C36:$H36)</f>
        <v>10597.723609991943</v>
      </c>
      <c r="F36" s="73">
        <f>'Known LI Actuals'!F36+'Known LI Actuals'!$I36*'Known LI Actuals'!F36/SUM('Known LI Actuals'!$C36:$H36)</f>
        <v>5975.3122481869459</v>
      </c>
      <c r="G36" s="73">
        <f>'Known LI Actuals'!G36+'Known LI Actuals'!$I36*'Known LI Actuals'!G36/SUM('Known LI Actuals'!$C36:$H36)</f>
        <v>1883.3239323126511</v>
      </c>
      <c r="H36" s="73">
        <f>'Known LI Actuals'!H36+'Known LI Actuals'!$I36*'Known LI Actuals'!H36/SUM('Known LI Actuals'!$C36:$H36)</f>
        <v>3028.994762288477</v>
      </c>
      <c r="I36" s="74">
        <f t="shared" si="61"/>
        <v>26650</v>
      </c>
      <c r="J36" s="75">
        <f t="shared" ref="J36:AM36" si="125">J10</f>
        <v>1383474.6943400365</v>
      </c>
      <c r="K36" s="75">
        <f t="shared" si="125"/>
        <v>1594054.7919085855</v>
      </c>
      <c r="L36" s="75">
        <f t="shared" si="125"/>
        <v>6060185.4114846028</v>
      </c>
      <c r="M36" s="75">
        <f t="shared" si="125"/>
        <v>3542124.2873051008</v>
      </c>
      <c r="N36" s="75">
        <f t="shared" si="125"/>
        <v>1155130.3662775385</v>
      </c>
      <c r="O36" s="75">
        <f t="shared" si="125"/>
        <v>1782621.4416841352</v>
      </c>
      <c r="P36" s="76">
        <f t="shared" ref="P36" si="126">P10</f>
        <v>15517590.992999997</v>
      </c>
      <c r="Q36" s="75">
        <f t="shared" si="125"/>
        <v>1759159.0367291267</v>
      </c>
      <c r="R36" s="75">
        <f>R10</f>
        <v>2067183.5827295831</v>
      </c>
      <c r="S36" s="75">
        <f t="shared" ref="S36:V36" si="127">S10</f>
        <v>6683312.6731775878</v>
      </c>
      <c r="T36" s="75">
        <f t="shared" si="127"/>
        <v>4372566.0773096206</v>
      </c>
      <c r="U36" s="75">
        <f t="shared" si="127"/>
        <v>1540510.3071061415</v>
      </c>
      <c r="V36" s="75">
        <f t="shared" si="127"/>
        <v>2229711.8059479408</v>
      </c>
      <c r="W36" s="76">
        <f t="shared" ref="W36" si="128">W10</f>
        <v>18652443.482999999</v>
      </c>
      <c r="X36" s="75">
        <f t="shared" si="125"/>
        <v>3142633.7310691634</v>
      </c>
      <c r="Y36" s="75">
        <f t="shared" si="125"/>
        <v>3661238.3746381686</v>
      </c>
      <c r="Z36" s="75">
        <f t="shared" si="125"/>
        <v>12743498.084662192</v>
      </c>
      <c r="AA36" s="75">
        <f t="shared" si="125"/>
        <v>7914690.3646147214</v>
      </c>
      <c r="AB36" s="75">
        <f t="shared" si="125"/>
        <v>2695640.6733836802</v>
      </c>
      <c r="AC36" s="75">
        <f t="shared" si="125"/>
        <v>4012333.247632076</v>
      </c>
      <c r="AD36" s="76">
        <f t="shared" ref="AD36" si="129">AD10</f>
        <v>34170034.475999996</v>
      </c>
      <c r="AE36" s="75">
        <f t="shared" ref="AE36" si="130">AE23</f>
        <v>119191.11000638439</v>
      </c>
      <c r="AF36" s="75">
        <f t="shared" si="56"/>
        <v>111452.68956935294</v>
      </c>
      <c r="AG36" s="75">
        <f t="shared" ref="AG36:AJ36" si="131">AG23</f>
        <v>367269.5106662676</v>
      </c>
      <c r="AH36" s="75">
        <f t="shared" si="131"/>
        <v>278656.23928448214</v>
      </c>
      <c r="AI36" s="75">
        <f t="shared" si="131"/>
        <v>97251.107614816035</v>
      </c>
      <c r="AJ36" s="75">
        <f t="shared" si="131"/>
        <v>197586.50385869687</v>
      </c>
      <c r="AK36" s="76">
        <f t="shared" si="56"/>
        <v>1171407.1609999998</v>
      </c>
      <c r="AL36" s="75">
        <f t="shared" si="125"/>
        <v>1276.4680000000001</v>
      </c>
      <c r="AM36" s="75">
        <f t="shared" si="125"/>
        <v>1296.1980000000001</v>
      </c>
      <c r="AN36" s="75">
        <f t="shared" ref="AN36:AQ36" si="132">AN10</f>
        <v>1160.4949999999999</v>
      </c>
      <c r="AO36" s="75">
        <f t="shared" si="132"/>
        <v>1241.2049999999999</v>
      </c>
      <c r="AP36" s="75">
        <f t="shared" si="132"/>
        <v>1308.1780000000001</v>
      </c>
      <c r="AQ36" s="75">
        <f t="shared" si="132"/>
        <v>1256.3330000000001</v>
      </c>
      <c r="AR36" s="75">
        <f t="shared" ref="AR36" si="133">AR23</f>
        <v>103.76600000000001</v>
      </c>
      <c r="AS36" s="75">
        <f t="shared" si="59"/>
        <v>105.14</v>
      </c>
      <c r="AT36" s="75">
        <f t="shared" si="59"/>
        <v>102.102</v>
      </c>
      <c r="AU36" s="75">
        <f t="shared" si="59"/>
        <v>104.18899999999999</v>
      </c>
      <c r="AV36" s="75">
        <f t="shared" si="59"/>
        <v>105.155</v>
      </c>
      <c r="AW36" s="75">
        <f t="shared" si="59"/>
        <v>108.42100000000001</v>
      </c>
      <c r="AX36" s="79">
        <f>'Known LI Actuals'!BA36+'Known LI Actuals'!$BG36*'Known LI Actuals'!BA36/SUM('Known LI Actuals'!$BA36:$BF36)</f>
        <v>579263.20974038925</v>
      </c>
      <c r="AY36" s="79">
        <f>'Known LI Actuals'!BB36+'Known LI Actuals'!$BG36*'Known LI Actuals'!BB36/SUM('Known LI Actuals'!$BA36:$BF36)</f>
        <v>641833.796484299</v>
      </c>
      <c r="AZ36" s="79">
        <f>'Known LI Actuals'!BC36+'Known LI Actuals'!$BG36*'Known LI Actuals'!BC36/SUM('Known LI Actuals'!$BA36:$BF36)</f>
        <v>2199516.1124526234</v>
      </c>
      <c r="BA36" s="79">
        <f>'Known LI Actuals'!BD36+'Known LI Actuals'!$BG36*'Known LI Actuals'!BD36/SUM('Known LI Actuals'!$BA36:$BF36)</f>
        <v>1428207.5588761459</v>
      </c>
      <c r="BB36" s="79">
        <f>'Known LI Actuals'!BE36+'Known LI Actuals'!$BG36*'Known LI Actuals'!BE36/SUM('Known LI Actuals'!$BA36:$BF36)</f>
        <v>489807.48665394675</v>
      </c>
      <c r="BC36" s="79">
        <f>'Known LI Actuals'!BF36+'Known LI Actuals'!$BG36*'Known LI Actuals'!BF36/SUM('Known LI Actuals'!$BA36:$BF36)</f>
        <v>801616.2457925959</v>
      </c>
      <c r="BD36" s="80">
        <f t="shared" si="71"/>
        <v>6140244.4099999992</v>
      </c>
      <c r="BE36" s="81">
        <f>'Known LI Actuals'!BI36</f>
        <v>233.4</v>
      </c>
      <c r="BF36" s="81">
        <f>'Known LI Actuals'!BJ36</f>
        <v>232.08</v>
      </c>
      <c r="BG36" s="81">
        <f>'Known LI Actuals'!BK36</f>
        <v>204.27</v>
      </c>
      <c r="BH36" s="81">
        <f>'Known LI Actuals'!BL36</f>
        <v>235.25</v>
      </c>
      <c r="BI36" s="81">
        <f>'Known LI Actuals'!BM36</f>
        <v>255.97</v>
      </c>
      <c r="BJ36" s="81">
        <f>'Known LI Actuals'!BN36</f>
        <v>260.47000000000003</v>
      </c>
      <c r="BK36" s="61">
        <f t="shared" si="72"/>
        <v>237.1368841639727</v>
      </c>
      <c r="BL36" s="61">
        <f t="shared" si="73"/>
        <v>235.8029216298693</v>
      </c>
      <c r="BM36" s="61">
        <f t="shared" si="74"/>
        <v>207.54609134916811</v>
      </c>
      <c r="BN36" s="61">
        <f t="shared" si="75"/>
        <v>239.01806291537292</v>
      </c>
      <c r="BO36" s="61">
        <f t="shared" si="76"/>
        <v>260.07606989440291</v>
      </c>
      <c r="BP36" s="61">
        <f t="shared" si="77"/>
        <v>264.64761701567153</v>
      </c>
      <c r="BQ36" s="61">
        <f t="shared" si="78"/>
        <v>-3.7368841639726895</v>
      </c>
      <c r="BR36" s="61">
        <f t="shared" si="79"/>
        <v>-3.7229216298692904</v>
      </c>
      <c r="BS36" s="61">
        <f t="shared" si="34"/>
        <v>-3.2760913491680981</v>
      </c>
      <c r="BT36" s="61">
        <f t="shared" si="35"/>
        <v>-3.7680629153729228</v>
      </c>
      <c r="BU36" s="61">
        <f t="shared" si="36"/>
        <v>-4.106069894402907</v>
      </c>
      <c r="BV36" s="61">
        <f t="shared" si="37"/>
        <v>-4.1776170156715011</v>
      </c>
    </row>
    <row r="37" spans="1:74" x14ac:dyDescent="0.2">
      <c r="A37" s="302"/>
      <c r="B37" s="72">
        <v>202303</v>
      </c>
      <c r="C37" s="73">
        <f>'Known LI Actuals'!C37+'Known LI Actuals'!$I37*'Known LI Actuals'!C37/SUM('Known LI Actuals'!$C37:$H37)</f>
        <v>2424.7002842062525</v>
      </c>
      <c r="D37" s="73">
        <f>'Known LI Actuals'!D37+'Known LI Actuals'!$I37*'Known LI Actuals'!D37/SUM('Known LI Actuals'!$C37:$H37)</f>
        <v>2706.2157531465691</v>
      </c>
      <c r="E37" s="73">
        <f>'Known LI Actuals'!E37+'Known LI Actuals'!$I37*'Known LI Actuals'!E37/SUM('Known LI Actuals'!$C37:$H37)</f>
        <v>10572.469833536337</v>
      </c>
      <c r="F37" s="73">
        <f>'Known LI Actuals'!F37+'Known LI Actuals'!$I37*'Known LI Actuals'!F37/SUM('Known LI Actuals'!$C37:$H37)</f>
        <v>5962.5192042224926</v>
      </c>
      <c r="G37" s="73">
        <f>'Known LI Actuals'!G37+'Known LI Actuals'!$I37*'Known LI Actuals'!G37/SUM('Known LI Actuals'!$C37:$H37)</f>
        <v>1865.9837596427121</v>
      </c>
      <c r="H37" s="73">
        <f>'Known LI Actuals'!H37+'Known LI Actuals'!$I37*'Known LI Actuals'!H37/SUM('Known LI Actuals'!$C37:$H37)</f>
        <v>3034.1111652456352</v>
      </c>
      <c r="I37" s="74">
        <f t="shared" si="61"/>
        <v>26566</v>
      </c>
      <c r="J37" s="75">
        <f t="shared" ref="J37:AM37" si="134">J11</f>
        <v>1376043.7747296027</v>
      </c>
      <c r="K37" s="75">
        <f t="shared" si="134"/>
        <v>1583844.7470836265</v>
      </c>
      <c r="L37" s="75">
        <f t="shared" si="134"/>
        <v>6047312.2717168061</v>
      </c>
      <c r="M37" s="75">
        <f t="shared" si="134"/>
        <v>3539781.4616030608</v>
      </c>
      <c r="N37" s="75">
        <f t="shared" si="134"/>
        <v>1146328.2389886978</v>
      </c>
      <c r="O37" s="75">
        <f t="shared" si="134"/>
        <v>1779799.7898782052</v>
      </c>
      <c r="P37" s="76">
        <f t="shared" ref="P37" si="135">P11</f>
        <v>15473110.283999998</v>
      </c>
      <c r="Q37" s="75">
        <f t="shared" si="134"/>
        <v>1754677.8667958877</v>
      </c>
      <c r="R37" s="75">
        <f t="shared" si="134"/>
        <v>2099956.8390508001</v>
      </c>
      <c r="S37" s="75">
        <f t="shared" ref="S37:V37" si="136">S11</f>
        <v>6838724.2241724487</v>
      </c>
      <c r="T37" s="75">
        <f t="shared" si="136"/>
        <v>4454786.7735685715</v>
      </c>
      <c r="U37" s="75">
        <f t="shared" si="136"/>
        <v>1580017.7913058444</v>
      </c>
      <c r="V37" s="75">
        <f t="shared" si="136"/>
        <v>2311243.7641064483</v>
      </c>
      <c r="W37" s="76">
        <f t="shared" ref="W37" si="137">W11</f>
        <v>19039407.259</v>
      </c>
      <c r="X37" s="75">
        <f t="shared" si="134"/>
        <v>3130721.6415254902</v>
      </c>
      <c r="Y37" s="75">
        <f t="shared" si="134"/>
        <v>3683801.5861344263</v>
      </c>
      <c r="Z37" s="75">
        <f t="shared" si="134"/>
        <v>12886036.495889254</v>
      </c>
      <c r="AA37" s="75">
        <f t="shared" si="134"/>
        <v>7994568.2351716328</v>
      </c>
      <c r="AB37" s="75">
        <f t="shared" si="134"/>
        <v>2726346.0302945422</v>
      </c>
      <c r="AC37" s="75">
        <f t="shared" si="134"/>
        <v>4091043.5539846532</v>
      </c>
      <c r="AD37" s="76">
        <f t="shared" ref="AD37" si="138">AD11</f>
        <v>34512517.542999998</v>
      </c>
      <c r="AE37" s="75">
        <f t="shared" ref="AE37" si="139">AE24</f>
        <v>124114.93639237175</v>
      </c>
      <c r="AF37" s="75">
        <f t="shared" si="56"/>
        <v>111266.45308776923</v>
      </c>
      <c r="AG37" s="75">
        <f t="shared" ref="AG37:AJ37" si="140">AG24</f>
        <v>377167.07669202361</v>
      </c>
      <c r="AH37" s="75">
        <f t="shared" si="140"/>
        <v>288253.96560625633</v>
      </c>
      <c r="AI37" s="75">
        <f t="shared" si="140"/>
        <v>98667.60978569393</v>
      </c>
      <c r="AJ37" s="75">
        <f t="shared" si="140"/>
        <v>200803.37943588512</v>
      </c>
      <c r="AK37" s="76">
        <f t="shared" si="56"/>
        <v>1200273.4210000001</v>
      </c>
      <c r="AL37" s="75">
        <f t="shared" si="134"/>
        <v>1282.461</v>
      </c>
      <c r="AM37" s="75">
        <f t="shared" si="134"/>
        <v>1312.279</v>
      </c>
      <c r="AN37" s="75">
        <f t="shared" ref="AN37:AQ37" si="141">AN11</f>
        <v>1176.6400000000001</v>
      </c>
      <c r="AO37" s="75">
        <f t="shared" si="141"/>
        <v>1256.7</v>
      </c>
      <c r="AP37" s="75">
        <f t="shared" si="141"/>
        <v>1336.059</v>
      </c>
      <c r="AQ37" s="75">
        <f t="shared" si="141"/>
        <v>1281.8330000000001</v>
      </c>
      <c r="AR37" s="75">
        <f t="shared" ref="AR37" si="142">AR24</f>
        <v>107.46299999999999</v>
      </c>
      <c r="AS37" s="75">
        <f t="shared" si="59"/>
        <v>105.399</v>
      </c>
      <c r="AT37" s="75">
        <f t="shared" si="59"/>
        <v>103.827</v>
      </c>
      <c r="AU37" s="75">
        <f t="shared" si="59"/>
        <v>107.387</v>
      </c>
      <c r="AV37" s="75">
        <f t="shared" si="59"/>
        <v>106.60299999999999</v>
      </c>
      <c r="AW37" s="75">
        <f t="shared" si="59"/>
        <v>109.557</v>
      </c>
      <c r="AX37" s="79">
        <f>'Known LI Actuals'!BA37+'Known LI Actuals'!$BG37*'Known LI Actuals'!BA37/SUM('Known LI Actuals'!$BA37:$BF37)</f>
        <v>589271.8969729105</v>
      </c>
      <c r="AY37" s="79">
        <f>'Known LI Actuals'!BB37+'Known LI Actuals'!$BG37*'Known LI Actuals'!BB37/SUM('Known LI Actuals'!$BA37:$BF37)</f>
        <v>649965.99711226288</v>
      </c>
      <c r="AZ37" s="79">
        <f>'Known LI Actuals'!BC37+'Known LI Actuals'!$BG37*'Known LI Actuals'!BC37/SUM('Known LI Actuals'!$BA37:$BF37)</f>
        <v>2251000.2721182746</v>
      </c>
      <c r="BA37" s="79">
        <f>'Known LI Actuals'!BD37+'Known LI Actuals'!$BG37*'Known LI Actuals'!BD37/SUM('Known LI Actuals'!$BA37:$BF37)</f>
        <v>1463014.2948409396</v>
      </c>
      <c r="BB37" s="79">
        <f>'Known LI Actuals'!BE37+'Known LI Actuals'!$BG37*'Known LI Actuals'!BE37/SUM('Known LI Actuals'!$BA37:$BF37)</f>
        <v>500252.51848166739</v>
      </c>
      <c r="BC37" s="79">
        <f>'Known LI Actuals'!BF37+'Known LI Actuals'!$BG37*'Known LI Actuals'!BF37/SUM('Known LI Actuals'!$BA37:$BF37)</f>
        <v>821609.95047394536</v>
      </c>
      <c r="BD37" s="80">
        <f t="shared" si="71"/>
        <v>6275114.9300000006</v>
      </c>
      <c r="BE37" s="81">
        <f>'Known LI Actuals'!BI37</f>
        <v>239.41</v>
      </c>
      <c r="BF37" s="81">
        <f>'Known LI Actuals'!BJ37</f>
        <v>236.6</v>
      </c>
      <c r="BG37" s="81">
        <f>'Known LI Actuals'!BK37</f>
        <v>209.74</v>
      </c>
      <c r="BH37" s="81">
        <f>'Known LI Actuals'!BL37</f>
        <v>241.72</v>
      </c>
      <c r="BI37" s="81">
        <f>'Known LI Actuals'!BM37</f>
        <v>264.10000000000002</v>
      </c>
      <c r="BJ37" s="81">
        <f>'Known LI Actuals'!BN37</f>
        <v>266.76</v>
      </c>
      <c r="BK37" s="61">
        <f t="shared" si="72"/>
        <v>243.02875733188358</v>
      </c>
      <c r="BL37" s="61">
        <f t="shared" si="73"/>
        <v>240.17523228018126</v>
      </c>
      <c r="BM37" s="61">
        <f t="shared" si="74"/>
        <v>212.9114868673357</v>
      </c>
      <c r="BN37" s="61">
        <f t="shared" si="75"/>
        <v>245.36848347672793</v>
      </c>
      <c r="BO37" s="61">
        <f t="shared" si="76"/>
        <v>268.09049966086138</v>
      </c>
      <c r="BP37" s="61">
        <f t="shared" si="77"/>
        <v>270.79098481463501</v>
      </c>
      <c r="BQ37" s="61">
        <f t="shared" si="78"/>
        <v>-3.6187573318835859</v>
      </c>
      <c r="BR37" s="61">
        <f t="shared" si="79"/>
        <v>-3.5752322801812682</v>
      </c>
      <c r="BS37" s="61">
        <f t="shared" si="34"/>
        <v>-3.1714868673356875</v>
      </c>
      <c r="BT37" s="61">
        <f t="shared" si="35"/>
        <v>-3.6484834767279324</v>
      </c>
      <c r="BU37" s="61">
        <f t="shared" si="36"/>
        <v>-3.9904996608613601</v>
      </c>
      <c r="BV37" s="61">
        <f t="shared" si="37"/>
        <v>-4.0309848146350191</v>
      </c>
    </row>
    <row r="38" spans="1:74" x14ac:dyDescent="0.2">
      <c r="A38" s="302"/>
      <c r="B38" s="72">
        <v>202304</v>
      </c>
      <c r="C38" s="73">
        <f>'Known LI Actuals'!C38+'Known LI Actuals'!$I38*'Known LI Actuals'!C38/SUM('Known LI Actuals'!$C38:$H38)</f>
        <v>2427.3386109524199</v>
      </c>
      <c r="D38" s="73">
        <f>'Known LI Actuals'!D38+'Known LI Actuals'!$I38*'Known LI Actuals'!D38/SUM('Known LI Actuals'!$C38:$H38)</f>
        <v>2700.0489675997715</v>
      </c>
      <c r="E38" s="73">
        <f>'Known LI Actuals'!E38+'Known LI Actuals'!$I38*'Known LI Actuals'!E38/SUM('Known LI Actuals'!$C38:$H38)</f>
        <v>10553.45792867053</v>
      </c>
      <c r="F38" s="73">
        <f>'Known LI Actuals'!F38+'Known LI Actuals'!$I38*'Known LI Actuals'!F38/SUM('Known LI Actuals'!$C38:$H38)</f>
        <v>5946.6008324491959</v>
      </c>
      <c r="G38" s="73">
        <f>'Known LI Actuals'!G38+'Known LI Actuals'!$I38*'Known LI Actuals'!G38/SUM('Known LI Actuals'!$C38:$H38)</f>
        <v>1867.849506243369</v>
      </c>
      <c r="H38" s="73">
        <f>'Known LI Actuals'!H38+'Known LI Actuals'!$I38*'Known LI Actuals'!H38/SUM('Known LI Actuals'!$C38:$H38)</f>
        <v>3024.704154084714</v>
      </c>
      <c r="I38" s="74">
        <f t="shared" si="61"/>
        <v>26520</v>
      </c>
      <c r="J38" s="75">
        <f t="shared" ref="J38:AM38" si="143">J12</f>
        <v>1346754.9419546647</v>
      </c>
      <c r="K38" s="75">
        <f t="shared" si="143"/>
        <v>1556609.8083745539</v>
      </c>
      <c r="L38" s="75">
        <f t="shared" si="143"/>
        <v>5886949.6448244974</v>
      </c>
      <c r="M38" s="75">
        <f t="shared" si="143"/>
        <v>3457852.9198048017</v>
      </c>
      <c r="N38" s="75">
        <f t="shared" si="143"/>
        <v>1125701.8468651443</v>
      </c>
      <c r="O38" s="75">
        <f t="shared" si="143"/>
        <v>1745127.3101763395</v>
      </c>
      <c r="P38" s="76">
        <f t="shared" ref="P38" si="144">P12</f>
        <v>15118996.472000001</v>
      </c>
      <c r="Q38" s="75">
        <f t="shared" si="143"/>
        <v>1434196.5038842205</v>
      </c>
      <c r="R38" s="75">
        <f t="shared" si="143"/>
        <v>1678463.0392893651</v>
      </c>
      <c r="S38" s="75">
        <f t="shared" ref="S38:V38" si="145">S12</f>
        <v>5312588.4715144914</v>
      </c>
      <c r="T38" s="75">
        <f t="shared" si="145"/>
        <v>3515547.2699581566</v>
      </c>
      <c r="U38" s="75">
        <f t="shared" si="145"/>
        <v>1265886.7708507844</v>
      </c>
      <c r="V38" s="75">
        <f t="shared" si="145"/>
        <v>1757905.3375029825</v>
      </c>
      <c r="W38" s="76">
        <f t="shared" ref="W38" si="146">W12</f>
        <v>14964587.393000001</v>
      </c>
      <c r="X38" s="75">
        <f t="shared" si="143"/>
        <v>2780951.4458388854</v>
      </c>
      <c r="Y38" s="75">
        <f t="shared" si="143"/>
        <v>3235072.847663919</v>
      </c>
      <c r="Z38" s="75">
        <f t="shared" si="143"/>
        <v>11199538.116338989</v>
      </c>
      <c r="AA38" s="75">
        <f t="shared" si="143"/>
        <v>6973400.1897629583</v>
      </c>
      <c r="AB38" s="75">
        <f t="shared" si="143"/>
        <v>2391588.6177159287</v>
      </c>
      <c r="AC38" s="75">
        <f t="shared" si="143"/>
        <v>3503032.6476793219</v>
      </c>
      <c r="AD38" s="76">
        <f t="shared" ref="AD38" si="147">AD12</f>
        <v>30083583.865000002</v>
      </c>
      <c r="AE38" s="75">
        <f t="shared" ref="AE38" si="148">AE25</f>
        <v>95842.455911853714</v>
      </c>
      <c r="AF38" s="75">
        <f t="shared" si="56"/>
        <v>87570.843317504143</v>
      </c>
      <c r="AG38" s="75">
        <f t="shared" ref="AG38:AJ38" si="149">AG25</f>
        <v>293667.34724696074</v>
      </c>
      <c r="AH38" s="75">
        <f t="shared" si="149"/>
        <v>223301.6414059024</v>
      </c>
      <c r="AI38" s="75">
        <f t="shared" si="149"/>
        <v>76780.368353765225</v>
      </c>
      <c r="AJ38" s="75">
        <f t="shared" si="149"/>
        <v>155074.38376401382</v>
      </c>
      <c r="AK38" s="76">
        <f t="shared" si="56"/>
        <v>932237.04</v>
      </c>
      <c r="AL38" s="75">
        <f t="shared" si="143"/>
        <v>1139.9690000000001</v>
      </c>
      <c r="AM38" s="75">
        <f t="shared" si="143"/>
        <v>1157.154</v>
      </c>
      <c r="AN38" s="75">
        <f t="shared" ref="AN38:AQ38" si="150">AN12</f>
        <v>1025.027</v>
      </c>
      <c r="AO38" s="75">
        <f t="shared" si="150"/>
        <v>1099.94</v>
      </c>
      <c r="AP38" s="75">
        <f t="shared" si="150"/>
        <v>1172.405</v>
      </c>
      <c r="AQ38" s="75">
        <f t="shared" si="150"/>
        <v>1100.7629999999999</v>
      </c>
      <c r="AR38" s="75">
        <f t="shared" ref="AR38" si="151">AR25</f>
        <v>84.28</v>
      </c>
      <c r="AS38" s="75">
        <f t="shared" si="59"/>
        <v>83.944999999999993</v>
      </c>
      <c r="AT38" s="75">
        <f t="shared" si="59"/>
        <v>81.531000000000006</v>
      </c>
      <c r="AU38" s="75">
        <f t="shared" si="59"/>
        <v>83.637</v>
      </c>
      <c r="AV38" s="75">
        <f t="shared" si="59"/>
        <v>82.995000000000005</v>
      </c>
      <c r="AW38" s="75">
        <f t="shared" si="59"/>
        <v>84.704999999999998</v>
      </c>
      <c r="AX38" s="79">
        <f>'Known LI Actuals'!BA38+'Known LI Actuals'!$BG38*'Known LI Actuals'!BA38/SUM('Known LI Actuals'!$BA38:$BF38)</f>
        <v>511799.00415556901</v>
      </c>
      <c r="AY38" s="79">
        <f>'Known LI Actuals'!BB38+'Known LI Actuals'!$BG38*'Known LI Actuals'!BB38/SUM('Known LI Actuals'!$BA38:$BF38)</f>
        <v>564284.84198277607</v>
      </c>
      <c r="AZ38" s="79">
        <f>'Known LI Actuals'!BC38+'Known LI Actuals'!$BG38*'Known LI Actuals'!BC38/SUM('Known LI Actuals'!$BA38:$BF38)</f>
        <v>1936179.7868923168</v>
      </c>
      <c r="BA38" s="79">
        <f>'Known LI Actuals'!BD38+'Known LI Actuals'!$BG38*'Known LI Actuals'!BD38/SUM('Known LI Actuals'!$BA38:$BF38)</f>
        <v>1257716.5896776624</v>
      </c>
      <c r="BB38" s="79">
        <f>'Known LI Actuals'!BE38+'Known LI Actuals'!$BG38*'Known LI Actuals'!BE38/SUM('Known LI Actuals'!$BA38:$BF38)</f>
        <v>432204.52196399699</v>
      </c>
      <c r="BC38" s="79">
        <f>'Known LI Actuals'!BF38+'Known LI Actuals'!$BG38*'Known LI Actuals'!BF38/SUM('Known LI Actuals'!$BA38:$BF38)</f>
        <v>694835.42532767868</v>
      </c>
      <c r="BD38" s="80">
        <f t="shared" si="71"/>
        <v>5397020.1699999999</v>
      </c>
      <c r="BE38" s="81">
        <f>'Known LI Actuals'!BI38</f>
        <v>207.83</v>
      </c>
      <c r="BF38" s="81">
        <f>'Known LI Actuals'!BJ38</f>
        <v>206</v>
      </c>
      <c r="BG38" s="81">
        <f>'Known LI Actuals'!BK38</f>
        <v>180.84</v>
      </c>
      <c r="BH38" s="81">
        <f>'Known LI Actuals'!BL38</f>
        <v>208.47</v>
      </c>
      <c r="BI38" s="81">
        <f>'Known LI Actuals'!BM38</f>
        <v>228.08</v>
      </c>
      <c r="BJ38" s="81">
        <f>'Known LI Actuals'!BN38</f>
        <v>226.43</v>
      </c>
      <c r="BK38" s="61">
        <f t="shared" si="72"/>
        <v>210.84779925070009</v>
      </c>
      <c r="BL38" s="61">
        <f t="shared" si="73"/>
        <v>208.99059563516036</v>
      </c>
      <c r="BM38" s="61">
        <f t="shared" si="74"/>
        <v>183.46401719499977</v>
      </c>
      <c r="BN38" s="61">
        <f t="shared" si="75"/>
        <v>211.50176800410077</v>
      </c>
      <c r="BO38" s="61">
        <f t="shared" si="76"/>
        <v>231.39151228154859</v>
      </c>
      <c r="BP38" s="61">
        <f t="shared" si="77"/>
        <v>229.72012796337046</v>
      </c>
      <c r="BQ38" s="61">
        <f t="shared" si="78"/>
        <v>-3.0177992507000795</v>
      </c>
      <c r="BR38" s="61">
        <f t="shared" si="79"/>
        <v>-2.9905956351603606</v>
      </c>
      <c r="BS38" s="61">
        <f t="shared" si="34"/>
        <v>-2.6240171949997659</v>
      </c>
      <c r="BT38" s="61">
        <f t="shared" si="35"/>
        <v>-3.0317680041007691</v>
      </c>
      <c r="BU38" s="61">
        <f t="shared" si="36"/>
        <v>-3.3115122815485734</v>
      </c>
      <c r="BV38" s="61">
        <f t="shared" si="37"/>
        <v>-3.2901279633704519</v>
      </c>
    </row>
    <row r="39" spans="1:74" x14ac:dyDescent="0.2">
      <c r="A39" s="302"/>
      <c r="B39" s="72">
        <v>202305</v>
      </c>
      <c r="C39" s="73">
        <f>'Known LI Actuals'!C39+'Known LI Actuals'!$I39*'Known LI Actuals'!C39/SUM('Known LI Actuals'!$C39:$H39)</f>
        <v>2383.3092485549132</v>
      </c>
      <c r="D39" s="73">
        <f>'Known LI Actuals'!D39+'Known LI Actuals'!$I39*'Known LI Actuals'!D39/SUM('Known LI Actuals'!$C39:$H39)</f>
        <v>2664.0173410404623</v>
      </c>
      <c r="E39" s="73">
        <f>'Known LI Actuals'!E39+'Known LI Actuals'!$I39*'Known LI Actuals'!E39/SUM('Known LI Actuals'!$C39:$H39)</f>
        <v>10468.569364161849</v>
      </c>
      <c r="F39" s="73">
        <f>'Known LI Actuals'!F39+'Known LI Actuals'!$I39*'Known LI Actuals'!F39/SUM('Known LI Actuals'!$C39:$H39)</f>
        <v>5887.2832369942198</v>
      </c>
      <c r="G39" s="73">
        <f>'Known LI Actuals'!G39+'Known LI Actuals'!$I39*'Known LI Actuals'!G39/SUM('Known LI Actuals'!$C39:$H39)</f>
        <v>1845.7369942196533</v>
      </c>
      <c r="H39" s="73">
        <f>'Known LI Actuals'!H39+'Known LI Actuals'!$I39*'Known LI Actuals'!H39/SUM('Known LI Actuals'!$C39:$H39)</f>
        <v>3001.0838150289019</v>
      </c>
      <c r="I39" s="74">
        <f t="shared" si="61"/>
        <v>26250</v>
      </c>
      <c r="J39" s="75">
        <f t="shared" ref="J39:AM39" si="152">J13</f>
        <v>1248667.1193884418</v>
      </c>
      <c r="K39" s="75">
        <f t="shared" si="152"/>
        <v>1456727.7755136874</v>
      </c>
      <c r="L39" s="75">
        <f t="shared" si="152"/>
        <v>5378995.4356151996</v>
      </c>
      <c r="M39" s="75">
        <f t="shared" si="152"/>
        <v>3219798.8115251074</v>
      </c>
      <c r="N39" s="75">
        <f t="shared" si="152"/>
        <v>1060493.7530294862</v>
      </c>
      <c r="O39" s="75">
        <f t="shared" si="152"/>
        <v>1633820.4719280775</v>
      </c>
      <c r="P39" s="76">
        <f t="shared" ref="P39" si="153">P13</f>
        <v>13998503.366999999</v>
      </c>
      <c r="Q39" s="75">
        <f t="shared" si="152"/>
        <v>765815.75064114016</v>
      </c>
      <c r="R39" s="75">
        <f t="shared" si="152"/>
        <v>916360.75433486688</v>
      </c>
      <c r="S39" s="75">
        <f t="shared" ref="S39:V39" si="154">S13</f>
        <v>2790953.1839887071</v>
      </c>
      <c r="T39" s="75">
        <f t="shared" si="154"/>
        <v>1879871.5746685832</v>
      </c>
      <c r="U39" s="75">
        <f t="shared" si="154"/>
        <v>710447.26788830745</v>
      </c>
      <c r="V39" s="75">
        <f t="shared" si="154"/>
        <v>986686.44147839514</v>
      </c>
      <c r="W39" s="76">
        <f t="shared" ref="W39" si="155">W13</f>
        <v>8050134.9730000002</v>
      </c>
      <c r="X39" s="75">
        <f t="shared" si="152"/>
        <v>2014482.8700295819</v>
      </c>
      <c r="Y39" s="75">
        <f t="shared" si="152"/>
        <v>2373088.5298485542</v>
      </c>
      <c r="Z39" s="75">
        <f t="shared" si="152"/>
        <v>8169948.6196039068</v>
      </c>
      <c r="AA39" s="75">
        <f t="shared" si="152"/>
        <v>5099670.3861936908</v>
      </c>
      <c r="AB39" s="75">
        <f t="shared" si="152"/>
        <v>1770941.0209177937</v>
      </c>
      <c r="AC39" s="75">
        <f t="shared" si="152"/>
        <v>2620506.9134064727</v>
      </c>
      <c r="AD39" s="76">
        <f t="shared" ref="AD39" si="156">AD13</f>
        <v>22048638.34</v>
      </c>
      <c r="AE39" s="75">
        <f t="shared" ref="AE39" si="157">AE26</f>
        <v>52721.885056250758</v>
      </c>
      <c r="AF39" s="75">
        <f>AF26</f>
        <v>45879.803443932797</v>
      </c>
      <c r="AG39" s="75">
        <f t="shared" ref="AG39:AJ39" si="158">AG26</f>
        <v>151066.06055066819</v>
      </c>
      <c r="AH39" s="75">
        <f t="shared" si="158"/>
        <v>113814.88803746662</v>
      </c>
      <c r="AI39" s="75">
        <f t="shared" si="158"/>
        <v>40945.962397820382</v>
      </c>
      <c r="AJ39" s="75">
        <f t="shared" si="158"/>
        <v>82127.888513861253</v>
      </c>
      <c r="AK39" s="76">
        <f t="shared" si="56"/>
        <v>486556.48800000001</v>
      </c>
      <c r="AL39" s="75">
        <f t="shared" si="152"/>
        <v>838.03800000000001</v>
      </c>
      <c r="AM39" s="75">
        <f t="shared" si="152"/>
        <v>858.21100000000001</v>
      </c>
      <c r="AN39" s="75">
        <f t="shared" ref="AN39:AQ39" si="159">AN13</f>
        <v>752.26199999999994</v>
      </c>
      <c r="AO39" s="75">
        <f t="shared" si="159"/>
        <v>810.41200000000003</v>
      </c>
      <c r="AP39" s="75">
        <f t="shared" si="159"/>
        <v>875.82</v>
      </c>
      <c r="AQ39" s="75">
        <f t="shared" si="159"/>
        <v>827.26700000000005</v>
      </c>
      <c r="AR39" s="75">
        <f t="shared" ref="AR39" si="160">AR26</f>
        <v>46.357999999999997</v>
      </c>
      <c r="AS39" s="75">
        <f t="shared" si="59"/>
        <v>44.097999999999999</v>
      </c>
      <c r="AT39" s="75">
        <f t="shared" si="59"/>
        <v>42.194000000000003</v>
      </c>
      <c r="AU39" s="75">
        <f t="shared" si="59"/>
        <v>42.771999999999998</v>
      </c>
      <c r="AV39" s="75">
        <f t="shared" si="59"/>
        <v>44.822000000000003</v>
      </c>
      <c r="AW39" s="75">
        <f t="shared" si="59"/>
        <v>44.895000000000003</v>
      </c>
      <c r="AX39" s="79">
        <f>'Known LI Actuals'!BA39+'Known LI Actuals'!$BG39*'Known LI Actuals'!BA39/SUM('Known LI Actuals'!$BA39:$BF39)</f>
        <v>355137.81374609505</v>
      </c>
      <c r="AY39" s="79">
        <f>'Known LI Actuals'!BB39+'Known LI Actuals'!$BG39*'Known LI Actuals'!BB39/SUM('Known LI Actuals'!$BA39:$BF39)</f>
        <v>394454.67307971662</v>
      </c>
      <c r="AZ39" s="79">
        <f>'Known LI Actuals'!BC39+'Known LI Actuals'!$BG39*'Known LI Actuals'!BC39/SUM('Known LI Actuals'!$BA39:$BF39)</f>
        <v>1348936.1890763817</v>
      </c>
      <c r="BA39" s="79">
        <f>'Known LI Actuals'!BD39+'Known LI Actuals'!$BG39*'Known LI Actuals'!BD39/SUM('Known LI Actuals'!$BA39:$BF39)</f>
        <v>868636.52437402506</v>
      </c>
      <c r="BB39" s="79">
        <f>'Known LI Actuals'!BE39+'Known LI Actuals'!$BG39*'Known LI Actuals'!BE39/SUM('Known LI Actuals'!$BA39:$BF39)</f>
        <v>304054.89368644287</v>
      </c>
      <c r="BC39" s="79">
        <f>'Known LI Actuals'!BF39+'Known LI Actuals'!$BG39*'Known LI Actuals'!BF39/SUM('Known LI Actuals'!$BA39:$BF39)</f>
        <v>484889.15603733854</v>
      </c>
      <c r="BD39" s="80">
        <f t="shared" si="71"/>
        <v>3756109.2499999995</v>
      </c>
      <c r="BE39" s="81">
        <f>'Known LI Actuals'!BI39</f>
        <v>146.68</v>
      </c>
      <c r="BF39" s="81">
        <f>'Known LI Actuals'!BJ39</f>
        <v>145.75</v>
      </c>
      <c r="BG39" s="81">
        <f>'Known LI Actuals'!BK39</f>
        <v>126.84</v>
      </c>
      <c r="BH39" s="81">
        <f>'Known LI Actuals'!BL39</f>
        <v>145.24</v>
      </c>
      <c r="BI39" s="81">
        <f>'Known LI Actuals'!BM39</f>
        <v>162.16</v>
      </c>
      <c r="BJ39" s="81">
        <f>'Known LI Actuals'!BN39</f>
        <v>159.04</v>
      </c>
      <c r="BK39" s="61">
        <f t="shared" si="72"/>
        <v>149.01037872505549</v>
      </c>
      <c r="BL39" s="61">
        <f t="shared" si="73"/>
        <v>148.06760714465088</v>
      </c>
      <c r="BM39" s="61">
        <f t="shared" si="74"/>
        <v>128.85582949799581</v>
      </c>
      <c r="BN39" s="61">
        <f t="shared" si="75"/>
        <v>147.5445446408506</v>
      </c>
      <c r="BO39" s="61">
        <f t="shared" si="76"/>
        <v>164.73359673597059</v>
      </c>
      <c r="BP39" s="61">
        <f t="shared" si="77"/>
        <v>161.57134752754942</v>
      </c>
      <c r="BQ39" s="61">
        <f t="shared" si="78"/>
        <v>-2.3303787250554819</v>
      </c>
      <c r="BR39" s="61">
        <f t="shared" si="79"/>
        <v>-2.3176071446508786</v>
      </c>
      <c r="BS39" s="61">
        <f t="shared" si="34"/>
        <v>-2.01582949799581</v>
      </c>
      <c r="BT39" s="61">
        <f t="shared" si="35"/>
        <v>-2.3045446408505939</v>
      </c>
      <c r="BU39" s="61">
        <f t="shared" si="36"/>
        <v>-2.5735967359705967</v>
      </c>
      <c r="BV39" s="61">
        <f t="shared" si="37"/>
        <v>-2.5313475275494284</v>
      </c>
    </row>
    <row r="40" spans="1:74" x14ac:dyDescent="0.2">
      <c r="A40" s="303"/>
      <c r="B40" s="72">
        <v>202306</v>
      </c>
      <c r="C40" s="73">
        <f>'Known LI Actuals'!C40+'Known LI Actuals'!$I40*'Known LI Actuals'!C40/SUM('Known LI Actuals'!$C40:$H40)</f>
        <v>2348.0777071136754</v>
      </c>
      <c r="D40" s="73">
        <f>'Known LI Actuals'!D40+'Known LI Actuals'!$I40*'Known LI Actuals'!D40/SUM('Known LI Actuals'!$C40:$H40)</f>
        <v>2623.3023206839912</v>
      </c>
      <c r="E40" s="73">
        <f>'Known LI Actuals'!E40+'Known LI Actuals'!$I40*'Known LI Actuals'!E40/SUM('Known LI Actuals'!$C40:$H40)</f>
        <v>10294.917533588847</v>
      </c>
      <c r="F40" s="73">
        <f>'Known LI Actuals'!F40+'Known LI Actuals'!$I40*'Known LI Actuals'!F40/SUM('Known LI Actuals'!$C40:$H40)</f>
        <v>5756.9620940908899</v>
      </c>
      <c r="G40" s="73">
        <f>'Known LI Actuals'!G40+'Known LI Actuals'!$I40*'Known LI Actuals'!G40/SUM('Known LI Actuals'!$C40:$H40)</f>
        <v>1793.2942340900477</v>
      </c>
      <c r="H40" s="73">
        <f>'Known LI Actuals'!H40+'Known LI Actuals'!$I40*'Known LI Actuals'!H40/SUM('Known LI Actuals'!$C40:$H40)</f>
        <v>2910.4461104325487</v>
      </c>
      <c r="I40" s="74">
        <f t="shared" si="61"/>
        <v>25727</v>
      </c>
      <c r="J40" s="75">
        <f t="shared" ref="J40:AM40" si="161">J14</f>
        <v>1178815.6132027775</v>
      </c>
      <c r="K40" s="75">
        <f t="shared" si="161"/>
        <v>1375017.7494338944</v>
      </c>
      <c r="L40" s="75">
        <f t="shared" si="161"/>
        <v>4959487.5784341758</v>
      </c>
      <c r="M40" s="75">
        <f t="shared" si="161"/>
        <v>2993858.031103198</v>
      </c>
      <c r="N40" s="75">
        <f t="shared" si="161"/>
        <v>982630.09099422593</v>
      </c>
      <c r="O40" s="75">
        <f t="shared" si="161"/>
        <v>1515636.5088317287</v>
      </c>
      <c r="P40" s="76">
        <f t="shared" ref="P40" si="162">P14</f>
        <v>13005445.571999999</v>
      </c>
      <c r="Q40" s="75">
        <f t="shared" si="161"/>
        <v>518794.7331463673</v>
      </c>
      <c r="R40" s="75">
        <f t="shared" si="161"/>
        <v>644719.16038412368</v>
      </c>
      <c r="S40" s="75">
        <f t="shared" ref="S40:V40" si="163">S14</f>
        <v>1781626.6534925757</v>
      </c>
      <c r="T40" s="75">
        <f t="shared" si="163"/>
        <v>1236025.2966504188</v>
      </c>
      <c r="U40" s="75">
        <f t="shared" si="163"/>
        <v>438381.2092670264</v>
      </c>
      <c r="V40" s="75">
        <f t="shared" si="163"/>
        <v>622097.13305948791</v>
      </c>
      <c r="W40" s="76">
        <f t="shared" ref="W40" si="164">W14</f>
        <v>5241644.1859999998</v>
      </c>
      <c r="X40" s="75">
        <f t="shared" si="161"/>
        <v>1697610.3463491448</v>
      </c>
      <c r="Y40" s="75">
        <f t="shared" si="161"/>
        <v>2019736.9098180181</v>
      </c>
      <c r="Z40" s="75">
        <f t="shared" si="161"/>
        <v>6741114.2319267513</v>
      </c>
      <c r="AA40" s="75">
        <f t="shared" si="161"/>
        <v>4229883.3277536165</v>
      </c>
      <c r="AB40" s="75">
        <f t="shared" si="161"/>
        <v>1421011.3002612523</v>
      </c>
      <c r="AC40" s="75">
        <f t="shared" si="161"/>
        <v>2137733.6418912169</v>
      </c>
      <c r="AD40" s="76">
        <f t="shared" ref="AD40" si="165">AD14</f>
        <v>18247089.757999998</v>
      </c>
      <c r="AE40" s="75">
        <f t="shared" ref="AE40" si="166">AE27</f>
        <v>28956.129386596243</v>
      </c>
      <c r="AF40" s="75">
        <f t="shared" si="56"/>
        <v>27233.014681044639</v>
      </c>
      <c r="AG40" s="75">
        <f t="shared" ref="AG40:AJ40" si="167">AG27</f>
        <v>84503.948276157273</v>
      </c>
      <c r="AH40" s="75">
        <f t="shared" si="167"/>
        <v>62053.981864415255</v>
      </c>
      <c r="AI40" s="75">
        <f t="shared" si="167"/>
        <v>20247.72167888637</v>
      </c>
      <c r="AJ40" s="75">
        <f t="shared" si="167"/>
        <v>43835.807112900227</v>
      </c>
      <c r="AK40" s="76">
        <f t="shared" si="56"/>
        <v>266830.603</v>
      </c>
      <c r="AL40" s="75">
        <f t="shared" si="161"/>
        <v>716.55600000000004</v>
      </c>
      <c r="AM40" s="75">
        <f t="shared" si="161"/>
        <v>740.10799999999995</v>
      </c>
      <c r="AN40" s="75">
        <f t="shared" ref="AN40:AQ40" si="168">AN14</f>
        <v>631.05700000000002</v>
      </c>
      <c r="AO40" s="75">
        <f t="shared" si="168"/>
        <v>687.17200000000003</v>
      </c>
      <c r="AP40" s="75">
        <f t="shared" si="168"/>
        <v>725.62699999999995</v>
      </c>
      <c r="AQ40" s="75">
        <f t="shared" si="168"/>
        <v>696.92600000000004</v>
      </c>
      <c r="AR40" s="75">
        <f t="shared" ref="AR40" si="169">AR27</f>
        <v>26.684999999999999</v>
      </c>
      <c r="AS40" s="75">
        <f t="shared" si="59"/>
        <v>27.169</v>
      </c>
      <c r="AT40" s="75">
        <f t="shared" si="59"/>
        <v>24.587</v>
      </c>
      <c r="AU40" s="75">
        <f t="shared" si="59"/>
        <v>24.594000000000001</v>
      </c>
      <c r="AV40" s="75">
        <f t="shared" si="59"/>
        <v>23.675000000000001</v>
      </c>
      <c r="AW40" s="75">
        <f t="shared" si="59"/>
        <v>25.39</v>
      </c>
      <c r="AX40" s="79">
        <f>'Known LI Actuals'!BA40+'Known LI Actuals'!$BG40*'Known LI Actuals'!BA40/SUM('Known LI Actuals'!$BA40:$BF40)</f>
        <v>280182.49953719816</v>
      </c>
      <c r="AY40" s="79">
        <f>'Known LI Actuals'!BB40+'Known LI Actuals'!$BG40*'Known LI Actuals'!BB40/SUM('Known LI Actuals'!$BA40:$BF40)</f>
        <v>321036.20763377973</v>
      </c>
      <c r="AZ40" s="79">
        <f>'Known LI Actuals'!BC40+'Known LI Actuals'!$BG40*'Known LI Actuals'!BC40/SUM('Known LI Actuals'!$BA40:$BF40)</f>
        <v>1066581.6036991333</v>
      </c>
      <c r="BA40" s="79">
        <f>'Known LI Actuals'!BD40+'Known LI Actuals'!$BG40*'Known LI Actuals'!BD40/SUM('Known LI Actuals'!$BA40:$BF40)</f>
        <v>681817.43346513645</v>
      </c>
      <c r="BB40" s="79">
        <f>'Known LI Actuals'!BE40+'Known LI Actuals'!$BG40*'Known LI Actuals'!BE40/SUM('Known LI Actuals'!$BA40:$BF40)</f>
        <v>227980.69912652631</v>
      </c>
      <c r="BC40" s="79">
        <f>'Known LI Actuals'!BF40+'Known LI Actuals'!$BG40*'Known LI Actuals'!BF40/SUM('Known LI Actuals'!$BA40:$BF40)</f>
        <v>368110.40653822623</v>
      </c>
      <c r="BD40" s="80">
        <f t="shared" si="71"/>
        <v>2945708.85</v>
      </c>
      <c r="BE40" s="81">
        <f>'Known LI Actuals'!BI40</f>
        <v>117.67</v>
      </c>
      <c r="BF40" s="81">
        <f>'Known LI Actuals'!BJ40</f>
        <v>120.68</v>
      </c>
      <c r="BG40" s="81">
        <f>'Known LI Actuals'!BK40</f>
        <v>102.16</v>
      </c>
      <c r="BH40" s="81">
        <f>'Known LI Actuals'!BL40</f>
        <v>116.79</v>
      </c>
      <c r="BI40" s="81">
        <f>'Known LI Actuals'!BM40</f>
        <v>125.36</v>
      </c>
      <c r="BJ40" s="81">
        <f>'Known LI Actuals'!BN40</f>
        <v>124.72</v>
      </c>
      <c r="BK40" s="61">
        <f t="shared" si="72"/>
        <v>119.32420238408828</v>
      </c>
      <c r="BL40" s="61">
        <f t="shared" si="73"/>
        <v>122.37865422620212</v>
      </c>
      <c r="BM40" s="61">
        <f t="shared" si="74"/>
        <v>103.6027340888586</v>
      </c>
      <c r="BN40" s="61">
        <f t="shared" si="75"/>
        <v>118.43354573499334</v>
      </c>
      <c r="BO40" s="61">
        <f t="shared" si="76"/>
        <v>127.12955564830004</v>
      </c>
      <c r="BP40" s="61">
        <f t="shared" si="77"/>
        <v>126.47903193215897</v>
      </c>
      <c r="BQ40" s="61">
        <f t="shared" si="78"/>
        <v>-1.6542023840882791</v>
      </c>
      <c r="BR40" s="61">
        <f t="shared" si="79"/>
        <v>-1.6986542262021089</v>
      </c>
      <c r="BS40" s="61">
        <f t="shared" si="34"/>
        <v>-1.4427340888586002</v>
      </c>
      <c r="BT40" s="61">
        <f t="shared" si="35"/>
        <v>-1.6435457349933387</v>
      </c>
      <c r="BU40" s="61">
        <f t="shared" si="36"/>
        <v>-1.7695556483000416</v>
      </c>
      <c r="BV40" s="61">
        <f t="shared" si="37"/>
        <v>-1.759031932158976</v>
      </c>
    </row>
    <row r="41" spans="1:74" x14ac:dyDescent="0.2">
      <c r="A41" s="90" t="s">
        <v>2</v>
      </c>
      <c r="B41" s="83"/>
      <c r="C41" s="84">
        <f>'Known LI Actuals'!C41+'Known LI Actuals'!$I41*'Known LI Actuals'!C41/SUM('Known LI Actuals'!$C41:$H41)</f>
        <v>2584.4387885351798</v>
      </c>
      <c r="D41" s="84">
        <f>'Known LI Actuals'!D41+'Known LI Actuals'!$I41*'Known LI Actuals'!D41/SUM('Known LI Actuals'!$C41:$H41)</f>
        <v>2865.0722933508682</v>
      </c>
      <c r="E41" s="84">
        <f>'Known LI Actuals'!E41+'Known LI Actuals'!$I41*'Known LI Actuals'!E41/SUM('Known LI Actuals'!$C41:$H41)</f>
        <v>11166.602947433566</v>
      </c>
      <c r="F41" s="84">
        <f>'Known LI Actuals'!F41+'Known LI Actuals'!$I41*'Known LI Actuals'!F41/SUM('Known LI Actuals'!$C41:$H41)</f>
        <v>6314.2538583529958</v>
      </c>
      <c r="G41" s="84">
        <f>'Known LI Actuals'!G41+'Known LI Actuals'!$I41*'Known LI Actuals'!G41/SUM('Known LI Actuals'!$C41:$H41)</f>
        <v>2003.5926971724753</v>
      </c>
      <c r="H41" s="84">
        <f>'Known LI Actuals'!H41+'Known LI Actuals'!$I41*'Known LI Actuals'!H41/SUM('Known LI Actuals'!$C41:$H41)</f>
        <v>3187.0394151549144</v>
      </c>
      <c r="I41" s="92">
        <f>SUM(C41:H41)</f>
        <v>28121.000000000004</v>
      </c>
      <c r="J41" s="85">
        <f t="shared" ref="J41:BI41" si="170">SUM(J29:J40)</f>
        <v>15284314.278891202</v>
      </c>
      <c r="K41" s="85">
        <f t="shared" si="170"/>
        <v>17571552.563599501</v>
      </c>
      <c r="L41" s="85">
        <f t="shared" si="170"/>
        <v>65740804.252270103</v>
      </c>
      <c r="M41" s="85">
        <f t="shared" si="170"/>
        <v>39059669.739955999</v>
      </c>
      <c r="N41" s="85">
        <f t="shared" si="170"/>
        <v>12649097.656284517</v>
      </c>
      <c r="O41" s="85">
        <f t="shared" si="170"/>
        <v>18924805.523998685</v>
      </c>
      <c r="P41" s="85">
        <f>SUM(P29:P40)</f>
        <v>169230244.01499996</v>
      </c>
      <c r="Q41" s="85">
        <f t="shared" si="170"/>
        <v>13534720.604442911</v>
      </c>
      <c r="R41" s="85">
        <f t="shared" si="170"/>
        <v>15944741.36055501</v>
      </c>
      <c r="S41" s="85">
        <f t="shared" ref="S41:V41" si="171">SUM(S29:S40)</f>
        <v>50348180.202440992</v>
      </c>
      <c r="T41" s="85">
        <f t="shared" si="171"/>
        <v>33225734.909592681</v>
      </c>
      <c r="U41" s="85">
        <f t="shared" si="171"/>
        <v>11741759.854943365</v>
      </c>
      <c r="V41" s="85">
        <f t="shared" si="171"/>
        <v>16739377.21002504</v>
      </c>
      <c r="W41" s="85">
        <f>SUM(W29:W40)</f>
        <v>141534514.14199999</v>
      </c>
      <c r="X41" s="85">
        <f t="shared" si="170"/>
        <v>28819034.883334119</v>
      </c>
      <c r="Y41" s="85">
        <f t="shared" si="170"/>
        <v>33516293.924154509</v>
      </c>
      <c r="Z41" s="85">
        <f t="shared" si="170"/>
        <v>116088984.45471108</v>
      </c>
      <c r="AA41" s="85">
        <f t="shared" si="170"/>
        <v>72285404.649548665</v>
      </c>
      <c r="AB41" s="85">
        <f t="shared" si="170"/>
        <v>24390857.511227883</v>
      </c>
      <c r="AC41" s="85">
        <f t="shared" si="170"/>
        <v>35664182.73402372</v>
      </c>
      <c r="AD41" s="85">
        <f t="shared" ref="AD41" si="172">SUM(AD29:AD40)</f>
        <v>310764758.15700001</v>
      </c>
      <c r="AE41" s="85">
        <f t="shared" si="170"/>
        <v>849024.28809824458</v>
      </c>
      <c r="AF41" s="85">
        <f t="shared" si="170"/>
        <v>779034.36921851023</v>
      </c>
      <c r="AG41" s="85">
        <f t="shared" ref="AG41:AJ41" si="173">SUM(AG29:AG40)</f>
        <v>2597896.5473609855</v>
      </c>
      <c r="AH41" s="85">
        <f t="shared" si="173"/>
        <v>1956303.0738925599</v>
      </c>
      <c r="AI41" s="85">
        <f t="shared" si="173"/>
        <v>670636.33690584253</v>
      </c>
      <c r="AJ41" s="85">
        <f t="shared" si="173"/>
        <v>1363705.6055238573</v>
      </c>
      <c r="AK41" s="85">
        <f t="shared" ref="AK41" si="174">SUM(AK29:AK40)</f>
        <v>8216600.2209999999</v>
      </c>
      <c r="AL41" s="85">
        <f t="shared" si="170"/>
        <v>11922.876</v>
      </c>
      <c r="AM41" s="85">
        <f t="shared" si="170"/>
        <v>12172.068000000001</v>
      </c>
      <c r="AN41" s="85">
        <f t="shared" ref="AN41:AQ41" si="175">SUM(AN29:AN40)</f>
        <v>10705.312000000002</v>
      </c>
      <c r="AO41" s="85">
        <f t="shared" si="175"/>
        <v>11523.990000000002</v>
      </c>
      <c r="AP41" s="85">
        <f t="shared" si="175"/>
        <v>12221.171</v>
      </c>
      <c r="AQ41" s="85">
        <f t="shared" si="175"/>
        <v>11772.063999999998</v>
      </c>
      <c r="AR41" s="85">
        <f t="shared" si="170"/>
        <v>753.07199999999989</v>
      </c>
      <c r="AS41" s="85">
        <f t="shared" si="170"/>
        <v>756.05899999999986</v>
      </c>
      <c r="AT41" s="85">
        <f t="shared" ref="AT41:AW41" si="176">SUM(AT29:AT40)</f>
        <v>733.41599999999994</v>
      </c>
      <c r="AU41" s="85">
        <f t="shared" si="176"/>
        <v>746.31000000000006</v>
      </c>
      <c r="AV41" s="85">
        <f t="shared" si="176"/>
        <v>743.34399999999994</v>
      </c>
      <c r="AW41" s="85">
        <f t="shared" si="176"/>
        <v>772.3839999999999</v>
      </c>
      <c r="AX41" s="87">
        <f t="shared" si="170"/>
        <v>4804211.5030312873</v>
      </c>
      <c r="AY41" s="87">
        <f t="shared" si="170"/>
        <v>5322128.6910102647</v>
      </c>
      <c r="AZ41" s="87">
        <f t="shared" si="170"/>
        <v>18293317.615480032</v>
      </c>
      <c r="BA41" s="87">
        <f t="shared" si="170"/>
        <v>11798207.209748438</v>
      </c>
      <c r="BB41" s="87">
        <f t="shared" si="170"/>
        <v>4000512.9783115857</v>
      </c>
      <c r="BC41" s="87">
        <f t="shared" si="170"/>
        <v>6391282.4724183911</v>
      </c>
      <c r="BD41" s="140">
        <f>SUM(AX41:BC41)</f>
        <v>50609660.469999999</v>
      </c>
      <c r="BE41" s="88">
        <f t="shared" si="170"/>
        <v>1972.9300000000003</v>
      </c>
      <c r="BF41" s="88">
        <f t="shared" si="170"/>
        <v>1972.66</v>
      </c>
      <c r="BG41" s="88">
        <f t="shared" si="170"/>
        <v>1722.36</v>
      </c>
      <c r="BH41" s="88">
        <f t="shared" si="170"/>
        <v>1977.9</v>
      </c>
      <c r="BI41" s="88">
        <f t="shared" si="170"/>
        <v>2156.5499999999997</v>
      </c>
      <c r="BJ41" s="88">
        <f>SUM(BJ29:BJ40)</f>
        <v>2178.5299999999997</v>
      </c>
    </row>
    <row r="42" spans="1:74" s="50" customFormat="1" x14ac:dyDescent="0.2"/>
    <row r="43" spans="1:74" s="50" customFormat="1" x14ac:dyDescent="0.2"/>
    <row r="44" spans="1:74" s="50" customFormat="1" x14ac:dyDescent="0.2">
      <c r="A44" s="108" t="s">
        <v>0</v>
      </c>
      <c r="I44" s="144"/>
      <c r="P44" s="180"/>
      <c r="Q44" s="180"/>
      <c r="R44" s="180"/>
      <c r="S44" s="180"/>
      <c r="T44" s="180"/>
      <c r="U44" s="180"/>
      <c r="V44" s="180"/>
      <c r="W44" s="180">
        <f t="shared" ref="W44" si="177">W15*1.1</f>
        <v>155687965.5562</v>
      </c>
    </row>
    <row r="45" spans="1:74" s="50" customFormat="1" x14ac:dyDescent="0.2">
      <c r="A45" s="50" t="s">
        <v>172</v>
      </c>
      <c r="C45" s="144"/>
      <c r="D45" s="144"/>
      <c r="E45" s="144"/>
      <c r="F45" s="144"/>
      <c r="G45" s="144"/>
      <c r="H45" s="144"/>
    </row>
    <row r="46" spans="1:74" s="50" customFormat="1" x14ac:dyDescent="0.2">
      <c r="A46" s="1" t="s">
        <v>17</v>
      </c>
    </row>
    <row r="47" spans="1:74" x14ac:dyDescent="0.2">
      <c r="A47" s="1" t="s">
        <v>18</v>
      </c>
      <c r="AR47" s="139"/>
      <c r="AS47" s="139"/>
      <c r="AT47" s="139"/>
      <c r="AU47" s="139"/>
      <c r="AV47" s="139"/>
      <c r="AW47" s="139"/>
    </row>
    <row r="48" spans="1:74" x14ac:dyDescent="0.2">
      <c r="A48" s="1" t="s">
        <v>27</v>
      </c>
      <c r="AR48" s="139"/>
      <c r="AS48" s="139"/>
      <c r="AT48" s="139"/>
      <c r="AU48" s="139"/>
      <c r="AV48" s="139"/>
      <c r="AW48" s="139"/>
    </row>
    <row r="49" spans="1:53" x14ac:dyDescent="0.2">
      <c r="J49" s="71"/>
      <c r="K49" s="71"/>
      <c r="L49" s="71"/>
      <c r="M49" s="71"/>
      <c r="N49" s="71"/>
      <c r="O49" s="71"/>
      <c r="P49" s="71"/>
      <c r="Q49" s="136"/>
      <c r="R49" s="71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8"/>
      <c r="AE49" s="136"/>
      <c r="AM49" s="135"/>
      <c r="AN49" s="135"/>
      <c r="AO49" s="135"/>
      <c r="AP49" s="135"/>
      <c r="AQ49" s="135"/>
      <c r="AR49" s="139"/>
      <c r="AS49" s="139"/>
      <c r="AT49" s="141"/>
      <c r="AU49" s="141"/>
      <c r="AV49" s="141"/>
      <c r="AW49" s="141"/>
      <c r="AX49" s="141"/>
      <c r="AY49" s="141"/>
      <c r="AZ49" s="141"/>
      <c r="BA49" s="141"/>
    </row>
    <row r="50" spans="1:53" x14ac:dyDescent="0.2">
      <c r="A50" s="1" t="s">
        <v>173</v>
      </c>
      <c r="C50" s="203"/>
      <c r="D50" s="203"/>
      <c r="E50" s="203"/>
      <c r="F50" s="203"/>
      <c r="G50" s="203"/>
      <c r="H50" s="203"/>
      <c r="I50" s="203"/>
      <c r="J50" s="71"/>
      <c r="K50" s="71"/>
      <c r="L50" s="71"/>
      <c r="M50" s="71"/>
      <c r="N50" s="71"/>
      <c r="O50" s="71"/>
      <c r="P50" s="71"/>
      <c r="Q50" s="136"/>
      <c r="R50" s="71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8"/>
      <c r="AE50" s="136"/>
      <c r="AM50" s="135"/>
      <c r="AN50" s="135"/>
      <c r="AO50" s="135"/>
      <c r="AP50" s="135"/>
      <c r="AQ50" s="135"/>
      <c r="AR50" s="139"/>
      <c r="AS50" s="139"/>
      <c r="AT50" s="141"/>
      <c r="AU50" s="141"/>
      <c r="AV50" s="141"/>
      <c r="AW50" s="141"/>
      <c r="AX50" s="141"/>
      <c r="AY50" s="141"/>
      <c r="AZ50" s="141"/>
      <c r="BA50" s="141"/>
    </row>
    <row r="51" spans="1:53" x14ac:dyDescent="0.2">
      <c r="C51" s="203"/>
      <c r="D51" s="203"/>
      <c r="E51" s="203"/>
      <c r="F51" s="203"/>
      <c r="G51" s="203"/>
      <c r="H51" s="203"/>
      <c r="I51" s="203"/>
      <c r="AT51" s="141"/>
      <c r="AU51" s="141"/>
      <c r="AV51" s="141"/>
      <c r="AW51" s="141"/>
      <c r="AX51" s="141"/>
      <c r="AY51" s="141"/>
      <c r="AZ51" s="141"/>
      <c r="BA51" s="141"/>
    </row>
    <row r="52" spans="1:53" x14ac:dyDescent="0.2">
      <c r="AT52" s="141"/>
      <c r="AU52" s="141"/>
      <c r="AV52" s="141"/>
      <c r="AW52" s="141"/>
      <c r="AX52" s="141"/>
      <c r="AY52" s="141"/>
      <c r="AZ52" s="141"/>
      <c r="BA52" s="141"/>
    </row>
    <row r="53" spans="1:53" x14ac:dyDescent="0.2">
      <c r="AT53" s="141"/>
      <c r="AU53" s="141"/>
      <c r="AV53" s="141"/>
      <c r="AW53" s="141"/>
      <c r="AX53" s="141"/>
      <c r="AY53" s="141"/>
      <c r="AZ53" s="141"/>
      <c r="BA53" s="141"/>
    </row>
    <row r="54" spans="1:53" x14ac:dyDescent="0.2">
      <c r="AT54" s="141"/>
      <c r="AU54" s="141"/>
      <c r="AV54" s="141"/>
      <c r="AW54" s="141"/>
      <c r="AX54" s="141"/>
      <c r="AY54" s="141"/>
      <c r="AZ54" s="141"/>
      <c r="BA54" s="141"/>
    </row>
    <row r="55" spans="1:53" x14ac:dyDescent="0.2">
      <c r="C55" s="203"/>
      <c r="D55" s="203"/>
      <c r="E55" s="203"/>
      <c r="F55" s="203"/>
      <c r="G55" s="203"/>
      <c r="H55" s="203"/>
      <c r="AT55" s="141"/>
      <c r="AU55" s="141"/>
      <c r="AV55" s="141"/>
      <c r="AW55" s="141"/>
      <c r="AX55" s="141"/>
      <c r="AY55" s="141"/>
      <c r="AZ55" s="141"/>
      <c r="BA55" s="141"/>
    </row>
    <row r="56" spans="1:53" x14ac:dyDescent="0.2">
      <c r="C56" s="204"/>
      <c r="D56" s="204"/>
      <c r="E56" s="204"/>
      <c r="F56" s="204"/>
      <c r="G56" s="204"/>
      <c r="H56" s="204"/>
      <c r="AT56" s="141"/>
      <c r="AU56" s="141"/>
      <c r="AV56" s="141"/>
      <c r="AW56" s="141"/>
      <c r="AX56" s="141"/>
      <c r="AY56" s="141"/>
      <c r="AZ56" s="141"/>
      <c r="BA56" s="141"/>
    </row>
    <row r="57" spans="1:53" x14ac:dyDescent="0.2">
      <c r="AT57" s="141"/>
      <c r="AU57" s="141"/>
      <c r="AV57" s="141"/>
      <c r="AW57" s="141"/>
      <c r="AX57" s="141"/>
      <c r="AY57" s="141"/>
      <c r="AZ57" s="141"/>
      <c r="BA57" s="141"/>
    </row>
    <row r="58" spans="1:53" x14ac:dyDescent="0.2">
      <c r="AT58" s="141"/>
      <c r="AU58" s="141"/>
      <c r="AV58" s="141"/>
      <c r="AW58" s="141"/>
      <c r="AX58" s="141"/>
      <c r="AY58" s="141"/>
      <c r="AZ58" s="141"/>
      <c r="BA58" s="141"/>
    </row>
  </sheetData>
  <mergeCells count="20">
    <mergeCell ref="A3:A14"/>
    <mergeCell ref="A16:A27"/>
    <mergeCell ref="A29:A40"/>
    <mergeCell ref="P1:P2"/>
    <mergeCell ref="W1:W2"/>
    <mergeCell ref="B1:B2"/>
    <mergeCell ref="I1:I2"/>
    <mergeCell ref="C1:H1"/>
    <mergeCell ref="J1:O1"/>
    <mergeCell ref="Q1:V1"/>
    <mergeCell ref="BD1:BD2"/>
    <mergeCell ref="AK1:AK2"/>
    <mergeCell ref="BE1:BJ1"/>
    <mergeCell ref="BK1:BP1"/>
    <mergeCell ref="X1:AC1"/>
    <mergeCell ref="AE1:AJ1"/>
    <mergeCell ref="AL1:AQ1"/>
    <mergeCell ref="AR1:AW1"/>
    <mergeCell ref="AX1:BC1"/>
    <mergeCell ref="AD1:AD2"/>
  </mergeCells>
  <pageMargins left="0.7" right="0.7" top="0.75" bottom="0.75" header="0.3" footer="0.3"/>
  <pageSetup scale="81" fitToWidth="2" orientation="landscape" r:id="rId1"/>
  <colBreaks count="3" manualBreakCount="3">
    <brk id="16" max="40" man="1"/>
    <brk id="37" max="40" man="1"/>
    <brk id="62" max="40" man="1"/>
  </col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L57"/>
  <sheetViews>
    <sheetView zoomScaleNormal="100" zoomScaleSheetLayoutView="40" workbookViewId="0">
      <pane xSplit="2" ySplit="2" topLeftCell="AF3" activePane="bottomRight" state="frozen"/>
      <selection pane="topRight" activeCell="C1" sqref="C1"/>
      <selection pane="bottomLeft" activeCell="A3" sqref="A3"/>
      <selection pane="bottomRight" activeCell="AT1" sqref="AT1:AZ1"/>
    </sheetView>
  </sheetViews>
  <sheetFormatPr defaultColWidth="8.59765625" defaultRowHeight="10.199999999999999" x14ac:dyDescent="0.2"/>
  <cols>
    <col min="1" max="1" width="11.8984375" style="1" customWidth="1"/>
    <col min="2" max="2" width="11.59765625" style="15" bestFit="1" customWidth="1"/>
    <col min="3" max="3" width="8.09765625" style="15" bestFit="1" customWidth="1"/>
    <col min="4" max="4" width="6.59765625" style="15" bestFit="1" customWidth="1"/>
    <col min="5" max="8" width="6.59765625" style="15" customWidth="1"/>
    <col min="9" max="9" width="8.09765625" style="15" bestFit="1" customWidth="1"/>
    <col min="10" max="10" width="8" style="15" bestFit="1" customWidth="1"/>
    <col min="11" max="31" width="10.09765625" style="38" customWidth="1"/>
    <col min="32" max="52" width="7.8984375" style="38" customWidth="1"/>
    <col min="53" max="59" width="10.8984375" style="38" customWidth="1"/>
    <col min="60" max="60" width="11.59765625" style="38" customWidth="1"/>
    <col min="61" max="67" width="10.8984375" style="38" customWidth="1"/>
    <col min="68" max="81" width="9.59765625" style="38" customWidth="1"/>
    <col min="82" max="16384" width="8.59765625" style="1"/>
  </cols>
  <sheetData>
    <row r="1" spans="1:90" s="110" customFormat="1" ht="45.6" customHeight="1" x14ac:dyDescent="0.3">
      <c r="B1" s="299" t="s">
        <v>11</v>
      </c>
      <c r="C1" s="321" t="s">
        <v>10</v>
      </c>
      <c r="D1" s="322"/>
      <c r="E1" s="322"/>
      <c r="F1" s="322"/>
      <c r="G1" s="322"/>
      <c r="H1" s="322"/>
      <c r="I1" s="323"/>
      <c r="J1" s="324" t="s">
        <v>16</v>
      </c>
      <c r="K1" s="296" t="s">
        <v>9</v>
      </c>
      <c r="L1" s="297"/>
      <c r="M1" s="297"/>
      <c r="N1" s="297"/>
      <c r="O1" s="297"/>
      <c r="P1" s="297"/>
      <c r="Q1" s="298"/>
      <c r="R1" s="296" t="s">
        <v>8</v>
      </c>
      <c r="S1" s="297"/>
      <c r="T1" s="297"/>
      <c r="U1" s="297"/>
      <c r="V1" s="297"/>
      <c r="W1" s="297"/>
      <c r="X1" s="298"/>
      <c r="Y1" s="296" t="s">
        <v>21</v>
      </c>
      <c r="Z1" s="297"/>
      <c r="AA1" s="297"/>
      <c r="AB1" s="297"/>
      <c r="AC1" s="297"/>
      <c r="AD1" s="297"/>
      <c r="AE1" s="298"/>
      <c r="AF1" s="296" t="s">
        <v>22</v>
      </c>
      <c r="AG1" s="297"/>
      <c r="AH1" s="297"/>
      <c r="AI1" s="297"/>
      <c r="AJ1" s="297"/>
      <c r="AK1" s="297"/>
      <c r="AL1" s="298"/>
      <c r="AM1" s="320" t="s">
        <v>19</v>
      </c>
      <c r="AN1" s="320"/>
      <c r="AO1" s="320"/>
      <c r="AP1" s="320"/>
      <c r="AQ1" s="320"/>
      <c r="AR1" s="320"/>
      <c r="AS1" s="320"/>
      <c r="AT1" s="320" t="s">
        <v>20</v>
      </c>
      <c r="AU1" s="320"/>
      <c r="AV1" s="320"/>
      <c r="AW1" s="320"/>
      <c r="AX1" s="320"/>
      <c r="AY1" s="320"/>
      <c r="AZ1" s="320"/>
      <c r="BA1" s="319" t="s">
        <v>7</v>
      </c>
      <c r="BB1" s="319"/>
      <c r="BC1" s="319"/>
      <c r="BD1" s="319"/>
      <c r="BE1" s="319"/>
      <c r="BF1" s="319"/>
      <c r="BG1" s="319"/>
      <c r="BH1" s="324" t="s">
        <v>16</v>
      </c>
      <c r="BI1" s="319" t="s">
        <v>6</v>
      </c>
      <c r="BJ1" s="319"/>
      <c r="BK1" s="319"/>
      <c r="BL1" s="319"/>
      <c r="BM1" s="319"/>
      <c r="BN1" s="319"/>
      <c r="BO1" s="319"/>
      <c r="BP1" s="318" t="s">
        <v>110</v>
      </c>
      <c r="BQ1" s="318"/>
      <c r="BR1" s="318"/>
      <c r="BS1" s="318"/>
      <c r="BT1" s="318"/>
      <c r="BU1" s="318"/>
      <c r="BV1" s="318"/>
      <c r="BW1" s="318" t="s">
        <v>12</v>
      </c>
      <c r="BX1" s="318"/>
      <c r="BY1" s="318"/>
      <c r="BZ1" s="318"/>
      <c r="CA1" s="318"/>
      <c r="CB1" s="318"/>
      <c r="CC1" s="318"/>
    </row>
    <row r="2" spans="1:90" s="12" customFormat="1" ht="30" customHeight="1" x14ac:dyDescent="0.3">
      <c r="B2" s="300"/>
      <c r="C2" s="111" t="s">
        <v>5</v>
      </c>
      <c r="D2" s="111" t="s">
        <v>4</v>
      </c>
      <c r="E2" s="111" t="s">
        <v>106</v>
      </c>
      <c r="F2" s="111" t="s">
        <v>107</v>
      </c>
      <c r="G2" s="111" t="s">
        <v>108</v>
      </c>
      <c r="H2" s="111" t="s">
        <v>109</v>
      </c>
      <c r="I2" s="111" t="s">
        <v>3</v>
      </c>
      <c r="J2" s="325"/>
      <c r="K2" s="111" t="s">
        <v>5</v>
      </c>
      <c r="L2" s="111" t="s">
        <v>4</v>
      </c>
      <c r="M2" s="111" t="s">
        <v>106</v>
      </c>
      <c r="N2" s="111" t="s">
        <v>107</v>
      </c>
      <c r="O2" s="111" t="s">
        <v>108</v>
      </c>
      <c r="P2" s="111" t="s">
        <v>109</v>
      </c>
      <c r="Q2" s="111" t="s">
        <v>3</v>
      </c>
      <c r="R2" s="111" t="s">
        <v>5</v>
      </c>
      <c r="S2" s="111" t="s">
        <v>4</v>
      </c>
      <c r="T2" s="111" t="s">
        <v>106</v>
      </c>
      <c r="U2" s="111" t="s">
        <v>107</v>
      </c>
      <c r="V2" s="111" t="s">
        <v>108</v>
      </c>
      <c r="W2" s="111" t="s">
        <v>109</v>
      </c>
      <c r="X2" s="111" t="s">
        <v>3</v>
      </c>
      <c r="Y2" s="111" t="s">
        <v>5</v>
      </c>
      <c r="Z2" s="111" t="s">
        <v>4</v>
      </c>
      <c r="AA2" s="111" t="s">
        <v>106</v>
      </c>
      <c r="AB2" s="111" t="s">
        <v>107</v>
      </c>
      <c r="AC2" s="111" t="s">
        <v>108</v>
      </c>
      <c r="AD2" s="111" t="s">
        <v>109</v>
      </c>
      <c r="AE2" s="111" t="s">
        <v>3</v>
      </c>
      <c r="AF2" s="111" t="s">
        <v>5</v>
      </c>
      <c r="AG2" s="111" t="s">
        <v>4</v>
      </c>
      <c r="AH2" s="111" t="s">
        <v>106</v>
      </c>
      <c r="AI2" s="111" t="s">
        <v>107</v>
      </c>
      <c r="AJ2" s="111" t="s">
        <v>108</v>
      </c>
      <c r="AK2" s="111" t="s">
        <v>109</v>
      </c>
      <c r="AL2" s="111" t="s">
        <v>3</v>
      </c>
      <c r="AM2" s="111" t="s">
        <v>5</v>
      </c>
      <c r="AN2" s="111" t="s">
        <v>4</v>
      </c>
      <c r="AO2" s="111" t="s">
        <v>106</v>
      </c>
      <c r="AP2" s="111" t="s">
        <v>107</v>
      </c>
      <c r="AQ2" s="111" t="s">
        <v>108</v>
      </c>
      <c r="AR2" s="111" t="s">
        <v>109</v>
      </c>
      <c r="AS2" s="111" t="s">
        <v>3</v>
      </c>
      <c r="AT2" s="111" t="s">
        <v>5</v>
      </c>
      <c r="AU2" s="111" t="s">
        <v>4</v>
      </c>
      <c r="AV2" s="111" t="s">
        <v>106</v>
      </c>
      <c r="AW2" s="111" t="s">
        <v>107</v>
      </c>
      <c r="AX2" s="111" t="s">
        <v>108</v>
      </c>
      <c r="AY2" s="111" t="s">
        <v>109</v>
      </c>
      <c r="AZ2" s="111" t="s">
        <v>3</v>
      </c>
      <c r="BA2" s="111" t="s">
        <v>5</v>
      </c>
      <c r="BB2" s="111" t="s">
        <v>4</v>
      </c>
      <c r="BC2" s="111" t="s">
        <v>106</v>
      </c>
      <c r="BD2" s="111" t="s">
        <v>107</v>
      </c>
      <c r="BE2" s="111" t="s">
        <v>108</v>
      </c>
      <c r="BF2" s="111" t="s">
        <v>109</v>
      </c>
      <c r="BG2" s="111" t="s">
        <v>3</v>
      </c>
      <c r="BH2" s="325"/>
      <c r="BI2" s="111" t="s">
        <v>5</v>
      </c>
      <c r="BJ2" s="111" t="s">
        <v>4</v>
      </c>
      <c r="BK2" s="111" t="s">
        <v>106</v>
      </c>
      <c r="BL2" s="111" t="s">
        <v>107</v>
      </c>
      <c r="BM2" s="111" t="s">
        <v>108</v>
      </c>
      <c r="BN2" s="111" t="s">
        <v>109</v>
      </c>
      <c r="BO2" s="111" t="s">
        <v>3</v>
      </c>
      <c r="BP2" s="111" t="s">
        <v>5</v>
      </c>
      <c r="BQ2" s="111" t="s">
        <v>4</v>
      </c>
      <c r="BR2" s="111" t="s">
        <v>106</v>
      </c>
      <c r="BS2" s="111" t="s">
        <v>107</v>
      </c>
      <c r="BT2" s="111" t="s">
        <v>108</v>
      </c>
      <c r="BU2" s="111" t="s">
        <v>109</v>
      </c>
      <c r="BV2" s="111" t="s">
        <v>3</v>
      </c>
      <c r="BW2" s="111" t="s">
        <v>5</v>
      </c>
      <c r="BX2" s="111" t="s">
        <v>4</v>
      </c>
      <c r="BY2" s="111" t="s">
        <v>106</v>
      </c>
      <c r="BZ2" s="111" t="s">
        <v>107</v>
      </c>
      <c r="CA2" s="111" t="s">
        <v>108</v>
      </c>
      <c r="CB2" s="111" t="s">
        <v>109</v>
      </c>
      <c r="CC2" s="111" t="s">
        <v>3</v>
      </c>
    </row>
    <row r="3" spans="1:90" x14ac:dyDescent="0.2">
      <c r="A3" s="301" t="s">
        <v>14</v>
      </c>
      <c r="B3" s="72">
        <v>202207</v>
      </c>
      <c r="C3" s="73">
        <v>1863</v>
      </c>
      <c r="D3" s="73">
        <v>2098</v>
      </c>
      <c r="E3" s="73">
        <v>8767</v>
      </c>
      <c r="F3" s="73">
        <v>4818</v>
      </c>
      <c r="G3" s="73">
        <v>1453</v>
      </c>
      <c r="H3" s="73">
        <v>1964</v>
      </c>
      <c r="I3" s="73">
        <v>1038</v>
      </c>
      <c r="J3" s="73">
        <f>SUM(C3:I3)</f>
        <v>22001</v>
      </c>
      <c r="K3" s="75">
        <v>1073081.7209999999</v>
      </c>
      <c r="L3" s="75">
        <v>1215029.6939999999</v>
      </c>
      <c r="M3" s="75">
        <v>4527197.9210000001</v>
      </c>
      <c r="N3" s="75">
        <v>2755158.5830000001</v>
      </c>
      <c r="O3" s="75">
        <v>875889.59299999999</v>
      </c>
      <c r="P3" s="75">
        <v>1214388.9790000001</v>
      </c>
      <c r="Q3" s="75">
        <v>677532.81599999999</v>
      </c>
      <c r="R3" s="75">
        <v>473380.147</v>
      </c>
      <c r="S3" s="75">
        <v>524652.70700000005</v>
      </c>
      <c r="T3" s="75">
        <v>1506399.4550000001</v>
      </c>
      <c r="U3" s="75">
        <v>1061924.3740000001</v>
      </c>
      <c r="V3" s="75">
        <v>357959.21299999999</v>
      </c>
      <c r="W3" s="75">
        <v>509465.08899999998</v>
      </c>
      <c r="X3" s="75">
        <v>324005.15899999999</v>
      </c>
      <c r="Y3" s="75">
        <v>1546461.868</v>
      </c>
      <c r="Z3" s="75">
        <v>1739682.4010000001</v>
      </c>
      <c r="AA3" s="75">
        <v>6033597.3760000002</v>
      </c>
      <c r="AB3" s="75">
        <v>3817082.9569999999</v>
      </c>
      <c r="AC3" s="75">
        <v>1233848.8060000001</v>
      </c>
      <c r="AD3" s="75">
        <v>1723854.068</v>
      </c>
      <c r="AE3" s="75">
        <v>1001537.975</v>
      </c>
      <c r="AF3" s="77" t="s">
        <v>1</v>
      </c>
      <c r="AG3" s="77" t="s">
        <v>1</v>
      </c>
      <c r="AH3" s="77" t="s">
        <v>1</v>
      </c>
      <c r="AI3" s="77" t="s">
        <v>1</v>
      </c>
      <c r="AJ3" s="77" t="s">
        <v>1</v>
      </c>
      <c r="AK3" s="77" t="s">
        <v>1</v>
      </c>
      <c r="AL3" s="77" t="s">
        <v>1</v>
      </c>
      <c r="AM3" s="75">
        <v>705.18</v>
      </c>
      <c r="AN3" s="75">
        <v>718.58</v>
      </c>
      <c r="AO3" s="75">
        <v>608.16399999999999</v>
      </c>
      <c r="AP3" s="75">
        <v>668.60699999999997</v>
      </c>
      <c r="AQ3" s="75">
        <v>700.25400000000002</v>
      </c>
      <c r="AR3" s="75">
        <v>693.14499999999998</v>
      </c>
      <c r="AS3" s="75">
        <v>719.495</v>
      </c>
      <c r="AT3" s="77" t="s">
        <v>1</v>
      </c>
      <c r="AU3" s="77" t="s">
        <v>1</v>
      </c>
      <c r="AV3" s="77" t="s">
        <v>1</v>
      </c>
      <c r="AW3" s="77" t="s">
        <v>1</v>
      </c>
      <c r="AX3" s="77" t="s">
        <v>1</v>
      </c>
      <c r="AY3" s="77" t="s">
        <v>1</v>
      </c>
      <c r="AZ3" s="77" t="s">
        <v>1</v>
      </c>
      <c r="BA3" s="79">
        <v>180463.35</v>
      </c>
      <c r="BB3" s="79">
        <v>203327.12</v>
      </c>
      <c r="BC3" s="79">
        <v>708772.94</v>
      </c>
      <c r="BD3" s="79">
        <v>444409.87</v>
      </c>
      <c r="BE3" s="79">
        <v>143442.31</v>
      </c>
      <c r="BF3" s="79">
        <v>201349.1</v>
      </c>
      <c r="BG3" s="79">
        <v>116989.15</v>
      </c>
      <c r="BH3" s="79">
        <f>SUM(BA3:BG3)</f>
        <v>1998753.8399999999</v>
      </c>
      <c r="BI3" s="81">
        <v>82.21</v>
      </c>
      <c r="BJ3" s="81">
        <v>83.95</v>
      </c>
      <c r="BK3" s="81">
        <v>71.400000000000006</v>
      </c>
      <c r="BL3" s="81">
        <v>77.78</v>
      </c>
      <c r="BM3" s="81">
        <v>81.22</v>
      </c>
      <c r="BN3" s="81">
        <v>80.89</v>
      </c>
      <c r="BO3" s="81">
        <v>83.98</v>
      </c>
      <c r="BP3" s="93">
        <f t="shared" ref="BP3:BP14" si="0">BA3/C3</f>
        <v>96.867069243156209</v>
      </c>
      <c r="BQ3" s="93">
        <f t="shared" ref="BQ3:BQ14" si="1">BB3/D3</f>
        <v>96.914737845567203</v>
      </c>
      <c r="BR3" s="93">
        <f t="shared" ref="BR3:BU14" si="2">BC3/E3</f>
        <v>80.845550359301924</v>
      </c>
      <c r="BS3" s="93">
        <f t="shared" si="2"/>
        <v>92.239491490244916</v>
      </c>
      <c r="BT3" s="93">
        <f t="shared" si="2"/>
        <v>98.721479697178253</v>
      </c>
      <c r="BU3" s="93">
        <f t="shared" si="2"/>
        <v>102.5199083503055</v>
      </c>
      <c r="BV3" s="93">
        <f t="shared" ref="BV3:BV14" si="3">BG3/I3</f>
        <v>112.70631021194605</v>
      </c>
      <c r="BW3" s="94">
        <f>BI3-BP3</f>
        <v>-14.657069243156215</v>
      </c>
      <c r="BX3" s="94">
        <f>BJ3-BQ3</f>
        <v>-12.9647378455672</v>
      </c>
      <c r="BY3" s="94">
        <f t="shared" ref="BY3:CB14" si="4">BK3-BR3</f>
        <v>-9.4455503593019188</v>
      </c>
      <c r="BZ3" s="94">
        <f t="shared" si="4"/>
        <v>-14.459491490244915</v>
      </c>
      <c r="CA3" s="94">
        <f t="shared" si="4"/>
        <v>-17.501479697178254</v>
      </c>
      <c r="CB3" s="94">
        <f t="shared" si="4"/>
        <v>-21.629908350305499</v>
      </c>
      <c r="CC3" s="94">
        <f t="shared" ref="CC3" si="5">BO3-BV3</f>
        <v>-28.726310211946043</v>
      </c>
      <c r="CG3" s="61"/>
      <c r="CH3" s="61"/>
      <c r="CI3" s="61"/>
      <c r="CJ3" s="47"/>
      <c r="CK3" s="47"/>
      <c r="CL3" s="47"/>
    </row>
    <row r="4" spans="1:90" x14ac:dyDescent="0.2">
      <c r="A4" s="302"/>
      <c r="B4" s="72">
        <v>202208</v>
      </c>
      <c r="C4" s="73">
        <v>1904</v>
      </c>
      <c r="D4" s="73">
        <v>2151</v>
      </c>
      <c r="E4" s="73">
        <v>8847</v>
      </c>
      <c r="F4" s="73">
        <v>4874</v>
      </c>
      <c r="G4" s="73">
        <v>1483</v>
      </c>
      <c r="H4" s="73">
        <v>2013</v>
      </c>
      <c r="I4" s="73">
        <v>1104</v>
      </c>
      <c r="J4" s="73">
        <f t="shared" ref="J4:J14" si="6">SUM(C4:I4)</f>
        <v>22376</v>
      </c>
      <c r="K4" s="75">
        <v>1106424.2560000001</v>
      </c>
      <c r="L4" s="75">
        <v>1254532.6850000001</v>
      </c>
      <c r="M4" s="75">
        <v>4610305.49</v>
      </c>
      <c r="N4" s="75">
        <v>2821210.0860000001</v>
      </c>
      <c r="O4" s="75">
        <v>911827.25899999996</v>
      </c>
      <c r="P4" s="75">
        <v>1269840.649</v>
      </c>
      <c r="Q4" s="75">
        <v>727853.84600000002</v>
      </c>
      <c r="R4" s="75">
        <v>591859.38</v>
      </c>
      <c r="S4" s="75">
        <v>671773.91899999999</v>
      </c>
      <c r="T4" s="75">
        <v>1908497.524</v>
      </c>
      <c r="U4" s="75">
        <v>1370018.9380000001</v>
      </c>
      <c r="V4" s="75">
        <v>492274.1</v>
      </c>
      <c r="W4" s="75">
        <v>664428.38600000006</v>
      </c>
      <c r="X4" s="75">
        <v>474949.04700000002</v>
      </c>
      <c r="Y4" s="75">
        <v>1698283.6359999999</v>
      </c>
      <c r="Z4" s="75">
        <v>1926306.6040000001</v>
      </c>
      <c r="AA4" s="75">
        <v>6518803.0140000004</v>
      </c>
      <c r="AB4" s="75">
        <v>4191229.0240000002</v>
      </c>
      <c r="AC4" s="75">
        <v>1404101.3589999999</v>
      </c>
      <c r="AD4" s="75">
        <v>1934269.0349999999</v>
      </c>
      <c r="AE4" s="75">
        <v>1202802.8929999999</v>
      </c>
      <c r="AF4" s="77" t="s">
        <v>1</v>
      </c>
      <c r="AG4" s="77" t="s">
        <v>1</v>
      </c>
      <c r="AH4" s="77" t="s">
        <v>1</v>
      </c>
      <c r="AI4" s="77" t="s">
        <v>1</v>
      </c>
      <c r="AJ4" s="77" t="s">
        <v>1</v>
      </c>
      <c r="AK4" s="77" t="s">
        <v>1</v>
      </c>
      <c r="AL4" s="77" t="s">
        <v>1</v>
      </c>
      <c r="AM4" s="75">
        <v>759.85799999999995</v>
      </c>
      <c r="AN4" s="75">
        <v>777.36300000000006</v>
      </c>
      <c r="AO4" s="75">
        <v>651.48900000000003</v>
      </c>
      <c r="AP4" s="75">
        <v>726.88599999999997</v>
      </c>
      <c r="AQ4" s="75">
        <v>781.79300000000001</v>
      </c>
      <c r="AR4" s="75">
        <v>760.62400000000002</v>
      </c>
      <c r="AS4" s="75">
        <v>819.34799999999996</v>
      </c>
      <c r="AT4" s="77" t="s">
        <v>1</v>
      </c>
      <c r="AU4" s="77" t="s">
        <v>1</v>
      </c>
      <c r="AV4" s="77" t="s">
        <v>1</v>
      </c>
      <c r="AW4" s="77" t="s">
        <v>1</v>
      </c>
      <c r="AX4" s="77" t="s">
        <v>1</v>
      </c>
      <c r="AY4" s="77" t="s">
        <v>1</v>
      </c>
      <c r="AZ4" s="77" t="s">
        <v>1</v>
      </c>
      <c r="BA4" s="79">
        <v>198118.07</v>
      </c>
      <c r="BB4" s="79">
        <v>225328.7</v>
      </c>
      <c r="BC4" s="79">
        <v>765979.57</v>
      </c>
      <c r="BD4" s="79">
        <v>488097.91</v>
      </c>
      <c r="BE4" s="79">
        <v>163263.45000000001</v>
      </c>
      <c r="BF4" s="79">
        <v>226136.38</v>
      </c>
      <c r="BG4" s="79">
        <v>140639.92000000001</v>
      </c>
      <c r="BH4" s="79">
        <f t="shared" ref="BH4:BH41" si="7">SUM(BA4:BG4)</f>
        <v>2207563.9999999995</v>
      </c>
      <c r="BI4" s="81">
        <v>88.52</v>
      </c>
      <c r="BJ4" s="81">
        <v>90.89</v>
      </c>
      <c r="BK4" s="81">
        <v>76.52</v>
      </c>
      <c r="BL4" s="81">
        <v>84.59</v>
      </c>
      <c r="BM4" s="81">
        <v>90.7</v>
      </c>
      <c r="BN4" s="81">
        <v>88.85</v>
      </c>
      <c r="BO4" s="81">
        <v>95.6</v>
      </c>
      <c r="BP4" s="93">
        <f t="shared" si="0"/>
        <v>104.05360819327731</v>
      </c>
      <c r="BQ4" s="93">
        <f t="shared" si="1"/>
        <v>104.75532310553231</v>
      </c>
      <c r="BR4" s="93">
        <f t="shared" si="2"/>
        <v>86.580713236125234</v>
      </c>
      <c r="BS4" s="93">
        <f t="shared" si="2"/>
        <v>100.14319039803036</v>
      </c>
      <c r="BT4" s="93">
        <f t="shared" si="2"/>
        <v>110.08998651382333</v>
      </c>
      <c r="BU4" s="93">
        <f t="shared" si="2"/>
        <v>112.33799304520616</v>
      </c>
      <c r="BV4" s="93">
        <f t="shared" si="3"/>
        <v>127.39123188405799</v>
      </c>
      <c r="BW4" s="94">
        <f t="shared" ref="BW4:BW14" si="8">BI4-BP4</f>
        <v>-15.533608193277317</v>
      </c>
      <c r="BX4" s="94">
        <f t="shared" ref="BX4:BX14" si="9">BJ4-BQ4</f>
        <v>-13.865323105532312</v>
      </c>
      <c r="BY4" s="94">
        <f t="shared" si="4"/>
        <v>-10.060713236125238</v>
      </c>
      <c r="BZ4" s="94">
        <f t="shared" si="4"/>
        <v>-15.553190398030353</v>
      </c>
      <c r="CA4" s="94">
        <f t="shared" si="4"/>
        <v>-19.389986513823331</v>
      </c>
      <c r="CB4" s="94">
        <f t="shared" si="4"/>
        <v>-23.487993045206167</v>
      </c>
      <c r="CC4" s="94">
        <f t="shared" ref="CC4:CC14" si="10">BO4-BV4</f>
        <v>-31.791231884057993</v>
      </c>
      <c r="CG4" s="61"/>
      <c r="CH4" s="61"/>
      <c r="CI4" s="61"/>
      <c r="CJ4" s="47"/>
      <c r="CK4" s="47"/>
      <c r="CL4" s="47"/>
    </row>
    <row r="5" spans="1:90" x14ac:dyDescent="0.2">
      <c r="A5" s="302"/>
      <c r="B5" s="72">
        <v>202209</v>
      </c>
      <c r="C5" s="73">
        <v>1905</v>
      </c>
      <c r="D5" s="73">
        <v>2173</v>
      </c>
      <c r="E5" s="73">
        <v>8894</v>
      </c>
      <c r="F5" s="73">
        <v>4894</v>
      </c>
      <c r="G5" s="73">
        <v>1496</v>
      </c>
      <c r="H5" s="73">
        <v>2083</v>
      </c>
      <c r="I5" s="95">
        <v>1162</v>
      </c>
      <c r="J5" s="73">
        <f t="shared" si="6"/>
        <v>22607</v>
      </c>
      <c r="K5" s="75">
        <v>1114225.9480000001</v>
      </c>
      <c r="L5" s="75">
        <v>1260974.294</v>
      </c>
      <c r="M5" s="75">
        <v>4600009.3470000001</v>
      </c>
      <c r="N5" s="75">
        <v>2800618.9350000001</v>
      </c>
      <c r="O5" s="75">
        <v>911715.07799999998</v>
      </c>
      <c r="P5" s="75">
        <v>1289161.6740000001</v>
      </c>
      <c r="Q5" s="75">
        <v>757623.32200000004</v>
      </c>
      <c r="R5" s="75">
        <v>559620.21</v>
      </c>
      <c r="S5" s="75">
        <v>616179.28099999996</v>
      </c>
      <c r="T5" s="75">
        <v>1763976.858</v>
      </c>
      <c r="U5" s="75">
        <v>1219718.4839999999</v>
      </c>
      <c r="V5" s="75">
        <v>428591.27799999999</v>
      </c>
      <c r="W5" s="75">
        <v>637570.54</v>
      </c>
      <c r="X5" s="75">
        <v>449851.73700000002</v>
      </c>
      <c r="Y5" s="75">
        <v>1673846.1580000001</v>
      </c>
      <c r="Z5" s="75">
        <v>1877153.575</v>
      </c>
      <c r="AA5" s="75">
        <v>6363986.2050000001</v>
      </c>
      <c r="AB5" s="75">
        <v>4020337.4190000002</v>
      </c>
      <c r="AC5" s="75">
        <v>1340306.3559999999</v>
      </c>
      <c r="AD5" s="75">
        <v>1926732.2139999999</v>
      </c>
      <c r="AE5" s="75">
        <v>1207475.0589999999</v>
      </c>
      <c r="AF5" s="77" t="s">
        <v>1</v>
      </c>
      <c r="AG5" s="77" t="s">
        <v>1</v>
      </c>
      <c r="AH5" s="77" t="s">
        <v>1</v>
      </c>
      <c r="AI5" s="77" t="s">
        <v>1</v>
      </c>
      <c r="AJ5" s="77" t="s">
        <v>1</v>
      </c>
      <c r="AK5" s="77" t="s">
        <v>1</v>
      </c>
      <c r="AL5" s="77" t="s">
        <v>1</v>
      </c>
      <c r="AM5" s="75">
        <v>745.92</v>
      </c>
      <c r="AN5" s="75">
        <v>750.56100000000004</v>
      </c>
      <c r="AO5" s="75">
        <v>632.54</v>
      </c>
      <c r="AP5" s="75">
        <v>694.47799999999995</v>
      </c>
      <c r="AQ5" s="75">
        <v>737.24199999999996</v>
      </c>
      <c r="AR5" s="75">
        <v>733.99300000000005</v>
      </c>
      <c r="AS5" s="75">
        <v>784.07399999999996</v>
      </c>
      <c r="AT5" s="77" t="s">
        <v>1</v>
      </c>
      <c r="AU5" s="77" t="s">
        <v>1</v>
      </c>
      <c r="AV5" s="77" t="s">
        <v>1</v>
      </c>
      <c r="AW5" s="77" t="s">
        <v>1</v>
      </c>
      <c r="AX5" s="77" t="s">
        <v>1</v>
      </c>
      <c r="AY5" s="77" t="s">
        <v>1</v>
      </c>
      <c r="AZ5" s="77" t="s">
        <v>1</v>
      </c>
      <c r="BA5" s="79">
        <v>195484.43</v>
      </c>
      <c r="BB5" s="79">
        <v>219549.39</v>
      </c>
      <c r="BC5" s="79">
        <v>748083.45</v>
      </c>
      <c r="BD5" s="79">
        <v>468590.72</v>
      </c>
      <c r="BE5" s="79">
        <v>155938.1</v>
      </c>
      <c r="BF5" s="79">
        <v>225448.75</v>
      </c>
      <c r="BG5" s="79">
        <v>141130.16</v>
      </c>
      <c r="BH5" s="79">
        <f>SUM(BA5:BG5)</f>
        <v>2154225</v>
      </c>
      <c r="BI5" s="81">
        <v>86.95</v>
      </c>
      <c r="BJ5" s="81">
        <v>87.74</v>
      </c>
      <c r="BK5" s="81">
        <v>74.31</v>
      </c>
      <c r="BL5" s="81">
        <v>80.88</v>
      </c>
      <c r="BM5" s="81">
        <v>85.72</v>
      </c>
      <c r="BN5" s="81">
        <v>85.78</v>
      </c>
      <c r="BO5" s="93">
        <v>91.46</v>
      </c>
      <c r="BP5" s="93">
        <f t="shared" si="0"/>
        <v>102.61649868766403</v>
      </c>
      <c r="BQ5" s="93">
        <f t="shared" si="1"/>
        <v>101.0351541647492</v>
      </c>
      <c r="BR5" s="93">
        <f t="shared" si="2"/>
        <v>84.11102428603553</v>
      </c>
      <c r="BS5" s="93">
        <f t="shared" si="2"/>
        <v>95.748001634654671</v>
      </c>
      <c r="BT5" s="93">
        <f t="shared" si="2"/>
        <v>104.23669786096256</v>
      </c>
      <c r="BU5" s="93">
        <f t="shared" si="2"/>
        <v>108.23271723475756</v>
      </c>
      <c r="BV5" s="93">
        <f t="shared" si="3"/>
        <v>121.45452667814114</v>
      </c>
      <c r="BW5" s="94">
        <f t="shared" si="8"/>
        <v>-15.666498687664031</v>
      </c>
      <c r="BX5" s="94">
        <f t="shared" si="9"/>
        <v>-13.295154164749206</v>
      </c>
      <c r="BY5" s="94">
        <f t="shared" si="4"/>
        <v>-9.8010242860355277</v>
      </c>
      <c r="BZ5" s="94">
        <f t="shared" si="4"/>
        <v>-14.868001634654675</v>
      </c>
      <c r="CA5" s="94">
        <f t="shared" si="4"/>
        <v>-18.516697860962566</v>
      </c>
      <c r="CB5" s="94">
        <f t="shared" si="4"/>
        <v>-22.452717234757557</v>
      </c>
      <c r="CC5" s="94">
        <f t="shared" si="10"/>
        <v>-29.994526678141142</v>
      </c>
      <c r="CG5" s="61"/>
      <c r="CH5" s="61"/>
      <c r="CI5" s="61"/>
      <c r="CJ5" s="47"/>
      <c r="CK5" s="47"/>
      <c r="CL5" s="47"/>
    </row>
    <row r="6" spans="1:90" x14ac:dyDescent="0.2">
      <c r="A6" s="302"/>
      <c r="B6" s="72">
        <v>202210</v>
      </c>
      <c r="C6" s="73">
        <v>1933</v>
      </c>
      <c r="D6" s="73">
        <v>2218</v>
      </c>
      <c r="E6" s="73">
        <v>8972</v>
      </c>
      <c r="F6" s="73">
        <v>4949</v>
      </c>
      <c r="G6" s="73">
        <v>1524</v>
      </c>
      <c r="H6" s="73">
        <v>2152</v>
      </c>
      <c r="I6" s="73">
        <v>1247</v>
      </c>
      <c r="J6" s="73">
        <f t="shared" si="6"/>
        <v>22995</v>
      </c>
      <c r="K6" s="75">
        <v>1116969.7930000001</v>
      </c>
      <c r="L6" s="75">
        <v>1273955.6189999999</v>
      </c>
      <c r="M6" s="75">
        <v>4625184.8590000002</v>
      </c>
      <c r="N6" s="75">
        <v>2777812.997</v>
      </c>
      <c r="O6" s="75">
        <v>905603.33299999998</v>
      </c>
      <c r="P6" s="75">
        <v>1311155.22</v>
      </c>
      <c r="Q6" s="75">
        <v>795530.84499999997</v>
      </c>
      <c r="R6" s="75">
        <v>469916.739</v>
      </c>
      <c r="S6" s="75">
        <v>527520.25399999996</v>
      </c>
      <c r="T6" s="75">
        <v>1475066.3689999999</v>
      </c>
      <c r="U6" s="75">
        <v>1031190.1090000001</v>
      </c>
      <c r="V6" s="75">
        <v>365817.16</v>
      </c>
      <c r="W6" s="75">
        <v>506786.21500000003</v>
      </c>
      <c r="X6" s="75">
        <v>330774.37699999998</v>
      </c>
      <c r="Y6" s="75">
        <v>1586886.5319999999</v>
      </c>
      <c r="Z6" s="75">
        <v>1801475.8729999999</v>
      </c>
      <c r="AA6" s="75">
        <v>6100251.2280000001</v>
      </c>
      <c r="AB6" s="75">
        <v>3809003.1060000001</v>
      </c>
      <c r="AC6" s="75">
        <v>1271420.493</v>
      </c>
      <c r="AD6" s="75">
        <v>1817941.4350000001</v>
      </c>
      <c r="AE6" s="75">
        <v>1126305.2220000001</v>
      </c>
      <c r="AF6" s="77" t="s">
        <v>1</v>
      </c>
      <c r="AG6" s="77" t="s">
        <v>1</v>
      </c>
      <c r="AH6" s="77" t="s">
        <v>1</v>
      </c>
      <c r="AI6" s="77" t="s">
        <v>1</v>
      </c>
      <c r="AJ6" s="77" t="s">
        <v>1</v>
      </c>
      <c r="AK6" s="77" t="s">
        <v>1</v>
      </c>
      <c r="AL6" s="77" t="s">
        <v>1</v>
      </c>
      <c r="AM6" s="75">
        <v>697.226</v>
      </c>
      <c r="AN6" s="75">
        <v>706.46100000000001</v>
      </c>
      <c r="AO6" s="75">
        <v>601.06899999999996</v>
      </c>
      <c r="AP6" s="75">
        <v>651.22199999999998</v>
      </c>
      <c r="AQ6" s="75">
        <v>688.74300000000005</v>
      </c>
      <c r="AR6" s="75">
        <v>673.06200000000001</v>
      </c>
      <c r="AS6" s="75">
        <v>685.93399999999997</v>
      </c>
      <c r="AT6" s="77" t="s">
        <v>1</v>
      </c>
      <c r="AU6" s="77" t="s">
        <v>1</v>
      </c>
      <c r="AV6" s="77" t="s">
        <v>1</v>
      </c>
      <c r="AW6" s="77" t="s">
        <v>1</v>
      </c>
      <c r="AX6" s="77" t="s">
        <v>1</v>
      </c>
      <c r="AY6" s="77" t="s">
        <v>1</v>
      </c>
      <c r="AZ6" s="77" t="s">
        <v>1</v>
      </c>
      <c r="BA6" s="79">
        <v>185872.42</v>
      </c>
      <c r="BB6" s="79">
        <v>211549.04</v>
      </c>
      <c r="BC6" s="79">
        <v>719190.29</v>
      </c>
      <c r="BD6" s="79">
        <v>445608</v>
      </c>
      <c r="BE6" s="79">
        <v>148555.91</v>
      </c>
      <c r="BF6" s="79">
        <v>213684.63</v>
      </c>
      <c r="BG6" s="79">
        <v>132201.51999999999</v>
      </c>
      <c r="BH6" s="79">
        <f t="shared" si="7"/>
        <v>2056661.81</v>
      </c>
      <c r="BI6" s="81">
        <v>81.59</v>
      </c>
      <c r="BJ6" s="81">
        <v>82.92</v>
      </c>
      <c r="BK6" s="81">
        <v>70.819999999999993</v>
      </c>
      <c r="BL6" s="81">
        <v>76.099999999999994</v>
      </c>
      <c r="BM6" s="81">
        <v>80.38</v>
      </c>
      <c r="BN6" s="81">
        <v>79.02</v>
      </c>
      <c r="BO6" s="81">
        <v>80.209999999999994</v>
      </c>
      <c r="BP6" s="93">
        <f t="shared" si="0"/>
        <v>96.157485773409221</v>
      </c>
      <c r="BQ6" s="93">
        <f t="shared" si="1"/>
        <v>95.378286744815156</v>
      </c>
      <c r="BR6" s="93">
        <f t="shared" si="2"/>
        <v>80.15941707534553</v>
      </c>
      <c r="BS6" s="93">
        <f>BD6/F6</f>
        <v>90.040008082440892</v>
      </c>
      <c r="BT6" s="93">
        <f t="shared" si="2"/>
        <v>97.477631233595801</v>
      </c>
      <c r="BU6" s="93">
        <f t="shared" si="2"/>
        <v>99.295831784386621</v>
      </c>
      <c r="BV6" s="93">
        <f t="shared" si="3"/>
        <v>106.01565356856455</v>
      </c>
      <c r="BW6" s="94">
        <f t="shared" si="8"/>
        <v>-14.567485773409217</v>
      </c>
      <c r="BX6" s="94">
        <f t="shared" si="9"/>
        <v>-12.458286744815155</v>
      </c>
      <c r="BY6" s="94">
        <f t="shared" si="4"/>
        <v>-9.339417075345537</v>
      </c>
      <c r="BZ6" s="94">
        <f t="shared" si="4"/>
        <v>-13.940008082440897</v>
      </c>
      <c r="CA6" s="94">
        <f t="shared" si="4"/>
        <v>-17.097631233595806</v>
      </c>
      <c r="CB6" s="94">
        <f t="shared" si="4"/>
        <v>-20.275831784386625</v>
      </c>
      <c r="CC6" s="94">
        <f t="shared" si="10"/>
        <v>-25.805653568564551</v>
      </c>
      <c r="CE6" s="1" t="s">
        <v>111</v>
      </c>
      <c r="CG6" s="61"/>
      <c r="CH6" s="61"/>
      <c r="CI6" s="61"/>
      <c r="CJ6" s="47"/>
      <c r="CK6" s="47"/>
      <c r="CL6" s="47"/>
    </row>
    <row r="7" spans="1:90" x14ac:dyDescent="0.2">
      <c r="A7" s="302"/>
      <c r="B7" s="72">
        <v>202211</v>
      </c>
      <c r="C7" s="73">
        <v>1915</v>
      </c>
      <c r="D7" s="73">
        <v>2235</v>
      </c>
      <c r="E7" s="73">
        <v>8974</v>
      </c>
      <c r="F7" s="73">
        <v>4962</v>
      </c>
      <c r="G7" s="73">
        <v>1530</v>
      </c>
      <c r="H7" s="73">
        <v>2223</v>
      </c>
      <c r="I7" s="73">
        <v>1317</v>
      </c>
      <c r="J7" s="73">
        <f t="shared" si="6"/>
        <v>23156</v>
      </c>
      <c r="K7" s="75">
        <v>1230514.3400000001</v>
      </c>
      <c r="L7" s="75">
        <v>1412396.4790000001</v>
      </c>
      <c r="M7" s="75">
        <v>5371192.1440000003</v>
      </c>
      <c r="N7" s="75">
        <v>3159860.4019999998</v>
      </c>
      <c r="O7" s="75">
        <v>1007753.893</v>
      </c>
      <c r="P7" s="75">
        <v>1512130.301</v>
      </c>
      <c r="Q7" s="75">
        <v>930302.76500000001</v>
      </c>
      <c r="R7" s="75">
        <v>1084870.4920000001</v>
      </c>
      <c r="S7" s="75">
        <v>1256753.1710000001</v>
      </c>
      <c r="T7" s="75">
        <v>4029299.2779999999</v>
      </c>
      <c r="U7" s="75">
        <v>2649156.7549999999</v>
      </c>
      <c r="V7" s="75">
        <v>890029.91599999997</v>
      </c>
      <c r="W7" s="75">
        <v>1340887.2749999999</v>
      </c>
      <c r="X7" s="75">
        <v>813797.18400000001</v>
      </c>
      <c r="Y7" s="75">
        <v>2315384.8319999999</v>
      </c>
      <c r="Z7" s="75">
        <v>2669149.65</v>
      </c>
      <c r="AA7" s="75">
        <v>9400491.4220000003</v>
      </c>
      <c r="AB7" s="75">
        <v>5809017.1569999997</v>
      </c>
      <c r="AC7" s="75">
        <v>1897783.8089999999</v>
      </c>
      <c r="AD7" s="75">
        <v>2853017.5759999999</v>
      </c>
      <c r="AE7" s="75">
        <v>1744099.949</v>
      </c>
      <c r="AF7" s="77" t="s">
        <v>1</v>
      </c>
      <c r="AG7" s="77" t="s">
        <v>1</v>
      </c>
      <c r="AH7" s="77" t="s">
        <v>1</v>
      </c>
      <c r="AI7" s="77" t="s">
        <v>1</v>
      </c>
      <c r="AJ7" s="77" t="s">
        <v>1</v>
      </c>
      <c r="AK7" s="77" t="s">
        <v>1</v>
      </c>
      <c r="AL7" s="77" t="s">
        <v>1</v>
      </c>
      <c r="AM7" s="75">
        <v>1024.0530000000001</v>
      </c>
      <c r="AN7" s="75">
        <v>1038.175</v>
      </c>
      <c r="AO7" s="75">
        <v>925.60900000000004</v>
      </c>
      <c r="AP7" s="75">
        <v>989.94799999999998</v>
      </c>
      <c r="AQ7" s="75">
        <v>1023.615</v>
      </c>
      <c r="AR7" s="75">
        <v>1025.1590000000001</v>
      </c>
      <c r="AS7" s="75">
        <v>1006.405</v>
      </c>
      <c r="AT7" s="77" t="s">
        <v>1</v>
      </c>
      <c r="AU7" s="77" t="s">
        <v>1</v>
      </c>
      <c r="AV7" s="77" t="s">
        <v>1</v>
      </c>
      <c r="AW7" s="77" t="s">
        <v>1</v>
      </c>
      <c r="AX7" s="77" t="s">
        <v>1</v>
      </c>
      <c r="AY7" s="77" t="s">
        <v>1</v>
      </c>
      <c r="AZ7" s="77" t="s">
        <v>1</v>
      </c>
      <c r="BA7" s="79">
        <v>273057.93</v>
      </c>
      <c r="BB7" s="79">
        <v>315943.24</v>
      </c>
      <c r="BC7" s="79">
        <v>1108975.3600000001</v>
      </c>
      <c r="BD7" s="79">
        <v>682468.67</v>
      </c>
      <c r="BE7" s="79">
        <v>223344.28</v>
      </c>
      <c r="BF7" s="79">
        <v>336871.49</v>
      </c>
      <c r="BG7" s="79">
        <v>205650.93</v>
      </c>
      <c r="BH7" s="79">
        <f t="shared" si="7"/>
        <v>3146311.9</v>
      </c>
      <c r="BI7" s="81">
        <v>120.66</v>
      </c>
      <c r="BJ7" s="81">
        <v>122.83</v>
      </c>
      <c r="BK7" s="81">
        <v>109.15</v>
      </c>
      <c r="BL7" s="81">
        <v>116.22</v>
      </c>
      <c r="BM7" s="81">
        <v>120.46</v>
      </c>
      <c r="BN7" s="81">
        <v>120.91</v>
      </c>
      <c r="BO7" s="81">
        <v>118.53</v>
      </c>
      <c r="BP7" s="93">
        <f t="shared" si="0"/>
        <v>142.58899738903395</v>
      </c>
      <c r="BQ7" s="93">
        <f t="shared" si="1"/>
        <v>141.36162863534676</v>
      </c>
      <c r="BR7" s="93">
        <f t="shared" si="2"/>
        <v>123.57648317361267</v>
      </c>
      <c r="BS7" s="93">
        <f t="shared" si="2"/>
        <v>137.53903063280936</v>
      </c>
      <c r="BT7" s="93">
        <f t="shared" si="2"/>
        <v>145.97665359477125</v>
      </c>
      <c r="BU7" s="93">
        <f t="shared" si="2"/>
        <v>151.53913180386863</v>
      </c>
      <c r="BV7" s="93">
        <f t="shared" si="3"/>
        <v>156.15104783599088</v>
      </c>
      <c r="BW7" s="94">
        <f>BI7-BP7</f>
        <v>-21.928997389033952</v>
      </c>
      <c r="BX7" s="94">
        <f t="shared" si="9"/>
        <v>-18.531628635346763</v>
      </c>
      <c r="BY7" s="94">
        <f t="shared" si="4"/>
        <v>-14.426483173612667</v>
      </c>
      <c r="BZ7" s="94">
        <f t="shared" si="4"/>
        <v>-21.319030632809358</v>
      </c>
      <c r="CA7" s="94">
        <f t="shared" si="4"/>
        <v>-25.516653594771256</v>
      </c>
      <c r="CB7" s="94">
        <f t="shared" si="4"/>
        <v>-30.629131803868631</v>
      </c>
      <c r="CC7" s="94">
        <f t="shared" si="10"/>
        <v>-37.621047835990879</v>
      </c>
      <c r="CG7" s="61"/>
      <c r="CH7" s="61"/>
      <c r="CI7" s="61"/>
      <c r="CJ7" s="47"/>
      <c r="CK7" s="47"/>
      <c r="CL7" s="47"/>
    </row>
    <row r="8" spans="1:90" x14ac:dyDescent="0.2">
      <c r="A8" s="302"/>
      <c r="B8" s="72">
        <v>202212</v>
      </c>
      <c r="C8" s="73">
        <v>1919</v>
      </c>
      <c r="D8" s="73">
        <v>2246</v>
      </c>
      <c r="E8" s="73">
        <v>8894</v>
      </c>
      <c r="F8" s="73">
        <v>4912</v>
      </c>
      <c r="G8" s="73">
        <v>1524</v>
      </c>
      <c r="H8" s="73">
        <v>2225</v>
      </c>
      <c r="I8" s="73">
        <v>1335</v>
      </c>
      <c r="J8" s="73">
        <f>SUM(C8:I8)</f>
        <v>23055</v>
      </c>
      <c r="K8" s="75">
        <v>1285445.696</v>
      </c>
      <c r="L8" s="75">
        <v>1480231.2279999999</v>
      </c>
      <c r="M8" s="75">
        <v>5642812.3130000001</v>
      </c>
      <c r="N8" s="75">
        <v>3270816.375</v>
      </c>
      <c r="O8" s="75">
        <v>1045117.3149999999</v>
      </c>
      <c r="P8" s="75">
        <v>1567085.0649999999</v>
      </c>
      <c r="Q8" s="75">
        <v>980334.61100000003</v>
      </c>
      <c r="R8" s="75">
        <v>1832077.199</v>
      </c>
      <c r="S8" s="75">
        <v>2197213.85</v>
      </c>
      <c r="T8" s="75">
        <v>7165431.1789999995</v>
      </c>
      <c r="U8" s="75">
        <v>4570207.6579999998</v>
      </c>
      <c r="V8" s="75">
        <v>1594268.567</v>
      </c>
      <c r="W8" s="75">
        <v>2195271.7489999998</v>
      </c>
      <c r="X8" s="75">
        <v>1357175.3030000001</v>
      </c>
      <c r="Y8" s="75">
        <v>3117522.895</v>
      </c>
      <c r="Z8" s="75">
        <v>3677445.0780000002</v>
      </c>
      <c r="AA8" s="75">
        <v>12808243.492000001</v>
      </c>
      <c r="AB8" s="75">
        <v>7841024.0329999998</v>
      </c>
      <c r="AC8" s="75">
        <v>2639385.8820000002</v>
      </c>
      <c r="AD8" s="75">
        <v>3762356.8139999998</v>
      </c>
      <c r="AE8" s="75">
        <v>2337509.9139999999</v>
      </c>
      <c r="AF8" s="77" t="s">
        <v>1</v>
      </c>
      <c r="AG8" s="77" t="s">
        <v>1</v>
      </c>
      <c r="AH8" s="77" t="s">
        <v>1</v>
      </c>
      <c r="AI8" s="77" t="s">
        <v>1</v>
      </c>
      <c r="AJ8" s="77" t="s">
        <v>1</v>
      </c>
      <c r="AK8" s="77" t="s">
        <v>1</v>
      </c>
      <c r="AL8" s="77" t="s">
        <v>1</v>
      </c>
      <c r="AM8" s="75">
        <v>1380.6559999999999</v>
      </c>
      <c r="AN8" s="75">
        <v>1420.4110000000001</v>
      </c>
      <c r="AO8" s="75">
        <v>1273.3109999999999</v>
      </c>
      <c r="AP8" s="75">
        <v>1351.201</v>
      </c>
      <c r="AQ8" s="75">
        <v>1433.6690000000001</v>
      </c>
      <c r="AR8" s="75">
        <v>1353.365</v>
      </c>
      <c r="AS8" s="75">
        <v>1336.4829999999999</v>
      </c>
      <c r="AT8" s="77" t="s">
        <v>1</v>
      </c>
      <c r="AU8" s="77" t="s">
        <v>1</v>
      </c>
      <c r="AV8" s="77" t="s">
        <v>1</v>
      </c>
      <c r="AW8" s="77" t="s">
        <v>1</v>
      </c>
      <c r="AX8" s="77" t="s">
        <v>1</v>
      </c>
      <c r="AY8" s="77" t="s">
        <v>1</v>
      </c>
      <c r="AZ8" s="77" t="s">
        <v>1</v>
      </c>
      <c r="BA8" s="79">
        <v>369066.47</v>
      </c>
      <c r="BB8" s="79">
        <v>437070.21</v>
      </c>
      <c r="BC8" s="79">
        <v>1515565.01</v>
      </c>
      <c r="BD8" s="79">
        <v>925029.77</v>
      </c>
      <c r="BE8" s="79">
        <v>311963.36</v>
      </c>
      <c r="BF8" s="79">
        <v>446218.85</v>
      </c>
      <c r="BG8" s="79">
        <v>276699.40000000002</v>
      </c>
      <c r="BH8" s="79">
        <f t="shared" si="7"/>
        <v>4281613.07</v>
      </c>
      <c r="BI8" s="81">
        <v>163.30000000000001</v>
      </c>
      <c r="BJ8" s="81">
        <v>168.81</v>
      </c>
      <c r="BK8" s="81">
        <v>150.62</v>
      </c>
      <c r="BL8" s="81">
        <v>159.32</v>
      </c>
      <c r="BM8" s="81">
        <v>169.36</v>
      </c>
      <c r="BN8" s="81">
        <v>160.38999999999999</v>
      </c>
      <c r="BO8" s="81">
        <v>158.19999999999999</v>
      </c>
      <c r="BP8" s="93">
        <f t="shared" si="0"/>
        <v>192.32228764981761</v>
      </c>
      <c r="BQ8" s="93">
        <f t="shared" si="1"/>
        <v>194.59938112199467</v>
      </c>
      <c r="BR8" s="93">
        <f t="shared" si="2"/>
        <v>170.40308185293458</v>
      </c>
      <c r="BS8" s="93">
        <f t="shared" si="2"/>
        <v>188.32039291530944</v>
      </c>
      <c r="BT8" s="93">
        <f t="shared" si="2"/>
        <v>204.70036745406824</v>
      </c>
      <c r="BU8" s="93">
        <f t="shared" si="2"/>
        <v>200.54779775280898</v>
      </c>
      <c r="BV8" s="93">
        <f t="shared" si="3"/>
        <v>207.26546816479402</v>
      </c>
      <c r="BW8" s="94">
        <f t="shared" si="8"/>
        <v>-29.022287649817599</v>
      </c>
      <c r="BX8" s="94">
        <f t="shared" si="9"/>
        <v>-25.789381121994666</v>
      </c>
      <c r="BY8" s="94">
        <f t="shared" si="4"/>
        <v>-19.783081852934572</v>
      </c>
      <c r="BZ8" s="94">
        <f t="shared" si="4"/>
        <v>-29.000392915309448</v>
      </c>
      <c r="CA8" s="94">
        <f t="shared" si="4"/>
        <v>-35.340367454068229</v>
      </c>
      <c r="CB8" s="94">
        <f t="shared" si="4"/>
        <v>-40.157797752808989</v>
      </c>
      <c r="CC8" s="94">
        <f t="shared" si="10"/>
        <v>-49.065468164794027</v>
      </c>
      <c r="CG8" s="61"/>
      <c r="CH8" s="61"/>
      <c r="CI8" s="61"/>
      <c r="CJ8" s="47"/>
      <c r="CK8" s="47"/>
      <c r="CL8" s="47"/>
    </row>
    <row r="9" spans="1:90" x14ac:dyDescent="0.2">
      <c r="A9" s="302"/>
      <c r="B9" s="72">
        <v>202301</v>
      </c>
      <c r="C9" s="73">
        <v>1918</v>
      </c>
      <c r="D9" s="73">
        <v>2267</v>
      </c>
      <c r="E9" s="73">
        <v>9034</v>
      </c>
      <c r="F9" s="73">
        <v>5010</v>
      </c>
      <c r="G9" s="73">
        <v>1568</v>
      </c>
      <c r="H9" s="73">
        <v>2352</v>
      </c>
      <c r="I9" s="73">
        <v>1445</v>
      </c>
      <c r="J9" s="73">
        <f t="shared" si="6"/>
        <v>23594</v>
      </c>
      <c r="K9" s="75">
        <v>1284472.7390000001</v>
      </c>
      <c r="L9" s="75">
        <v>1491054.202</v>
      </c>
      <c r="M9" s="75">
        <v>5721721.2520000003</v>
      </c>
      <c r="N9" s="75">
        <v>3345298.4819999998</v>
      </c>
      <c r="O9" s="75">
        <v>1078224.99</v>
      </c>
      <c r="P9" s="75">
        <v>1656954.36</v>
      </c>
      <c r="Q9" s="75">
        <v>1062063.5330000001</v>
      </c>
      <c r="R9" s="75">
        <v>1783911.1329999999</v>
      </c>
      <c r="S9" s="75">
        <v>2152589.7340000002</v>
      </c>
      <c r="T9" s="75">
        <v>7231116.9469999997</v>
      </c>
      <c r="U9" s="75">
        <v>4635088.0319999997</v>
      </c>
      <c r="V9" s="75">
        <v>1647779.821</v>
      </c>
      <c r="W9" s="75">
        <v>2365544.122</v>
      </c>
      <c r="X9" s="75">
        <v>1479660.4339999999</v>
      </c>
      <c r="Y9" s="75">
        <v>3068383.872</v>
      </c>
      <c r="Z9" s="75">
        <v>3643643.9360000002</v>
      </c>
      <c r="AA9" s="75">
        <v>12952838.198999999</v>
      </c>
      <c r="AB9" s="75">
        <v>7980386.5140000004</v>
      </c>
      <c r="AC9" s="75">
        <v>2726004.8110000002</v>
      </c>
      <c r="AD9" s="75">
        <v>4022498.4819999998</v>
      </c>
      <c r="AE9" s="75">
        <v>2541723.9670000002</v>
      </c>
      <c r="AF9" s="77" t="s">
        <v>1</v>
      </c>
      <c r="AG9" s="77" t="s">
        <v>1</v>
      </c>
      <c r="AH9" s="77" t="s">
        <v>1</v>
      </c>
      <c r="AI9" s="77" t="s">
        <v>1</v>
      </c>
      <c r="AJ9" s="77" t="s">
        <v>1</v>
      </c>
      <c r="AK9" s="77" t="s">
        <v>1</v>
      </c>
      <c r="AL9" s="77" t="s">
        <v>1</v>
      </c>
      <c r="AM9" s="75">
        <v>1356.491</v>
      </c>
      <c r="AN9" s="75">
        <v>1396.567</v>
      </c>
      <c r="AO9" s="75">
        <v>1267.6489999999999</v>
      </c>
      <c r="AP9" s="75">
        <v>1346.2190000000001</v>
      </c>
      <c r="AQ9" s="75">
        <v>1437.7660000000001</v>
      </c>
      <c r="AR9" s="75">
        <v>1369.5940000000001</v>
      </c>
      <c r="AS9" s="75">
        <v>1338.453</v>
      </c>
      <c r="AT9" s="77" t="s">
        <v>1</v>
      </c>
      <c r="AU9" s="77" t="s">
        <v>1</v>
      </c>
      <c r="AV9" s="77" t="s">
        <v>1</v>
      </c>
      <c r="AW9" s="77" t="s">
        <v>1</v>
      </c>
      <c r="AX9" s="77" t="s">
        <v>1</v>
      </c>
      <c r="AY9" s="77" t="s">
        <v>1</v>
      </c>
      <c r="AZ9" s="77" t="s">
        <v>1</v>
      </c>
      <c r="BA9" s="79">
        <v>372513.75</v>
      </c>
      <c r="BB9" s="79">
        <v>443917.75</v>
      </c>
      <c r="BC9" s="79">
        <v>1571612.39</v>
      </c>
      <c r="BD9" s="79">
        <v>964161.6</v>
      </c>
      <c r="BE9" s="79">
        <v>329776.61</v>
      </c>
      <c r="BF9" s="79">
        <v>489092.48</v>
      </c>
      <c r="BG9" s="79">
        <v>308284.53000000003</v>
      </c>
      <c r="BH9" s="79">
        <f t="shared" si="7"/>
        <v>4479359.1099999994</v>
      </c>
      <c r="BI9" s="81">
        <v>164.53</v>
      </c>
      <c r="BJ9" s="81">
        <v>170.08</v>
      </c>
      <c r="BK9" s="81">
        <v>153.76</v>
      </c>
      <c r="BL9" s="81">
        <v>162.61000000000001</v>
      </c>
      <c r="BM9" s="81">
        <v>173.74</v>
      </c>
      <c r="BN9" s="81">
        <v>166.35</v>
      </c>
      <c r="BO9" s="81">
        <v>162.25</v>
      </c>
      <c r="BP9" s="93">
        <f t="shared" si="0"/>
        <v>194.21989051094891</v>
      </c>
      <c r="BQ9" s="93">
        <f t="shared" si="1"/>
        <v>195.81726951918836</v>
      </c>
      <c r="BR9" s="93">
        <f t="shared" si="2"/>
        <v>173.9663925171574</v>
      </c>
      <c r="BS9" s="93">
        <f t="shared" si="2"/>
        <v>192.44742514970059</v>
      </c>
      <c r="BT9" s="93">
        <f t="shared" si="2"/>
        <v>210.31671556122447</v>
      </c>
      <c r="BU9" s="93">
        <f t="shared" si="2"/>
        <v>207.94748299319727</v>
      </c>
      <c r="BV9" s="93">
        <f t="shared" si="3"/>
        <v>213.34569550173012</v>
      </c>
      <c r="BW9" s="94">
        <f t="shared" si="8"/>
        <v>-29.689890510948914</v>
      </c>
      <c r="BX9" s="94">
        <f t="shared" si="9"/>
        <v>-25.737269519188345</v>
      </c>
      <c r="BY9" s="94">
        <f t="shared" si="4"/>
        <v>-20.206392517157411</v>
      </c>
      <c r="BZ9" s="94">
        <f t="shared" si="4"/>
        <v>-29.837425149700579</v>
      </c>
      <c r="CA9" s="94">
        <f t="shared" si="4"/>
        <v>-36.576715561224461</v>
      </c>
      <c r="CB9" s="94">
        <f t="shared" si="4"/>
        <v>-41.597482993197275</v>
      </c>
      <c r="CC9" s="94">
        <f t="shared" si="10"/>
        <v>-51.09569550173012</v>
      </c>
      <c r="CG9" s="61"/>
      <c r="CH9" s="61"/>
      <c r="CI9" s="61"/>
      <c r="CJ9" s="47"/>
      <c r="CK9" s="47"/>
      <c r="CL9" s="47"/>
    </row>
    <row r="10" spans="1:90" x14ac:dyDescent="0.2">
      <c r="A10" s="302"/>
      <c r="B10" s="72">
        <v>202302</v>
      </c>
      <c r="C10" s="73">
        <v>1942</v>
      </c>
      <c r="D10" s="73">
        <v>2279</v>
      </c>
      <c r="E10" s="73">
        <v>9023</v>
      </c>
      <c r="F10" s="73">
        <v>5012</v>
      </c>
      <c r="G10" s="73">
        <v>1585</v>
      </c>
      <c r="H10" s="73">
        <v>2381</v>
      </c>
      <c r="I10" s="73">
        <v>1527</v>
      </c>
      <c r="J10" s="73">
        <f t="shared" si="6"/>
        <v>23749</v>
      </c>
      <c r="K10" s="75">
        <v>1285497.43</v>
      </c>
      <c r="L10" s="75">
        <v>1481164.308</v>
      </c>
      <c r="M10" s="75">
        <v>5631004.892</v>
      </c>
      <c r="N10" s="75">
        <v>3291272.1039999998</v>
      </c>
      <c r="O10" s="75">
        <v>1073324.379</v>
      </c>
      <c r="P10" s="75">
        <v>1656376.7239999999</v>
      </c>
      <c r="Q10" s="75">
        <v>1098951.156</v>
      </c>
      <c r="R10" s="75">
        <v>1635061.5360000001</v>
      </c>
      <c r="S10" s="75">
        <v>1921356.906</v>
      </c>
      <c r="T10" s="75">
        <v>6211847.398</v>
      </c>
      <c r="U10" s="75">
        <v>4064109.3029999998</v>
      </c>
      <c r="V10" s="75">
        <v>1431837.0859999999</v>
      </c>
      <c r="W10" s="75">
        <v>2072419.7949999999</v>
      </c>
      <c r="X10" s="75">
        <v>1315811.459</v>
      </c>
      <c r="Y10" s="75">
        <v>2920558.966</v>
      </c>
      <c r="Z10" s="75">
        <v>3402521.2140000002</v>
      </c>
      <c r="AA10" s="75">
        <v>11842852.289999999</v>
      </c>
      <c r="AB10" s="75">
        <v>7355381.4069999997</v>
      </c>
      <c r="AC10" s="75">
        <v>2505161.4649999999</v>
      </c>
      <c r="AD10" s="75">
        <v>3728796.5189999999</v>
      </c>
      <c r="AE10" s="75">
        <v>2414762.6150000002</v>
      </c>
      <c r="AF10" s="77" t="s">
        <v>1</v>
      </c>
      <c r="AG10" s="77" t="s">
        <v>1</v>
      </c>
      <c r="AH10" s="77" t="s">
        <v>1</v>
      </c>
      <c r="AI10" s="77" t="s">
        <v>1</v>
      </c>
      <c r="AJ10" s="77" t="s">
        <v>1</v>
      </c>
      <c r="AK10" s="77" t="s">
        <v>1</v>
      </c>
      <c r="AL10" s="77" t="s">
        <v>1</v>
      </c>
      <c r="AM10" s="75">
        <v>1276.4680000000001</v>
      </c>
      <c r="AN10" s="75">
        <v>1296.1980000000001</v>
      </c>
      <c r="AO10" s="75">
        <v>1160.4949999999999</v>
      </c>
      <c r="AP10" s="75">
        <v>1241.2049999999999</v>
      </c>
      <c r="AQ10" s="75">
        <v>1308.1780000000001</v>
      </c>
      <c r="AR10" s="75">
        <v>1256.3330000000001</v>
      </c>
      <c r="AS10" s="75">
        <v>1210.4069999999999</v>
      </c>
      <c r="AT10" s="77" t="s">
        <v>1</v>
      </c>
      <c r="AU10" s="77" t="s">
        <v>1</v>
      </c>
      <c r="AV10" s="77" t="s">
        <v>1</v>
      </c>
      <c r="AW10" s="77" t="s">
        <v>1</v>
      </c>
      <c r="AX10" s="77" t="s">
        <v>1</v>
      </c>
      <c r="AY10" s="77" t="s">
        <v>1</v>
      </c>
      <c r="AZ10" s="77" t="s">
        <v>1</v>
      </c>
      <c r="BA10" s="79">
        <v>385777.55</v>
      </c>
      <c r="BB10" s="79">
        <v>452205.94</v>
      </c>
      <c r="BC10" s="79">
        <v>1567399.66</v>
      </c>
      <c r="BD10" s="79">
        <v>969987.72</v>
      </c>
      <c r="BE10" s="79">
        <v>330713.01</v>
      </c>
      <c r="BF10" s="79">
        <v>494605.58</v>
      </c>
      <c r="BG10" s="79">
        <v>319618.40000000002</v>
      </c>
      <c r="BH10" s="79">
        <f t="shared" si="7"/>
        <v>4520307.8600000003</v>
      </c>
      <c r="BI10" s="81">
        <v>168.46</v>
      </c>
      <c r="BJ10" s="81">
        <v>172.26</v>
      </c>
      <c r="BK10" s="81">
        <v>153.54</v>
      </c>
      <c r="BL10" s="81">
        <v>163.62</v>
      </c>
      <c r="BM10" s="81">
        <v>172.69</v>
      </c>
      <c r="BN10" s="81">
        <v>166.47</v>
      </c>
      <c r="BO10" s="81">
        <v>160.19999999999999</v>
      </c>
      <c r="BP10" s="93">
        <f t="shared" si="0"/>
        <v>198.64961380020597</v>
      </c>
      <c r="BQ10" s="93">
        <f t="shared" si="1"/>
        <v>198.42296621325141</v>
      </c>
      <c r="BR10" s="93">
        <f t="shared" si="2"/>
        <v>173.71158816358195</v>
      </c>
      <c r="BS10" s="93">
        <f t="shared" si="2"/>
        <v>193.53306464485235</v>
      </c>
      <c r="BT10" s="93">
        <f t="shared" si="2"/>
        <v>208.65174132492115</v>
      </c>
      <c r="BU10" s="93">
        <f t="shared" si="2"/>
        <v>207.73018899622008</v>
      </c>
      <c r="BV10" s="93">
        <f t="shared" si="3"/>
        <v>209.31132940406027</v>
      </c>
      <c r="BW10" s="94">
        <f t="shared" si="8"/>
        <v>-30.189613800205962</v>
      </c>
      <c r="BX10" s="94">
        <f t="shared" si="9"/>
        <v>-26.162966213251423</v>
      </c>
      <c r="BY10" s="94">
        <f t="shared" si="4"/>
        <v>-20.171588163581958</v>
      </c>
      <c r="BZ10" s="94">
        <f t="shared" si="4"/>
        <v>-29.913064644852341</v>
      </c>
      <c r="CA10" s="94">
        <f t="shared" si="4"/>
        <v>-35.961741324921149</v>
      </c>
      <c r="CB10" s="94">
        <f t="shared" si="4"/>
        <v>-41.26018899622008</v>
      </c>
      <c r="CC10" s="94">
        <f t="shared" si="10"/>
        <v>-49.111329404060285</v>
      </c>
      <c r="CG10" s="61"/>
      <c r="CH10" s="61"/>
      <c r="CI10" s="61"/>
      <c r="CJ10" s="47"/>
      <c r="CK10" s="47"/>
      <c r="CL10" s="47"/>
    </row>
    <row r="11" spans="1:90" x14ac:dyDescent="0.2">
      <c r="A11" s="302"/>
      <c r="B11" s="72">
        <v>202303</v>
      </c>
      <c r="C11" s="73">
        <v>1917</v>
      </c>
      <c r="D11" s="73">
        <v>2257</v>
      </c>
      <c r="E11" s="73">
        <v>8957</v>
      </c>
      <c r="F11" s="73">
        <v>4978</v>
      </c>
      <c r="G11" s="73">
        <v>1562</v>
      </c>
      <c r="H11" s="73">
        <v>2370</v>
      </c>
      <c r="I11" s="73">
        <v>1620</v>
      </c>
      <c r="J11" s="73">
        <f t="shared" si="6"/>
        <v>23661</v>
      </c>
      <c r="K11" s="75">
        <v>1273938.703</v>
      </c>
      <c r="L11" s="75">
        <v>1466320.4469999999</v>
      </c>
      <c r="M11" s="75">
        <v>5598590.1710000001</v>
      </c>
      <c r="N11" s="75">
        <v>3277122.9279999998</v>
      </c>
      <c r="O11" s="75">
        <v>1061268.4979999999</v>
      </c>
      <c r="P11" s="75">
        <v>1647735.2520000001</v>
      </c>
      <c r="Q11" s="75">
        <v>1148134.2849999999</v>
      </c>
      <c r="R11" s="75">
        <v>1625706.834</v>
      </c>
      <c r="S11" s="75">
        <v>1945607.3670000001</v>
      </c>
      <c r="T11" s="75">
        <v>6336069.3820000002</v>
      </c>
      <c r="U11" s="75">
        <v>4127354.3360000001</v>
      </c>
      <c r="V11" s="75">
        <v>1463884.4939999999</v>
      </c>
      <c r="W11" s="75">
        <v>2141364.4369999999</v>
      </c>
      <c r="X11" s="75">
        <v>1399420.409</v>
      </c>
      <c r="Y11" s="75">
        <v>2899645.537</v>
      </c>
      <c r="Z11" s="75">
        <v>3411927.8139999998</v>
      </c>
      <c r="AA11" s="75">
        <v>11934659.552999999</v>
      </c>
      <c r="AB11" s="75">
        <v>7404477.2640000004</v>
      </c>
      <c r="AC11" s="75">
        <v>2525152.9920000001</v>
      </c>
      <c r="AD11" s="75">
        <v>3789099.6889999998</v>
      </c>
      <c r="AE11" s="75">
        <v>2547554.6940000001</v>
      </c>
      <c r="AF11" s="77" t="s">
        <v>1</v>
      </c>
      <c r="AG11" s="77" t="s">
        <v>1</v>
      </c>
      <c r="AH11" s="77" t="s">
        <v>1</v>
      </c>
      <c r="AI11" s="77" t="s">
        <v>1</v>
      </c>
      <c r="AJ11" s="77" t="s">
        <v>1</v>
      </c>
      <c r="AK11" s="77" t="s">
        <v>1</v>
      </c>
      <c r="AL11" s="77" t="s">
        <v>1</v>
      </c>
      <c r="AM11" s="75">
        <v>1282.461</v>
      </c>
      <c r="AN11" s="75">
        <v>1312.279</v>
      </c>
      <c r="AO11" s="75">
        <v>1176.6400000000001</v>
      </c>
      <c r="AP11" s="75">
        <v>1256.7</v>
      </c>
      <c r="AQ11" s="75">
        <v>1336.059</v>
      </c>
      <c r="AR11" s="75">
        <v>1281.8330000000001</v>
      </c>
      <c r="AS11" s="75">
        <v>1214.856</v>
      </c>
      <c r="AT11" s="77" t="s">
        <v>1</v>
      </c>
      <c r="AU11" s="77" t="s">
        <v>1</v>
      </c>
      <c r="AV11" s="77" t="s">
        <v>1</v>
      </c>
      <c r="AW11" s="77" t="s">
        <v>1</v>
      </c>
      <c r="AX11" s="77" t="s">
        <v>1</v>
      </c>
      <c r="AY11" s="77" t="s">
        <v>1</v>
      </c>
      <c r="AZ11" s="77" t="s">
        <v>1</v>
      </c>
      <c r="BA11" s="79">
        <v>387827.17</v>
      </c>
      <c r="BB11" s="79">
        <v>458428.35</v>
      </c>
      <c r="BC11" s="79">
        <v>1597226.33</v>
      </c>
      <c r="BD11" s="79">
        <v>987486.71999999997</v>
      </c>
      <c r="BE11" s="79">
        <v>337522.19</v>
      </c>
      <c r="BF11" s="79">
        <v>507354.47</v>
      </c>
      <c r="BG11" s="79">
        <v>340790.67</v>
      </c>
      <c r="BH11" s="79">
        <f t="shared" si="7"/>
        <v>4616635.9000000004</v>
      </c>
      <c r="BI11" s="81">
        <v>171.37</v>
      </c>
      <c r="BJ11" s="81">
        <v>176.31</v>
      </c>
      <c r="BK11" s="81">
        <v>157.41999999999999</v>
      </c>
      <c r="BL11" s="81">
        <v>167.51</v>
      </c>
      <c r="BM11" s="81">
        <v>178.58</v>
      </c>
      <c r="BN11" s="81">
        <v>171.46</v>
      </c>
      <c r="BO11" s="81">
        <v>162.35</v>
      </c>
      <c r="BP11" s="93">
        <f t="shared" si="0"/>
        <v>202.30942618675013</v>
      </c>
      <c r="BQ11" s="93">
        <f t="shared" si="1"/>
        <v>203.11402303943285</v>
      </c>
      <c r="BR11" s="93">
        <f t="shared" si="2"/>
        <v>178.32157307134085</v>
      </c>
      <c r="BS11" s="93">
        <f t="shared" si="2"/>
        <v>198.37017276014464</v>
      </c>
      <c r="BT11" s="93">
        <f t="shared" si="2"/>
        <v>216.08334827144685</v>
      </c>
      <c r="BU11" s="93">
        <f t="shared" si="2"/>
        <v>214.07361603375526</v>
      </c>
      <c r="BV11" s="93">
        <f t="shared" si="3"/>
        <v>210.36461111111109</v>
      </c>
      <c r="BW11" s="94">
        <f t="shared" si="8"/>
        <v>-30.939426186750126</v>
      </c>
      <c r="BX11" s="94">
        <f t="shared" si="9"/>
        <v>-26.804023039432849</v>
      </c>
      <c r="BY11" s="94">
        <f t="shared" si="4"/>
        <v>-20.901573071340863</v>
      </c>
      <c r="BZ11" s="94">
        <f t="shared" si="4"/>
        <v>-30.86017276014465</v>
      </c>
      <c r="CA11" s="94">
        <f t="shared" si="4"/>
        <v>-37.503348271446839</v>
      </c>
      <c r="CB11" s="94">
        <f t="shared" si="4"/>
        <v>-42.61361603375525</v>
      </c>
      <c r="CC11" s="94">
        <f t="shared" si="10"/>
        <v>-48.014611111111094</v>
      </c>
      <c r="CG11" s="61"/>
      <c r="CH11" s="61"/>
      <c r="CI11" s="61"/>
      <c r="CJ11" s="47"/>
      <c r="CK11" s="47"/>
      <c r="CL11" s="47"/>
    </row>
    <row r="12" spans="1:90" x14ac:dyDescent="0.2">
      <c r="A12" s="302"/>
      <c r="B12" s="72">
        <v>202304</v>
      </c>
      <c r="C12" s="73">
        <v>1914</v>
      </c>
      <c r="D12" s="73">
        <v>2244</v>
      </c>
      <c r="E12" s="73">
        <v>8911</v>
      </c>
      <c r="F12" s="73">
        <v>4948</v>
      </c>
      <c r="G12" s="73">
        <v>1558</v>
      </c>
      <c r="H12" s="73">
        <v>2355</v>
      </c>
      <c r="I12" s="73">
        <v>1695</v>
      </c>
      <c r="J12" s="73">
        <f t="shared" si="6"/>
        <v>23625</v>
      </c>
      <c r="K12" s="75">
        <v>1242561.9580000001</v>
      </c>
      <c r="L12" s="75">
        <v>1436181.202</v>
      </c>
      <c r="M12" s="75">
        <v>5431500.1560000004</v>
      </c>
      <c r="N12" s="75">
        <v>3190332.8220000002</v>
      </c>
      <c r="O12" s="75">
        <v>1038610.847</v>
      </c>
      <c r="P12" s="75">
        <v>1610113.8670000001</v>
      </c>
      <c r="Q12" s="75">
        <v>1169695.6200000001</v>
      </c>
      <c r="R12" s="75">
        <v>1325789.618</v>
      </c>
      <c r="S12" s="75">
        <v>1551592.7320000001</v>
      </c>
      <c r="T12" s="75">
        <v>4911024.8289999999</v>
      </c>
      <c r="U12" s="75">
        <v>3249816.9249999998</v>
      </c>
      <c r="V12" s="75">
        <v>1170201.9450000001</v>
      </c>
      <c r="W12" s="75">
        <v>1625030.21</v>
      </c>
      <c r="X12" s="75">
        <v>1131131.1340000001</v>
      </c>
      <c r="Y12" s="75">
        <v>2568351.5759999999</v>
      </c>
      <c r="Z12" s="75">
        <v>2987773.9339999999</v>
      </c>
      <c r="AA12" s="75">
        <v>10342524.984999999</v>
      </c>
      <c r="AB12" s="75">
        <v>6440149.7470000004</v>
      </c>
      <c r="AC12" s="75">
        <v>2208812.7919999999</v>
      </c>
      <c r="AD12" s="75">
        <v>3235144.077</v>
      </c>
      <c r="AE12" s="75">
        <v>2300826.7540000002</v>
      </c>
      <c r="AF12" s="77" t="s">
        <v>1</v>
      </c>
      <c r="AG12" s="77" t="s">
        <v>1</v>
      </c>
      <c r="AH12" s="77" t="s">
        <v>1</v>
      </c>
      <c r="AI12" s="77" t="s">
        <v>1</v>
      </c>
      <c r="AJ12" s="77" t="s">
        <v>1</v>
      </c>
      <c r="AK12" s="77" t="s">
        <v>1</v>
      </c>
      <c r="AL12" s="77" t="s">
        <v>1</v>
      </c>
      <c r="AM12" s="75">
        <v>1139.9690000000001</v>
      </c>
      <c r="AN12" s="75">
        <v>1157.154</v>
      </c>
      <c r="AO12" s="75">
        <v>1025.027</v>
      </c>
      <c r="AP12" s="75">
        <v>1099.94</v>
      </c>
      <c r="AQ12" s="75">
        <v>1172.405</v>
      </c>
      <c r="AR12" s="75">
        <v>1100.7629999999999</v>
      </c>
      <c r="AS12" s="75">
        <v>1051.566</v>
      </c>
      <c r="AT12" s="77" t="s">
        <v>1</v>
      </c>
      <c r="AU12" s="77" t="s">
        <v>1</v>
      </c>
      <c r="AV12" s="77" t="s">
        <v>1</v>
      </c>
      <c r="AW12" s="77" t="s">
        <v>1</v>
      </c>
      <c r="AX12" s="77" t="s">
        <v>1</v>
      </c>
      <c r="AY12" s="77" t="s">
        <v>1</v>
      </c>
      <c r="AZ12" s="77" t="s">
        <v>1</v>
      </c>
      <c r="BA12" s="79">
        <v>343343.95</v>
      </c>
      <c r="BB12" s="79">
        <v>400919.28</v>
      </c>
      <c r="BC12" s="79">
        <v>1383787.38</v>
      </c>
      <c r="BD12" s="79">
        <v>858519.58</v>
      </c>
      <c r="BE12" s="79">
        <v>295168.95</v>
      </c>
      <c r="BF12" s="79">
        <v>433384.64</v>
      </c>
      <c r="BG12" s="79">
        <v>308320.53999999998</v>
      </c>
      <c r="BH12" s="79">
        <f t="shared" si="7"/>
        <v>4023444.3200000003</v>
      </c>
      <c r="BI12" s="81">
        <v>152.25</v>
      </c>
      <c r="BJ12" s="81">
        <v>155.27000000000001</v>
      </c>
      <c r="BK12" s="81">
        <v>137.13</v>
      </c>
      <c r="BL12" s="81">
        <v>146.55000000000001</v>
      </c>
      <c r="BM12" s="81">
        <v>156.66999999999999</v>
      </c>
      <c r="BN12" s="81">
        <v>147.30000000000001</v>
      </c>
      <c r="BO12" s="81">
        <v>140.78</v>
      </c>
      <c r="BP12" s="93">
        <f t="shared" si="0"/>
        <v>179.38555381400209</v>
      </c>
      <c r="BQ12" s="93">
        <f t="shared" si="1"/>
        <v>178.66278074866312</v>
      </c>
      <c r="BR12" s="93">
        <f t="shared" si="2"/>
        <v>155.28979688026033</v>
      </c>
      <c r="BS12" s="93">
        <f t="shared" si="2"/>
        <v>173.50840339531123</v>
      </c>
      <c r="BT12" s="93">
        <f t="shared" si="2"/>
        <v>189.45375481386392</v>
      </c>
      <c r="BU12" s="93">
        <f t="shared" si="2"/>
        <v>184.02744798301487</v>
      </c>
      <c r="BV12" s="93">
        <f t="shared" si="3"/>
        <v>181.90002359882004</v>
      </c>
      <c r="BW12" s="94">
        <f t="shared" si="8"/>
        <v>-27.135553814002094</v>
      </c>
      <c r="BX12" s="94">
        <f t="shared" si="9"/>
        <v>-23.392780748663114</v>
      </c>
      <c r="BY12" s="94">
        <f t="shared" si="4"/>
        <v>-18.15979688026033</v>
      </c>
      <c r="BZ12" s="94">
        <f t="shared" si="4"/>
        <v>-26.958403395311223</v>
      </c>
      <c r="CA12" s="94">
        <f t="shared" si="4"/>
        <v>-32.783754813863936</v>
      </c>
      <c r="CB12" s="94">
        <f t="shared" si="4"/>
        <v>-36.727447983014855</v>
      </c>
      <c r="CC12" s="94">
        <f t="shared" si="10"/>
        <v>-41.12002359882004</v>
      </c>
      <c r="CG12" s="61"/>
      <c r="CH12" s="61"/>
      <c r="CI12" s="61"/>
      <c r="CJ12" s="47"/>
      <c r="CK12" s="47"/>
      <c r="CL12" s="47"/>
    </row>
    <row r="13" spans="1:90" x14ac:dyDescent="0.2">
      <c r="A13" s="302"/>
      <c r="B13" s="72">
        <v>202305</v>
      </c>
      <c r="C13" s="73">
        <v>1872</v>
      </c>
      <c r="D13" s="73">
        <v>2207</v>
      </c>
      <c r="E13" s="73">
        <v>8819</v>
      </c>
      <c r="F13" s="73">
        <v>4888</v>
      </c>
      <c r="G13" s="73">
        <v>1535</v>
      </c>
      <c r="H13" s="73">
        <v>2331</v>
      </c>
      <c r="I13" s="73">
        <v>1710</v>
      </c>
      <c r="J13" s="73">
        <f t="shared" si="6"/>
        <v>23362</v>
      </c>
      <c r="K13" s="75">
        <v>1149342</v>
      </c>
      <c r="L13" s="75">
        <v>1340852.4890000001</v>
      </c>
      <c r="M13" s="75">
        <v>4951123.7029999997</v>
      </c>
      <c r="N13" s="75">
        <v>2963680.19</v>
      </c>
      <c r="O13" s="75">
        <v>976136.86800000002</v>
      </c>
      <c r="P13" s="75">
        <v>1503858.362</v>
      </c>
      <c r="Q13" s="75">
        <v>1113509.7549999999</v>
      </c>
      <c r="R13" s="75">
        <v>701884.58299999998</v>
      </c>
      <c r="S13" s="75">
        <v>839861.91899999999</v>
      </c>
      <c r="T13" s="75">
        <v>2557961.2459999998</v>
      </c>
      <c r="U13" s="75">
        <v>1722937.763</v>
      </c>
      <c r="V13" s="75">
        <v>651138.32400000002</v>
      </c>
      <c r="W13" s="75">
        <v>904316.73800000001</v>
      </c>
      <c r="X13" s="75">
        <v>672034.4</v>
      </c>
      <c r="Y13" s="75">
        <v>1851226.5830000001</v>
      </c>
      <c r="Z13" s="75">
        <v>2180714.4079999998</v>
      </c>
      <c r="AA13" s="75">
        <v>7509084.949</v>
      </c>
      <c r="AB13" s="75">
        <v>4686617.9529999997</v>
      </c>
      <c r="AC13" s="75">
        <v>1627275.192</v>
      </c>
      <c r="AD13" s="75">
        <v>2408175.1</v>
      </c>
      <c r="AE13" s="75">
        <v>1785544.155</v>
      </c>
      <c r="AF13" s="77" t="s">
        <v>1</v>
      </c>
      <c r="AG13" s="77" t="s">
        <v>1</v>
      </c>
      <c r="AH13" s="77" t="s">
        <v>1</v>
      </c>
      <c r="AI13" s="77" t="s">
        <v>1</v>
      </c>
      <c r="AJ13" s="77" t="s">
        <v>1</v>
      </c>
      <c r="AK13" s="77" t="s">
        <v>1</v>
      </c>
      <c r="AL13" s="77" t="s">
        <v>1</v>
      </c>
      <c r="AM13" s="75">
        <v>838.03800000000001</v>
      </c>
      <c r="AN13" s="75">
        <v>858.21100000000001</v>
      </c>
      <c r="AO13" s="75">
        <v>752.26199999999994</v>
      </c>
      <c r="AP13" s="75">
        <v>810.41200000000003</v>
      </c>
      <c r="AQ13" s="75">
        <v>875.82</v>
      </c>
      <c r="AR13" s="75">
        <v>827.26700000000005</v>
      </c>
      <c r="AS13" s="75">
        <v>810.13800000000003</v>
      </c>
      <c r="AT13" s="77" t="s">
        <v>1</v>
      </c>
      <c r="AU13" s="77" t="s">
        <v>1</v>
      </c>
      <c r="AV13" s="77" t="s">
        <v>1</v>
      </c>
      <c r="AW13" s="77" t="s">
        <v>1</v>
      </c>
      <c r="AX13" s="77" t="s">
        <v>1</v>
      </c>
      <c r="AY13" s="77" t="s">
        <v>1</v>
      </c>
      <c r="AZ13" s="77" t="s">
        <v>1</v>
      </c>
      <c r="BA13" s="79">
        <v>246687.02</v>
      </c>
      <c r="BB13" s="79">
        <v>291589.13</v>
      </c>
      <c r="BC13" s="79">
        <v>1003969.02</v>
      </c>
      <c r="BD13" s="79">
        <v>623213.57999999996</v>
      </c>
      <c r="BE13" s="79">
        <v>216767.5</v>
      </c>
      <c r="BF13" s="79">
        <v>321463.02</v>
      </c>
      <c r="BG13" s="79">
        <v>238630.12</v>
      </c>
      <c r="BH13" s="79">
        <f t="shared" si="7"/>
        <v>2942319.39</v>
      </c>
      <c r="BI13" s="81">
        <v>111.57</v>
      </c>
      <c r="BJ13" s="81">
        <v>114.7</v>
      </c>
      <c r="BK13" s="81">
        <v>100.55</v>
      </c>
      <c r="BL13" s="81">
        <v>107.61</v>
      </c>
      <c r="BM13" s="81">
        <v>116.6</v>
      </c>
      <c r="BN13" s="81">
        <v>110.27</v>
      </c>
      <c r="BO13" s="81">
        <v>108.02</v>
      </c>
      <c r="BP13" s="93">
        <f t="shared" si="0"/>
        <v>131.77725427350427</v>
      </c>
      <c r="BQ13" s="93">
        <f t="shared" si="1"/>
        <v>132.12013140009063</v>
      </c>
      <c r="BR13" s="93">
        <f t="shared" si="2"/>
        <v>113.84159428506634</v>
      </c>
      <c r="BS13" s="93">
        <f t="shared" si="2"/>
        <v>127.49868657937806</v>
      </c>
      <c r="BT13" s="93">
        <f t="shared" si="2"/>
        <v>141.21661237785017</v>
      </c>
      <c r="BU13" s="93">
        <f t="shared" si="2"/>
        <v>137.90777348777348</v>
      </c>
      <c r="BV13" s="93">
        <f t="shared" si="3"/>
        <v>139.54977777777776</v>
      </c>
      <c r="BW13" s="94">
        <f t="shared" si="8"/>
        <v>-20.207254273504276</v>
      </c>
      <c r="BX13" s="94">
        <f t="shared" si="9"/>
        <v>-17.420131400090625</v>
      </c>
      <c r="BY13" s="94">
        <f t="shared" si="4"/>
        <v>-13.291594285066338</v>
      </c>
      <c r="BZ13" s="94">
        <f t="shared" si="4"/>
        <v>-19.88868657937806</v>
      </c>
      <c r="CA13" s="94">
        <f t="shared" si="4"/>
        <v>-24.616612377850174</v>
      </c>
      <c r="CB13" s="94">
        <f t="shared" si="4"/>
        <v>-27.637773487773487</v>
      </c>
      <c r="CC13" s="94">
        <f t="shared" si="10"/>
        <v>-31.529777777777767</v>
      </c>
      <c r="CG13" s="61"/>
      <c r="CH13" s="61"/>
      <c r="CI13" s="61"/>
      <c r="CJ13" s="47"/>
      <c r="CK13" s="47"/>
      <c r="CL13" s="47"/>
    </row>
    <row r="14" spans="1:90" x14ac:dyDescent="0.2">
      <c r="A14" s="303"/>
      <c r="B14" s="72">
        <v>202306</v>
      </c>
      <c r="C14" s="73">
        <v>1844</v>
      </c>
      <c r="D14" s="73">
        <v>2174</v>
      </c>
      <c r="E14" s="73">
        <v>8667</v>
      </c>
      <c r="F14" s="73">
        <v>4777</v>
      </c>
      <c r="G14" s="73">
        <v>1493</v>
      </c>
      <c r="H14" s="73">
        <v>2254</v>
      </c>
      <c r="I14" s="73">
        <v>1669</v>
      </c>
      <c r="J14" s="73">
        <f t="shared" si="6"/>
        <v>22878</v>
      </c>
      <c r="K14" s="75">
        <v>1083807.875</v>
      </c>
      <c r="L14" s="75">
        <v>1264196.9180000001</v>
      </c>
      <c r="M14" s="75">
        <v>4559773.0750000002</v>
      </c>
      <c r="N14" s="75">
        <v>2752565.2650000001</v>
      </c>
      <c r="O14" s="75">
        <v>903434.10699999996</v>
      </c>
      <c r="P14" s="75">
        <v>1393482.378</v>
      </c>
      <c r="Q14" s="75">
        <v>1048185.954</v>
      </c>
      <c r="R14" s="75">
        <v>473986.45899999997</v>
      </c>
      <c r="S14" s="75">
        <v>589034.80000000005</v>
      </c>
      <c r="T14" s="75">
        <v>1627747.652</v>
      </c>
      <c r="U14" s="75">
        <v>1129269.8559999999</v>
      </c>
      <c r="V14" s="75">
        <v>400518.24699999997</v>
      </c>
      <c r="W14" s="75">
        <v>568366.63600000006</v>
      </c>
      <c r="X14" s="75">
        <v>452720.53600000002</v>
      </c>
      <c r="Y14" s="75">
        <v>1557794.334</v>
      </c>
      <c r="Z14" s="75">
        <v>1853231.7180000001</v>
      </c>
      <c r="AA14" s="75">
        <v>6187520.727</v>
      </c>
      <c r="AB14" s="75">
        <v>3881835.1209999998</v>
      </c>
      <c r="AC14" s="75">
        <v>1303952.3540000001</v>
      </c>
      <c r="AD14" s="75">
        <v>1961849.014</v>
      </c>
      <c r="AE14" s="75">
        <v>1500906.49</v>
      </c>
      <c r="AF14" s="77" t="s">
        <v>1</v>
      </c>
      <c r="AG14" s="77" t="s">
        <v>1</v>
      </c>
      <c r="AH14" s="77" t="s">
        <v>1</v>
      </c>
      <c r="AI14" s="77" t="s">
        <v>1</v>
      </c>
      <c r="AJ14" s="77" t="s">
        <v>1</v>
      </c>
      <c r="AK14" s="77" t="s">
        <v>1</v>
      </c>
      <c r="AL14" s="77" t="s">
        <v>1</v>
      </c>
      <c r="AM14" s="75">
        <v>716.55600000000004</v>
      </c>
      <c r="AN14" s="75">
        <v>740.10799999999995</v>
      </c>
      <c r="AO14" s="75">
        <v>631.05700000000002</v>
      </c>
      <c r="AP14" s="75">
        <v>687.17200000000003</v>
      </c>
      <c r="AQ14" s="75">
        <v>725.62699999999995</v>
      </c>
      <c r="AR14" s="75">
        <v>696.92600000000004</v>
      </c>
      <c r="AS14" s="75">
        <v>700.70299999999997</v>
      </c>
      <c r="AT14" s="77" t="s">
        <v>1</v>
      </c>
      <c r="AU14" s="77" t="s">
        <v>1</v>
      </c>
      <c r="AV14" s="77" t="s">
        <v>1</v>
      </c>
      <c r="AW14" s="77" t="s">
        <v>1</v>
      </c>
      <c r="AX14" s="77" t="s">
        <v>1</v>
      </c>
      <c r="AY14" s="77" t="s">
        <v>1</v>
      </c>
      <c r="AZ14" s="77" t="s">
        <v>1</v>
      </c>
      <c r="BA14" s="79">
        <v>207514.37</v>
      </c>
      <c r="BB14" s="79">
        <v>247634.47</v>
      </c>
      <c r="BC14" s="79">
        <v>829175.2</v>
      </c>
      <c r="BD14" s="79">
        <v>516367.69</v>
      </c>
      <c r="BE14" s="79">
        <v>173247.97</v>
      </c>
      <c r="BF14" s="79">
        <v>262076.83</v>
      </c>
      <c r="BG14" s="79">
        <v>200565.47</v>
      </c>
      <c r="BH14" s="79">
        <f t="shared" si="7"/>
        <v>2436582</v>
      </c>
      <c r="BI14" s="81">
        <v>95.36</v>
      </c>
      <c r="BJ14" s="81">
        <v>98.85</v>
      </c>
      <c r="BK14" s="81">
        <v>84.54</v>
      </c>
      <c r="BL14" s="81">
        <v>91.23</v>
      </c>
      <c r="BM14" s="81">
        <v>96.24</v>
      </c>
      <c r="BN14" s="81">
        <v>93</v>
      </c>
      <c r="BO14" s="81">
        <v>93.24</v>
      </c>
      <c r="BP14" s="93">
        <f t="shared" si="0"/>
        <v>112.53490780911062</v>
      </c>
      <c r="BQ14" s="93">
        <f t="shared" si="1"/>
        <v>113.90729990800368</v>
      </c>
      <c r="BR14" s="93">
        <f t="shared" si="2"/>
        <v>95.670381908388137</v>
      </c>
      <c r="BS14" s="93">
        <f t="shared" si="2"/>
        <v>108.09455516014235</v>
      </c>
      <c r="BT14" s="93">
        <f t="shared" si="2"/>
        <v>116.0401674480911</v>
      </c>
      <c r="BU14" s="93">
        <f t="shared" si="2"/>
        <v>116.27188553682342</v>
      </c>
      <c r="BV14" s="93">
        <f t="shared" si="3"/>
        <v>120.17104254044338</v>
      </c>
      <c r="BW14" s="94">
        <f t="shared" si="8"/>
        <v>-17.174907809110621</v>
      </c>
      <c r="BX14" s="94">
        <f t="shared" si="9"/>
        <v>-15.057299908003685</v>
      </c>
      <c r="BY14" s="94">
        <f t="shared" si="4"/>
        <v>-11.130381908388131</v>
      </c>
      <c r="BZ14" s="94">
        <f t="shared" si="4"/>
        <v>-16.864555160142345</v>
      </c>
      <c r="CA14" s="94">
        <f t="shared" si="4"/>
        <v>-19.800167448091102</v>
      </c>
      <c r="CB14" s="94">
        <f t="shared" si="4"/>
        <v>-23.271885536823419</v>
      </c>
      <c r="CC14" s="94">
        <f t="shared" si="10"/>
        <v>-26.931042540443386</v>
      </c>
      <c r="CG14" s="61"/>
      <c r="CH14" s="61"/>
      <c r="CI14" s="61"/>
      <c r="CJ14" s="47"/>
      <c r="CK14" s="47"/>
      <c r="CL14" s="47"/>
    </row>
    <row r="15" spans="1:90" x14ac:dyDescent="0.2">
      <c r="A15" s="82" t="s">
        <v>2</v>
      </c>
      <c r="B15" s="83"/>
      <c r="C15" s="84">
        <v>2038</v>
      </c>
      <c r="D15" s="84">
        <v>2376</v>
      </c>
      <c r="E15" s="84">
        <v>9407</v>
      </c>
      <c r="F15" s="84">
        <v>5248</v>
      </c>
      <c r="G15" s="84">
        <v>1669</v>
      </c>
      <c r="H15" s="84">
        <v>2483</v>
      </c>
      <c r="I15" s="84">
        <v>1933</v>
      </c>
      <c r="J15" s="84">
        <f>SUM(C15:I15)</f>
        <v>25154</v>
      </c>
      <c r="K15" s="85">
        <f t="shared" ref="K15:BO15" si="11">SUM(K3:K14)</f>
        <v>14246282.459000001</v>
      </c>
      <c r="L15" s="85">
        <f t="shared" si="11"/>
        <v>16376889.564999999</v>
      </c>
      <c r="M15" s="85">
        <f t="shared" si="11"/>
        <v>61270415.323000006</v>
      </c>
      <c r="N15" s="85">
        <f t="shared" si="11"/>
        <v>36405749.169</v>
      </c>
      <c r="O15" s="85">
        <f t="shared" si="11"/>
        <v>11788906.16</v>
      </c>
      <c r="P15" s="85">
        <f>SUM(P3:P14)</f>
        <v>17632282.831</v>
      </c>
      <c r="Q15" s="85">
        <f t="shared" si="11"/>
        <v>11509718.507999998</v>
      </c>
      <c r="R15" s="85">
        <f t="shared" si="11"/>
        <v>12558064.330000004</v>
      </c>
      <c r="S15" s="85">
        <f>SUM(S3:S14)</f>
        <v>14794136.640000002</v>
      </c>
      <c r="T15" s="85">
        <f t="shared" si="11"/>
        <v>46724438.116999999</v>
      </c>
      <c r="U15" s="85">
        <f t="shared" si="11"/>
        <v>30830792.533</v>
      </c>
      <c r="V15" s="85">
        <f t="shared" si="11"/>
        <v>10894300.150999999</v>
      </c>
      <c r="W15" s="85">
        <f t="shared" si="11"/>
        <v>15531451.192</v>
      </c>
      <c r="X15" s="85">
        <f t="shared" si="11"/>
        <v>10201331.179000001</v>
      </c>
      <c r="Y15" s="85">
        <f t="shared" ref="Y15:AE15" si="12">SUM(Y3:Y14)</f>
        <v>26804346.788999997</v>
      </c>
      <c r="Z15" s="85">
        <f t="shared" si="12"/>
        <v>31171026.204999998</v>
      </c>
      <c r="AA15" s="85">
        <f t="shared" ref="AA15:AD15" si="13">SUM(AA3:AA14)</f>
        <v>107994853.44</v>
      </c>
      <c r="AB15" s="85">
        <f t="shared" si="13"/>
        <v>67236541.702000007</v>
      </c>
      <c r="AC15" s="85">
        <f t="shared" si="13"/>
        <v>22683206.310999997</v>
      </c>
      <c r="AD15" s="85">
        <f t="shared" si="13"/>
        <v>33163734.022999998</v>
      </c>
      <c r="AE15" s="85">
        <f t="shared" si="12"/>
        <v>21711049.686999999</v>
      </c>
      <c r="AF15" s="86" t="s">
        <v>1</v>
      </c>
      <c r="AG15" s="86" t="s">
        <v>1</v>
      </c>
      <c r="AH15" s="86" t="s">
        <v>1</v>
      </c>
      <c r="AI15" s="86" t="s">
        <v>1</v>
      </c>
      <c r="AJ15" s="86" t="s">
        <v>1</v>
      </c>
      <c r="AK15" s="86" t="s">
        <v>1</v>
      </c>
      <c r="AL15" s="86" t="s">
        <v>1</v>
      </c>
      <c r="AM15" s="85">
        <f t="shared" ref="AM15:AS15" si="14">SUM(AM3:AM14)</f>
        <v>11922.876</v>
      </c>
      <c r="AN15" s="85">
        <f>SUM(AN3:AN14)</f>
        <v>12172.068000000001</v>
      </c>
      <c r="AO15" s="85">
        <f t="shared" ref="AO15:AR15" si="15">SUM(AO3:AO14)</f>
        <v>10705.312000000002</v>
      </c>
      <c r="AP15" s="85">
        <f t="shared" si="15"/>
        <v>11523.990000000002</v>
      </c>
      <c r="AQ15" s="85">
        <f t="shared" si="15"/>
        <v>12221.171</v>
      </c>
      <c r="AR15" s="85">
        <f t="shared" si="15"/>
        <v>11772.063999999998</v>
      </c>
      <c r="AS15" s="85">
        <f t="shared" si="14"/>
        <v>11677.862000000001</v>
      </c>
      <c r="AT15" s="86" t="s">
        <v>1</v>
      </c>
      <c r="AU15" s="86" t="s">
        <v>1</v>
      </c>
      <c r="AV15" s="86" t="s">
        <v>1</v>
      </c>
      <c r="AW15" s="86" t="s">
        <v>1</v>
      </c>
      <c r="AX15" s="86" t="s">
        <v>1</v>
      </c>
      <c r="AY15" s="86" t="s">
        <v>1</v>
      </c>
      <c r="AZ15" s="86" t="s">
        <v>1</v>
      </c>
      <c r="BA15" s="87">
        <f t="shared" si="11"/>
        <v>3345726.4800000004</v>
      </c>
      <c r="BB15" s="87">
        <f t="shared" si="11"/>
        <v>3907462.6200000006</v>
      </c>
      <c r="BC15" s="87">
        <f t="shared" si="11"/>
        <v>13519736.599999998</v>
      </c>
      <c r="BD15" s="87">
        <f t="shared" si="11"/>
        <v>8373941.8300000001</v>
      </c>
      <c r="BE15" s="87">
        <f t="shared" si="11"/>
        <v>2829703.6400000006</v>
      </c>
      <c r="BF15" s="87">
        <f t="shared" si="11"/>
        <v>4157686.2200000007</v>
      </c>
      <c r="BG15" s="87">
        <f t="shared" si="11"/>
        <v>2729520.81</v>
      </c>
      <c r="BH15" s="87">
        <f t="shared" si="7"/>
        <v>38863778.200000003</v>
      </c>
      <c r="BI15" s="88">
        <f t="shared" si="11"/>
        <v>1486.77</v>
      </c>
      <c r="BJ15" s="88">
        <f t="shared" si="11"/>
        <v>1524.61</v>
      </c>
      <c r="BK15" s="88">
        <f t="shared" si="11"/>
        <v>1339.76</v>
      </c>
      <c r="BL15" s="88">
        <f t="shared" si="11"/>
        <v>1434.02</v>
      </c>
      <c r="BM15" s="88">
        <f t="shared" si="11"/>
        <v>1522.36</v>
      </c>
      <c r="BN15" s="88">
        <f t="shared" si="11"/>
        <v>1470.69</v>
      </c>
      <c r="BO15" s="88">
        <f t="shared" si="11"/>
        <v>1454.82</v>
      </c>
      <c r="BP15" s="133">
        <f t="shared" ref="BP15" si="16">SUM(BP3:BP14)</f>
        <v>1753.4825933308805</v>
      </c>
      <c r="BQ15" s="133">
        <f t="shared" ref="BQ15:BU15" si="17">SUM(BQ3:BQ14)</f>
        <v>1756.0889824466356</v>
      </c>
      <c r="BR15" s="133">
        <f t="shared" si="17"/>
        <v>1516.4775968091506</v>
      </c>
      <c r="BS15" s="133">
        <f t="shared" si="17"/>
        <v>1697.4824228430189</v>
      </c>
      <c r="BT15" s="133">
        <f t="shared" si="17"/>
        <v>1842.9651561517969</v>
      </c>
      <c r="BU15" s="133">
        <f t="shared" si="17"/>
        <v>1842.4317750021178</v>
      </c>
      <c r="BV15" s="133">
        <f>SUM(BV3:BV14)</f>
        <v>1905.6267182774372</v>
      </c>
      <c r="BW15" s="133">
        <f t="shared" ref="BW15" si="18">SUM(BW3:BW14)</f>
        <v>-266.71259333088034</v>
      </c>
      <c r="BX15" s="133">
        <f t="shared" ref="BX15:CB15" si="19">SUM(BX3:BX14)</f>
        <v>-231.47898244663537</v>
      </c>
      <c r="BY15" s="133">
        <f t="shared" si="19"/>
        <v>-176.71759680915048</v>
      </c>
      <c r="BZ15" s="133">
        <f t="shared" si="19"/>
        <v>-263.46242284301883</v>
      </c>
      <c r="CA15" s="133">
        <f t="shared" si="19"/>
        <v>-320.60515615179713</v>
      </c>
      <c r="CB15" s="133">
        <f t="shared" si="19"/>
        <v>-371.74177500211772</v>
      </c>
      <c r="CC15" s="133">
        <f t="shared" ref="CC15" si="20">SUM(CC3:CC14)</f>
        <v>-450.80671827743731</v>
      </c>
      <c r="CJ15" s="47"/>
      <c r="CK15" s="47"/>
      <c r="CL15" s="47"/>
    </row>
    <row r="16" spans="1:90" x14ac:dyDescent="0.2">
      <c r="A16" s="301" t="s">
        <v>15</v>
      </c>
      <c r="B16" s="72">
        <v>202207</v>
      </c>
      <c r="C16" s="73">
        <v>661</v>
      </c>
      <c r="D16" s="73">
        <v>574</v>
      </c>
      <c r="E16" s="73">
        <v>2003</v>
      </c>
      <c r="F16" s="73">
        <v>1440</v>
      </c>
      <c r="G16" s="73">
        <v>479</v>
      </c>
      <c r="H16" s="73">
        <v>932</v>
      </c>
      <c r="I16" s="73">
        <v>596</v>
      </c>
      <c r="J16" s="73">
        <f>SUM(C16:I16)</f>
        <v>6685</v>
      </c>
      <c r="K16" s="89" t="s">
        <v>1</v>
      </c>
      <c r="L16" s="89" t="s">
        <v>1</v>
      </c>
      <c r="M16" s="89" t="s">
        <v>1</v>
      </c>
      <c r="N16" s="89" t="s">
        <v>1</v>
      </c>
      <c r="O16" s="89" t="s">
        <v>1</v>
      </c>
      <c r="P16" s="89" t="s">
        <v>1</v>
      </c>
      <c r="Q16" s="89" t="s">
        <v>1</v>
      </c>
      <c r="R16" s="89" t="s">
        <v>1</v>
      </c>
      <c r="S16" s="89" t="s">
        <v>1</v>
      </c>
      <c r="T16" s="89" t="s">
        <v>1</v>
      </c>
      <c r="U16" s="89" t="s">
        <v>1</v>
      </c>
      <c r="V16" s="89" t="s">
        <v>1</v>
      </c>
      <c r="W16" s="89" t="s">
        <v>1</v>
      </c>
      <c r="X16" s="89" t="s">
        <v>1</v>
      </c>
      <c r="Y16" s="77" t="s">
        <v>1</v>
      </c>
      <c r="Z16" s="77" t="s">
        <v>1</v>
      </c>
      <c r="AA16" s="77" t="s">
        <v>1</v>
      </c>
      <c r="AB16" s="77" t="s">
        <v>1</v>
      </c>
      <c r="AC16" s="77" t="s">
        <v>1</v>
      </c>
      <c r="AD16" s="77" t="s">
        <v>1</v>
      </c>
      <c r="AE16" s="77" t="s">
        <v>1</v>
      </c>
      <c r="AF16" s="75">
        <v>21722.39</v>
      </c>
      <c r="AG16" s="75">
        <v>19827.846000000001</v>
      </c>
      <c r="AH16" s="75">
        <v>63368.207999999999</v>
      </c>
      <c r="AI16" s="75">
        <v>46606.553999999996</v>
      </c>
      <c r="AJ16" s="75">
        <v>15822.5</v>
      </c>
      <c r="AK16" s="75">
        <v>30444.555</v>
      </c>
      <c r="AL16" s="75">
        <v>20794.991000000002</v>
      </c>
      <c r="AM16" s="77" t="s">
        <v>1</v>
      </c>
      <c r="AN16" s="77" t="s">
        <v>1</v>
      </c>
      <c r="AO16" s="77" t="s">
        <v>1</v>
      </c>
      <c r="AP16" s="77" t="s">
        <v>1</v>
      </c>
      <c r="AQ16" s="77" t="s">
        <v>1</v>
      </c>
      <c r="AR16" s="77" t="s">
        <v>1</v>
      </c>
      <c r="AS16" s="77" t="s">
        <v>1</v>
      </c>
      <c r="AT16" s="75">
        <v>23.059000000000001</v>
      </c>
      <c r="AU16" s="75">
        <v>23.603999999999999</v>
      </c>
      <c r="AV16" s="75">
        <v>21.15</v>
      </c>
      <c r="AW16" s="75">
        <v>21.291</v>
      </c>
      <c r="AX16" s="75">
        <v>21.295000000000002</v>
      </c>
      <c r="AY16" s="75">
        <v>21.917999999999999</v>
      </c>
      <c r="AZ16" s="75">
        <v>22.876000000000001</v>
      </c>
      <c r="BA16" s="79">
        <v>34986.870000000003</v>
      </c>
      <c r="BB16" s="79">
        <v>31867.87</v>
      </c>
      <c r="BC16" s="79">
        <v>105490.52</v>
      </c>
      <c r="BD16" s="79">
        <v>77496.3</v>
      </c>
      <c r="BE16" s="79">
        <v>26331.03</v>
      </c>
      <c r="BF16" s="79">
        <v>49842.97</v>
      </c>
      <c r="BG16" s="79">
        <v>33587.93</v>
      </c>
      <c r="BH16" s="79">
        <f t="shared" si="7"/>
        <v>359603.48999999993</v>
      </c>
      <c r="BI16" s="81">
        <v>35.26</v>
      </c>
      <c r="BJ16" s="81">
        <v>35.479999999999997</v>
      </c>
      <c r="BK16" s="81">
        <v>33.36</v>
      </c>
      <c r="BL16" s="81">
        <v>33.18</v>
      </c>
      <c r="BM16" s="81">
        <v>33.200000000000003</v>
      </c>
      <c r="BN16" s="81">
        <v>34.130000000000003</v>
      </c>
      <c r="BO16" s="81">
        <v>35.090000000000003</v>
      </c>
      <c r="BP16" s="93">
        <f t="shared" ref="BP16:BP27" si="21">BA16/C16</f>
        <v>52.930211800302573</v>
      </c>
      <c r="BQ16" s="93">
        <f t="shared" ref="BQ16:BQ27" si="22">BB16/D16</f>
        <v>55.518937282229963</v>
      </c>
      <c r="BR16" s="93">
        <f t="shared" ref="BR16:BU27" si="23">BC16/E16</f>
        <v>52.666260609086372</v>
      </c>
      <c r="BS16" s="93">
        <f t="shared" si="23"/>
        <v>53.816875000000003</v>
      </c>
      <c r="BT16" s="93">
        <f t="shared" si="23"/>
        <v>54.970835073068891</v>
      </c>
      <c r="BU16" s="93">
        <f>BF16/H16</f>
        <v>53.479581545064377</v>
      </c>
      <c r="BV16" s="93">
        <f>BG16/I16</f>
        <v>56.355587248322145</v>
      </c>
      <c r="BW16" s="94">
        <f>BI16-BP16</f>
        <v>-17.670211800302575</v>
      </c>
      <c r="BX16" s="94">
        <f t="shared" ref="BX16:BX27" si="24">BJ16-BQ16</f>
        <v>-20.038937282229966</v>
      </c>
      <c r="BY16" s="94">
        <f t="shared" ref="BY16:BY27" si="25">BK16-BR16</f>
        <v>-19.306260609086372</v>
      </c>
      <c r="BZ16" s="94">
        <f t="shared" ref="BZ16:BZ27" si="26">BL16-BS16</f>
        <v>-20.636875000000003</v>
      </c>
      <c r="CA16" s="94">
        <f t="shared" ref="CA16:CA27" si="27">BM16-BT16</f>
        <v>-21.770835073068888</v>
      </c>
      <c r="CB16" s="94">
        <f t="shared" ref="CB16:CB27" si="28">BN16-BU16</f>
        <v>-19.349581545064375</v>
      </c>
      <c r="CC16" s="94">
        <f t="shared" ref="CC16:CC27" si="29">BO16-BV16</f>
        <v>-21.265587248322142</v>
      </c>
      <c r="CJ16" s="47"/>
      <c r="CK16" s="47"/>
      <c r="CL16" s="47"/>
    </row>
    <row r="17" spans="1:90" x14ac:dyDescent="0.2">
      <c r="A17" s="302"/>
      <c r="B17" s="72">
        <v>202208</v>
      </c>
      <c r="C17" s="73">
        <v>666</v>
      </c>
      <c r="D17" s="73">
        <v>579</v>
      </c>
      <c r="E17" s="73">
        <v>2005</v>
      </c>
      <c r="F17" s="73">
        <v>1441</v>
      </c>
      <c r="G17" s="73">
        <v>484</v>
      </c>
      <c r="H17" s="73">
        <v>942</v>
      </c>
      <c r="I17" s="73">
        <v>615</v>
      </c>
      <c r="J17" s="73">
        <f t="shared" ref="J17:J27" si="30">SUM(C17:I17)</f>
        <v>6732</v>
      </c>
      <c r="K17" s="89" t="s">
        <v>1</v>
      </c>
      <c r="L17" s="89" t="s">
        <v>1</v>
      </c>
      <c r="M17" s="89" t="s">
        <v>1</v>
      </c>
      <c r="N17" s="89" t="s">
        <v>1</v>
      </c>
      <c r="O17" s="89" t="s">
        <v>1</v>
      </c>
      <c r="P17" s="89" t="s">
        <v>1</v>
      </c>
      <c r="Q17" s="89" t="s">
        <v>1</v>
      </c>
      <c r="R17" s="89" t="s">
        <v>1</v>
      </c>
      <c r="S17" s="89" t="s">
        <v>1</v>
      </c>
      <c r="T17" s="89" t="s">
        <v>1</v>
      </c>
      <c r="U17" s="89" t="s">
        <v>1</v>
      </c>
      <c r="V17" s="89" t="s">
        <v>1</v>
      </c>
      <c r="W17" s="89" t="s">
        <v>1</v>
      </c>
      <c r="X17" s="89" t="s">
        <v>1</v>
      </c>
      <c r="Y17" s="77" t="s">
        <v>1</v>
      </c>
      <c r="Z17" s="77" t="s">
        <v>1</v>
      </c>
      <c r="AA17" s="77" t="s">
        <v>1</v>
      </c>
      <c r="AB17" s="77" t="s">
        <v>1</v>
      </c>
      <c r="AC17" s="77" t="s">
        <v>1</v>
      </c>
      <c r="AD17" s="77" t="s">
        <v>1</v>
      </c>
      <c r="AE17" s="77" t="s">
        <v>1</v>
      </c>
      <c r="AF17" s="75">
        <v>15660.72</v>
      </c>
      <c r="AG17" s="75">
        <v>14873.815000000001</v>
      </c>
      <c r="AH17" s="75">
        <v>46730.724000000002</v>
      </c>
      <c r="AI17" s="75">
        <v>33125.822999999997</v>
      </c>
      <c r="AJ17" s="75">
        <v>11462.906999999999</v>
      </c>
      <c r="AK17" s="75">
        <v>22246.766</v>
      </c>
      <c r="AL17" s="75">
        <v>16313.316000000001</v>
      </c>
      <c r="AM17" s="77" t="s">
        <v>1</v>
      </c>
      <c r="AN17" s="77" t="s">
        <v>1</v>
      </c>
      <c r="AO17" s="77" t="s">
        <v>1</v>
      </c>
      <c r="AP17" s="77" t="s">
        <v>1</v>
      </c>
      <c r="AQ17" s="77" t="s">
        <v>1</v>
      </c>
      <c r="AR17" s="77" t="s">
        <v>1</v>
      </c>
      <c r="AS17" s="77" t="s">
        <v>1</v>
      </c>
      <c r="AT17" s="75">
        <v>17.209</v>
      </c>
      <c r="AU17" s="75">
        <v>18.317</v>
      </c>
      <c r="AV17" s="75">
        <v>16.600000000000001</v>
      </c>
      <c r="AW17" s="75">
        <v>15.842000000000001</v>
      </c>
      <c r="AX17" s="75">
        <v>16.352</v>
      </c>
      <c r="AY17" s="75">
        <v>16.515000000000001</v>
      </c>
      <c r="AZ17" s="75">
        <v>18.065000000000001</v>
      </c>
      <c r="BA17" s="79">
        <v>28648.26</v>
      </c>
      <c r="BB17" s="79">
        <v>26853.94</v>
      </c>
      <c r="BC17" s="79">
        <v>87840.71</v>
      </c>
      <c r="BD17" s="79">
        <v>63297.14</v>
      </c>
      <c r="BE17" s="79">
        <v>21808.31</v>
      </c>
      <c r="BF17" s="79">
        <v>41459.519999999997</v>
      </c>
      <c r="BG17" s="79">
        <v>29252.49</v>
      </c>
      <c r="BH17" s="79">
        <f t="shared" si="7"/>
        <v>299160.37</v>
      </c>
      <c r="BI17" s="81">
        <v>28.67</v>
      </c>
      <c r="BJ17" s="81">
        <v>29.6</v>
      </c>
      <c r="BK17" s="81">
        <v>27.73</v>
      </c>
      <c r="BL17" s="81">
        <v>27.07</v>
      </c>
      <c r="BM17" s="81">
        <v>27.19</v>
      </c>
      <c r="BN17" s="81">
        <v>28.07</v>
      </c>
      <c r="BO17" s="81">
        <v>29.6</v>
      </c>
      <c r="BP17" s="93">
        <f t="shared" si="21"/>
        <v>43.015405405405403</v>
      </c>
      <c r="BQ17" s="93">
        <f t="shared" si="22"/>
        <v>46.379861830742655</v>
      </c>
      <c r="BR17" s="93">
        <f t="shared" si="23"/>
        <v>43.810827930174568</v>
      </c>
      <c r="BS17" s="93">
        <f t="shared" si="23"/>
        <v>43.925843164469121</v>
      </c>
      <c r="BT17" s="93">
        <f t="shared" si="23"/>
        <v>45.058491735537196</v>
      </c>
      <c r="BU17" s="93">
        <f t="shared" si="23"/>
        <v>44.012229299363057</v>
      </c>
      <c r="BV17" s="93">
        <f t="shared" ref="BV17:BV27" si="31">BG17/I17</f>
        <v>47.565024390243906</v>
      </c>
      <c r="BW17" s="94">
        <f t="shared" ref="BW17:BW27" si="32">BI17-BP17</f>
        <v>-14.345405405405401</v>
      </c>
      <c r="BX17" s="94">
        <f t="shared" si="24"/>
        <v>-16.779861830742654</v>
      </c>
      <c r="BY17" s="94">
        <f t="shared" si="25"/>
        <v>-16.080827930174568</v>
      </c>
      <c r="BZ17" s="94">
        <f t="shared" si="26"/>
        <v>-16.855843164469121</v>
      </c>
      <c r="CA17" s="94">
        <f t="shared" si="27"/>
        <v>-17.868491735537194</v>
      </c>
      <c r="CB17" s="94">
        <f t="shared" si="28"/>
        <v>-15.942229299363056</v>
      </c>
      <c r="CC17" s="94">
        <f t="shared" si="29"/>
        <v>-17.965024390243904</v>
      </c>
      <c r="CJ17" s="47"/>
      <c r="CK17" s="47"/>
      <c r="CL17" s="47"/>
    </row>
    <row r="18" spans="1:90" x14ac:dyDescent="0.2">
      <c r="A18" s="302"/>
      <c r="B18" s="72">
        <v>202209</v>
      </c>
      <c r="C18" s="73">
        <v>677</v>
      </c>
      <c r="D18" s="73">
        <v>580</v>
      </c>
      <c r="E18" s="73">
        <v>2022</v>
      </c>
      <c r="F18" s="73">
        <v>1446</v>
      </c>
      <c r="G18" s="73">
        <v>493</v>
      </c>
      <c r="H18" s="73">
        <v>963</v>
      </c>
      <c r="I18" s="73">
        <v>634</v>
      </c>
      <c r="J18" s="73">
        <f t="shared" si="30"/>
        <v>6815</v>
      </c>
      <c r="K18" s="89" t="s">
        <v>1</v>
      </c>
      <c r="L18" s="89" t="s">
        <v>1</v>
      </c>
      <c r="M18" s="89" t="s">
        <v>1</v>
      </c>
      <c r="N18" s="89" t="s">
        <v>1</v>
      </c>
      <c r="O18" s="89" t="s">
        <v>1</v>
      </c>
      <c r="P18" s="89" t="s">
        <v>1</v>
      </c>
      <c r="Q18" s="89" t="s">
        <v>1</v>
      </c>
      <c r="R18" s="89" t="s">
        <v>1</v>
      </c>
      <c r="S18" s="89" t="s">
        <v>1</v>
      </c>
      <c r="T18" s="89" t="s">
        <v>1</v>
      </c>
      <c r="U18" s="89" t="s">
        <v>1</v>
      </c>
      <c r="V18" s="89" t="s">
        <v>1</v>
      </c>
      <c r="W18" s="89" t="s">
        <v>1</v>
      </c>
      <c r="X18" s="89" t="s">
        <v>1</v>
      </c>
      <c r="Y18" s="77" t="s">
        <v>1</v>
      </c>
      <c r="Z18" s="77" t="s">
        <v>1</v>
      </c>
      <c r="AA18" s="77" t="s">
        <v>1</v>
      </c>
      <c r="AB18" s="77" t="s">
        <v>1</v>
      </c>
      <c r="AC18" s="77" t="s">
        <v>1</v>
      </c>
      <c r="AD18" s="77" t="s">
        <v>1</v>
      </c>
      <c r="AE18" s="77" t="s">
        <v>1</v>
      </c>
      <c r="AF18" s="75">
        <v>16990.143</v>
      </c>
      <c r="AG18" s="75">
        <v>15771.066000000001</v>
      </c>
      <c r="AH18" s="75">
        <v>50510.232000000004</v>
      </c>
      <c r="AI18" s="75">
        <v>35631.286</v>
      </c>
      <c r="AJ18" s="75">
        <v>12161.726000000001</v>
      </c>
      <c r="AK18" s="75">
        <v>25252.116999999998</v>
      </c>
      <c r="AL18" s="75">
        <v>18169.739000000001</v>
      </c>
      <c r="AM18" s="77" t="s">
        <v>1</v>
      </c>
      <c r="AN18" s="77" t="s">
        <v>1</v>
      </c>
      <c r="AO18" s="77" t="s">
        <v>1</v>
      </c>
      <c r="AP18" s="77" t="s">
        <v>1</v>
      </c>
      <c r="AQ18" s="77" t="s">
        <v>1</v>
      </c>
      <c r="AR18" s="77" t="s">
        <v>1</v>
      </c>
      <c r="AS18" s="77" t="s">
        <v>1</v>
      </c>
      <c r="AT18" s="75">
        <v>18.527000000000001</v>
      </c>
      <c r="AU18" s="75">
        <v>19.116</v>
      </c>
      <c r="AV18" s="75">
        <v>17.52</v>
      </c>
      <c r="AW18" s="75">
        <v>16.744</v>
      </c>
      <c r="AX18" s="75">
        <v>16.568999999999999</v>
      </c>
      <c r="AY18" s="75">
        <v>18.338000000000001</v>
      </c>
      <c r="AZ18" s="75">
        <v>18.925999999999998</v>
      </c>
      <c r="BA18" s="79">
        <v>30362.78</v>
      </c>
      <c r="BB18" s="79">
        <v>27747.75</v>
      </c>
      <c r="BC18" s="79">
        <v>92305.38</v>
      </c>
      <c r="BD18" s="79">
        <v>66110.34</v>
      </c>
      <c r="BE18" s="79">
        <v>22810.76</v>
      </c>
      <c r="BF18" s="79">
        <v>45095.59</v>
      </c>
      <c r="BG18" s="79">
        <v>31601.200000000001</v>
      </c>
      <c r="BH18" s="79">
        <f t="shared" si="7"/>
        <v>316033.8</v>
      </c>
      <c r="BI18" s="81">
        <v>29.76</v>
      </c>
      <c r="BJ18" s="81">
        <v>30.52</v>
      </c>
      <c r="BK18" s="81">
        <v>28.89</v>
      </c>
      <c r="BL18" s="81">
        <v>28.16</v>
      </c>
      <c r="BM18" s="81">
        <v>27.92</v>
      </c>
      <c r="BN18" s="81">
        <v>29.84</v>
      </c>
      <c r="BO18" s="81">
        <v>30.95</v>
      </c>
      <c r="BP18" s="93">
        <f t="shared" si="21"/>
        <v>44.849010339734122</v>
      </c>
      <c r="BQ18" s="93">
        <f t="shared" si="22"/>
        <v>47.840948275862068</v>
      </c>
      <c r="BR18" s="93">
        <f t="shared" si="23"/>
        <v>45.650534124629083</v>
      </c>
      <c r="BS18" s="93">
        <f t="shared" si="23"/>
        <v>45.719460580912859</v>
      </c>
      <c r="BT18" s="93">
        <f t="shared" si="23"/>
        <v>46.269290060851922</v>
      </c>
      <c r="BU18" s="93">
        <f t="shared" si="23"/>
        <v>46.828234683281408</v>
      </c>
      <c r="BV18" s="93">
        <f t="shared" si="31"/>
        <v>49.844164037854888</v>
      </c>
      <c r="BW18" s="94">
        <f t="shared" si="32"/>
        <v>-15.08901033973412</v>
      </c>
      <c r="BX18" s="94">
        <f t="shared" si="24"/>
        <v>-17.320948275862069</v>
      </c>
      <c r="BY18" s="94">
        <f t="shared" si="25"/>
        <v>-16.760534124629082</v>
      </c>
      <c r="BZ18" s="94">
        <f t="shared" si="26"/>
        <v>-17.559460580912859</v>
      </c>
      <c r="CA18" s="94">
        <f t="shared" si="27"/>
        <v>-18.349290060851921</v>
      </c>
      <c r="CB18" s="94">
        <f t="shared" si="28"/>
        <v>-16.988234683281409</v>
      </c>
      <c r="CC18" s="94">
        <f t="shared" si="29"/>
        <v>-18.894164037854889</v>
      </c>
      <c r="CJ18" s="47"/>
      <c r="CK18" s="47"/>
      <c r="CL18" s="47"/>
    </row>
    <row r="19" spans="1:90" x14ac:dyDescent="0.2">
      <c r="A19" s="302"/>
      <c r="B19" s="72">
        <v>202210</v>
      </c>
      <c r="C19" s="73">
        <v>678</v>
      </c>
      <c r="D19" s="73">
        <v>586</v>
      </c>
      <c r="E19" s="73">
        <v>2030</v>
      </c>
      <c r="F19" s="73">
        <v>1455</v>
      </c>
      <c r="G19" s="73">
        <v>493</v>
      </c>
      <c r="H19" s="73">
        <v>976</v>
      </c>
      <c r="I19" s="73">
        <v>668</v>
      </c>
      <c r="J19" s="73">
        <f t="shared" si="30"/>
        <v>6886</v>
      </c>
      <c r="K19" s="89" t="s">
        <v>1</v>
      </c>
      <c r="L19" s="89" t="s">
        <v>1</v>
      </c>
      <c r="M19" s="89" t="s">
        <v>1</v>
      </c>
      <c r="N19" s="89" t="s">
        <v>1</v>
      </c>
      <c r="O19" s="89" t="s">
        <v>1</v>
      </c>
      <c r="P19" s="89" t="s">
        <v>1</v>
      </c>
      <c r="Q19" s="89" t="s">
        <v>1</v>
      </c>
      <c r="R19" s="89" t="s">
        <v>1</v>
      </c>
      <c r="S19" s="89" t="s">
        <v>1</v>
      </c>
      <c r="T19" s="89" t="s">
        <v>1</v>
      </c>
      <c r="U19" s="89" t="s">
        <v>1</v>
      </c>
      <c r="V19" s="89" t="s">
        <v>1</v>
      </c>
      <c r="W19" s="89" t="s">
        <v>1</v>
      </c>
      <c r="X19" s="89" t="s">
        <v>1</v>
      </c>
      <c r="Y19" s="77" t="s">
        <v>1</v>
      </c>
      <c r="Z19" s="77" t="s">
        <v>1</v>
      </c>
      <c r="AA19" s="77" t="s">
        <v>1</v>
      </c>
      <c r="AB19" s="77" t="s">
        <v>1</v>
      </c>
      <c r="AC19" s="77" t="s">
        <v>1</v>
      </c>
      <c r="AD19" s="77" t="s">
        <v>1</v>
      </c>
      <c r="AE19" s="77" t="s">
        <v>1</v>
      </c>
      <c r="AF19" s="75">
        <v>26070.161</v>
      </c>
      <c r="AG19" s="75">
        <v>24042.684000000001</v>
      </c>
      <c r="AH19" s="75">
        <v>77397.786999999997</v>
      </c>
      <c r="AI19" s="75">
        <v>54582.832999999999</v>
      </c>
      <c r="AJ19" s="75">
        <v>18464.776999999998</v>
      </c>
      <c r="AK19" s="75">
        <v>39425.086000000003</v>
      </c>
      <c r="AL19" s="75">
        <v>27232.232</v>
      </c>
      <c r="AM19" s="77" t="s">
        <v>1</v>
      </c>
      <c r="AN19" s="77" t="s">
        <v>1</v>
      </c>
      <c r="AO19" s="77" t="s">
        <v>1</v>
      </c>
      <c r="AP19" s="77" t="s">
        <v>1</v>
      </c>
      <c r="AQ19" s="77" t="s">
        <v>1</v>
      </c>
      <c r="AR19" s="77" t="s">
        <v>1</v>
      </c>
      <c r="AS19" s="77" t="s">
        <v>1</v>
      </c>
      <c r="AT19" s="75">
        <v>26.847999999999999</v>
      </c>
      <c r="AU19" s="75">
        <v>27.635000000000002</v>
      </c>
      <c r="AV19" s="75">
        <v>25.268000000000001</v>
      </c>
      <c r="AW19" s="75">
        <v>24.454000000000001</v>
      </c>
      <c r="AX19" s="75">
        <v>23.917999999999999</v>
      </c>
      <c r="AY19" s="75">
        <v>26.984999999999999</v>
      </c>
      <c r="AZ19" s="75">
        <v>26.515999999999998</v>
      </c>
      <c r="BA19" s="79">
        <v>39830.449999999997</v>
      </c>
      <c r="BB19" s="79">
        <v>36676.550000000003</v>
      </c>
      <c r="BC19" s="79">
        <v>120755.75</v>
      </c>
      <c r="BD19" s="79">
        <v>86164.87</v>
      </c>
      <c r="BE19" s="79">
        <v>29424.44</v>
      </c>
      <c r="BF19" s="79">
        <v>60295.64</v>
      </c>
      <c r="BG19" s="79">
        <v>41729.019999999997</v>
      </c>
      <c r="BH19" s="79">
        <f t="shared" si="7"/>
        <v>414876.72000000003</v>
      </c>
      <c r="BI19" s="81">
        <v>38.97</v>
      </c>
      <c r="BJ19" s="81">
        <v>39.9</v>
      </c>
      <c r="BK19" s="81">
        <v>37.6</v>
      </c>
      <c r="BL19" s="81">
        <v>36.46</v>
      </c>
      <c r="BM19" s="81">
        <v>35.97</v>
      </c>
      <c r="BN19" s="81">
        <v>39.380000000000003</v>
      </c>
      <c r="BO19" s="81">
        <v>38.81</v>
      </c>
      <c r="BP19" s="93">
        <f t="shared" si="21"/>
        <v>58.746976401179936</v>
      </c>
      <c r="BQ19" s="93">
        <f t="shared" si="22"/>
        <v>62.587969283276458</v>
      </c>
      <c r="BR19" s="93">
        <f t="shared" si="23"/>
        <v>59.485591133004924</v>
      </c>
      <c r="BS19" s="93">
        <f t="shared" si="23"/>
        <v>59.219841924398622</v>
      </c>
      <c r="BT19" s="93">
        <f t="shared" si="23"/>
        <v>59.684462474645031</v>
      </c>
      <c r="BU19" s="93">
        <f t="shared" si="23"/>
        <v>61.778319672131147</v>
      </c>
      <c r="BV19" s="93">
        <f t="shared" si="31"/>
        <v>62.468592814371256</v>
      </c>
      <c r="BW19" s="94">
        <f t="shared" si="32"/>
        <v>-19.776976401179937</v>
      </c>
      <c r="BX19" s="94">
        <f t="shared" si="24"/>
        <v>-22.687969283276459</v>
      </c>
      <c r="BY19" s="94">
        <f t="shared" si="25"/>
        <v>-21.885591133004922</v>
      </c>
      <c r="BZ19" s="94">
        <f t="shared" si="26"/>
        <v>-22.759841924398621</v>
      </c>
      <c r="CA19" s="94">
        <f t="shared" si="27"/>
        <v>-23.714462474645032</v>
      </c>
      <c r="CB19" s="94">
        <f t="shared" si="28"/>
        <v>-22.398319672131144</v>
      </c>
      <c r="CC19" s="94">
        <f t="shared" si="29"/>
        <v>-23.658592814371254</v>
      </c>
      <c r="CJ19" s="47"/>
      <c r="CK19" s="47"/>
      <c r="CL19" s="47"/>
    </row>
    <row r="20" spans="1:90" x14ac:dyDescent="0.2">
      <c r="A20" s="302"/>
      <c r="B20" s="72">
        <v>202211</v>
      </c>
      <c r="C20" s="73">
        <v>681</v>
      </c>
      <c r="D20" s="73">
        <v>591</v>
      </c>
      <c r="E20" s="73">
        <v>2036</v>
      </c>
      <c r="F20" s="73">
        <v>1459</v>
      </c>
      <c r="G20" s="73">
        <v>496</v>
      </c>
      <c r="H20" s="73">
        <v>995</v>
      </c>
      <c r="I20" s="73">
        <v>694</v>
      </c>
      <c r="J20" s="73">
        <f t="shared" si="30"/>
        <v>6952</v>
      </c>
      <c r="K20" s="89" t="s">
        <v>1</v>
      </c>
      <c r="L20" s="89" t="s">
        <v>1</v>
      </c>
      <c r="M20" s="89" t="s">
        <v>1</v>
      </c>
      <c r="N20" s="89" t="s">
        <v>1</v>
      </c>
      <c r="O20" s="89" t="s">
        <v>1</v>
      </c>
      <c r="P20" s="89" t="s">
        <v>1</v>
      </c>
      <c r="Q20" s="89" t="s">
        <v>1</v>
      </c>
      <c r="R20" s="89" t="s">
        <v>1</v>
      </c>
      <c r="S20" s="89" t="s">
        <v>1</v>
      </c>
      <c r="T20" s="89" t="s">
        <v>1</v>
      </c>
      <c r="U20" s="89" t="s">
        <v>1</v>
      </c>
      <c r="V20" s="89" t="s">
        <v>1</v>
      </c>
      <c r="W20" s="89" t="s">
        <v>1</v>
      </c>
      <c r="X20" s="89" t="s">
        <v>1</v>
      </c>
      <c r="Y20" s="77" t="s">
        <v>1</v>
      </c>
      <c r="Z20" s="77" t="s">
        <v>1</v>
      </c>
      <c r="AA20" s="77" t="s">
        <v>1</v>
      </c>
      <c r="AB20" s="77" t="s">
        <v>1</v>
      </c>
      <c r="AC20" s="77" t="s">
        <v>1</v>
      </c>
      <c r="AD20" s="77" t="s">
        <v>1</v>
      </c>
      <c r="AE20" s="77" t="s">
        <v>1</v>
      </c>
      <c r="AF20" s="75">
        <v>74798.505999999994</v>
      </c>
      <c r="AG20" s="75">
        <v>70423.489000000001</v>
      </c>
      <c r="AH20" s="75">
        <v>239170.00200000001</v>
      </c>
      <c r="AI20" s="75">
        <v>177060.43799999999</v>
      </c>
      <c r="AJ20" s="75">
        <v>59267.254999999997</v>
      </c>
      <c r="AK20" s="75">
        <v>122408.26</v>
      </c>
      <c r="AL20" s="75">
        <v>88082.123000000007</v>
      </c>
      <c r="AM20" s="77" t="s">
        <v>1</v>
      </c>
      <c r="AN20" s="77" t="s">
        <v>1</v>
      </c>
      <c r="AO20" s="77" t="s">
        <v>1</v>
      </c>
      <c r="AP20" s="77" t="s">
        <v>1</v>
      </c>
      <c r="AQ20" s="77" t="s">
        <v>1</v>
      </c>
      <c r="AR20" s="77" t="s">
        <v>1</v>
      </c>
      <c r="AS20" s="77" t="s">
        <v>1</v>
      </c>
      <c r="AT20" s="75">
        <v>73.765000000000001</v>
      </c>
      <c r="AU20" s="75">
        <v>77.902000000000001</v>
      </c>
      <c r="AV20" s="75">
        <v>75.781999999999996</v>
      </c>
      <c r="AW20" s="75">
        <v>75.893000000000001</v>
      </c>
      <c r="AX20" s="75">
        <v>73.991</v>
      </c>
      <c r="AY20" s="75">
        <v>79.278999999999996</v>
      </c>
      <c r="AZ20" s="75">
        <v>79.784000000000006</v>
      </c>
      <c r="BA20" s="79">
        <v>97211.78</v>
      </c>
      <c r="BB20" s="79">
        <v>91751.07</v>
      </c>
      <c r="BC20" s="79">
        <v>312100.15000000002</v>
      </c>
      <c r="BD20" s="79">
        <v>229950.65</v>
      </c>
      <c r="BE20" s="79">
        <v>76903.39</v>
      </c>
      <c r="BF20" s="79">
        <v>158315.99</v>
      </c>
      <c r="BG20" s="79">
        <v>113212.11</v>
      </c>
      <c r="BH20" s="79">
        <f t="shared" si="7"/>
        <v>1079445.1400000001</v>
      </c>
      <c r="BI20" s="81">
        <v>94.47</v>
      </c>
      <c r="BJ20" s="81">
        <v>98.86</v>
      </c>
      <c r="BK20" s="81">
        <v>96.89</v>
      </c>
      <c r="BL20" s="81">
        <v>96.98</v>
      </c>
      <c r="BM20" s="81">
        <v>93.67</v>
      </c>
      <c r="BN20" s="81">
        <v>101.48</v>
      </c>
      <c r="BO20" s="81">
        <v>101.26</v>
      </c>
      <c r="BP20" s="93">
        <f t="shared" si="21"/>
        <v>142.74857562408224</v>
      </c>
      <c r="BQ20" s="93">
        <f t="shared" si="22"/>
        <v>155.24715736040611</v>
      </c>
      <c r="BR20" s="93">
        <f t="shared" si="23"/>
        <v>153.29083988212182</v>
      </c>
      <c r="BS20" s="93">
        <f t="shared" si="23"/>
        <v>157.60839616175463</v>
      </c>
      <c r="BT20" s="93">
        <f t="shared" si="23"/>
        <v>155.04715725806452</v>
      </c>
      <c r="BU20" s="93">
        <f t="shared" si="23"/>
        <v>159.11154773869345</v>
      </c>
      <c r="BV20" s="93">
        <f t="shared" si="31"/>
        <v>163.12984149855907</v>
      </c>
      <c r="BW20" s="94">
        <f t="shared" si="32"/>
        <v>-48.278575624082237</v>
      </c>
      <c r="BX20" s="94">
        <f t="shared" si="24"/>
        <v>-56.387157360406107</v>
      </c>
      <c r="BY20" s="94">
        <f t="shared" si="25"/>
        <v>-56.400839882121815</v>
      </c>
      <c r="BZ20" s="94">
        <f t="shared" si="26"/>
        <v>-60.628396161754623</v>
      </c>
      <c r="CA20" s="94">
        <f t="shared" si="27"/>
        <v>-61.377157258064514</v>
      </c>
      <c r="CB20" s="94">
        <f t="shared" si="28"/>
        <v>-57.631547738693442</v>
      </c>
      <c r="CC20" s="94">
        <f t="shared" si="29"/>
        <v>-61.869841498559069</v>
      </c>
      <c r="CJ20" s="47"/>
      <c r="CK20" s="47"/>
      <c r="CL20" s="47"/>
    </row>
    <row r="21" spans="1:90" x14ac:dyDescent="0.2">
      <c r="A21" s="302"/>
      <c r="B21" s="72">
        <v>202212</v>
      </c>
      <c r="C21" s="73">
        <v>670</v>
      </c>
      <c r="D21" s="73">
        <v>598</v>
      </c>
      <c r="E21" s="73">
        <v>2004</v>
      </c>
      <c r="F21" s="73">
        <v>1435</v>
      </c>
      <c r="G21" s="73">
        <v>486</v>
      </c>
      <c r="H21" s="73">
        <v>982</v>
      </c>
      <c r="I21" s="73">
        <v>694</v>
      </c>
      <c r="J21" s="73">
        <f t="shared" si="30"/>
        <v>6869</v>
      </c>
      <c r="K21" s="89" t="s">
        <v>1</v>
      </c>
      <c r="L21" s="89" t="s">
        <v>1</v>
      </c>
      <c r="M21" s="89" t="s">
        <v>1</v>
      </c>
      <c r="N21" s="89" t="s">
        <v>1</v>
      </c>
      <c r="O21" s="89" t="s">
        <v>1</v>
      </c>
      <c r="P21" s="89" t="s">
        <v>1</v>
      </c>
      <c r="Q21" s="89" t="s">
        <v>1</v>
      </c>
      <c r="R21" s="89" t="s">
        <v>1</v>
      </c>
      <c r="S21" s="89" t="s">
        <v>1</v>
      </c>
      <c r="T21" s="89" t="s">
        <v>1</v>
      </c>
      <c r="U21" s="89" t="s">
        <v>1</v>
      </c>
      <c r="V21" s="89" t="s">
        <v>1</v>
      </c>
      <c r="W21" s="89" t="s">
        <v>1</v>
      </c>
      <c r="X21" s="89" t="s">
        <v>1</v>
      </c>
      <c r="Y21" s="77" t="s">
        <v>1</v>
      </c>
      <c r="Z21" s="77" t="s">
        <v>1</v>
      </c>
      <c r="AA21" s="77" t="s">
        <v>1</v>
      </c>
      <c r="AB21" s="77" t="s">
        <v>1</v>
      </c>
      <c r="AC21" s="77" t="s">
        <v>1</v>
      </c>
      <c r="AD21" s="77" t="s">
        <v>1</v>
      </c>
      <c r="AE21" s="77" t="s">
        <v>1</v>
      </c>
      <c r="AF21" s="75">
        <v>114560.336</v>
      </c>
      <c r="AG21" s="75">
        <v>106990.212</v>
      </c>
      <c r="AH21" s="75">
        <v>359782.26199999999</v>
      </c>
      <c r="AI21" s="75">
        <v>272765.929</v>
      </c>
      <c r="AJ21" s="75">
        <v>93524.986999999994</v>
      </c>
      <c r="AK21" s="75">
        <v>186228.60500000001</v>
      </c>
      <c r="AL21" s="75">
        <v>140282.204</v>
      </c>
      <c r="AM21" s="77" t="s">
        <v>1</v>
      </c>
      <c r="AN21" s="77" t="s">
        <v>1</v>
      </c>
      <c r="AO21" s="77" t="s">
        <v>1</v>
      </c>
      <c r="AP21" s="77" t="s">
        <v>1</v>
      </c>
      <c r="AQ21" s="77" t="s">
        <v>1</v>
      </c>
      <c r="AR21" s="77" t="s">
        <v>1</v>
      </c>
      <c r="AS21" s="77" t="s">
        <v>1</v>
      </c>
      <c r="AT21" s="75">
        <v>115.6</v>
      </c>
      <c r="AU21" s="75">
        <v>115.66500000000001</v>
      </c>
      <c r="AV21" s="75">
        <v>115.24</v>
      </c>
      <c r="AW21" s="75">
        <v>118.645</v>
      </c>
      <c r="AX21" s="75">
        <v>118.236</v>
      </c>
      <c r="AY21" s="75">
        <v>121.95699999999999</v>
      </c>
      <c r="AZ21" s="75">
        <v>127.297</v>
      </c>
      <c r="BA21" s="79">
        <v>149571.84</v>
      </c>
      <c r="BB21" s="79">
        <v>140063.82999999999</v>
      </c>
      <c r="BC21" s="79">
        <v>470377.94</v>
      </c>
      <c r="BD21" s="79">
        <v>355143.22</v>
      </c>
      <c r="BE21" s="79">
        <v>121627.38</v>
      </c>
      <c r="BF21" s="79">
        <v>242359.57</v>
      </c>
      <c r="BG21" s="79">
        <v>181070.95</v>
      </c>
      <c r="BH21" s="79">
        <f t="shared" si="7"/>
        <v>1660214.73</v>
      </c>
      <c r="BI21" s="81">
        <v>147.94</v>
      </c>
      <c r="BJ21" s="81">
        <v>148.68</v>
      </c>
      <c r="BK21" s="81">
        <v>148.38</v>
      </c>
      <c r="BL21" s="81">
        <v>152.35</v>
      </c>
      <c r="BM21" s="81">
        <v>151.08000000000001</v>
      </c>
      <c r="BN21" s="81">
        <v>157.27000000000001</v>
      </c>
      <c r="BO21" s="81">
        <v>162.54</v>
      </c>
      <c r="BP21" s="93">
        <f t="shared" si="21"/>
        <v>223.24155223880595</v>
      </c>
      <c r="BQ21" s="93">
        <f t="shared" si="22"/>
        <v>234.22045150501671</v>
      </c>
      <c r="BR21" s="93">
        <f t="shared" si="23"/>
        <v>234.71953093812377</v>
      </c>
      <c r="BS21" s="93">
        <f t="shared" si="23"/>
        <v>247.48656445993029</v>
      </c>
      <c r="BT21" s="93">
        <f t="shared" si="23"/>
        <v>250.26209876543211</v>
      </c>
      <c r="BU21" s="93">
        <f t="shared" si="23"/>
        <v>246.80200610997963</v>
      </c>
      <c r="BV21" s="93">
        <f t="shared" si="31"/>
        <v>260.9091498559078</v>
      </c>
      <c r="BW21" s="94">
        <f t="shared" si="32"/>
        <v>-75.301552238805954</v>
      </c>
      <c r="BX21" s="94">
        <f t="shared" si="24"/>
        <v>-85.540451505016705</v>
      </c>
      <c r="BY21" s="94">
        <f t="shared" si="25"/>
        <v>-86.339530938123772</v>
      </c>
      <c r="BZ21" s="94">
        <f t="shared" si="26"/>
        <v>-95.136564459930298</v>
      </c>
      <c r="CA21" s="94">
        <f t="shared" si="27"/>
        <v>-99.182098765432102</v>
      </c>
      <c r="CB21" s="94">
        <f t="shared" si="28"/>
        <v>-89.532006109979619</v>
      </c>
      <c r="CC21" s="94">
        <f t="shared" si="29"/>
        <v>-98.369149855907807</v>
      </c>
      <c r="CJ21" s="47"/>
      <c r="CK21" s="47"/>
      <c r="CL21" s="47"/>
    </row>
    <row r="22" spans="1:90" x14ac:dyDescent="0.2">
      <c r="A22" s="302"/>
      <c r="B22" s="72">
        <v>202301</v>
      </c>
      <c r="C22" s="73">
        <v>681</v>
      </c>
      <c r="D22" s="73">
        <v>600</v>
      </c>
      <c r="E22" s="73">
        <v>2037</v>
      </c>
      <c r="F22" s="73">
        <v>1471</v>
      </c>
      <c r="G22" s="73">
        <v>501</v>
      </c>
      <c r="H22" s="73">
        <v>1029</v>
      </c>
      <c r="I22" s="73">
        <v>751</v>
      </c>
      <c r="J22" s="73">
        <f t="shared" si="30"/>
        <v>7070</v>
      </c>
      <c r="K22" s="89" t="s">
        <v>1</v>
      </c>
      <c r="L22" s="89" t="s">
        <v>1</v>
      </c>
      <c r="M22" s="89" t="s">
        <v>1</v>
      </c>
      <c r="N22" s="89" t="s">
        <v>1</v>
      </c>
      <c r="O22" s="89" t="s">
        <v>1</v>
      </c>
      <c r="P22" s="89" t="s">
        <v>1</v>
      </c>
      <c r="Q22" s="89" t="s">
        <v>1</v>
      </c>
      <c r="R22" s="89" t="s">
        <v>1</v>
      </c>
      <c r="S22" s="89" t="s">
        <v>1</v>
      </c>
      <c r="T22" s="89" t="s">
        <v>1</v>
      </c>
      <c r="U22" s="89" t="s">
        <v>1</v>
      </c>
      <c r="V22" s="89" t="s">
        <v>1</v>
      </c>
      <c r="W22" s="89" t="s">
        <v>1</v>
      </c>
      <c r="X22" s="89" t="s">
        <v>1</v>
      </c>
      <c r="Y22" s="77" t="s">
        <v>1</v>
      </c>
      <c r="Z22" s="77" t="s">
        <v>1</v>
      </c>
      <c r="AA22" s="77" t="s">
        <v>1</v>
      </c>
      <c r="AB22" s="77" t="s">
        <v>1</v>
      </c>
      <c r="AC22" s="77" t="s">
        <v>1</v>
      </c>
      <c r="AD22" s="77" t="s">
        <v>1</v>
      </c>
      <c r="AE22" s="77" t="s">
        <v>1</v>
      </c>
      <c r="AF22" s="75">
        <v>111373.856</v>
      </c>
      <c r="AG22" s="75">
        <v>100288.25199999999</v>
      </c>
      <c r="AH22" s="75">
        <v>341786.62900000002</v>
      </c>
      <c r="AI22" s="75">
        <v>261525.37</v>
      </c>
      <c r="AJ22" s="75">
        <v>88993.631999999998</v>
      </c>
      <c r="AK22" s="75">
        <v>182965.041</v>
      </c>
      <c r="AL22" s="75">
        <v>146315.136</v>
      </c>
      <c r="AM22" s="77" t="s">
        <v>1</v>
      </c>
      <c r="AN22" s="77" t="s">
        <v>1</v>
      </c>
      <c r="AO22" s="77" t="s">
        <v>1</v>
      </c>
      <c r="AP22" s="77" t="s">
        <v>1</v>
      </c>
      <c r="AQ22" s="77" t="s">
        <v>1</v>
      </c>
      <c r="AR22" s="77" t="s">
        <v>1</v>
      </c>
      <c r="AS22" s="77" t="s">
        <v>1</v>
      </c>
      <c r="AT22" s="75">
        <v>109.512</v>
      </c>
      <c r="AU22" s="75">
        <v>108.069</v>
      </c>
      <c r="AV22" s="75">
        <v>107.61499999999999</v>
      </c>
      <c r="AW22" s="75">
        <v>110.86199999999999</v>
      </c>
      <c r="AX22" s="75">
        <v>109.733</v>
      </c>
      <c r="AY22" s="75">
        <v>114.42400000000001</v>
      </c>
      <c r="AZ22" s="75">
        <v>122.541</v>
      </c>
      <c r="BA22" s="79">
        <v>148230.29999999999</v>
      </c>
      <c r="BB22" s="79">
        <v>134208.26</v>
      </c>
      <c r="BC22" s="79">
        <v>457224.94</v>
      </c>
      <c r="BD22" s="79">
        <v>347955.88</v>
      </c>
      <c r="BE22" s="79">
        <v>118457.46</v>
      </c>
      <c r="BF22" s="79">
        <v>243262.95</v>
      </c>
      <c r="BG22" s="79">
        <v>192300.09</v>
      </c>
      <c r="BH22" s="79">
        <f t="shared" si="7"/>
        <v>1641639.88</v>
      </c>
      <c r="BI22" s="81">
        <v>144.19</v>
      </c>
      <c r="BJ22" s="81">
        <v>142.16</v>
      </c>
      <c r="BK22" s="81">
        <v>141.86000000000001</v>
      </c>
      <c r="BL22" s="81">
        <v>145.46</v>
      </c>
      <c r="BM22" s="81">
        <v>142.71</v>
      </c>
      <c r="BN22" s="81">
        <v>150.34</v>
      </c>
      <c r="BO22" s="81">
        <v>158.66</v>
      </c>
      <c r="BP22" s="93">
        <f t="shared" si="21"/>
        <v>217.66563876651981</v>
      </c>
      <c r="BQ22" s="93">
        <f t="shared" si="22"/>
        <v>223.68043333333335</v>
      </c>
      <c r="BR22" s="93">
        <f t="shared" si="23"/>
        <v>224.45996072655868</v>
      </c>
      <c r="BS22" s="93">
        <f t="shared" si="23"/>
        <v>236.54376614547928</v>
      </c>
      <c r="BT22" s="93">
        <f t="shared" si="23"/>
        <v>236.44203592814372</v>
      </c>
      <c r="BU22" s="93">
        <f t="shared" si="23"/>
        <v>236.40714285714287</v>
      </c>
      <c r="BV22" s="93">
        <f t="shared" si="31"/>
        <v>256.05870838881492</v>
      </c>
      <c r="BW22" s="94">
        <f t="shared" si="32"/>
        <v>-73.475638766519808</v>
      </c>
      <c r="BX22" s="94">
        <f t="shared" si="24"/>
        <v>-81.520433333333358</v>
      </c>
      <c r="BY22" s="94">
        <f t="shared" si="25"/>
        <v>-82.599960726558663</v>
      </c>
      <c r="BZ22" s="94">
        <f t="shared" si="26"/>
        <v>-91.083766145479274</v>
      </c>
      <c r="CA22" s="94">
        <f t="shared" si="27"/>
        <v>-93.732035928143716</v>
      </c>
      <c r="CB22" s="94">
        <f t="shared" si="28"/>
        <v>-86.067142857142869</v>
      </c>
      <c r="CC22" s="94">
        <f t="shared" si="29"/>
        <v>-97.398708388814924</v>
      </c>
      <c r="CJ22" s="47"/>
      <c r="CK22" s="47"/>
      <c r="CL22" s="47"/>
    </row>
    <row r="23" spans="1:90" x14ac:dyDescent="0.2">
      <c r="A23" s="302"/>
      <c r="B23" s="72">
        <v>202302</v>
      </c>
      <c r="C23" s="73">
        <v>682</v>
      </c>
      <c r="D23" s="73">
        <v>602</v>
      </c>
      <c r="E23" s="73">
        <v>2030</v>
      </c>
      <c r="F23" s="73">
        <v>1470</v>
      </c>
      <c r="G23" s="73">
        <v>501</v>
      </c>
      <c r="H23" s="73">
        <v>1033</v>
      </c>
      <c r="I23" s="73">
        <v>775</v>
      </c>
      <c r="J23" s="73">
        <f t="shared" si="30"/>
        <v>7093</v>
      </c>
      <c r="K23" s="89" t="s">
        <v>1</v>
      </c>
      <c r="L23" s="89" t="s">
        <v>1</v>
      </c>
      <c r="M23" s="89" t="s">
        <v>1</v>
      </c>
      <c r="N23" s="89" t="s">
        <v>1</v>
      </c>
      <c r="O23" s="89" t="s">
        <v>1</v>
      </c>
      <c r="P23" s="89" t="s">
        <v>1</v>
      </c>
      <c r="Q23" s="89" t="s">
        <v>1</v>
      </c>
      <c r="R23" s="89" t="s">
        <v>1</v>
      </c>
      <c r="S23" s="89" t="s">
        <v>1</v>
      </c>
      <c r="T23" s="89" t="s">
        <v>1</v>
      </c>
      <c r="U23" s="89" t="s">
        <v>1</v>
      </c>
      <c r="V23" s="89" t="s">
        <v>1</v>
      </c>
      <c r="W23" s="89" t="s">
        <v>1</v>
      </c>
      <c r="X23" s="89" t="s">
        <v>1</v>
      </c>
      <c r="Y23" s="77" t="s">
        <v>1</v>
      </c>
      <c r="Z23" s="77" t="s">
        <v>1</v>
      </c>
      <c r="AA23" s="77" t="s">
        <v>1</v>
      </c>
      <c r="AB23" s="77" t="s">
        <v>1</v>
      </c>
      <c r="AC23" s="77" t="s">
        <v>1</v>
      </c>
      <c r="AD23" s="77" t="s">
        <v>1</v>
      </c>
      <c r="AE23" s="77" t="s">
        <v>1</v>
      </c>
      <c r="AF23" s="75">
        <v>104907.538</v>
      </c>
      <c r="AG23" s="75">
        <v>98096.471000000005</v>
      </c>
      <c r="AH23" s="75">
        <v>323256.82799999998</v>
      </c>
      <c r="AI23" s="75">
        <v>245262.755</v>
      </c>
      <c r="AJ23" s="75">
        <v>85596.771999999997</v>
      </c>
      <c r="AK23" s="75">
        <v>173908.21900000001</v>
      </c>
      <c r="AL23" s="75">
        <v>140378.57800000001</v>
      </c>
      <c r="AM23" s="77" t="s">
        <v>1</v>
      </c>
      <c r="AN23" s="77" t="s">
        <v>1</v>
      </c>
      <c r="AO23" s="77" t="s">
        <v>1</v>
      </c>
      <c r="AP23" s="77" t="s">
        <v>1</v>
      </c>
      <c r="AQ23" s="77" t="s">
        <v>1</v>
      </c>
      <c r="AR23" s="77" t="s">
        <v>1</v>
      </c>
      <c r="AS23" s="77" t="s">
        <v>1</v>
      </c>
      <c r="AT23" s="75">
        <v>103.76600000000001</v>
      </c>
      <c r="AU23" s="75">
        <v>105.14</v>
      </c>
      <c r="AV23" s="75">
        <v>102.102</v>
      </c>
      <c r="AW23" s="75">
        <v>104.18899999999999</v>
      </c>
      <c r="AX23" s="75">
        <v>105.155</v>
      </c>
      <c r="AY23" s="75">
        <v>108.42100000000001</v>
      </c>
      <c r="AZ23" s="75">
        <v>113.943</v>
      </c>
      <c r="BA23" s="79">
        <v>145208.16</v>
      </c>
      <c r="BB23" s="79">
        <v>136135.54</v>
      </c>
      <c r="BC23" s="79">
        <v>448802.31</v>
      </c>
      <c r="BD23" s="79">
        <v>339188.82</v>
      </c>
      <c r="BE23" s="79">
        <v>118272.48</v>
      </c>
      <c r="BF23" s="79">
        <v>240201.61</v>
      </c>
      <c r="BG23" s="79">
        <v>192127.63</v>
      </c>
      <c r="BH23" s="79">
        <f t="shared" si="7"/>
        <v>1619936.5499999998</v>
      </c>
      <c r="BI23" s="81">
        <v>141.11000000000001</v>
      </c>
      <c r="BJ23" s="81">
        <v>143.6</v>
      </c>
      <c r="BK23" s="81">
        <v>139.68</v>
      </c>
      <c r="BL23" s="81">
        <v>142.03</v>
      </c>
      <c r="BM23" s="81">
        <v>142.15</v>
      </c>
      <c r="BN23" s="81">
        <v>147.9</v>
      </c>
      <c r="BO23" s="81">
        <v>153.82</v>
      </c>
      <c r="BP23" s="93">
        <f t="shared" si="21"/>
        <v>212.91519061583577</v>
      </c>
      <c r="BQ23" s="93">
        <f t="shared" si="22"/>
        <v>226.13877076411961</v>
      </c>
      <c r="BR23" s="93">
        <f t="shared" si="23"/>
        <v>221.08488177339902</v>
      </c>
      <c r="BS23" s="93">
        <f t="shared" si="23"/>
        <v>230.74069387755102</v>
      </c>
      <c r="BT23" s="93">
        <f t="shared" si="23"/>
        <v>236.07281437125746</v>
      </c>
      <c r="BU23" s="93">
        <f t="shared" si="23"/>
        <v>232.52818005808325</v>
      </c>
      <c r="BV23" s="93">
        <f t="shared" si="31"/>
        <v>247.90661935483871</v>
      </c>
      <c r="BW23" s="94">
        <f t="shared" si="32"/>
        <v>-71.805190615835755</v>
      </c>
      <c r="BX23" s="94">
        <f t="shared" si="24"/>
        <v>-82.538770764119619</v>
      </c>
      <c r="BY23" s="94">
        <f t="shared" si="25"/>
        <v>-81.404881773399012</v>
      </c>
      <c r="BZ23" s="94">
        <f t="shared" si="26"/>
        <v>-88.710693877551023</v>
      </c>
      <c r="CA23" s="94">
        <f t="shared" si="27"/>
        <v>-93.922814371257459</v>
      </c>
      <c r="CB23" s="94">
        <f t="shared" si="28"/>
        <v>-84.628180058083245</v>
      </c>
      <c r="CC23" s="94">
        <f t="shared" si="29"/>
        <v>-94.086619354838717</v>
      </c>
      <c r="CJ23" s="47"/>
      <c r="CK23" s="47"/>
      <c r="CL23" s="47"/>
    </row>
    <row r="24" spans="1:90" x14ac:dyDescent="0.2">
      <c r="A24" s="302"/>
      <c r="B24" s="72">
        <v>202303</v>
      </c>
      <c r="C24" s="73">
        <v>680</v>
      </c>
      <c r="D24" s="73">
        <v>595</v>
      </c>
      <c r="E24" s="73">
        <v>2031</v>
      </c>
      <c r="F24" s="73">
        <v>1468</v>
      </c>
      <c r="G24" s="73">
        <v>498</v>
      </c>
      <c r="H24" s="73">
        <v>1036</v>
      </c>
      <c r="I24" s="73">
        <v>800</v>
      </c>
      <c r="J24" s="73">
        <f t="shared" si="30"/>
        <v>7108</v>
      </c>
      <c r="K24" s="89" t="s">
        <v>1</v>
      </c>
      <c r="L24" s="89" t="s">
        <v>1</v>
      </c>
      <c r="M24" s="89" t="s">
        <v>1</v>
      </c>
      <c r="N24" s="89" t="s">
        <v>1</v>
      </c>
      <c r="O24" s="89" t="s">
        <v>1</v>
      </c>
      <c r="P24" s="89" t="s">
        <v>1</v>
      </c>
      <c r="Q24" s="89" t="s">
        <v>1</v>
      </c>
      <c r="R24" s="89" t="s">
        <v>1</v>
      </c>
      <c r="S24" s="89" t="s">
        <v>1</v>
      </c>
      <c r="T24" s="89" t="s">
        <v>1</v>
      </c>
      <c r="U24" s="89" t="s">
        <v>1</v>
      </c>
      <c r="V24" s="89" t="s">
        <v>1</v>
      </c>
      <c r="W24" s="89" t="s">
        <v>1</v>
      </c>
      <c r="X24" s="89" t="s">
        <v>1</v>
      </c>
      <c r="Y24" s="77" t="s">
        <v>1</v>
      </c>
      <c r="Z24" s="77" t="s">
        <v>1</v>
      </c>
      <c r="AA24" s="77" t="s">
        <v>1</v>
      </c>
      <c r="AB24" s="77" t="s">
        <v>1</v>
      </c>
      <c r="AC24" s="77" t="s">
        <v>1</v>
      </c>
      <c r="AD24" s="77" t="s">
        <v>1</v>
      </c>
      <c r="AE24" s="77" t="s">
        <v>1</v>
      </c>
      <c r="AF24" s="75">
        <v>108752.704</v>
      </c>
      <c r="AG24" s="75">
        <v>97494.532000000007</v>
      </c>
      <c r="AH24" s="75">
        <v>330483.50699999998</v>
      </c>
      <c r="AI24" s="75">
        <v>252575.549</v>
      </c>
      <c r="AJ24" s="75">
        <v>86455.100999999995</v>
      </c>
      <c r="AK24" s="75">
        <v>175949.09299999999</v>
      </c>
      <c r="AL24" s="75">
        <v>148562.935</v>
      </c>
      <c r="AM24" s="77" t="s">
        <v>1</v>
      </c>
      <c r="AN24" s="77" t="s">
        <v>1</v>
      </c>
      <c r="AO24" s="77" t="s">
        <v>1</v>
      </c>
      <c r="AP24" s="77" t="s">
        <v>1</v>
      </c>
      <c r="AQ24" s="77" t="s">
        <v>1</v>
      </c>
      <c r="AR24" s="77" t="s">
        <v>1</v>
      </c>
      <c r="AS24" s="77" t="s">
        <v>1</v>
      </c>
      <c r="AT24" s="75">
        <v>107.46299999999999</v>
      </c>
      <c r="AU24" s="75">
        <v>105.399</v>
      </c>
      <c r="AV24" s="75">
        <v>103.827</v>
      </c>
      <c r="AW24" s="75">
        <v>107.387</v>
      </c>
      <c r="AX24" s="75">
        <v>106.60299999999999</v>
      </c>
      <c r="AY24" s="75">
        <v>109.557</v>
      </c>
      <c r="AZ24" s="75">
        <v>117.348</v>
      </c>
      <c r="BA24" s="79">
        <v>150378.43</v>
      </c>
      <c r="BB24" s="79">
        <v>135211.6</v>
      </c>
      <c r="BC24" s="79">
        <v>458702.28</v>
      </c>
      <c r="BD24" s="79">
        <v>348742.77</v>
      </c>
      <c r="BE24" s="79">
        <v>119378.45</v>
      </c>
      <c r="BF24" s="79">
        <v>243054.77</v>
      </c>
      <c r="BG24" s="79">
        <v>203010.73</v>
      </c>
      <c r="BH24" s="79">
        <f t="shared" si="7"/>
        <v>1658479.03</v>
      </c>
      <c r="BI24" s="81">
        <v>146.41999999999999</v>
      </c>
      <c r="BJ24" s="81">
        <v>144.13999999999999</v>
      </c>
      <c r="BK24" s="81">
        <v>142.54</v>
      </c>
      <c r="BL24" s="81">
        <v>146.1</v>
      </c>
      <c r="BM24" s="81">
        <v>144.35</v>
      </c>
      <c r="BN24" s="81">
        <v>149.38</v>
      </c>
      <c r="BO24" s="81">
        <v>157.97999999999999</v>
      </c>
      <c r="BP24" s="93">
        <f t="shared" si="21"/>
        <v>221.14474999999999</v>
      </c>
      <c r="BQ24" s="93">
        <f t="shared" si="22"/>
        <v>227.24638655462186</v>
      </c>
      <c r="BR24" s="93">
        <f t="shared" si="23"/>
        <v>225.8504579025111</v>
      </c>
      <c r="BS24" s="93">
        <f t="shared" si="23"/>
        <v>237.56319482288831</v>
      </c>
      <c r="BT24" s="93">
        <f t="shared" si="23"/>
        <v>239.71576305220884</v>
      </c>
      <c r="BU24" s="93">
        <f t="shared" si="23"/>
        <v>234.60885135135135</v>
      </c>
      <c r="BV24" s="93">
        <f t="shared" si="31"/>
        <v>253.76341250000002</v>
      </c>
      <c r="BW24" s="94">
        <f t="shared" si="32"/>
        <v>-74.72475</v>
      </c>
      <c r="BX24" s="94">
        <f t="shared" si="24"/>
        <v>-83.106386554621878</v>
      </c>
      <c r="BY24" s="94">
        <f t="shared" si="25"/>
        <v>-83.310457902511104</v>
      </c>
      <c r="BZ24" s="94">
        <f t="shared" si="26"/>
        <v>-91.463194822888312</v>
      </c>
      <c r="CA24" s="94">
        <f t="shared" si="27"/>
        <v>-95.365763052208848</v>
      </c>
      <c r="CB24" s="94">
        <f t="shared" si="28"/>
        <v>-85.228851351351352</v>
      </c>
      <c r="CC24" s="94">
        <f t="shared" si="29"/>
        <v>-95.783412500000026</v>
      </c>
      <c r="CJ24" s="47"/>
      <c r="CK24" s="47"/>
      <c r="CL24" s="47"/>
    </row>
    <row r="25" spans="1:90" x14ac:dyDescent="0.2">
      <c r="A25" s="302"/>
      <c r="B25" s="72">
        <v>202304</v>
      </c>
      <c r="C25" s="73">
        <v>671</v>
      </c>
      <c r="D25" s="73">
        <v>589</v>
      </c>
      <c r="E25" s="73">
        <v>2017</v>
      </c>
      <c r="F25" s="73">
        <v>1458</v>
      </c>
      <c r="G25" s="73">
        <v>496</v>
      </c>
      <c r="H25" s="73">
        <v>1031</v>
      </c>
      <c r="I25" s="73">
        <v>819</v>
      </c>
      <c r="J25" s="73">
        <f t="shared" si="30"/>
        <v>7081</v>
      </c>
      <c r="K25" s="89" t="s">
        <v>1</v>
      </c>
      <c r="L25" s="89" t="s">
        <v>1</v>
      </c>
      <c r="M25" s="89" t="s">
        <v>1</v>
      </c>
      <c r="N25" s="89" t="s">
        <v>1</v>
      </c>
      <c r="O25" s="89" t="s">
        <v>1</v>
      </c>
      <c r="P25" s="89" t="s">
        <v>1</v>
      </c>
      <c r="Q25" s="89" t="s">
        <v>1</v>
      </c>
      <c r="R25" s="89" t="s">
        <v>1</v>
      </c>
      <c r="S25" s="89" t="s">
        <v>1</v>
      </c>
      <c r="T25" s="89" t="s">
        <v>1</v>
      </c>
      <c r="U25" s="89" t="s">
        <v>1</v>
      </c>
      <c r="V25" s="89" t="s">
        <v>1</v>
      </c>
      <c r="W25" s="89" t="s">
        <v>1</v>
      </c>
      <c r="X25" s="89" t="s">
        <v>1</v>
      </c>
      <c r="Y25" s="77" t="s">
        <v>1</v>
      </c>
      <c r="Z25" s="77" t="s">
        <v>1</v>
      </c>
      <c r="AA25" s="77" t="s">
        <v>1</v>
      </c>
      <c r="AB25" s="77" t="s">
        <v>1</v>
      </c>
      <c r="AC25" s="77" t="s">
        <v>1</v>
      </c>
      <c r="AD25" s="77" t="s">
        <v>1</v>
      </c>
      <c r="AE25" s="77" t="s">
        <v>1</v>
      </c>
      <c r="AF25" s="75">
        <v>83605.823000000004</v>
      </c>
      <c r="AG25" s="75">
        <v>76390.284</v>
      </c>
      <c r="AH25" s="75">
        <v>256173.53</v>
      </c>
      <c r="AI25" s="75">
        <v>194791.72700000001</v>
      </c>
      <c r="AJ25" s="75">
        <v>66977.476999999999</v>
      </c>
      <c r="AK25" s="75">
        <v>135275.34700000001</v>
      </c>
      <c r="AL25" s="75">
        <v>119022.852</v>
      </c>
      <c r="AM25" s="77" t="s">
        <v>1</v>
      </c>
      <c r="AN25" s="77" t="s">
        <v>1</v>
      </c>
      <c r="AO25" s="77" t="s">
        <v>1</v>
      </c>
      <c r="AP25" s="77" t="s">
        <v>1</v>
      </c>
      <c r="AQ25" s="77" t="s">
        <v>1</v>
      </c>
      <c r="AR25" s="77" t="s">
        <v>1</v>
      </c>
      <c r="AS25" s="77" t="s">
        <v>1</v>
      </c>
      <c r="AT25" s="75">
        <v>84.28</v>
      </c>
      <c r="AU25" s="75">
        <v>83.944999999999993</v>
      </c>
      <c r="AV25" s="75">
        <v>81.531000000000006</v>
      </c>
      <c r="AW25" s="75">
        <v>83.637</v>
      </c>
      <c r="AX25" s="75">
        <v>82.995000000000005</v>
      </c>
      <c r="AY25" s="75">
        <v>84.704999999999998</v>
      </c>
      <c r="AZ25" s="75">
        <v>91.344999999999999</v>
      </c>
      <c r="BA25" s="79">
        <v>122824.61</v>
      </c>
      <c r="BB25" s="79">
        <v>113055.64</v>
      </c>
      <c r="BC25" s="79">
        <v>379768.5</v>
      </c>
      <c r="BD25" s="79">
        <v>287062.82</v>
      </c>
      <c r="BE25" s="79">
        <v>98501.53</v>
      </c>
      <c r="BF25" s="79">
        <v>199501.37</v>
      </c>
      <c r="BG25" s="79">
        <v>172861.38</v>
      </c>
      <c r="BH25" s="79">
        <f t="shared" si="7"/>
        <v>1373575.85</v>
      </c>
      <c r="BI25" s="81">
        <v>121.48</v>
      </c>
      <c r="BJ25" s="81">
        <v>121.95</v>
      </c>
      <c r="BK25" s="81">
        <v>118.86</v>
      </c>
      <c r="BL25" s="81">
        <v>121.12</v>
      </c>
      <c r="BM25" s="81">
        <v>119.68</v>
      </c>
      <c r="BN25" s="81">
        <v>123.14</v>
      </c>
      <c r="BO25" s="81">
        <v>130.94999999999999</v>
      </c>
      <c r="BP25" s="93">
        <f t="shared" si="21"/>
        <v>183.0471087928465</v>
      </c>
      <c r="BQ25" s="93">
        <f t="shared" si="22"/>
        <v>191.94505942275043</v>
      </c>
      <c r="BR25" s="93">
        <f t="shared" si="23"/>
        <v>188.28383738225088</v>
      </c>
      <c r="BS25" s="93">
        <f t="shared" si="23"/>
        <v>196.88807956104253</v>
      </c>
      <c r="BT25" s="93">
        <f t="shared" si="23"/>
        <v>198.5917943548387</v>
      </c>
      <c r="BU25" s="93">
        <f t="shared" si="23"/>
        <v>193.50278370514064</v>
      </c>
      <c r="BV25" s="93">
        <f t="shared" si="31"/>
        <v>211.06395604395604</v>
      </c>
      <c r="BW25" s="94">
        <f t="shared" si="32"/>
        <v>-61.567108792846497</v>
      </c>
      <c r="BX25" s="94">
        <f t="shared" si="24"/>
        <v>-69.99505942275043</v>
      </c>
      <c r="BY25" s="94">
        <f t="shared" si="25"/>
        <v>-69.423837382250881</v>
      </c>
      <c r="BZ25" s="94">
        <f t="shared" si="26"/>
        <v>-75.768079561042526</v>
      </c>
      <c r="CA25" s="94">
        <f t="shared" si="27"/>
        <v>-78.91179435483869</v>
      </c>
      <c r="CB25" s="94">
        <f t="shared" si="28"/>
        <v>-70.362783705140643</v>
      </c>
      <c r="CC25" s="94">
        <f t="shared" si="29"/>
        <v>-80.113956043956051</v>
      </c>
      <c r="CJ25" s="47"/>
      <c r="CK25" s="47"/>
      <c r="CL25" s="47"/>
    </row>
    <row r="26" spans="1:90" x14ac:dyDescent="0.2">
      <c r="A26" s="302"/>
      <c r="B26" s="72">
        <v>202305</v>
      </c>
      <c r="C26" s="73">
        <v>668</v>
      </c>
      <c r="D26" s="73">
        <v>586</v>
      </c>
      <c r="E26" s="73">
        <v>2002</v>
      </c>
      <c r="F26" s="73">
        <v>1447</v>
      </c>
      <c r="G26" s="73">
        <v>494</v>
      </c>
      <c r="H26" s="73">
        <v>1026</v>
      </c>
      <c r="I26" s="73">
        <v>824</v>
      </c>
      <c r="J26" s="73">
        <f t="shared" si="30"/>
        <v>7047</v>
      </c>
      <c r="K26" s="89" t="s">
        <v>1</v>
      </c>
      <c r="L26" s="89" t="s">
        <v>1</v>
      </c>
      <c r="M26" s="89" t="s">
        <v>1</v>
      </c>
      <c r="N26" s="89" t="s">
        <v>1</v>
      </c>
      <c r="O26" s="89" t="s">
        <v>1</v>
      </c>
      <c r="P26" s="89" t="s">
        <v>1</v>
      </c>
      <c r="Q26" s="89" t="s">
        <v>1</v>
      </c>
      <c r="R26" s="89" t="s">
        <v>1</v>
      </c>
      <c r="S26" s="89" t="s">
        <v>1</v>
      </c>
      <c r="T26" s="89" t="s">
        <v>1</v>
      </c>
      <c r="U26" s="89" t="s">
        <v>1</v>
      </c>
      <c r="V26" s="89" t="s">
        <v>1</v>
      </c>
      <c r="W26" s="89" t="s">
        <v>1</v>
      </c>
      <c r="X26" s="89" t="s">
        <v>1</v>
      </c>
      <c r="Y26" s="77" t="s">
        <v>1</v>
      </c>
      <c r="Z26" s="77" t="s">
        <v>1</v>
      </c>
      <c r="AA26" s="77" t="s">
        <v>1</v>
      </c>
      <c r="AB26" s="77" t="s">
        <v>1</v>
      </c>
      <c r="AC26" s="77" t="s">
        <v>1</v>
      </c>
      <c r="AD26" s="77" t="s">
        <v>1</v>
      </c>
      <c r="AE26" s="77" t="s">
        <v>1</v>
      </c>
      <c r="AF26" s="75">
        <v>45709.305999999997</v>
      </c>
      <c r="AG26" s="75">
        <v>39777.294999999998</v>
      </c>
      <c r="AH26" s="75">
        <v>130972.64599999999</v>
      </c>
      <c r="AI26" s="75">
        <v>98676.281000000003</v>
      </c>
      <c r="AJ26" s="75">
        <v>35499.707999999999</v>
      </c>
      <c r="AK26" s="75">
        <v>71203.994000000006</v>
      </c>
      <c r="AL26" s="75">
        <v>64717.258000000002</v>
      </c>
      <c r="AM26" s="77" t="s">
        <v>1</v>
      </c>
      <c r="AN26" s="77" t="s">
        <v>1</v>
      </c>
      <c r="AO26" s="77" t="s">
        <v>1</v>
      </c>
      <c r="AP26" s="77" t="s">
        <v>1</v>
      </c>
      <c r="AQ26" s="77" t="s">
        <v>1</v>
      </c>
      <c r="AR26" s="77" t="s">
        <v>1</v>
      </c>
      <c r="AS26" s="77" t="s">
        <v>1</v>
      </c>
      <c r="AT26" s="75">
        <v>46.357999999999997</v>
      </c>
      <c r="AU26" s="75">
        <v>44.097999999999999</v>
      </c>
      <c r="AV26" s="75">
        <v>42.194000000000003</v>
      </c>
      <c r="AW26" s="75">
        <v>42.771999999999998</v>
      </c>
      <c r="AX26" s="75">
        <v>44.822000000000003</v>
      </c>
      <c r="AY26" s="75">
        <v>44.895000000000003</v>
      </c>
      <c r="AZ26" s="75">
        <v>49.478000000000002</v>
      </c>
      <c r="BA26" s="79">
        <v>75871.89</v>
      </c>
      <c r="BB26" s="79">
        <v>66679.87</v>
      </c>
      <c r="BC26" s="79">
        <v>221221.23</v>
      </c>
      <c r="BD26" s="79">
        <v>165737.75</v>
      </c>
      <c r="BE26" s="79">
        <v>59394.63</v>
      </c>
      <c r="BF26" s="79">
        <v>118944.37</v>
      </c>
      <c r="BG26" s="79">
        <v>105940.12</v>
      </c>
      <c r="BH26" s="79">
        <f t="shared" si="7"/>
        <v>813789.86</v>
      </c>
      <c r="BI26" s="81">
        <v>75.260000000000005</v>
      </c>
      <c r="BJ26" s="81">
        <v>72.39</v>
      </c>
      <c r="BK26" s="81">
        <v>69.849999999999994</v>
      </c>
      <c r="BL26" s="81">
        <v>70.489999999999995</v>
      </c>
      <c r="BM26" s="81">
        <v>72.430000000000007</v>
      </c>
      <c r="BN26" s="81">
        <v>73.78</v>
      </c>
      <c r="BO26" s="81">
        <v>79.83</v>
      </c>
      <c r="BP26" s="93">
        <f t="shared" si="21"/>
        <v>113.58067365269461</v>
      </c>
      <c r="BQ26" s="93">
        <f t="shared" si="22"/>
        <v>113.78817406143344</v>
      </c>
      <c r="BR26" s="93">
        <f t="shared" si="23"/>
        <v>110.5001148851149</v>
      </c>
      <c r="BS26" s="93">
        <f t="shared" si="23"/>
        <v>114.53887353144437</v>
      </c>
      <c r="BT26" s="93">
        <f t="shared" si="23"/>
        <v>120.23204453441295</v>
      </c>
      <c r="BU26" s="93">
        <f t="shared" si="23"/>
        <v>115.93018518518518</v>
      </c>
      <c r="BV26" s="93">
        <f t="shared" si="31"/>
        <v>128.5681067961165</v>
      </c>
      <c r="BW26" s="94">
        <f t="shared" si="32"/>
        <v>-38.320673652694609</v>
      </c>
      <c r="BX26" s="94">
        <f t="shared" si="24"/>
        <v>-41.398174061433437</v>
      </c>
      <c r="BY26" s="94">
        <f t="shared" si="25"/>
        <v>-40.650114885114903</v>
      </c>
      <c r="BZ26" s="94">
        <f t="shared" si="26"/>
        <v>-44.048873531444372</v>
      </c>
      <c r="CA26" s="94">
        <f t="shared" si="27"/>
        <v>-47.802044534412943</v>
      </c>
      <c r="CB26" s="94">
        <f t="shared" si="28"/>
        <v>-42.15018518518518</v>
      </c>
      <c r="CC26" s="94">
        <f t="shared" si="29"/>
        <v>-48.738106796116497</v>
      </c>
      <c r="CJ26" s="47"/>
      <c r="CK26" s="47"/>
      <c r="CL26" s="47"/>
    </row>
    <row r="27" spans="1:90" x14ac:dyDescent="0.2">
      <c r="A27" s="303"/>
      <c r="B27" s="72">
        <v>202306</v>
      </c>
      <c r="C27" s="73">
        <v>656</v>
      </c>
      <c r="D27" s="73">
        <v>578</v>
      </c>
      <c r="E27" s="73">
        <v>1971</v>
      </c>
      <c r="F27" s="73">
        <v>1419</v>
      </c>
      <c r="G27" s="73">
        <v>471</v>
      </c>
      <c r="H27" s="73">
        <v>1000</v>
      </c>
      <c r="I27" s="73">
        <v>802</v>
      </c>
      <c r="J27" s="73">
        <f t="shared" si="30"/>
        <v>6897</v>
      </c>
      <c r="K27" s="89" t="s">
        <v>1</v>
      </c>
      <c r="L27" s="89" t="s">
        <v>1</v>
      </c>
      <c r="M27" s="89" t="s">
        <v>1</v>
      </c>
      <c r="N27" s="89" t="s">
        <v>1</v>
      </c>
      <c r="O27" s="89" t="s">
        <v>1</v>
      </c>
      <c r="P27" s="89" t="s">
        <v>1</v>
      </c>
      <c r="Q27" s="89" t="s">
        <v>1</v>
      </c>
      <c r="R27" s="89" t="s">
        <v>1</v>
      </c>
      <c r="S27" s="89" t="s">
        <v>1</v>
      </c>
      <c r="T27" s="89" t="s">
        <v>1</v>
      </c>
      <c r="U27" s="89" t="s">
        <v>1</v>
      </c>
      <c r="V27" s="89" t="s">
        <v>1</v>
      </c>
      <c r="W27" s="89" t="s">
        <v>1</v>
      </c>
      <c r="X27" s="89" t="s">
        <v>1</v>
      </c>
      <c r="Y27" s="77" t="s">
        <v>1</v>
      </c>
      <c r="Z27" s="77" t="s">
        <v>1</v>
      </c>
      <c r="AA27" s="77" t="s">
        <v>1</v>
      </c>
      <c r="AB27" s="77" t="s">
        <v>1</v>
      </c>
      <c r="AC27" s="77" t="s">
        <v>1</v>
      </c>
      <c r="AD27" s="77" t="s">
        <v>1</v>
      </c>
      <c r="AE27" s="77" t="s">
        <v>1</v>
      </c>
      <c r="AF27" s="75">
        <v>25190.978999999999</v>
      </c>
      <c r="AG27" s="75">
        <v>23691.919999999998</v>
      </c>
      <c r="AH27" s="75">
        <v>73515.944000000003</v>
      </c>
      <c r="AI27" s="75">
        <v>53985.135000000002</v>
      </c>
      <c r="AJ27" s="75">
        <v>17614.920999999998</v>
      </c>
      <c r="AK27" s="75">
        <v>38135.86</v>
      </c>
      <c r="AL27" s="75">
        <v>34695.843999999997</v>
      </c>
      <c r="AM27" s="77" t="s">
        <v>1</v>
      </c>
      <c r="AN27" s="77" t="s">
        <v>1</v>
      </c>
      <c r="AO27" s="77" t="s">
        <v>1</v>
      </c>
      <c r="AP27" s="77" t="s">
        <v>1</v>
      </c>
      <c r="AQ27" s="77" t="s">
        <v>1</v>
      </c>
      <c r="AR27" s="77" t="s">
        <v>1</v>
      </c>
      <c r="AS27" s="77" t="s">
        <v>1</v>
      </c>
      <c r="AT27" s="75">
        <v>26.684999999999999</v>
      </c>
      <c r="AU27" s="75">
        <v>27.169</v>
      </c>
      <c r="AV27" s="75">
        <v>24.587</v>
      </c>
      <c r="AW27" s="75">
        <v>24.594000000000001</v>
      </c>
      <c r="AX27" s="75">
        <v>23.675000000000001</v>
      </c>
      <c r="AY27" s="75">
        <v>25.39</v>
      </c>
      <c r="AZ27" s="75">
        <v>27.777999999999999</v>
      </c>
      <c r="BA27" s="79">
        <v>47477.53</v>
      </c>
      <c r="BB27" s="79">
        <v>44538.07</v>
      </c>
      <c r="BC27" s="79">
        <v>141512.37</v>
      </c>
      <c r="BD27" s="79">
        <v>104149.02</v>
      </c>
      <c r="BE27" s="79">
        <v>34235.480000000003</v>
      </c>
      <c r="BF27" s="79">
        <v>72937.570000000007</v>
      </c>
      <c r="BG27" s="79">
        <v>64276.81</v>
      </c>
      <c r="BH27" s="79">
        <f t="shared" si="7"/>
        <v>509126.85</v>
      </c>
      <c r="BI27" s="81">
        <v>48.1</v>
      </c>
      <c r="BJ27" s="81">
        <v>48.99</v>
      </c>
      <c r="BK27" s="81">
        <v>45.45</v>
      </c>
      <c r="BL27" s="81">
        <v>45.22</v>
      </c>
      <c r="BM27" s="81">
        <v>43.94</v>
      </c>
      <c r="BN27" s="81">
        <v>46.57</v>
      </c>
      <c r="BO27" s="81">
        <v>49.9</v>
      </c>
      <c r="BP27" s="93">
        <f t="shared" si="21"/>
        <v>72.374283536585367</v>
      </c>
      <c r="BQ27" s="93">
        <f t="shared" si="22"/>
        <v>77.055484429065743</v>
      </c>
      <c r="BR27" s="93">
        <f t="shared" si="23"/>
        <v>71.797245053272448</v>
      </c>
      <c r="BS27" s="93">
        <f t="shared" si="23"/>
        <v>73.396067653276958</v>
      </c>
      <c r="BT27" s="93">
        <f t="shared" si="23"/>
        <v>72.686794055201702</v>
      </c>
      <c r="BU27" s="93">
        <f t="shared" si="23"/>
        <v>72.937570000000008</v>
      </c>
      <c r="BV27" s="93">
        <f t="shared" si="31"/>
        <v>80.145648379052361</v>
      </c>
      <c r="BW27" s="94">
        <f t="shared" si="32"/>
        <v>-24.274283536585365</v>
      </c>
      <c r="BX27" s="94">
        <f t="shared" si="24"/>
        <v>-28.065484429065741</v>
      </c>
      <c r="BY27" s="94">
        <f t="shared" si="25"/>
        <v>-26.347245053272445</v>
      </c>
      <c r="BZ27" s="94">
        <f t="shared" si="26"/>
        <v>-28.176067653276959</v>
      </c>
      <c r="CA27" s="94">
        <f t="shared" si="27"/>
        <v>-28.746794055201704</v>
      </c>
      <c r="CB27" s="94">
        <f t="shared" si="28"/>
        <v>-26.367570000000008</v>
      </c>
      <c r="CC27" s="94">
        <f t="shared" si="29"/>
        <v>-30.245648379052362</v>
      </c>
      <c r="CJ27" s="47"/>
      <c r="CK27" s="47"/>
      <c r="CL27" s="47"/>
    </row>
    <row r="28" spans="1:90" x14ac:dyDescent="0.2">
      <c r="A28" s="90" t="s">
        <v>2</v>
      </c>
      <c r="B28" s="83"/>
      <c r="C28" s="84">
        <v>695</v>
      </c>
      <c r="D28" s="84">
        <v>609</v>
      </c>
      <c r="E28" s="84">
        <v>2068</v>
      </c>
      <c r="F28" s="84">
        <v>1501</v>
      </c>
      <c r="G28" s="84">
        <v>515</v>
      </c>
      <c r="H28" s="84">
        <v>1048</v>
      </c>
      <c r="I28" s="84">
        <v>870</v>
      </c>
      <c r="J28" s="84">
        <f>SUM(C28:I28)</f>
        <v>7306</v>
      </c>
      <c r="K28" s="91" t="s">
        <v>1</v>
      </c>
      <c r="L28" s="91" t="s">
        <v>1</v>
      </c>
      <c r="M28" s="91" t="s">
        <v>1</v>
      </c>
      <c r="N28" s="91" t="s">
        <v>1</v>
      </c>
      <c r="O28" s="91" t="s">
        <v>1</v>
      </c>
      <c r="P28" s="91" t="s">
        <v>1</v>
      </c>
      <c r="Q28" s="91" t="s">
        <v>1</v>
      </c>
      <c r="R28" s="91" t="s">
        <v>1</v>
      </c>
      <c r="S28" s="91" t="s">
        <v>1</v>
      </c>
      <c r="T28" s="91" t="s">
        <v>1</v>
      </c>
      <c r="U28" s="91" t="s">
        <v>1</v>
      </c>
      <c r="V28" s="91" t="s">
        <v>1</v>
      </c>
      <c r="W28" s="91" t="s">
        <v>1</v>
      </c>
      <c r="X28" s="91" t="s">
        <v>1</v>
      </c>
      <c r="Y28" s="86" t="s">
        <v>1</v>
      </c>
      <c r="Z28" s="86" t="s">
        <v>1</v>
      </c>
      <c r="AA28" s="86" t="s">
        <v>1</v>
      </c>
      <c r="AB28" s="86" t="s">
        <v>1</v>
      </c>
      <c r="AC28" s="86" t="s">
        <v>1</v>
      </c>
      <c r="AD28" s="86" t="s">
        <v>1</v>
      </c>
      <c r="AE28" s="86" t="s">
        <v>1</v>
      </c>
      <c r="AF28" s="85">
        <f t="shared" ref="AF28:BO28" si="33">SUM(AF16:AF27)</f>
        <v>749342.46199999994</v>
      </c>
      <c r="AG28" s="85">
        <f t="shared" si="33"/>
        <v>687667.86600000015</v>
      </c>
      <c r="AH28" s="85">
        <f t="shared" si="33"/>
        <v>2293148.2990000001</v>
      </c>
      <c r="AI28" s="85">
        <f t="shared" si="33"/>
        <v>1726589.68</v>
      </c>
      <c r="AJ28" s="85">
        <f t="shared" si="33"/>
        <v>591841.76299999992</v>
      </c>
      <c r="AK28" s="85">
        <f t="shared" si="33"/>
        <v>1203442.943</v>
      </c>
      <c r="AL28" s="85">
        <f t="shared" si="33"/>
        <v>964567.20799999998</v>
      </c>
      <c r="AM28" s="86" t="s">
        <v>1</v>
      </c>
      <c r="AN28" s="86" t="s">
        <v>1</v>
      </c>
      <c r="AO28" s="86" t="s">
        <v>1</v>
      </c>
      <c r="AP28" s="86" t="s">
        <v>1</v>
      </c>
      <c r="AQ28" s="86" t="s">
        <v>1</v>
      </c>
      <c r="AR28" s="86" t="s">
        <v>1</v>
      </c>
      <c r="AS28" s="86" t="s">
        <v>1</v>
      </c>
      <c r="AT28" s="85">
        <f t="shared" si="33"/>
        <v>753.07199999999989</v>
      </c>
      <c r="AU28" s="85">
        <f t="shared" si="33"/>
        <v>756.05899999999986</v>
      </c>
      <c r="AV28" s="85">
        <f t="shared" si="33"/>
        <v>733.41599999999994</v>
      </c>
      <c r="AW28" s="85">
        <f t="shared" si="33"/>
        <v>746.31000000000006</v>
      </c>
      <c r="AX28" s="85">
        <f t="shared" si="33"/>
        <v>743.34399999999994</v>
      </c>
      <c r="AY28" s="85">
        <f t="shared" si="33"/>
        <v>772.3839999999999</v>
      </c>
      <c r="AZ28" s="85">
        <f>SUM(AZ16:AZ27)</f>
        <v>815.89700000000005</v>
      </c>
      <c r="BA28" s="87">
        <f t="shared" si="33"/>
        <v>1070602.9000000001</v>
      </c>
      <c r="BB28" s="87">
        <f t="shared" si="33"/>
        <v>984789.99</v>
      </c>
      <c r="BC28" s="87">
        <f t="shared" si="33"/>
        <v>3296102.08</v>
      </c>
      <c r="BD28" s="87">
        <f t="shared" si="33"/>
        <v>2470999.58</v>
      </c>
      <c r="BE28" s="87">
        <f t="shared" si="33"/>
        <v>847145.34</v>
      </c>
      <c r="BF28" s="87">
        <f t="shared" si="33"/>
        <v>1715271.9200000002</v>
      </c>
      <c r="BG28" s="87">
        <f t="shared" si="33"/>
        <v>1360970.46</v>
      </c>
      <c r="BH28" s="87">
        <f t="shared" si="7"/>
        <v>11745882.27</v>
      </c>
      <c r="BI28" s="88">
        <f t="shared" si="33"/>
        <v>1051.6299999999999</v>
      </c>
      <c r="BJ28" s="88">
        <f t="shared" si="33"/>
        <v>1056.27</v>
      </c>
      <c r="BK28" s="88">
        <f t="shared" si="33"/>
        <v>1031.0900000000001</v>
      </c>
      <c r="BL28" s="88">
        <f t="shared" si="33"/>
        <v>1044.6200000000001</v>
      </c>
      <c r="BM28" s="88">
        <f t="shared" si="33"/>
        <v>1034.2900000000002</v>
      </c>
      <c r="BN28" s="88">
        <f t="shared" si="33"/>
        <v>1081.28</v>
      </c>
      <c r="BO28" s="88">
        <f t="shared" si="33"/>
        <v>1129.3900000000001</v>
      </c>
      <c r="BP28" s="88">
        <f t="shared" ref="BP28" si="34">SUM(BP16:BP27)</f>
        <v>1586.2593771739923</v>
      </c>
      <c r="BQ28" s="88">
        <f t="shared" ref="BQ28:BU28" si="35">SUM(BQ16:BQ27)</f>
        <v>1661.6496341028585</v>
      </c>
      <c r="BR28" s="88">
        <f t="shared" si="35"/>
        <v>1631.6000823402476</v>
      </c>
      <c r="BS28" s="88">
        <f t="shared" si="35"/>
        <v>1697.4476568831481</v>
      </c>
      <c r="BT28" s="88">
        <f t="shared" si="35"/>
        <v>1715.033581663663</v>
      </c>
      <c r="BU28" s="88">
        <f t="shared" si="35"/>
        <v>1697.9266322054164</v>
      </c>
      <c r="BV28" s="88">
        <f t="shared" ref="BV28" si="36">SUM(BV16:BV27)</f>
        <v>1817.7788113080376</v>
      </c>
      <c r="BW28" s="88">
        <f t="shared" ref="BW28" si="37">SUM(BW16:BW27)</f>
        <v>-534.62937717399222</v>
      </c>
      <c r="BX28" s="88">
        <f t="shared" ref="BX28:CB28" si="38">SUM(BX16:BX27)</f>
        <v>-605.37963410285829</v>
      </c>
      <c r="BY28" s="88">
        <f t="shared" si="38"/>
        <v>-600.51008234024755</v>
      </c>
      <c r="BZ28" s="88">
        <f t="shared" si="38"/>
        <v>-652.82765688314794</v>
      </c>
      <c r="CA28" s="88">
        <f t="shared" si="38"/>
        <v>-680.74358166366301</v>
      </c>
      <c r="CB28" s="88">
        <f t="shared" si="38"/>
        <v>-616.64663220541627</v>
      </c>
      <c r="CC28" s="88">
        <f t="shared" ref="CC28" si="39">SUM(CC16:CC27)</f>
        <v>-688.38881130803759</v>
      </c>
      <c r="CJ28" s="47"/>
      <c r="CK28" s="47"/>
      <c r="CL28" s="47"/>
    </row>
    <row r="29" spans="1:90" ht="12.6" customHeight="1" x14ac:dyDescent="0.2">
      <c r="A29" s="301" t="s">
        <v>13</v>
      </c>
      <c r="B29" s="72">
        <v>202207</v>
      </c>
      <c r="C29" s="73">
        <v>2190</v>
      </c>
      <c r="D29" s="73">
        <v>2347</v>
      </c>
      <c r="E29" s="73">
        <v>9611</v>
      </c>
      <c r="F29" s="73">
        <v>5362</v>
      </c>
      <c r="G29" s="73">
        <v>1617</v>
      </c>
      <c r="H29" s="73">
        <v>2367</v>
      </c>
      <c r="I29" s="73">
        <v>1276</v>
      </c>
      <c r="J29" s="73">
        <f>SUM(C29:I29)</f>
        <v>24770</v>
      </c>
      <c r="K29" s="75">
        <f>K3</f>
        <v>1073081.7209999999</v>
      </c>
      <c r="L29" s="75">
        <f t="shared" ref="L29:AE29" si="40">L3</f>
        <v>1215029.6939999999</v>
      </c>
      <c r="M29" s="75">
        <f t="shared" si="40"/>
        <v>4527197.9210000001</v>
      </c>
      <c r="N29" s="75">
        <f t="shared" si="40"/>
        <v>2755158.5830000001</v>
      </c>
      <c r="O29" s="75">
        <f t="shared" si="40"/>
        <v>875889.59299999999</v>
      </c>
      <c r="P29" s="75">
        <f t="shared" si="40"/>
        <v>1214388.9790000001</v>
      </c>
      <c r="Q29" s="75">
        <f t="shared" si="40"/>
        <v>677532.81599999999</v>
      </c>
      <c r="R29" s="75">
        <f t="shared" si="40"/>
        <v>473380.147</v>
      </c>
      <c r="S29" s="75">
        <f t="shared" si="40"/>
        <v>524652.70700000005</v>
      </c>
      <c r="T29" s="75">
        <f t="shared" ref="T29:W29" si="41">T3</f>
        <v>1506399.4550000001</v>
      </c>
      <c r="U29" s="75">
        <f t="shared" si="41"/>
        <v>1061924.3740000001</v>
      </c>
      <c r="V29" s="75">
        <f t="shared" si="41"/>
        <v>357959.21299999999</v>
      </c>
      <c r="W29" s="75">
        <f t="shared" si="41"/>
        <v>509465.08899999998</v>
      </c>
      <c r="X29" s="75">
        <f t="shared" si="40"/>
        <v>324005.15899999999</v>
      </c>
      <c r="Y29" s="75">
        <f t="shared" si="40"/>
        <v>1546461.868</v>
      </c>
      <c r="Z29" s="75">
        <f t="shared" si="40"/>
        <v>1739682.4010000001</v>
      </c>
      <c r="AA29" s="75">
        <f t="shared" ref="AA29:AD29" si="42">AA3</f>
        <v>6033597.3760000002</v>
      </c>
      <c r="AB29" s="75">
        <f t="shared" si="42"/>
        <v>3817082.9569999999</v>
      </c>
      <c r="AC29" s="75">
        <f t="shared" si="42"/>
        <v>1233848.8060000001</v>
      </c>
      <c r="AD29" s="75">
        <f t="shared" si="42"/>
        <v>1723854.068</v>
      </c>
      <c r="AE29" s="75">
        <f t="shared" si="40"/>
        <v>1001537.975</v>
      </c>
      <c r="AF29" s="75">
        <f>AF16</f>
        <v>21722.39</v>
      </c>
      <c r="AG29" s="75">
        <f t="shared" ref="AG29:AL29" si="43">AG16</f>
        <v>19827.846000000001</v>
      </c>
      <c r="AH29" s="75">
        <f t="shared" ref="AH29:AK29" si="44">AH16</f>
        <v>63368.207999999999</v>
      </c>
      <c r="AI29" s="75">
        <f t="shared" si="44"/>
        <v>46606.553999999996</v>
      </c>
      <c r="AJ29" s="75">
        <f t="shared" si="44"/>
        <v>15822.5</v>
      </c>
      <c r="AK29" s="75">
        <f t="shared" si="44"/>
        <v>30444.555</v>
      </c>
      <c r="AL29" s="75">
        <f t="shared" si="43"/>
        <v>20794.991000000002</v>
      </c>
      <c r="AM29" s="75">
        <f>AM3</f>
        <v>705.18</v>
      </c>
      <c r="AN29" s="75">
        <f t="shared" ref="AN29:AS29" si="45">AN3</f>
        <v>718.58</v>
      </c>
      <c r="AO29" s="75">
        <f t="shared" ref="AO29:AR29" si="46">AO3</f>
        <v>608.16399999999999</v>
      </c>
      <c r="AP29" s="75">
        <f t="shared" si="46"/>
        <v>668.60699999999997</v>
      </c>
      <c r="AQ29" s="75">
        <f t="shared" si="46"/>
        <v>700.25400000000002</v>
      </c>
      <c r="AR29" s="75">
        <f t="shared" si="46"/>
        <v>693.14499999999998</v>
      </c>
      <c r="AS29" s="75">
        <f t="shared" si="45"/>
        <v>719.495</v>
      </c>
      <c r="AT29" s="75">
        <f>AT16</f>
        <v>23.059000000000001</v>
      </c>
      <c r="AU29" s="75">
        <f t="shared" ref="AU29:AZ29" si="47">AU16</f>
        <v>23.603999999999999</v>
      </c>
      <c r="AV29" s="75">
        <f t="shared" ref="AV29:AY29" si="48">AV16</f>
        <v>21.15</v>
      </c>
      <c r="AW29" s="75">
        <f t="shared" si="48"/>
        <v>21.291</v>
      </c>
      <c r="AX29" s="75">
        <f t="shared" si="48"/>
        <v>21.295000000000002</v>
      </c>
      <c r="AY29" s="75">
        <f t="shared" si="48"/>
        <v>21.917999999999999</v>
      </c>
      <c r="AZ29" s="75">
        <f t="shared" si="47"/>
        <v>22.876000000000001</v>
      </c>
      <c r="BA29" s="79">
        <f>BA3+BA16</f>
        <v>215450.22</v>
      </c>
      <c r="BB29" s="79">
        <f t="shared" ref="BB29" si="49">BB3+BB16</f>
        <v>235194.99</v>
      </c>
      <c r="BC29" s="79">
        <f t="shared" ref="BC29:BF29" si="50">BC3+BC16</f>
        <v>814263.46</v>
      </c>
      <c r="BD29" s="79">
        <f t="shared" si="50"/>
        <v>521906.17</v>
      </c>
      <c r="BE29" s="79">
        <f t="shared" si="50"/>
        <v>169773.34</v>
      </c>
      <c r="BF29" s="79">
        <f t="shared" si="50"/>
        <v>251192.07</v>
      </c>
      <c r="BG29" s="79">
        <f>BG3+BG16</f>
        <v>150577.07999999999</v>
      </c>
      <c r="BH29" s="79">
        <f>SUM(BA29:BG29)</f>
        <v>2358357.33</v>
      </c>
      <c r="BI29" s="81">
        <v>98.37</v>
      </c>
      <c r="BJ29" s="81">
        <v>100.21</v>
      </c>
      <c r="BK29" s="81">
        <v>84.72</v>
      </c>
      <c r="BL29" s="81">
        <v>97.33</v>
      </c>
      <c r="BM29" s="81">
        <v>104.99</v>
      </c>
      <c r="BN29" s="81">
        <v>106.12</v>
      </c>
      <c r="BO29" s="81">
        <v>118</v>
      </c>
      <c r="BP29" s="93">
        <f t="shared" ref="BP29:BP40" si="51">BA29/C29</f>
        <v>98.379095890410966</v>
      </c>
      <c r="BQ29" s="93">
        <f t="shared" ref="BQ29:BQ40" si="52">BB29/D29</f>
        <v>100.21090328078398</v>
      </c>
      <c r="BR29" s="93">
        <f t="shared" ref="BR29:BU40" si="53">BC29/E29</f>
        <v>84.722033087087709</v>
      </c>
      <c r="BS29" s="93">
        <f t="shared" si="53"/>
        <v>97.334235359940322</v>
      </c>
      <c r="BT29" s="93">
        <f t="shared" si="53"/>
        <v>104.99278911564626</v>
      </c>
      <c r="BU29" s="93">
        <f t="shared" si="53"/>
        <v>106.12254752851712</v>
      </c>
      <c r="BV29" s="93">
        <f t="shared" ref="BV29:BV40" si="54">BG29/I29</f>
        <v>118.00711598746081</v>
      </c>
      <c r="BW29" s="94">
        <f t="shared" ref="BW29" si="55">BI29-BP29</f>
        <v>-9.0958904109612604E-3</v>
      </c>
      <c r="BX29" s="94">
        <f t="shared" ref="BX29" si="56">BJ29-BQ29</f>
        <v>-9.032807839872703E-4</v>
      </c>
      <c r="BY29" s="94">
        <f t="shared" ref="BY29:BY40" si="57">BK29-BR29</f>
        <v>-2.033087087710328E-3</v>
      </c>
      <c r="BZ29" s="94">
        <f t="shared" ref="BZ29:BZ40" si="58">BL29-BS29</f>
        <v>-4.2353599403242015E-3</v>
      </c>
      <c r="CA29" s="94">
        <f t="shared" ref="CA29:CA40" si="59">BM29-BT29</f>
        <v>-2.7891156462658273E-3</v>
      </c>
      <c r="CB29" s="94">
        <f t="shared" ref="CB29:CB40" si="60">BN29-BU29</f>
        <v>-2.5475285171125961E-3</v>
      </c>
      <c r="CC29" s="94">
        <f t="shared" ref="CC29" si="61">BO29-BV29</f>
        <v>-7.115987460807105E-3</v>
      </c>
      <c r="CD29" s="61"/>
      <c r="CE29" s="61"/>
      <c r="CF29" s="61"/>
      <c r="CJ29" s="47"/>
      <c r="CK29" s="47"/>
      <c r="CL29" s="47"/>
    </row>
    <row r="30" spans="1:90" x14ac:dyDescent="0.2">
      <c r="A30" s="302"/>
      <c r="B30" s="72">
        <v>202208</v>
      </c>
      <c r="C30" s="73">
        <v>2234</v>
      </c>
      <c r="D30" s="73">
        <v>2401</v>
      </c>
      <c r="E30" s="73">
        <v>9690</v>
      </c>
      <c r="F30" s="73">
        <v>5419</v>
      </c>
      <c r="G30" s="73">
        <v>1648</v>
      </c>
      <c r="H30" s="73">
        <v>2420</v>
      </c>
      <c r="I30" s="73">
        <v>1350</v>
      </c>
      <c r="J30" s="73">
        <f t="shared" ref="J30:J40" si="62">SUM(C30:I30)</f>
        <v>25162</v>
      </c>
      <c r="K30" s="75">
        <f t="shared" ref="K30:AE30" si="63">K4</f>
        <v>1106424.2560000001</v>
      </c>
      <c r="L30" s="75">
        <f t="shared" si="63"/>
        <v>1254532.6850000001</v>
      </c>
      <c r="M30" s="75">
        <f t="shared" si="63"/>
        <v>4610305.49</v>
      </c>
      <c r="N30" s="75">
        <f t="shared" si="63"/>
        <v>2821210.0860000001</v>
      </c>
      <c r="O30" s="75">
        <f t="shared" si="63"/>
        <v>911827.25899999996</v>
      </c>
      <c r="P30" s="75">
        <f t="shared" si="63"/>
        <v>1269840.649</v>
      </c>
      <c r="Q30" s="75">
        <f t="shared" si="63"/>
        <v>727853.84600000002</v>
      </c>
      <c r="R30" s="75">
        <f t="shared" si="63"/>
        <v>591859.38</v>
      </c>
      <c r="S30" s="75">
        <f t="shared" si="63"/>
        <v>671773.91899999999</v>
      </c>
      <c r="T30" s="75">
        <f t="shared" ref="T30:W30" si="64">T4</f>
        <v>1908497.524</v>
      </c>
      <c r="U30" s="75">
        <f t="shared" si="64"/>
        <v>1370018.9380000001</v>
      </c>
      <c r="V30" s="75">
        <f t="shared" si="64"/>
        <v>492274.1</v>
      </c>
      <c r="W30" s="75">
        <f t="shared" si="64"/>
        <v>664428.38600000006</v>
      </c>
      <c r="X30" s="75">
        <f t="shared" si="63"/>
        <v>474949.04700000002</v>
      </c>
      <c r="Y30" s="75">
        <f t="shared" si="63"/>
        <v>1698283.6359999999</v>
      </c>
      <c r="Z30" s="75">
        <f t="shared" si="63"/>
        <v>1926306.6040000001</v>
      </c>
      <c r="AA30" s="75">
        <f t="shared" ref="AA30:AD30" si="65">AA4</f>
        <v>6518803.0140000004</v>
      </c>
      <c r="AB30" s="75">
        <f t="shared" si="65"/>
        <v>4191229.0240000002</v>
      </c>
      <c r="AC30" s="75">
        <f t="shared" si="65"/>
        <v>1404101.3589999999</v>
      </c>
      <c r="AD30" s="75">
        <f t="shared" si="65"/>
        <v>1934269.0349999999</v>
      </c>
      <c r="AE30" s="75">
        <f t="shared" si="63"/>
        <v>1202802.8929999999</v>
      </c>
      <c r="AF30" s="75">
        <f t="shared" ref="AF30:AL30" si="66">AF17</f>
        <v>15660.72</v>
      </c>
      <c r="AG30" s="75">
        <f t="shared" si="66"/>
        <v>14873.815000000001</v>
      </c>
      <c r="AH30" s="75">
        <f t="shared" ref="AH30:AK30" si="67">AH17</f>
        <v>46730.724000000002</v>
      </c>
      <c r="AI30" s="75">
        <f t="shared" si="67"/>
        <v>33125.822999999997</v>
      </c>
      <c r="AJ30" s="75">
        <f t="shared" si="67"/>
        <v>11462.906999999999</v>
      </c>
      <c r="AK30" s="75">
        <f t="shared" si="67"/>
        <v>22246.766</v>
      </c>
      <c r="AL30" s="75">
        <f t="shared" si="66"/>
        <v>16313.316000000001</v>
      </c>
      <c r="AM30" s="75">
        <f t="shared" ref="AM30:AS30" si="68">AM4</f>
        <v>759.85799999999995</v>
      </c>
      <c r="AN30" s="75">
        <f t="shared" si="68"/>
        <v>777.36300000000006</v>
      </c>
      <c r="AO30" s="75">
        <f t="shared" ref="AO30:AR30" si="69">AO4</f>
        <v>651.48900000000003</v>
      </c>
      <c r="AP30" s="75">
        <f t="shared" si="69"/>
        <v>726.88599999999997</v>
      </c>
      <c r="AQ30" s="75">
        <f t="shared" si="69"/>
        <v>781.79300000000001</v>
      </c>
      <c r="AR30" s="75">
        <f t="shared" si="69"/>
        <v>760.62400000000002</v>
      </c>
      <c r="AS30" s="75">
        <f t="shared" si="68"/>
        <v>819.34799999999996</v>
      </c>
      <c r="AT30" s="75">
        <f t="shared" ref="AT30:AZ30" si="70">AT17</f>
        <v>17.209</v>
      </c>
      <c r="AU30" s="75">
        <f t="shared" si="70"/>
        <v>18.317</v>
      </c>
      <c r="AV30" s="75">
        <f t="shared" ref="AV30:AY30" si="71">AV17</f>
        <v>16.600000000000001</v>
      </c>
      <c r="AW30" s="75">
        <f t="shared" si="71"/>
        <v>15.842000000000001</v>
      </c>
      <c r="AX30" s="75">
        <f t="shared" si="71"/>
        <v>16.352</v>
      </c>
      <c r="AY30" s="75">
        <f t="shared" si="71"/>
        <v>16.515000000000001</v>
      </c>
      <c r="AZ30" s="75">
        <f t="shared" si="70"/>
        <v>18.065000000000001</v>
      </c>
      <c r="BA30" s="79">
        <f t="shared" ref="BA30:BG30" si="72">BA4+BA17</f>
        <v>226766.33000000002</v>
      </c>
      <c r="BB30" s="79">
        <f t="shared" si="72"/>
        <v>252182.64</v>
      </c>
      <c r="BC30" s="79">
        <f t="shared" ref="BC30:BF30" si="73">BC4+BC17</f>
        <v>853820.27999999991</v>
      </c>
      <c r="BD30" s="79">
        <f t="shared" si="73"/>
        <v>551395.04999999993</v>
      </c>
      <c r="BE30" s="79">
        <f t="shared" si="73"/>
        <v>185071.76</v>
      </c>
      <c r="BF30" s="79">
        <f t="shared" si="73"/>
        <v>267595.90000000002</v>
      </c>
      <c r="BG30" s="79">
        <f t="shared" si="72"/>
        <v>169892.41</v>
      </c>
      <c r="BH30" s="79">
        <f t="shared" si="7"/>
        <v>2506724.37</v>
      </c>
      <c r="BI30" s="81">
        <v>101.5</v>
      </c>
      <c r="BJ30" s="81">
        <v>105.03</v>
      </c>
      <c r="BK30" s="81">
        <v>88.11</v>
      </c>
      <c r="BL30" s="81">
        <v>101.75</v>
      </c>
      <c r="BM30" s="81">
        <v>112.3</v>
      </c>
      <c r="BN30" s="81">
        <v>110.57</v>
      </c>
      <c r="BO30" s="81">
        <v>125.84</v>
      </c>
      <c r="BP30" s="93">
        <f t="shared" si="51"/>
        <v>101.50686213070726</v>
      </c>
      <c r="BQ30" s="93">
        <f t="shared" si="52"/>
        <v>105.03233652644732</v>
      </c>
      <c r="BR30" s="93">
        <f t="shared" si="53"/>
        <v>88.113547987616087</v>
      </c>
      <c r="BS30" s="93">
        <f t="shared" si="53"/>
        <v>101.75217752352832</v>
      </c>
      <c r="BT30" s="93">
        <f t="shared" si="53"/>
        <v>112.30082524271845</v>
      </c>
      <c r="BU30" s="93">
        <f t="shared" si="53"/>
        <v>110.5768181818182</v>
      </c>
      <c r="BV30" s="93">
        <f t="shared" si="54"/>
        <v>125.84622962962963</v>
      </c>
      <c r="BW30" s="94">
        <f t="shared" ref="BW30:BW40" si="74">BI30-BP30</f>
        <v>-6.8621307072618265E-3</v>
      </c>
      <c r="BX30" s="94">
        <f t="shared" ref="BX30:BX40" si="75">BJ30-BQ30</f>
        <v>-2.3365264473227398E-3</v>
      </c>
      <c r="BY30" s="94">
        <f t="shared" si="57"/>
        <v>-3.5479876160877666E-3</v>
      </c>
      <c r="BZ30" s="94">
        <f t="shared" si="58"/>
        <v>-2.1775235283172378E-3</v>
      </c>
      <c r="CA30" s="94">
        <f t="shared" si="59"/>
        <v>-8.2524271844874875E-4</v>
      </c>
      <c r="CB30" s="94">
        <f t="shared" si="60"/>
        <v>-6.8181818182040388E-3</v>
      </c>
      <c r="CC30" s="94">
        <f t="shared" ref="CC30:CC40" si="76">BO30-BV30</f>
        <v>-6.229629629629585E-3</v>
      </c>
      <c r="CJ30" s="47"/>
      <c r="CK30" s="47"/>
      <c r="CL30" s="47"/>
    </row>
    <row r="31" spans="1:90" x14ac:dyDescent="0.2">
      <c r="A31" s="302"/>
      <c r="B31" s="72">
        <v>202209</v>
      </c>
      <c r="C31" s="73">
        <v>2236</v>
      </c>
      <c r="D31" s="73">
        <v>2423</v>
      </c>
      <c r="E31" s="73">
        <v>9743</v>
      </c>
      <c r="F31" s="73">
        <v>5440</v>
      </c>
      <c r="G31" s="73">
        <v>1664</v>
      </c>
      <c r="H31" s="73">
        <v>2498</v>
      </c>
      <c r="I31" s="73">
        <v>1413</v>
      </c>
      <c r="J31" s="73">
        <f t="shared" si="62"/>
        <v>25417</v>
      </c>
      <c r="K31" s="75">
        <f t="shared" ref="K31:AE31" si="77">K5</f>
        <v>1114225.9480000001</v>
      </c>
      <c r="L31" s="75">
        <f t="shared" si="77"/>
        <v>1260974.294</v>
      </c>
      <c r="M31" s="75">
        <f t="shared" ref="M31:P31" si="78">M5</f>
        <v>4600009.3470000001</v>
      </c>
      <c r="N31" s="75">
        <f t="shared" si="78"/>
        <v>2800618.9350000001</v>
      </c>
      <c r="O31" s="75">
        <f t="shared" si="78"/>
        <v>911715.07799999998</v>
      </c>
      <c r="P31" s="75">
        <f t="shared" si="78"/>
        <v>1289161.6740000001</v>
      </c>
      <c r="Q31" s="75">
        <f t="shared" si="77"/>
        <v>757623.32200000004</v>
      </c>
      <c r="R31" s="75">
        <f t="shared" si="77"/>
        <v>559620.21</v>
      </c>
      <c r="S31" s="75">
        <f t="shared" si="77"/>
        <v>616179.28099999996</v>
      </c>
      <c r="T31" s="75">
        <f t="shared" ref="T31:W31" si="79">T5</f>
        <v>1763976.858</v>
      </c>
      <c r="U31" s="75">
        <f t="shared" si="79"/>
        <v>1219718.4839999999</v>
      </c>
      <c r="V31" s="75">
        <f t="shared" si="79"/>
        <v>428591.27799999999</v>
      </c>
      <c r="W31" s="75">
        <f t="shared" si="79"/>
        <v>637570.54</v>
      </c>
      <c r="X31" s="75">
        <f t="shared" si="77"/>
        <v>449851.73700000002</v>
      </c>
      <c r="Y31" s="75">
        <f t="shared" si="77"/>
        <v>1673846.1580000001</v>
      </c>
      <c r="Z31" s="75">
        <f t="shared" si="77"/>
        <v>1877153.575</v>
      </c>
      <c r="AA31" s="75">
        <f t="shared" ref="AA31:AD31" si="80">AA5</f>
        <v>6363986.2050000001</v>
      </c>
      <c r="AB31" s="75">
        <f t="shared" si="80"/>
        <v>4020337.4190000002</v>
      </c>
      <c r="AC31" s="75">
        <f t="shared" si="80"/>
        <v>1340306.3559999999</v>
      </c>
      <c r="AD31" s="75">
        <f t="shared" si="80"/>
        <v>1926732.2139999999</v>
      </c>
      <c r="AE31" s="75">
        <f t="shared" si="77"/>
        <v>1207475.0589999999</v>
      </c>
      <c r="AF31" s="75">
        <f t="shared" ref="AF31:AL31" si="81">AF18</f>
        <v>16990.143</v>
      </c>
      <c r="AG31" s="75">
        <f t="shared" si="81"/>
        <v>15771.066000000001</v>
      </c>
      <c r="AH31" s="75">
        <f t="shared" ref="AH31:AK31" si="82">AH18</f>
        <v>50510.232000000004</v>
      </c>
      <c r="AI31" s="75">
        <f t="shared" si="82"/>
        <v>35631.286</v>
      </c>
      <c r="AJ31" s="75">
        <f t="shared" si="82"/>
        <v>12161.726000000001</v>
      </c>
      <c r="AK31" s="75">
        <f t="shared" si="82"/>
        <v>25252.116999999998</v>
      </c>
      <c r="AL31" s="75">
        <f t="shared" si="81"/>
        <v>18169.739000000001</v>
      </c>
      <c r="AM31" s="75">
        <f t="shared" ref="AM31:AS31" si="83">AM5</f>
        <v>745.92</v>
      </c>
      <c r="AN31" s="75">
        <f t="shared" si="83"/>
        <v>750.56100000000004</v>
      </c>
      <c r="AO31" s="75">
        <f t="shared" ref="AO31:AR31" si="84">AO5</f>
        <v>632.54</v>
      </c>
      <c r="AP31" s="75">
        <f t="shared" si="84"/>
        <v>694.47799999999995</v>
      </c>
      <c r="AQ31" s="75">
        <f t="shared" si="84"/>
        <v>737.24199999999996</v>
      </c>
      <c r="AR31" s="75">
        <f t="shared" si="84"/>
        <v>733.99300000000005</v>
      </c>
      <c r="AS31" s="75">
        <f t="shared" si="83"/>
        <v>784.07399999999996</v>
      </c>
      <c r="AT31" s="75">
        <f t="shared" ref="AT31:AZ31" si="85">AT18</f>
        <v>18.527000000000001</v>
      </c>
      <c r="AU31" s="75">
        <f t="shared" si="85"/>
        <v>19.116</v>
      </c>
      <c r="AV31" s="75">
        <f t="shared" ref="AV31:AY31" si="86">AV18</f>
        <v>17.52</v>
      </c>
      <c r="AW31" s="75">
        <f t="shared" si="86"/>
        <v>16.744</v>
      </c>
      <c r="AX31" s="75">
        <f t="shared" si="86"/>
        <v>16.568999999999999</v>
      </c>
      <c r="AY31" s="75">
        <f t="shared" si="86"/>
        <v>18.338000000000001</v>
      </c>
      <c r="AZ31" s="75">
        <f t="shared" si="85"/>
        <v>18.925999999999998</v>
      </c>
      <c r="BA31" s="79">
        <f t="shared" ref="BA31:BG31" si="87">BA5+BA18</f>
        <v>225847.21</v>
      </c>
      <c r="BB31" s="79">
        <f t="shared" si="87"/>
        <v>247297.14</v>
      </c>
      <c r="BC31" s="79">
        <f t="shared" ref="BC31:BF31" si="88">BC5+BC18</f>
        <v>840388.83</v>
      </c>
      <c r="BD31" s="79">
        <f t="shared" si="88"/>
        <v>534701.05999999994</v>
      </c>
      <c r="BE31" s="79">
        <f t="shared" si="88"/>
        <v>178748.86000000002</v>
      </c>
      <c r="BF31" s="79">
        <f t="shared" si="88"/>
        <v>270544.33999999997</v>
      </c>
      <c r="BG31" s="79">
        <f t="shared" si="87"/>
        <v>172731.36000000002</v>
      </c>
      <c r="BH31" s="79">
        <f t="shared" si="7"/>
        <v>2470258.7999999998</v>
      </c>
      <c r="BI31" s="81">
        <v>101</v>
      </c>
      <c r="BJ31" s="81">
        <v>102.06</v>
      </c>
      <c r="BK31" s="81">
        <v>86.25</v>
      </c>
      <c r="BL31" s="81">
        <v>98.29</v>
      </c>
      <c r="BM31" s="81">
        <v>107.42</v>
      </c>
      <c r="BN31" s="81">
        <v>108.3</v>
      </c>
      <c r="BO31" s="81">
        <v>122.24</v>
      </c>
      <c r="BP31" s="93">
        <f t="shared" si="51"/>
        <v>101.00501341681574</v>
      </c>
      <c r="BQ31" s="93">
        <f t="shared" si="52"/>
        <v>102.0623772183244</v>
      </c>
      <c r="BR31" s="93">
        <f t="shared" si="53"/>
        <v>86.2556532895412</v>
      </c>
      <c r="BS31" s="93">
        <f t="shared" si="53"/>
        <v>98.290636029411758</v>
      </c>
      <c r="BT31" s="93">
        <f t="shared" si="53"/>
        <v>107.42118990384617</v>
      </c>
      <c r="BU31" s="93">
        <f t="shared" si="53"/>
        <v>108.30437950360287</v>
      </c>
      <c r="BV31" s="93">
        <f t="shared" si="54"/>
        <v>122.24441613588111</v>
      </c>
      <c r="BW31" s="94">
        <f t="shared" si="74"/>
        <v>-5.0134168157427439E-3</v>
      </c>
      <c r="BX31" s="94">
        <f t="shared" si="75"/>
        <v>-2.3772183243977452E-3</v>
      </c>
      <c r="BY31" s="94">
        <f t="shared" si="57"/>
        <v>-5.6532895412004791E-3</v>
      </c>
      <c r="BZ31" s="94">
        <f t="shared" si="58"/>
        <v>-6.3602941175133765E-4</v>
      </c>
      <c r="CA31" s="94">
        <f t="shared" si="59"/>
        <v>-1.1899038461677947E-3</v>
      </c>
      <c r="CB31" s="94">
        <f t="shared" si="60"/>
        <v>-4.3795036028768664E-3</v>
      </c>
      <c r="CC31" s="94">
        <f t="shared" si="76"/>
        <v>-4.416135881115224E-3</v>
      </c>
      <c r="CJ31" s="47"/>
      <c r="CK31" s="47"/>
      <c r="CL31" s="47"/>
    </row>
    <row r="32" spans="1:90" x14ac:dyDescent="0.2">
      <c r="A32" s="302"/>
      <c r="B32" s="72">
        <v>202210</v>
      </c>
      <c r="C32" s="73">
        <v>2264</v>
      </c>
      <c r="D32" s="73">
        <v>2470</v>
      </c>
      <c r="E32" s="73">
        <v>9821</v>
      </c>
      <c r="F32" s="73">
        <v>5497</v>
      </c>
      <c r="G32" s="73">
        <v>1691</v>
      </c>
      <c r="H32" s="73">
        <v>2572</v>
      </c>
      <c r="I32" s="73">
        <v>1511</v>
      </c>
      <c r="J32" s="73">
        <f t="shared" si="62"/>
        <v>25826</v>
      </c>
      <c r="K32" s="75">
        <f t="shared" ref="K32:AE32" si="89">K6</f>
        <v>1116969.7930000001</v>
      </c>
      <c r="L32" s="75">
        <f t="shared" si="89"/>
        <v>1273955.6189999999</v>
      </c>
      <c r="M32" s="75">
        <f t="shared" ref="M32:P32" si="90">M6</f>
        <v>4625184.8590000002</v>
      </c>
      <c r="N32" s="75">
        <f t="shared" si="90"/>
        <v>2777812.997</v>
      </c>
      <c r="O32" s="75">
        <f t="shared" si="90"/>
        <v>905603.33299999998</v>
      </c>
      <c r="P32" s="75">
        <f t="shared" si="90"/>
        <v>1311155.22</v>
      </c>
      <c r="Q32" s="75">
        <f t="shared" si="89"/>
        <v>795530.84499999997</v>
      </c>
      <c r="R32" s="75">
        <f t="shared" si="89"/>
        <v>469916.739</v>
      </c>
      <c r="S32" s="75">
        <f t="shared" si="89"/>
        <v>527520.25399999996</v>
      </c>
      <c r="T32" s="75">
        <f t="shared" ref="T32:W32" si="91">T6</f>
        <v>1475066.3689999999</v>
      </c>
      <c r="U32" s="75">
        <f t="shared" si="91"/>
        <v>1031190.1090000001</v>
      </c>
      <c r="V32" s="75">
        <f t="shared" si="91"/>
        <v>365817.16</v>
      </c>
      <c r="W32" s="75">
        <f t="shared" si="91"/>
        <v>506786.21500000003</v>
      </c>
      <c r="X32" s="75">
        <f t="shared" si="89"/>
        <v>330774.37699999998</v>
      </c>
      <c r="Y32" s="75">
        <f t="shared" si="89"/>
        <v>1586886.5319999999</v>
      </c>
      <c r="Z32" s="75">
        <f t="shared" si="89"/>
        <v>1801475.8729999999</v>
      </c>
      <c r="AA32" s="75">
        <f t="shared" ref="AA32:AD32" si="92">AA6</f>
        <v>6100251.2280000001</v>
      </c>
      <c r="AB32" s="75">
        <f t="shared" si="92"/>
        <v>3809003.1060000001</v>
      </c>
      <c r="AC32" s="75">
        <f t="shared" si="92"/>
        <v>1271420.493</v>
      </c>
      <c r="AD32" s="75">
        <f t="shared" si="92"/>
        <v>1817941.4350000001</v>
      </c>
      <c r="AE32" s="75">
        <f t="shared" si="89"/>
        <v>1126305.2220000001</v>
      </c>
      <c r="AF32" s="75">
        <f t="shared" ref="AF32:AL32" si="93">AF19</f>
        <v>26070.161</v>
      </c>
      <c r="AG32" s="75">
        <f t="shared" si="93"/>
        <v>24042.684000000001</v>
      </c>
      <c r="AH32" s="75">
        <f t="shared" ref="AH32:AK32" si="94">AH19</f>
        <v>77397.786999999997</v>
      </c>
      <c r="AI32" s="75">
        <f t="shared" si="94"/>
        <v>54582.832999999999</v>
      </c>
      <c r="AJ32" s="75">
        <f t="shared" si="94"/>
        <v>18464.776999999998</v>
      </c>
      <c r="AK32" s="75">
        <f t="shared" si="94"/>
        <v>39425.086000000003</v>
      </c>
      <c r="AL32" s="75">
        <f t="shared" si="93"/>
        <v>27232.232</v>
      </c>
      <c r="AM32" s="75">
        <f t="shared" ref="AM32:AS32" si="95">AM6</f>
        <v>697.226</v>
      </c>
      <c r="AN32" s="75">
        <f t="shared" si="95"/>
        <v>706.46100000000001</v>
      </c>
      <c r="AO32" s="75">
        <f t="shared" ref="AO32:AR32" si="96">AO6</f>
        <v>601.06899999999996</v>
      </c>
      <c r="AP32" s="75">
        <f t="shared" si="96"/>
        <v>651.22199999999998</v>
      </c>
      <c r="AQ32" s="75">
        <f t="shared" si="96"/>
        <v>688.74300000000005</v>
      </c>
      <c r="AR32" s="75">
        <f t="shared" si="96"/>
        <v>673.06200000000001</v>
      </c>
      <c r="AS32" s="75">
        <f t="shared" si="95"/>
        <v>685.93399999999997</v>
      </c>
      <c r="AT32" s="75">
        <f t="shared" ref="AT32:AZ32" si="97">AT19</f>
        <v>26.847999999999999</v>
      </c>
      <c r="AU32" s="75">
        <f t="shared" si="97"/>
        <v>27.635000000000002</v>
      </c>
      <c r="AV32" s="75">
        <f t="shared" ref="AV32:AY32" si="98">AV19</f>
        <v>25.268000000000001</v>
      </c>
      <c r="AW32" s="75">
        <f t="shared" si="98"/>
        <v>24.454000000000001</v>
      </c>
      <c r="AX32" s="75">
        <f t="shared" si="98"/>
        <v>23.917999999999999</v>
      </c>
      <c r="AY32" s="75">
        <f t="shared" si="98"/>
        <v>26.984999999999999</v>
      </c>
      <c r="AZ32" s="75">
        <f t="shared" si="97"/>
        <v>26.515999999999998</v>
      </c>
      <c r="BA32" s="79">
        <f t="shared" ref="BA32:BG32" si="99">BA6+BA19</f>
        <v>225702.87</v>
      </c>
      <c r="BB32" s="79">
        <f t="shared" si="99"/>
        <v>248225.59000000003</v>
      </c>
      <c r="BC32" s="79">
        <f t="shared" ref="BC32:BF32" si="100">BC6+BC19</f>
        <v>839946.04</v>
      </c>
      <c r="BD32" s="79">
        <f t="shared" si="100"/>
        <v>531772.87</v>
      </c>
      <c r="BE32" s="79">
        <f t="shared" si="100"/>
        <v>177980.35</v>
      </c>
      <c r="BF32" s="79">
        <f t="shared" si="100"/>
        <v>273980.27</v>
      </c>
      <c r="BG32" s="79">
        <f t="shared" si="99"/>
        <v>173930.53999999998</v>
      </c>
      <c r="BH32" s="79">
        <f t="shared" si="7"/>
        <v>2471538.5300000003</v>
      </c>
      <c r="BI32" s="81">
        <v>99.69</v>
      </c>
      <c r="BJ32" s="81">
        <v>100.49</v>
      </c>
      <c r="BK32" s="81">
        <v>85.52</v>
      </c>
      <c r="BL32" s="81">
        <v>96.73</v>
      </c>
      <c r="BM32" s="81">
        <v>105.25</v>
      </c>
      <c r="BN32" s="81">
        <v>106.52</v>
      </c>
      <c r="BO32" s="81">
        <v>115.1</v>
      </c>
      <c r="BP32" s="93">
        <f t="shared" si="51"/>
        <v>99.692080388692574</v>
      </c>
      <c r="BQ32" s="93">
        <f t="shared" si="52"/>
        <v>100.49619028340082</v>
      </c>
      <c r="BR32" s="93">
        <f t="shared" si="53"/>
        <v>85.525510640464319</v>
      </c>
      <c r="BS32" s="93">
        <f t="shared" si="53"/>
        <v>96.738742950700384</v>
      </c>
      <c r="BT32" s="93">
        <f t="shared" si="53"/>
        <v>105.25153755174453</v>
      </c>
      <c r="BU32" s="93">
        <f t="shared" si="53"/>
        <v>106.52421073094868</v>
      </c>
      <c r="BV32" s="93">
        <f t="shared" si="54"/>
        <v>115.10955658504301</v>
      </c>
      <c r="BW32" s="94">
        <f t="shared" si="74"/>
        <v>-2.0803886925762072E-3</v>
      </c>
      <c r="BX32" s="94">
        <f t="shared" si="75"/>
        <v>-6.1902834008265017E-3</v>
      </c>
      <c r="BY32" s="94">
        <f t="shared" si="57"/>
        <v>-5.5106404643225915E-3</v>
      </c>
      <c r="BZ32" s="94">
        <f t="shared" si="58"/>
        <v>-8.7429507003804474E-3</v>
      </c>
      <c r="CA32" s="94">
        <f t="shared" si="59"/>
        <v>-1.5375517445335163E-3</v>
      </c>
      <c r="CB32" s="94">
        <f t="shared" si="60"/>
        <v>-4.2107309486851818E-3</v>
      </c>
      <c r="CC32" s="94">
        <f t="shared" si="76"/>
        <v>-9.5565850430148203E-3</v>
      </c>
      <c r="CJ32" s="47"/>
      <c r="CK32" s="47"/>
      <c r="CL32" s="47"/>
    </row>
    <row r="33" spans="1:90" x14ac:dyDescent="0.2">
      <c r="A33" s="302"/>
      <c r="B33" s="72">
        <v>202211</v>
      </c>
      <c r="C33" s="73">
        <v>2245</v>
      </c>
      <c r="D33" s="73">
        <v>2488</v>
      </c>
      <c r="E33" s="73">
        <v>9825</v>
      </c>
      <c r="F33" s="73">
        <v>5510</v>
      </c>
      <c r="G33" s="73">
        <v>1700</v>
      </c>
      <c r="H33" s="73">
        <v>2651</v>
      </c>
      <c r="I33" s="73">
        <v>1590</v>
      </c>
      <c r="J33" s="73">
        <f t="shared" si="62"/>
        <v>26009</v>
      </c>
      <c r="K33" s="75">
        <f t="shared" ref="K33:AE33" si="101">K7</f>
        <v>1230514.3400000001</v>
      </c>
      <c r="L33" s="75">
        <f t="shared" si="101"/>
        <v>1412396.4790000001</v>
      </c>
      <c r="M33" s="75">
        <f t="shared" ref="M33:P33" si="102">M7</f>
        <v>5371192.1440000003</v>
      </c>
      <c r="N33" s="75">
        <f t="shared" si="102"/>
        <v>3159860.4019999998</v>
      </c>
      <c r="O33" s="75">
        <f t="shared" si="102"/>
        <v>1007753.893</v>
      </c>
      <c r="P33" s="75">
        <f t="shared" si="102"/>
        <v>1512130.301</v>
      </c>
      <c r="Q33" s="75">
        <f t="shared" si="101"/>
        <v>930302.76500000001</v>
      </c>
      <c r="R33" s="75">
        <f t="shared" si="101"/>
        <v>1084870.4920000001</v>
      </c>
      <c r="S33" s="75">
        <f t="shared" si="101"/>
        <v>1256753.1710000001</v>
      </c>
      <c r="T33" s="75">
        <f t="shared" ref="T33:W33" si="103">T7</f>
        <v>4029299.2779999999</v>
      </c>
      <c r="U33" s="75">
        <f t="shared" si="103"/>
        <v>2649156.7549999999</v>
      </c>
      <c r="V33" s="75">
        <f t="shared" si="103"/>
        <v>890029.91599999997</v>
      </c>
      <c r="W33" s="75">
        <f t="shared" si="103"/>
        <v>1340887.2749999999</v>
      </c>
      <c r="X33" s="75">
        <f t="shared" si="101"/>
        <v>813797.18400000001</v>
      </c>
      <c r="Y33" s="75">
        <f t="shared" si="101"/>
        <v>2315384.8319999999</v>
      </c>
      <c r="Z33" s="75">
        <f t="shared" si="101"/>
        <v>2669149.65</v>
      </c>
      <c r="AA33" s="75">
        <f t="shared" ref="AA33:AD33" si="104">AA7</f>
        <v>9400491.4220000003</v>
      </c>
      <c r="AB33" s="75">
        <f t="shared" si="104"/>
        <v>5809017.1569999997</v>
      </c>
      <c r="AC33" s="75">
        <f t="shared" si="104"/>
        <v>1897783.8089999999</v>
      </c>
      <c r="AD33" s="75">
        <f t="shared" si="104"/>
        <v>2853017.5759999999</v>
      </c>
      <c r="AE33" s="75">
        <f t="shared" si="101"/>
        <v>1744099.949</v>
      </c>
      <c r="AF33" s="75">
        <f t="shared" ref="AF33:AL33" si="105">AF20</f>
        <v>74798.505999999994</v>
      </c>
      <c r="AG33" s="75">
        <f t="shared" si="105"/>
        <v>70423.489000000001</v>
      </c>
      <c r="AH33" s="75">
        <f t="shared" ref="AH33:AK33" si="106">AH20</f>
        <v>239170.00200000001</v>
      </c>
      <c r="AI33" s="75">
        <f t="shared" si="106"/>
        <v>177060.43799999999</v>
      </c>
      <c r="AJ33" s="75">
        <f t="shared" si="106"/>
        <v>59267.254999999997</v>
      </c>
      <c r="AK33" s="75">
        <f t="shared" si="106"/>
        <v>122408.26</v>
      </c>
      <c r="AL33" s="75">
        <f t="shared" si="105"/>
        <v>88082.123000000007</v>
      </c>
      <c r="AM33" s="75">
        <f t="shared" ref="AM33:AS33" si="107">AM7</f>
        <v>1024.0530000000001</v>
      </c>
      <c r="AN33" s="75">
        <f t="shared" si="107"/>
        <v>1038.175</v>
      </c>
      <c r="AO33" s="75">
        <f t="shared" ref="AO33:AR33" si="108">AO7</f>
        <v>925.60900000000004</v>
      </c>
      <c r="AP33" s="75">
        <f t="shared" si="108"/>
        <v>989.94799999999998</v>
      </c>
      <c r="AQ33" s="75">
        <f t="shared" si="108"/>
        <v>1023.615</v>
      </c>
      <c r="AR33" s="75">
        <f t="shared" si="108"/>
        <v>1025.1590000000001</v>
      </c>
      <c r="AS33" s="75">
        <f t="shared" si="107"/>
        <v>1006.405</v>
      </c>
      <c r="AT33" s="75">
        <f t="shared" ref="AT33:AZ33" si="109">AT20</f>
        <v>73.765000000000001</v>
      </c>
      <c r="AU33" s="75">
        <f t="shared" si="109"/>
        <v>77.902000000000001</v>
      </c>
      <c r="AV33" s="75">
        <f t="shared" ref="AV33:AY33" si="110">AV20</f>
        <v>75.781999999999996</v>
      </c>
      <c r="AW33" s="75">
        <f t="shared" si="110"/>
        <v>75.893000000000001</v>
      </c>
      <c r="AX33" s="75">
        <f t="shared" si="110"/>
        <v>73.991</v>
      </c>
      <c r="AY33" s="75">
        <f t="shared" si="110"/>
        <v>79.278999999999996</v>
      </c>
      <c r="AZ33" s="75">
        <f t="shared" si="109"/>
        <v>79.784000000000006</v>
      </c>
      <c r="BA33" s="79">
        <f t="shared" ref="BA33:BG33" si="111">BA7+BA20</f>
        <v>370269.70999999996</v>
      </c>
      <c r="BB33" s="79">
        <f t="shared" si="111"/>
        <v>407694.31</v>
      </c>
      <c r="BC33" s="79">
        <f t="shared" ref="BC33:BF33" si="112">BC7+BC20</f>
        <v>1421075.5100000002</v>
      </c>
      <c r="BD33" s="79">
        <f t="shared" si="112"/>
        <v>912419.32000000007</v>
      </c>
      <c r="BE33" s="79">
        <f t="shared" si="112"/>
        <v>300247.67</v>
      </c>
      <c r="BF33" s="79">
        <f t="shared" si="112"/>
        <v>495187.48</v>
      </c>
      <c r="BG33" s="79">
        <f t="shared" si="111"/>
        <v>318863.03999999998</v>
      </c>
      <c r="BH33" s="79">
        <f t="shared" si="7"/>
        <v>4225757.04</v>
      </c>
      <c r="BI33" s="81">
        <v>164.93</v>
      </c>
      <c r="BJ33" s="81">
        <v>163.86</v>
      </c>
      <c r="BK33" s="81">
        <v>144.63</v>
      </c>
      <c r="BL33" s="81">
        <v>165.59</v>
      </c>
      <c r="BM33" s="81">
        <v>176.61</v>
      </c>
      <c r="BN33" s="81">
        <v>186.79</v>
      </c>
      <c r="BO33" s="81">
        <v>200.54</v>
      </c>
      <c r="BP33" s="93">
        <f t="shared" si="51"/>
        <v>164.93082850779507</v>
      </c>
      <c r="BQ33" s="93">
        <f t="shared" si="52"/>
        <v>163.8642725080386</v>
      </c>
      <c r="BR33" s="93">
        <f t="shared" si="53"/>
        <v>144.63872875318069</v>
      </c>
      <c r="BS33" s="93">
        <f t="shared" si="53"/>
        <v>165.5933430127042</v>
      </c>
      <c r="BT33" s="93">
        <f t="shared" si="53"/>
        <v>176.61627647058822</v>
      </c>
      <c r="BU33" s="93">
        <f t="shared" si="53"/>
        <v>186.79271218408147</v>
      </c>
      <c r="BV33" s="93">
        <f t="shared" si="54"/>
        <v>200.54279245283018</v>
      </c>
      <c r="BW33" s="94">
        <f t="shared" si="74"/>
        <v>-8.285077950631603E-4</v>
      </c>
      <c r="BX33" s="94">
        <f t="shared" si="75"/>
        <v>-4.2725080385821457E-3</v>
      </c>
      <c r="BY33" s="94">
        <f t="shared" si="57"/>
        <v>-8.7287531806907737E-3</v>
      </c>
      <c r="BZ33" s="94">
        <f t="shared" si="58"/>
        <v>-3.3430127041924607E-3</v>
      </c>
      <c r="CA33" s="94">
        <f t="shared" si="59"/>
        <v>-6.2764705882045746E-3</v>
      </c>
      <c r="CB33" s="94">
        <f t="shared" si="60"/>
        <v>-2.7121840814743337E-3</v>
      </c>
      <c r="CC33" s="94">
        <f t="shared" si="76"/>
        <v>-2.7924528301923601E-3</v>
      </c>
      <c r="CJ33" s="47"/>
      <c r="CK33" s="47"/>
      <c r="CL33" s="47"/>
    </row>
    <row r="34" spans="1:90" x14ac:dyDescent="0.2">
      <c r="A34" s="302"/>
      <c r="B34" s="72">
        <v>202212</v>
      </c>
      <c r="C34" s="73">
        <v>2245</v>
      </c>
      <c r="D34" s="73">
        <v>2500</v>
      </c>
      <c r="E34" s="73">
        <v>9732</v>
      </c>
      <c r="F34" s="73">
        <v>5452</v>
      </c>
      <c r="G34" s="73">
        <v>1690</v>
      </c>
      <c r="H34" s="73">
        <v>2646</v>
      </c>
      <c r="I34" s="73">
        <v>1612</v>
      </c>
      <c r="J34" s="73">
        <f t="shared" si="62"/>
        <v>25877</v>
      </c>
      <c r="K34" s="75">
        <f t="shared" ref="K34:AE34" si="113">K8</f>
        <v>1285445.696</v>
      </c>
      <c r="L34" s="75">
        <f t="shared" si="113"/>
        <v>1480231.2279999999</v>
      </c>
      <c r="M34" s="75">
        <f t="shared" ref="M34:P34" si="114">M8</f>
        <v>5642812.3130000001</v>
      </c>
      <c r="N34" s="75">
        <f t="shared" si="114"/>
        <v>3270816.375</v>
      </c>
      <c r="O34" s="75">
        <f t="shared" si="114"/>
        <v>1045117.3149999999</v>
      </c>
      <c r="P34" s="75">
        <f t="shared" si="114"/>
        <v>1567085.0649999999</v>
      </c>
      <c r="Q34" s="75">
        <f t="shared" si="113"/>
        <v>980334.61100000003</v>
      </c>
      <c r="R34" s="75">
        <f t="shared" si="113"/>
        <v>1832077.199</v>
      </c>
      <c r="S34" s="75">
        <f t="shared" si="113"/>
        <v>2197213.85</v>
      </c>
      <c r="T34" s="75">
        <f t="shared" ref="T34:W34" si="115">T8</f>
        <v>7165431.1789999995</v>
      </c>
      <c r="U34" s="75">
        <f t="shared" si="115"/>
        <v>4570207.6579999998</v>
      </c>
      <c r="V34" s="75">
        <f t="shared" si="115"/>
        <v>1594268.567</v>
      </c>
      <c r="W34" s="75">
        <f t="shared" si="115"/>
        <v>2195271.7489999998</v>
      </c>
      <c r="X34" s="75">
        <f t="shared" si="113"/>
        <v>1357175.3030000001</v>
      </c>
      <c r="Y34" s="75">
        <f t="shared" si="113"/>
        <v>3117522.895</v>
      </c>
      <c r="Z34" s="75">
        <f t="shared" si="113"/>
        <v>3677445.0780000002</v>
      </c>
      <c r="AA34" s="75">
        <f t="shared" ref="AA34:AD34" si="116">AA8</f>
        <v>12808243.492000001</v>
      </c>
      <c r="AB34" s="75">
        <f t="shared" si="116"/>
        <v>7841024.0329999998</v>
      </c>
      <c r="AC34" s="75">
        <f t="shared" si="116"/>
        <v>2639385.8820000002</v>
      </c>
      <c r="AD34" s="75">
        <f t="shared" si="116"/>
        <v>3762356.8139999998</v>
      </c>
      <c r="AE34" s="75">
        <f t="shared" si="113"/>
        <v>2337509.9139999999</v>
      </c>
      <c r="AF34" s="75">
        <f t="shared" ref="AF34:AL34" si="117">AF21</f>
        <v>114560.336</v>
      </c>
      <c r="AG34" s="75">
        <f t="shared" si="117"/>
        <v>106990.212</v>
      </c>
      <c r="AH34" s="75">
        <f t="shared" ref="AH34:AK34" si="118">AH21</f>
        <v>359782.26199999999</v>
      </c>
      <c r="AI34" s="75">
        <f t="shared" si="118"/>
        <v>272765.929</v>
      </c>
      <c r="AJ34" s="75">
        <f t="shared" si="118"/>
        <v>93524.986999999994</v>
      </c>
      <c r="AK34" s="75">
        <f t="shared" si="118"/>
        <v>186228.60500000001</v>
      </c>
      <c r="AL34" s="75">
        <f t="shared" si="117"/>
        <v>140282.204</v>
      </c>
      <c r="AM34" s="75">
        <f t="shared" ref="AM34:AS34" si="119">AM8</f>
        <v>1380.6559999999999</v>
      </c>
      <c r="AN34" s="75">
        <f t="shared" si="119"/>
        <v>1420.4110000000001</v>
      </c>
      <c r="AO34" s="75">
        <f t="shared" ref="AO34:AR34" si="120">AO8</f>
        <v>1273.3109999999999</v>
      </c>
      <c r="AP34" s="75">
        <f t="shared" si="120"/>
        <v>1351.201</v>
      </c>
      <c r="AQ34" s="75">
        <f t="shared" si="120"/>
        <v>1433.6690000000001</v>
      </c>
      <c r="AR34" s="75">
        <f t="shared" si="120"/>
        <v>1353.365</v>
      </c>
      <c r="AS34" s="75">
        <f t="shared" si="119"/>
        <v>1336.4829999999999</v>
      </c>
      <c r="AT34" s="75">
        <f t="shared" ref="AT34:AZ34" si="121">AT21</f>
        <v>115.6</v>
      </c>
      <c r="AU34" s="75">
        <f t="shared" si="121"/>
        <v>115.66500000000001</v>
      </c>
      <c r="AV34" s="75">
        <f t="shared" ref="AV34:AY34" si="122">AV21</f>
        <v>115.24</v>
      </c>
      <c r="AW34" s="75">
        <f t="shared" si="122"/>
        <v>118.645</v>
      </c>
      <c r="AX34" s="75">
        <f t="shared" si="122"/>
        <v>118.236</v>
      </c>
      <c r="AY34" s="75">
        <f t="shared" si="122"/>
        <v>121.95699999999999</v>
      </c>
      <c r="AZ34" s="75">
        <f t="shared" si="121"/>
        <v>127.297</v>
      </c>
      <c r="BA34" s="79">
        <f t="shared" ref="BA34:BG34" si="123">BA8+BA21</f>
        <v>518638.30999999994</v>
      </c>
      <c r="BB34" s="79">
        <f t="shared" si="123"/>
        <v>577134.04</v>
      </c>
      <c r="BC34" s="79">
        <f t="shared" ref="BC34:BF34" si="124">BC8+BC21</f>
        <v>1985942.95</v>
      </c>
      <c r="BD34" s="79">
        <f t="shared" si="124"/>
        <v>1280172.99</v>
      </c>
      <c r="BE34" s="79">
        <f t="shared" si="124"/>
        <v>433590.74</v>
      </c>
      <c r="BF34" s="79">
        <f t="shared" si="124"/>
        <v>688578.41999999993</v>
      </c>
      <c r="BG34" s="79">
        <f t="shared" si="123"/>
        <v>457770.35000000003</v>
      </c>
      <c r="BH34" s="79">
        <f t="shared" si="7"/>
        <v>5941827.7999999998</v>
      </c>
      <c r="BI34" s="81">
        <v>231.01</v>
      </c>
      <c r="BJ34" s="81">
        <v>230.85</v>
      </c>
      <c r="BK34" s="81">
        <v>204.06</v>
      </c>
      <c r="BL34" s="81">
        <v>234.8</v>
      </c>
      <c r="BM34" s="81">
        <v>256.56</v>
      </c>
      <c r="BN34" s="81">
        <v>260.23</v>
      </c>
      <c r="BO34" s="81">
        <v>283.97000000000003</v>
      </c>
      <c r="BP34" s="93">
        <f t="shared" si="51"/>
        <v>231.01929175946546</v>
      </c>
      <c r="BQ34" s="93">
        <f t="shared" si="52"/>
        <v>230.85361600000002</v>
      </c>
      <c r="BR34" s="93">
        <f t="shared" si="53"/>
        <v>204.06318845047267</v>
      </c>
      <c r="BS34" s="93">
        <f t="shared" si="53"/>
        <v>234.80795854732207</v>
      </c>
      <c r="BT34" s="93">
        <f t="shared" si="53"/>
        <v>256.56256804733727</v>
      </c>
      <c r="BU34" s="93">
        <f t="shared" si="53"/>
        <v>260.23371882086167</v>
      </c>
      <c r="BV34" s="93">
        <f t="shared" si="54"/>
        <v>283.97664392059556</v>
      </c>
      <c r="BW34" s="94">
        <f t="shared" si="74"/>
        <v>-9.2917594654693403E-3</v>
      </c>
      <c r="BX34" s="94">
        <f t="shared" si="75"/>
        <v>-3.6160000000222681E-3</v>
      </c>
      <c r="BY34" s="94">
        <f t="shared" si="57"/>
        <v>-3.1884504726633622E-3</v>
      </c>
      <c r="BZ34" s="94">
        <f t="shared" si="58"/>
        <v>-7.9585473220618042E-3</v>
      </c>
      <c r="CA34" s="94">
        <f t="shared" si="59"/>
        <v>-2.5680473372631241E-3</v>
      </c>
      <c r="CB34" s="94">
        <f t="shared" si="60"/>
        <v>-3.7188208616498741E-3</v>
      </c>
      <c r="CC34" s="94">
        <f t="shared" si="76"/>
        <v>-6.6439205955362013E-3</v>
      </c>
      <c r="CJ34" s="47"/>
      <c r="CK34" s="47"/>
      <c r="CL34" s="47"/>
    </row>
    <row r="35" spans="1:90" x14ac:dyDescent="0.2">
      <c r="A35" s="302"/>
      <c r="B35" s="72">
        <v>202301</v>
      </c>
      <c r="C35" s="73">
        <v>2250</v>
      </c>
      <c r="D35" s="73">
        <v>2524</v>
      </c>
      <c r="E35" s="73">
        <v>9886</v>
      </c>
      <c r="F35" s="73">
        <v>5561</v>
      </c>
      <c r="G35" s="73">
        <v>1739</v>
      </c>
      <c r="H35" s="73">
        <v>2789</v>
      </c>
      <c r="I35" s="73">
        <v>1738</v>
      </c>
      <c r="J35" s="73">
        <f t="shared" si="62"/>
        <v>26487</v>
      </c>
      <c r="K35" s="75">
        <f t="shared" ref="K35:AE35" si="125">K9</f>
        <v>1284472.7390000001</v>
      </c>
      <c r="L35" s="75">
        <f t="shared" si="125"/>
        <v>1491054.202</v>
      </c>
      <c r="M35" s="75">
        <f t="shared" ref="M35:P35" si="126">M9</f>
        <v>5721721.2520000003</v>
      </c>
      <c r="N35" s="75">
        <f t="shared" si="126"/>
        <v>3345298.4819999998</v>
      </c>
      <c r="O35" s="75">
        <f t="shared" si="126"/>
        <v>1078224.99</v>
      </c>
      <c r="P35" s="75">
        <f t="shared" si="126"/>
        <v>1656954.36</v>
      </c>
      <c r="Q35" s="75">
        <f t="shared" si="125"/>
        <v>1062063.5330000001</v>
      </c>
      <c r="R35" s="75">
        <f t="shared" si="125"/>
        <v>1783911.1329999999</v>
      </c>
      <c r="S35" s="75">
        <f t="shared" si="125"/>
        <v>2152589.7340000002</v>
      </c>
      <c r="T35" s="75">
        <f t="shared" ref="T35:W35" si="127">T9</f>
        <v>7231116.9469999997</v>
      </c>
      <c r="U35" s="75">
        <f t="shared" si="127"/>
        <v>4635088.0319999997</v>
      </c>
      <c r="V35" s="75">
        <f t="shared" si="127"/>
        <v>1647779.821</v>
      </c>
      <c r="W35" s="75">
        <f t="shared" si="127"/>
        <v>2365544.122</v>
      </c>
      <c r="X35" s="75">
        <f t="shared" si="125"/>
        <v>1479660.4339999999</v>
      </c>
      <c r="Y35" s="75">
        <f t="shared" si="125"/>
        <v>3068383.872</v>
      </c>
      <c r="Z35" s="75">
        <f t="shared" si="125"/>
        <v>3643643.9360000002</v>
      </c>
      <c r="AA35" s="75">
        <f t="shared" ref="AA35:AD35" si="128">AA9</f>
        <v>12952838.198999999</v>
      </c>
      <c r="AB35" s="75">
        <f t="shared" si="128"/>
        <v>7980386.5140000004</v>
      </c>
      <c r="AC35" s="75">
        <f t="shared" si="128"/>
        <v>2726004.8110000002</v>
      </c>
      <c r="AD35" s="75">
        <f t="shared" si="128"/>
        <v>4022498.4819999998</v>
      </c>
      <c r="AE35" s="75">
        <f t="shared" si="125"/>
        <v>2541723.9670000002</v>
      </c>
      <c r="AF35" s="75">
        <f t="shared" ref="AF35:AL35" si="129">AF22</f>
        <v>111373.856</v>
      </c>
      <c r="AG35" s="75">
        <f t="shared" si="129"/>
        <v>100288.25199999999</v>
      </c>
      <c r="AH35" s="75">
        <f t="shared" ref="AH35:AK35" si="130">AH22</f>
        <v>341786.62900000002</v>
      </c>
      <c r="AI35" s="75">
        <f t="shared" si="130"/>
        <v>261525.37</v>
      </c>
      <c r="AJ35" s="75">
        <f t="shared" si="130"/>
        <v>88993.631999999998</v>
      </c>
      <c r="AK35" s="75">
        <f t="shared" si="130"/>
        <v>182965.041</v>
      </c>
      <c r="AL35" s="75">
        <f t="shared" si="129"/>
        <v>146315.136</v>
      </c>
      <c r="AM35" s="75">
        <f t="shared" ref="AM35:AS35" si="131">AM9</f>
        <v>1356.491</v>
      </c>
      <c r="AN35" s="75">
        <f t="shared" si="131"/>
        <v>1396.567</v>
      </c>
      <c r="AO35" s="75">
        <f t="shared" ref="AO35:AR35" si="132">AO9</f>
        <v>1267.6489999999999</v>
      </c>
      <c r="AP35" s="75">
        <f t="shared" si="132"/>
        <v>1346.2190000000001</v>
      </c>
      <c r="AQ35" s="75">
        <f t="shared" si="132"/>
        <v>1437.7660000000001</v>
      </c>
      <c r="AR35" s="75">
        <f t="shared" si="132"/>
        <v>1369.5940000000001</v>
      </c>
      <c r="AS35" s="75">
        <f t="shared" si="131"/>
        <v>1338.453</v>
      </c>
      <c r="AT35" s="75">
        <f t="shared" ref="AT35:AZ35" si="133">AT22</f>
        <v>109.512</v>
      </c>
      <c r="AU35" s="75">
        <f t="shared" si="133"/>
        <v>108.069</v>
      </c>
      <c r="AV35" s="75">
        <f t="shared" ref="AV35:AY35" si="134">AV22</f>
        <v>107.61499999999999</v>
      </c>
      <c r="AW35" s="75">
        <f t="shared" si="134"/>
        <v>110.86199999999999</v>
      </c>
      <c r="AX35" s="75">
        <f t="shared" si="134"/>
        <v>109.733</v>
      </c>
      <c r="AY35" s="75">
        <f t="shared" si="134"/>
        <v>114.42400000000001</v>
      </c>
      <c r="AZ35" s="75">
        <f t="shared" si="133"/>
        <v>122.541</v>
      </c>
      <c r="BA35" s="79">
        <f t="shared" ref="BA35:BG35" si="135">BA9+BA22</f>
        <v>520744.05</v>
      </c>
      <c r="BB35" s="79">
        <f t="shared" si="135"/>
        <v>578126.01</v>
      </c>
      <c r="BC35" s="79">
        <f t="shared" ref="BC35:BF35" si="136">BC9+BC22</f>
        <v>2028837.3299999998</v>
      </c>
      <c r="BD35" s="79">
        <f t="shared" si="136"/>
        <v>1312117.48</v>
      </c>
      <c r="BE35" s="79">
        <f t="shared" si="136"/>
        <v>448234.07</v>
      </c>
      <c r="BF35" s="79">
        <f t="shared" si="136"/>
        <v>732355.42999999993</v>
      </c>
      <c r="BG35" s="79">
        <f t="shared" si="135"/>
        <v>500584.62</v>
      </c>
      <c r="BH35" s="79">
        <f t="shared" si="7"/>
        <v>6120998.9899999993</v>
      </c>
      <c r="BI35" s="81">
        <v>231.44</v>
      </c>
      <c r="BJ35" s="81">
        <v>229.05</v>
      </c>
      <c r="BK35" s="81">
        <v>205.22</v>
      </c>
      <c r="BL35" s="81">
        <v>235.94</v>
      </c>
      <c r="BM35" s="81">
        <v>257.75</v>
      </c>
      <c r="BN35" s="81">
        <v>262.58</v>
      </c>
      <c r="BO35" s="81">
        <v>288.02</v>
      </c>
      <c r="BP35" s="93">
        <f t="shared" si="51"/>
        <v>231.4418</v>
      </c>
      <c r="BQ35" s="93">
        <f t="shared" si="52"/>
        <v>229.05150950871632</v>
      </c>
      <c r="BR35" s="93">
        <f t="shared" si="53"/>
        <v>205.22327837345739</v>
      </c>
      <c r="BS35" s="93">
        <f t="shared" si="53"/>
        <v>235.94991548282684</v>
      </c>
      <c r="BT35" s="93">
        <f t="shared" si="53"/>
        <v>257.75392179413456</v>
      </c>
      <c r="BU35" s="93">
        <f t="shared" si="53"/>
        <v>262.58710290426671</v>
      </c>
      <c r="BV35" s="93">
        <f t="shared" si="54"/>
        <v>288.02337169159955</v>
      </c>
      <c r="BW35" s="94">
        <f t="shared" si="74"/>
        <v>-1.8000000000029104E-3</v>
      </c>
      <c r="BX35" s="94">
        <f t="shared" si="75"/>
        <v>-1.5095087163103926E-3</v>
      </c>
      <c r="BY35" s="94">
        <f t="shared" si="57"/>
        <v>-3.2783734573911261E-3</v>
      </c>
      <c r="BZ35" s="94">
        <f t="shared" si="58"/>
        <v>-9.9154828268410711E-3</v>
      </c>
      <c r="CA35" s="94">
        <f t="shared" si="59"/>
        <v>-3.9217941345555118E-3</v>
      </c>
      <c r="CB35" s="94">
        <f t="shared" si="60"/>
        <v>-7.1029042667305475E-3</v>
      </c>
      <c r="CC35" s="94">
        <f t="shared" si="76"/>
        <v>-3.3716915995682939E-3</v>
      </c>
      <c r="CJ35" s="47"/>
      <c r="CK35" s="47"/>
      <c r="CL35" s="47"/>
    </row>
    <row r="36" spans="1:90" x14ac:dyDescent="0.2">
      <c r="A36" s="302"/>
      <c r="B36" s="72">
        <v>202302</v>
      </c>
      <c r="C36" s="73">
        <v>2275</v>
      </c>
      <c r="D36" s="73">
        <v>2535</v>
      </c>
      <c r="E36" s="73">
        <v>9870</v>
      </c>
      <c r="F36" s="73">
        <v>5565</v>
      </c>
      <c r="G36" s="73">
        <v>1754</v>
      </c>
      <c r="H36" s="73">
        <v>2821</v>
      </c>
      <c r="I36" s="73">
        <v>1830</v>
      </c>
      <c r="J36" s="73">
        <f t="shared" si="62"/>
        <v>26650</v>
      </c>
      <c r="K36" s="75">
        <f t="shared" ref="K36:AE36" si="137">K10</f>
        <v>1285497.43</v>
      </c>
      <c r="L36" s="75">
        <f t="shared" si="137"/>
        <v>1481164.308</v>
      </c>
      <c r="M36" s="75">
        <f t="shared" ref="M36:P36" si="138">M10</f>
        <v>5631004.892</v>
      </c>
      <c r="N36" s="75">
        <f t="shared" si="138"/>
        <v>3291272.1039999998</v>
      </c>
      <c r="O36" s="75">
        <f t="shared" si="138"/>
        <v>1073324.379</v>
      </c>
      <c r="P36" s="75">
        <f t="shared" si="138"/>
        <v>1656376.7239999999</v>
      </c>
      <c r="Q36" s="75">
        <f t="shared" si="137"/>
        <v>1098951.156</v>
      </c>
      <c r="R36" s="75">
        <f t="shared" si="137"/>
        <v>1635061.5360000001</v>
      </c>
      <c r="S36" s="75">
        <f t="shared" si="137"/>
        <v>1921356.906</v>
      </c>
      <c r="T36" s="75">
        <f t="shared" ref="T36:W36" si="139">T10</f>
        <v>6211847.398</v>
      </c>
      <c r="U36" s="75">
        <f t="shared" si="139"/>
        <v>4064109.3029999998</v>
      </c>
      <c r="V36" s="75">
        <f t="shared" si="139"/>
        <v>1431837.0859999999</v>
      </c>
      <c r="W36" s="75">
        <f t="shared" si="139"/>
        <v>2072419.7949999999</v>
      </c>
      <c r="X36" s="75">
        <f t="shared" si="137"/>
        <v>1315811.459</v>
      </c>
      <c r="Y36" s="75">
        <f t="shared" si="137"/>
        <v>2920558.966</v>
      </c>
      <c r="Z36" s="75">
        <f t="shared" si="137"/>
        <v>3402521.2140000002</v>
      </c>
      <c r="AA36" s="75">
        <f t="shared" ref="AA36:AD36" si="140">AA10</f>
        <v>11842852.289999999</v>
      </c>
      <c r="AB36" s="75">
        <f t="shared" si="140"/>
        <v>7355381.4069999997</v>
      </c>
      <c r="AC36" s="75">
        <f t="shared" si="140"/>
        <v>2505161.4649999999</v>
      </c>
      <c r="AD36" s="75">
        <f t="shared" si="140"/>
        <v>3728796.5189999999</v>
      </c>
      <c r="AE36" s="75">
        <f t="shared" si="137"/>
        <v>2414762.6150000002</v>
      </c>
      <c r="AF36" s="75">
        <f t="shared" ref="AF36:AL36" si="141">AF23</f>
        <v>104907.538</v>
      </c>
      <c r="AG36" s="75">
        <f t="shared" si="141"/>
        <v>98096.471000000005</v>
      </c>
      <c r="AH36" s="75">
        <f t="shared" ref="AH36:AK36" si="142">AH23</f>
        <v>323256.82799999998</v>
      </c>
      <c r="AI36" s="75">
        <f t="shared" si="142"/>
        <v>245262.755</v>
      </c>
      <c r="AJ36" s="75">
        <f t="shared" si="142"/>
        <v>85596.771999999997</v>
      </c>
      <c r="AK36" s="75">
        <f t="shared" si="142"/>
        <v>173908.21900000001</v>
      </c>
      <c r="AL36" s="75">
        <f t="shared" si="141"/>
        <v>140378.57800000001</v>
      </c>
      <c r="AM36" s="75">
        <f t="shared" ref="AM36:AS36" si="143">AM10</f>
        <v>1276.4680000000001</v>
      </c>
      <c r="AN36" s="75">
        <f t="shared" si="143"/>
        <v>1296.1980000000001</v>
      </c>
      <c r="AO36" s="75">
        <f t="shared" ref="AO36:AR36" si="144">AO10</f>
        <v>1160.4949999999999</v>
      </c>
      <c r="AP36" s="75">
        <f t="shared" si="144"/>
        <v>1241.2049999999999</v>
      </c>
      <c r="AQ36" s="75">
        <f t="shared" si="144"/>
        <v>1308.1780000000001</v>
      </c>
      <c r="AR36" s="75">
        <f t="shared" si="144"/>
        <v>1256.3330000000001</v>
      </c>
      <c r="AS36" s="75">
        <f t="shared" si="143"/>
        <v>1210.4069999999999</v>
      </c>
      <c r="AT36" s="75">
        <f t="shared" ref="AT36:AZ36" si="145">AT23</f>
        <v>103.76600000000001</v>
      </c>
      <c r="AU36" s="75">
        <f t="shared" si="145"/>
        <v>105.14</v>
      </c>
      <c r="AV36" s="75">
        <f t="shared" ref="AV36:AY36" si="146">AV23</f>
        <v>102.102</v>
      </c>
      <c r="AW36" s="75">
        <f t="shared" si="146"/>
        <v>104.18899999999999</v>
      </c>
      <c r="AX36" s="75">
        <f t="shared" si="146"/>
        <v>105.155</v>
      </c>
      <c r="AY36" s="75">
        <f t="shared" si="146"/>
        <v>108.42100000000001</v>
      </c>
      <c r="AZ36" s="75">
        <f t="shared" si="145"/>
        <v>113.943</v>
      </c>
      <c r="BA36" s="79">
        <f t="shared" ref="BA36:BG36" si="147">BA10+BA23</f>
        <v>530985.71</v>
      </c>
      <c r="BB36" s="79">
        <f t="shared" si="147"/>
        <v>588341.48</v>
      </c>
      <c r="BC36" s="79">
        <f t="shared" ref="BC36:BF36" si="148">BC10+BC23</f>
        <v>2016201.97</v>
      </c>
      <c r="BD36" s="79">
        <f t="shared" si="148"/>
        <v>1309176.54</v>
      </c>
      <c r="BE36" s="79">
        <f t="shared" si="148"/>
        <v>448985.49</v>
      </c>
      <c r="BF36" s="79">
        <f t="shared" si="148"/>
        <v>734807.19</v>
      </c>
      <c r="BG36" s="79">
        <f t="shared" si="147"/>
        <v>511746.03</v>
      </c>
      <c r="BH36" s="79">
        <f t="shared" si="7"/>
        <v>6140244.4100000011</v>
      </c>
      <c r="BI36" s="81">
        <v>233.4</v>
      </c>
      <c r="BJ36" s="81">
        <v>232.08</v>
      </c>
      <c r="BK36" s="81">
        <v>204.27</v>
      </c>
      <c r="BL36" s="81">
        <v>235.25</v>
      </c>
      <c r="BM36" s="81">
        <v>255.97</v>
      </c>
      <c r="BN36" s="81">
        <v>260.47000000000003</v>
      </c>
      <c r="BO36" s="81">
        <v>279.64</v>
      </c>
      <c r="BP36" s="93">
        <f t="shared" si="51"/>
        <v>233.40031208791208</v>
      </c>
      <c r="BQ36" s="93">
        <f t="shared" si="52"/>
        <v>232.08736883629192</v>
      </c>
      <c r="BR36" s="93">
        <f t="shared" si="53"/>
        <v>204.27578216818642</v>
      </c>
      <c r="BS36" s="93">
        <f t="shared" si="53"/>
        <v>235.25184905660379</v>
      </c>
      <c r="BT36" s="93">
        <f>BE36/G36</f>
        <v>255.97804446978336</v>
      </c>
      <c r="BU36" s="93">
        <f t="shared" si="53"/>
        <v>260.47755760368659</v>
      </c>
      <c r="BV36" s="93">
        <f t="shared" si="54"/>
        <v>279.64263934426231</v>
      </c>
      <c r="BW36" s="94">
        <f t="shared" si="74"/>
        <v>-3.1208791207859576E-4</v>
      </c>
      <c r="BX36" s="94">
        <f t="shared" si="75"/>
        <v>-7.3688362919028805E-3</v>
      </c>
      <c r="BY36" s="94">
        <f t="shared" si="57"/>
        <v>-5.7821681864140828E-3</v>
      </c>
      <c r="BZ36" s="94">
        <f t="shared" si="58"/>
        <v>-1.8490566037883127E-3</v>
      </c>
      <c r="CA36" s="94">
        <f t="shared" si="59"/>
        <v>-8.0444697833570444E-3</v>
      </c>
      <c r="CB36" s="94">
        <f t="shared" si="60"/>
        <v>-7.5576036865641072E-3</v>
      </c>
      <c r="CC36" s="94">
        <f t="shared" si="76"/>
        <v>-2.6393442623202645E-3</v>
      </c>
      <c r="CJ36" s="47"/>
      <c r="CK36" s="47"/>
      <c r="CL36" s="47"/>
    </row>
    <row r="37" spans="1:90" x14ac:dyDescent="0.2">
      <c r="A37" s="302"/>
      <c r="B37" s="72">
        <v>202303</v>
      </c>
      <c r="C37" s="73">
        <v>2248</v>
      </c>
      <c r="D37" s="73">
        <v>2509</v>
      </c>
      <c r="E37" s="73">
        <v>9802</v>
      </c>
      <c r="F37" s="73">
        <v>5528</v>
      </c>
      <c r="G37" s="73">
        <v>1730</v>
      </c>
      <c r="H37" s="73">
        <v>2813</v>
      </c>
      <c r="I37" s="73">
        <v>1936</v>
      </c>
      <c r="J37" s="73">
        <f t="shared" si="62"/>
        <v>26566</v>
      </c>
      <c r="K37" s="75">
        <f t="shared" ref="K37:AE37" si="149">K11</f>
        <v>1273938.703</v>
      </c>
      <c r="L37" s="75">
        <f t="shared" si="149"/>
        <v>1466320.4469999999</v>
      </c>
      <c r="M37" s="75">
        <f t="shared" ref="M37:P37" si="150">M11</f>
        <v>5598590.1710000001</v>
      </c>
      <c r="N37" s="75">
        <f t="shared" si="150"/>
        <v>3277122.9279999998</v>
      </c>
      <c r="O37" s="75">
        <f t="shared" si="150"/>
        <v>1061268.4979999999</v>
      </c>
      <c r="P37" s="75">
        <f t="shared" si="150"/>
        <v>1647735.2520000001</v>
      </c>
      <c r="Q37" s="75">
        <f t="shared" si="149"/>
        <v>1148134.2849999999</v>
      </c>
      <c r="R37" s="75">
        <f t="shared" si="149"/>
        <v>1625706.834</v>
      </c>
      <c r="S37" s="75">
        <f t="shared" si="149"/>
        <v>1945607.3670000001</v>
      </c>
      <c r="T37" s="75">
        <f t="shared" ref="T37:W37" si="151">T11</f>
        <v>6336069.3820000002</v>
      </c>
      <c r="U37" s="75">
        <f t="shared" si="151"/>
        <v>4127354.3360000001</v>
      </c>
      <c r="V37" s="75">
        <f t="shared" si="151"/>
        <v>1463884.4939999999</v>
      </c>
      <c r="W37" s="75">
        <f t="shared" si="151"/>
        <v>2141364.4369999999</v>
      </c>
      <c r="X37" s="75">
        <f t="shared" si="149"/>
        <v>1399420.409</v>
      </c>
      <c r="Y37" s="75">
        <f t="shared" si="149"/>
        <v>2899645.537</v>
      </c>
      <c r="Z37" s="75">
        <f t="shared" si="149"/>
        <v>3411927.8139999998</v>
      </c>
      <c r="AA37" s="75">
        <f t="shared" ref="AA37:AD37" si="152">AA11</f>
        <v>11934659.552999999</v>
      </c>
      <c r="AB37" s="75">
        <f t="shared" si="152"/>
        <v>7404477.2640000004</v>
      </c>
      <c r="AC37" s="75">
        <f t="shared" si="152"/>
        <v>2525152.9920000001</v>
      </c>
      <c r="AD37" s="75">
        <f t="shared" si="152"/>
        <v>3789099.6889999998</v>
      </c>
      <c r="AE37" s="75">
        <f t="shared" si="149"/>
        <v>2547554.6940000001</v>
      </c>
      <c r="AF37" s="75">
        <f t="shared" ref="AF37:AL37" si="153">AF24</f>
        <v>108752.704</v>
      </c>
      <c r="AG37" s="75">
        <f t="shared" si="153"/>
        <v>97494.532000000007</v>
      </c>
      <c r="AH37" s="75">
        <f t="shared" ref="AH37:AK37" si="154">AH24</f>
        <v>330483.50699999998</v>
      </c>
      <c r="AI37" s="75">
        <f t="shared" si="154"/>
        <v>252575.549</v>
      </c>
      <c r="AJ37" s="75">
        <f t="shared" si="154"/>
        <v>86455.100999999995</v>
      </c>
      <c r="AK37" s="75">
        <f t="shared" si="154"/>
        <v>175949.09299999999</v>
      </c>
      <c r="AL37" s="75">
        <f t="shared" si="153"/>
        <v>148562.935</v>
      </c>
      <c r="AM37" s="75">
        <f t="shared" ref="AM37:AS37" si="155">AM11</f>
        <v>1282.461</v>
      </c>
      <c r="AN37" s="75">
        <f t="shared" si="155"/>
        <v>1312.279</v>
      </c>
      <c r="AO37" s="75">
        <f t="shared" ref="AO37:AR37" si="156">AO11</f>
        <v>1176.6400000000001</v>
      </c>
      <c r="AP37" s="75">
        <f t="shared" si="156"/>
        <v>1256.7</v>
      </c>
      <c r="AQ37" s="75">
        <f t="shared" si="156"/>
        <v>1336.059</v>
      </c>
      <c r="AR37" s="75">
        <f t="shared" si="156"/>
        <v>1281.8330000000001</v>
      </c>
      <c r="AS37" s="75">
        <f t="shared" si="155"/>
        <v>1214.856</v>
      </c>
      <c r="AT37" s="75">
        <f t="shared" ref="AT37:AZ37" si="157">AT24</f>
        <v>107.46299999999999</v>
      </c>
      <c r="AU37" s="75">
        <f t="shared" si="157"/>
        <v>105.399</v>
      </c>
      <c r="AV37" s="75">
        <f t="shared" ref="AV37:AY37" si="158">AV24</f>
        <v>103.827</v>
      </c>
      <c r="AW37" s="75">
        <f t="shared" si="158"/>
        <v>107.387</v>
      </c>
      <c r="AX37" s="75">
        <f t="shared" si="158"/>
        <v>106.60299999999999</v>
      </c>
      <c r="AY37" s="75">
        <f t="shared" si="158"/>
        <v>109.557</v>
      </c>
      <c r="AZ37" s="75">
        <f t="shared" si="157"/>
        <v>117.348</v>
      </c>
      <c r="BA37" s="79">
        <f t="shared" ref="BA37:BG37" si="159">BA11+BA24</f>
        <v>538205.6</v>
      </c>
      <c r="BB37" s="79">
        <f t="shared" si="159"/>
        <v>593639.94999999995</v>
      </c>
      <c r="BC37" s="79">
        <f t="shared" ref="BC37:BF37" si="160">BC11+BC24</f>
        <v>2055928.61</v>
      </c>
      <c r="BD37" s="79">
        <f t="shared" si="160"/>
        <v>1336229.49</v>
      </c>
      <c r="BE37" s="79">
        <f t="shared" si="160"/>
        <v>456900.64</v>
      </c>
      <c r="BF37" s="79">
        <f t="shared" si="160"/>
        <v>750409.24</v>
      </c>
      <c r="BG37" s="79">
        <f t="shared" si="159"/>
        <v>543801.4</v>
      </c>
      <c r="BH37" s="79">
        <f t="shared" si="7"/>
        <v>6275114.9300000006</v>
      </c>
      <c r="BI37" s="81">
        <v>239.41</v>
      </c>
      <c r="BJ37" s="81">
        <v>236.6</v>
      </c>
      <c r="BK37" s="81">
        <v>209.74</v>
      </c>
      <c r="BL37" s="81">
        <v>241.72</v>
      </c>
      <c r="BM37" s="81">
        <v>264.10000000000002</v>
      </c>
      <c r="BN37" s="81">
        <v>266.76</v>
      </c>
      <c r="BO37" s="81">
        <v>280.88</v>
      </c>
      <c r="BP37" s="93">
        <f t="shared" si="51"/>
        <v>239.4153024911032</v>
      </c>
      <c r="BQ37" s="93">
        <f t="shared" si="52"/>
        <v>236.60420486249501</v>
      </c>
      <c r="BR37" s="93">
        <f t="shared" si="53"/>
        <v>209.74582840236687</v>
      </c>
      <c r="BS37" s="93">
        <f t="shared" si="53"/>
        <v>241.72024059334299</v>
      </c>
      <c r="BT37" s="93">
        <f t="shared" si="53"/>
        <v>264.10441618497111</v>
      </c>
      <c r="BU37" s="93">
        <f t="shared" si="53"/>
        <v>266.76474937788839</v>
      </c>
      <c r="BV37" s="93">
        <f t="shared" si="54"/>
        <v>280.88915289256198</v>
      </c>
      <c r="BW37" s="94">
        <f t="shared" si="74"/>
        <v>-5.30249110320824E-3</v>
      </c>
      <c r="BX37" s="94">
        <f t="shared" si="75"/>
        <v>-4.2048624950155045E-3</v>
      </c>
      <c r="BY37" s="94">
        <f t="shared" si="57"/>
        <v>-5.828402366859109E-3</v>
      </c>
      <c r="BZ37" s="94">
        <f t="shared" si="58"/>
        <v>-2.4059334299408874E-4</v>
      </c>
      <c r="CA37" s="94">
        <f t="shared" si="59"/>
        <v>-4.4161849710917522E-3</v>
      </c>
      <c r="CB37" s="94">
        <f t="shared" si="60"/>
        <v>-4.7493778884017956E-3</v>
      </c>
      <c r="CC37" s="94">
        <f t="shared" si="76"/>
        <v>-9.1528925619854817E-3</v>
      </c>
      <c r="CJ37" s="47"/>
      <c r="CK37" s="47"/>
      <c r="CL37" s="47"/>
    </row>
    <row r="38" spans="1:90" x14ac:dyDescent="0.2">
      <c r="A38" s="302"/>
      <c r="B38" s="72">
        <v>202304</v>
      </c>
      <c r="C38" s="73">
        <v>2243</v>
      </c>
      <c r="D38" s="73">
        <v>2495</v>
      </c>
      <c r="E38" s="73">
        <v>9752</v>
      </c>
      <c r="F38" s="73">
        <v>5495</v>
      </c>
      <c r="G38" s="73">
        <v>1726</v>
      </c>
      <c r="H38" s="73">
        <v>2795</v>
      </c>
      <c r="I38" s="73">
        <v>2014</v>
      </c>
      <c r="J38" s="73">
        <f t="shared" si="62"/>
        <v>26520</v>
      </c>
      <c r="K38" s="75">
        <f t="shared" ref="K38:AE38" si="161">K12</f>
        <v>1242561.9580000001</v>
      </c>
      <c r="L38" s="75">
        <f t="shared" si="161"/>
        <v>1436181.202</v>
      </c>
      <c r="M38" s="75">
        <f t="shared" ref="M38:P38" si="162">M12</f>
        <v>5431500.1560000004</v>
      </c>
      <c r="N38" s="75">
        <f t="shared" si="162"/>
        <v>3190332.8220000002</v>
      </c>
      <c r="O38" s="75">
        <f t="shared" si="162"/>
        <v>1038610.847</v>
      </c>
      <c r="P38" s="75">
        <f t="shared" si="162"/>
        <v>1610113.8670000001</v>
      </c>
      <c r="Q38" s="75">
        <f t="shared" si="161"/>
        <v>1169695.6200000001</v>
      </c>
      <c r="R38" s="75">
        <f t="shared" si="161"/>
        <v>1325789.618</v>
      </c>
      <c r="S38" s="75">
        <f t="shared" si="161"/>
        <v>1551592.7320000001</v>
      </c>
      <c r="T38" s="75">
        <f t="shared" ref="T38:W38" si="163">T12</f>
        <v>4911024.8289999999</v>
      </c>
      <c r="U38" s="75">
        <f t="shared" si="163"/>
        <v>3249816.9249999998</v>
      </c>
      <c r="V38" s="75">
        <f t="shared" si="163"/>
        <v>1170201.9450000001</v>
      </c>
      <c r="W38" s="75">
        <f t="shared" si="163"/>
        <v>1625030.21</v>
      </c>
      <c r="X38" s="75">
        <f t="shared" si="161"/>
        <v>1131131.1340000001</v>
      </c>
      <c r="Y38" s="75">
        <f t="shared" si="161"/>
        <v>2568351.5759999999</v>
      </c>
      <c r="Z38" s="75">
        <f t="shared" si="161"/>
        <v>2987773.9339999999</v>
      </c>
      <c r="AA38" s="75">
        <f t="shared" ref="AA38:AD38" si="164">AA12</f>
        <v>10342524.984999999</v>
      </c>
      <c r="AB38" s="75">
        <f t="shared" si="164"/>
        <v>6440149.7470000004</v>
      </c>
      <c r="AC38" s="75">
        <f t="shared" si="164"/>
        <v>2208812.7919999999</v>
      </c>
      <c r="AD38" s="75">
        <f t="shared" si="164"/>
        <v>3235144.077</v>
      </c>
      <c r="AE38" s="75">
        <f t="shared" si="161"/>
        <v>2300826.7540000002</v>
      </c>
      <c r="AF38" s="75">
        <f t="shared" ref="AF38:AL38" si="165">AF25</f>
        <v>83605.823000000004</v>
      </c>
      <c r="AG38" s="75">
        <f t="shared" si="165"/>
        <v>76390.284</v>
      </c>
      <c r="AH38" s="75">
        <f t="shared" ref="AH38:AK38" si="166">AH25</f>
        <v>256173.53</v>
      </c>
      <c r="AI38" s="75">
        <f t="shared" si="166"/>
        <v>194791.72700000001</v>
      </c>
      <c r="AJ38" s="75">
        <f t="shared" si="166"/>
        <v>66977.476999999999</v>
      </c>
      <c r="AK38" s="75">
        <f t="shared" si="166"/>
        <v>135275.34700000001</v>
      </c>
      <c r="AL38" s="75">
        <f t="shared" si="165"/>
        <v>119022.852</v>
      </c>
      <c r="AM38" s="75">
        <f t="shared" ref="AM38:AS38" si="167">AM12</f>
        <v>1139.9690000000001</v>
      </c>
      <c r="AN38" s="75">
        <f t="shared" si="167"/>
        <v>1157.154</v>
      </c>
      <c r="AO38" s="75">
        <f t="shared" ref="AO38:AR38" si="168">AO12</f>
        <v>1025.027</v>
      </c>
      <c r="AP38" s="75">
        <f t="shared" si="168"/>
        <v>1099.94</v>
      </c>
      <c r="AQ38" s="75">
        <f t="shared" si="168"/>
        <v>1172.405</v>
      </c>
      <c r="AR38" s="75">
        <f t="shared" si="168"/>
        <v>1100.7629999999999</v>
      </c>
      <c r="AS38" s="75">
        <f t="shared" si="167"/>
        <v>1051.566</v>
      </c>
      <c r="AT38" s="75">
        <f t="shared" ref="AT38:AZ38" si="169">AT25</f>
        <v>84.28</v>
      </c>
      <c r="AU38" s="75">
        <f t="shared" si="169"/>
        <v>83.944999999999993</v>
      </c>
      <c r="AV38" s="75">
        <f t="shared" ref="AV38:AY38" si="170">AV25</f>
        <v>81.531000000000006</v>
      </c>
      <c r="AW38" s="75">
        <f t="shared" si="170"/>
        <v>83.637</v>
      </c>
      <c r="AX38" s="75">
        <f t="shared" si="170"/>
        <v>82.995000000000005</v>
      </c>
      <c r="AY38" s="75">
        <f t="shared" si="170"/>
        <v>84.704999999999998</v>
      </c>
      <c r="AZ38" s="75">
        <f t="shared" si="169"/>
        <v>91.344999999999999</v>
      </c>
      <c r="BA38" s="79">
        <f t="shared" ref="BA38:BG38" si="171">BA12+BA25</f>
        <v>466168.56</v>
      </c>
      <c r="BB38" s="79">
        <f t="shared" si="171"/>
        <v>513974.92000000004</v>
      </c>
      <c r="BC38" s="79">
        <f t="shared" ref="BC38:BF38" si="172">BC12+BC25</f>
        <v>1763555.88</v>
      </c>
      <c r="BD38" s="79">
        <f t="shared" si="172"/>
        <v>1145582.3999999999</v>
      </c>
      <c r="BE38" s="79">
        <f t="shared" si="172"/>
        <v>393670.48</v>
      </c>
      <c r="BF38" s="79">
        <f t="shared" si="172"/>
        <v>632886.01</v>
      </c>
      <c r="BG38" s="79">
        <f t="shared" si="171"/>
        <v>481181.92</v>
      </c>
      <c r="BH38" s="79">
        <f t="shared" si="7"/>
        <v>5397020.1699999999</v>
      </c>
      <c r="BI38" s="81">
        <v>207.83</v>
      </c>
      <c r="BJ38" s="81">
        <v>206</v>
      </c>
      <c r="BK38" s="81">
        <v>180.84</v>
      </c>
      <c r="BL38" s="81">
        <v>208.47</v>
      </c>
      <c r="BM38" s="81">
        <v>228.08</v>
      </c>
      <c r="BN38" s="81">
        <v>226.43</v>
      </c>
      <c r="BO38" s="81">
        <v>238.91</v>
      </c>
      <c r="BP38" s="93">
        <f t="shared" si="51"/>
        <v>207.83261703076238</v>
      </c>
      <c r="BQ38" s="93">
        <f t="shared" si="52"/>
        <v>206.00197194388778</v>
      </c>
      <c r="BR38" s="93">
        <f t="shared" si="53"/>
        <v>180.84043068088596</v>
      </c>
      <c r="BS38" s="93">
        <f t="shared" si="53"/>
        <v>208.47723384895357</v>
      </c>
      <c r="BT38" s="93">
        <f t="shared" si="53"/>
        <v>228.08254924681344</v>
      </c>
      <c r="BU38" s="93">
        <f t="shared" si="53"/>
        <v>226.43506618962434</v>
      </c>
      <c r="BV38" s="93">
        <f t="shared" si="54"/>
        <v>238.91853028798411</v>
      </c>
      <c r="BW38" s="94">
        <f t="shared" si="74"/>
        <v>-2.6170307623658573E-3</v>
      </c>
      <c r="BX38" s="94">
        <f t="shared" si="75"/>
        <v>-1.9719438877814355E-3</v>
      </c>
      <c r="BY38" s="94">
        <f t="shared" si="57"/>
        <v>-4.3068088595532572E-4</v>
      </c>
      <c r="BZ38" s="94">
        <f t="shared" si="58"/>
        <v>-7.2338489535752615E-3</v>
      </c>
      <c r="CA38" s="94">
        <f t="shared" si="59"/>
        <v>-2.5492468134302726E-3</v>
      </c>
      <c r="CB38" s="94">
        <f t="shared" si="60"/>
        <v>-5.0661896243298088E-3</v>
      </c>
      <c r="CC38" s="94">
        <f t="shared" si="76"/>
        <v>-8.530287984115148E-3</v>
      </c>
      <c r="CJ38" s="47"/>
      <c r="CK38" s="47"/>
      <c r="CL38" s="47"/>
    </row>
    <row r="39" spans="1:90" x14ac:dyDescent="0.2">
      <c r="A39" s="302"/>
      <c r="B39" s="72">
        <v>202305</v>
      </c>
      <c r="C39" s="73">
        <v>2199</v>
      </c>
      <c r="D39" s="73">
        <v>2458</v>
      </c>
      <c r="E39" s="73">
        <v>9659</v>
      </c>
      <c r="F39" s="73">
        <v>5432</v>
      </c>
      <c r="G39" s="73">
        <v>1703</v>
      </c>
      <c r="H39" s="73">
        <v>2769</v>
      </c>
      <c r="I39" s="73">
        <v>2030</v>
      </c>
      <c r="J39" s="73">
        <f t="shared" si="62"/>
        <v>26250</v>
      </c>
      <c r="K39" s="75">
        <f t="shared" ref="K39:AE39" si="173">K13</f>
        <v>1149342</v>
      </c>
      <c r="L39" s="75">
        <f t="shared" si="173"/>
        <v>1340852.4890000001</v>
      </c>
      <c r="M39" s="75">
        <f t="shared" ref="M39:P39" si="174">M13</f>
        <v>4951123.7029999997</v>
      </c>
      <c r="N39" s="75">
        <f t="shared" si="174"/>
        <v>2963680.19</v>
      </c>
      <c r="O39" s="75">
        <f t="shared" si="174"/>
        <v>976136.86800000002</v>
      </c>
      <c r="P39" s="75">
        <f t="shared" si="174"/>
        <v>1503858.362</v>
      </c>
      <c r="Q39" s="75">
        <f t="shared" si="173"/>
        <v>1113509.7549999999</v>
      </c>
      <c r="R39" s="75">
        <f t="shared" si="173"/>
        <v>701884.58299999998</v>
      </c>
      <c r="S39" s="75">
        <f t="shared" si="173"/>
        <v>839861.91899999999</v>
      </c>
      <c r="T39" s="75">
        <f t="shared" ref="T39:W39" si="175">T13</f>
        <v>2557961.2459999998</v>
      </c>
      <c r="U39" s="75">
        <f t="shared" si="175"/>
        <v>1722937.763</v>
      </c>
      <c r="V39" s="75">
        <f t="shared" si="175"/>
        <v>651138.32400000002</v>
      </c>
      <c r="W39" s="75">
        <f t="shared" si="175"/>
        <v>904316.73800000001</v>
      </c>
      <c r="X39" s="75">
        <f t="shared" si="173"/>
        <v>672034.4</v>
      </c>
      <c r="Y39" s="75">
        <f t="shared" si="173"/>
        <v>1851226.5830000001</v>
      </c>
      <c r="Z39" s="75">
        <f t="shared" si="173"/>
        <v>2180714.4079999998</v>
      </c>
      <c r="AA39" s="75">
        <f t="shared" ref="AA39:AD39" si="176">AA13</f>
        <v>7509084.949</v>
      </c>
      <c r="AB39" s="75">
        <f t="shared" si="176"/>
        <v>4686617.9529999997</v>
      </c>
      <c r="AC39" s="75">
        <f t="shared" si="176"/>
        <v>1627275.192</v>
      </c>
      <c r="AD39" s="75">
        <f t="shared" si="176"/>
        <v>2408175.1</v>
      </c>
      <c r="AE39" s="75">
        <f t="shared" si="173"/>
        <v>1785544.155</v>
      </c>
      <c r="AF39" s="75">
        <f t="shared" ref="AF39:AL39" si="177">AF26</f>
        <v>45709.305999999997</v>
      </c>
      <c r="AG39" s="75">
        <f t="shared" si="177"/>
        <v>39777.294999999998</v>
      </c>
      <c r="AH39" s="75">
        <f t="shared" ref="AH39:AK39" si="178">AH26</f>
        <v>130972.64599999999</v>
      </c>
      <c r="AI39" s="75">
        <f t="shared" si="178"/>
        <v>98676.281000000003</v>
      </c>
      <c r="AJ39" s="75">
        <f t="shared" si="178"/>
        <v>35499.707999999999</v>
      </c>
      <c r="AK39" s="75">
        <f t="shared" si="178"/>
        <v>71203.994000000006</v>
      </c>
      <c r="AL39" s="75">
        <f t="shared" si="177"/>
        <v>64717.258000000002</v>
      </c>
      <c r="AM39" s="75">
        <f t="shared" ref="AM39:AS39" si="179">AM13</f>
        <v>838.03800000000001</v>
      </c>
      <c r="AN39" s="75">
        <f t="shared" si="179"/>
        <v>858.21100000000001</v>
      </c>
      <c r="AO39" s="75">
        <f t="shared" ref="AO39:AR39" si="180">AO13</f>
        <v>752.26199999999994</v>
      </c>
      <c r="AP39" s="75">
        <f t="shared" si="180"/>
        <v>810.41200000000003</v>
      </c>
      <c r="AQ39" s="75">
        <f t="shared" si="180"/>
        <v>875.82</v>
      </c>
      <c r="AR39" s="75">
        <f t="shared" si="180"/>
        <v>827.26700000000005</v>
      </c>
      <c r="AS39" s="75">
        <f t="shared" si="179"/>
        <v>810.13800000000003</v>
      </c>
      <c r="AT39" s="75">
        <f t="shared" ref="AT39:AZ39" si="181">AT26</f>
        <v>46.357999999999997</v>
      </c>
      <c r="AU39" s="75">
        <f t="shared" si="181"/>
        <v>44.097999999999999</v>
      </c>
      <c r="AV39" s="75">
        <f t="shared" ref="AV39:AY39" si="182">AV26</f>
        <v>42.194000000000003</v>
      </c>
      <c r="AW39" s="75">
        <f t="shared" si="182"/>
        <v>42.771999999999998</v>
      </c>
      <c r="AX39" s="75">
        <f t="shared" si="182"/>
        <v>44.822000000000003</v>
      </c>
      <c r="AY39" s="75">
        <f t="shared" si="182"/>
        <v>44.895000000000003</v>
      </c>
      <c r="AZ39" s="75">
        <f t="shared" si="181"/>
        <v>49.478000000000002</v>
      </c>
      <c r="BA39" s="79">
        <f t="shared" ref="BA39:BG39" si="183">BA13+BA26</f>
        <v>322558.90999999997</v>
      </c>
      <c r="BB39" s="79">
        <f t="shared" si="183"/>
        <v>358269</v>
      </c>
      <c r="BC39" s="79">
        <f t="shared" ref="BC39:BF39" si="184">BC13+BC26</f>
        <v>1225190.25</v>
      </c>
      <c r="BD39" s="79">
        <f t="shared" si="184"/>
        <v>788951.33</v>
      </c>
      <c r="BE39" s="79">
        <f t="shared" si="184"/>
        <v>276162.13</v>
      </c>
      <c r="BF39" s="79">
        <f t="shared" si="184"/>
        <v>440407.39</v>
      </c>
      <c r="BG39" s="79">
        <f t="shared" si="183"/>
        <v>344570.24</v>
      </c>
      <c r="BH39" s="79">
        <f t="shared" si="7"/>
        <v>3756109.25</v>
      </c>
      <c r="BI39" s="81">
        <v>146.68</v>
      </c>
      <c r="BJ39" s="81">
        <v>145.75</v>
      </c>
      <c r="BK39" s="81">
        <v>126.84</v>
      </c>
      <c r="BL39" s="81">
        <v>145.24</v>
      </c>
      <c r="BM39" s="81">
        <v>162.16</v>
      </c>
      <c r="BN39" s="81">
        <v>159.04</v>
      </c>
      <c r="BO39" s="81">
        <v>169.73</v>
      </c>
      <c r="BP39" s="93">
        <f t="shared" si="51"/>
        <v>146.68436107321509</v>
      </c>
      <c r="BQ39" s="93">
        <f t="shared" si="52"/>
        <v>145.75630593978843</v>
      </c>
      <c r="BR39" s="93">
        <f t="shared" si="53"/>
        <v>126.84441971218553</v>
      </c>
      <c r="BS39" s="93">
        <f t="shared" si="53"/>
        <v>145.24140832106036</v>
      </c>
      <c r="BT39" s="93">
        <f t="shared" si="53"/>
        <v>162.16214327657076</v>
      </c>
      <c r="BU39" s="93">
        <f t="shared" si="53"/>
        <v>159.0492560491152</v>
      </c>
      <c r="BV39" s="93">
        <f t="shared" si="54"/>
        <v>169.73903448275863</v>
      </c>
      <c r="BW39" s="94">
        <f t="shared" si="74"/>
        <v>-4.3610732150796139E-3</v>
      </c>
      <c r="BX39" s="94">
        <f t="shared" si="75"/>
        <v>-6.3059397884330792E-3</v>
      </c>
      <c r="BY39" s="94">
        <f t="shared" si="57"/>
        <v>-4.4197121855233945E-3</v>
      </c>
      <c r="BZ39" s="94">
        <f t="shared" si="58"/>
        <v>-1.4083210603530461E-3</v>
      </c>
      <c r="CA39" s="94">
        <f t="shared" si="59"/>
        <v>-2.1432765707629642E-3</v>
      </c>
      <c r="CB39" s="94">
        <f t="shared" si="60"/>
        <v>-9.2560491152084978E-3</v>
      </c>
      <c r="CC39" s="94">
        <f t="shared" si="76"/>
        <v>-9.0344827586363863E-3</v>
      </c>
      <c r="CJ39" s="47"/>
      <c r="CK39" s="47"/>
      <c r="CL39" s="47"/>
    </row>
    <row r="40" spans="1:90" x14ac:dyDescent="0.2">
      <c r="A40" s="303"/>
      <c r="B40" s="72">
        <v>202306</v>
      </c>
      <c r="C40" s="73">
        <v>2167</v>
      </c>
      <c r="D40" s="73">
        <v>2421</v>
      </c>
      <c r="E40" s="73">
        <v>9501</v>
      </c>
      <c r="F40" s="73">
        <v>5313</v>
      </c>
      <c r="G40" s="73">
        <v>1655</v>
      </c>
      <c r="H40" s="73">
        <v>2686</v>
      </c>
      <c r="I40" s="73">
        <v>1984</v>
      </c>
      <c r="J40" s="73">
        <f t="shared" si="62"/>
        <v>25727</v>
      </c>
      <c r="K40" s="75">
        <f t="shared" ref="K40:AE40" si="185">K14</f>
        <v>1083807.875</v>
      </c>
      <c r="L40" s="75">
        <f t="shared" si="185"/>
        <v>1264196.9180000001</v>
      </c>
      <c r="M40" s="75">
        <f t="shared" ref="M40:P40" si="186">M14</f>
        <v>4559773.0750000002</v>
      </c>
      <c r="N40" s="75">
        <f t="shared" si="186"/>
        <v>2752565.2650000001</v>
      </c>
      <c r="O40" s="75">
        <f t="shared" si="186"/>
        <v>903434.10699999996</v>
      </c>
      <c r="P40" s="75">
        <f t="shared" si="186"/>
        <v>1393482.378</v>
      </c>
      <c r="Q40" s="75">
        <f t="shared" si="185"/>
        <v>1048185.954</v>
      </c>
      <c r="R40" s="75">
        <f t="shared" si="185"/>
        <v>473986.45899999997</v>
      </c>
      <c r="S40" s="75">
        <f t="shared" si="185"/>
        <v>589034.80000000005</v>
      </c>
      <c r="T40" s="75">
        <f t="shared" ref="T40:W40" si="187">T14</f>
        <v>1627747.652</v>
      </c>
      <c r="U40" s="75">
        <f t="shared" si="187"/>
        <v>1129269.8559999999</v>
      </c>
      <c r="V40" s="75">
        <f t="shared" si="187"/>
        <v>400518.24699999997</v>
      </c>
      <c r="W40" s="75">
        <f t="shared" si="187"/>
        <v>568366.63600000006</v>
      </c>
      <c r="X40" s="75">
        <f t="shared" si="185"/>
        <v>452720.53600000002</v>
      </c>
      <c r="Y40" s="75">
        <f t="shared" si="185"/>
        <v>1557794.334</v>
      </c>
      <c r="Z40" s="75">
        <f t="shared" si="185"/>
        <v>1853231.7180000001</v>
      </c>
      <c r="AA40" s="75">
        <f t="shared" ref="AA40:AD40" si="188">AA14</f>
        <v>6187520.727</v>
      </c>
      <c r="AB40" s="75">
        <f t="shared" si="188"/>
        <v>3881835.1209999998</v>
      </c>
      <c r="AC40" s="75">
        <f t="shared" si="188"/>
        <v>1303952.3540000001</v>
      </c>
      <c r="AD40" s="75">
        <f t="shared" si="188"/>
        <v>1961849.014</v>
      </c>
      <c r="AE40" s="75">
        <f t="shared" si="185"/>
        <v>1500906.49</v>
      </c>
      <c r="AF40" s="75">
        <f t="shared" ref="AF40:AL40" si="189">AF27</f>
        <v>25190.978999999999</v>
      </c>
      <c r="AG40" s="75">
        <f t="shared" si="189"/>
        <v>23691.919999999998</v>
      </c>
      <c r="AH40" s="75">
        <f t="shared" ref="AH40:AK40" si="190">AH27</f>
        <v>73515.944000000003</v>
      </c>
      <c r="AI40" s="75">
        <f t="shared" si="190"/>
        <v>53985.135000000002</v>
      </c>
      <c r="AJ40" s="75">
        <f t="shared" si="190"/>
        <v>17614.920999999998</v>
      </c>
      <c r="AK40" s="75">
        <f t="shared" si="190"/>
        <v>38135.86</v>
      </c>
      <c r="AL40" s="75">
        <f t="shared" si="189"/>
        <v>34695.843999999997</v>
      </c>
      <c r="AM40" s="75">
        <f t="shared" ref="AM40:AS40" si="191">AM14</f>
        <v>716.55600000000004</v>
      </c>
      <c r="AN40" s="75">
        <f t="shared" si="191"/>
        <v>740.10799999999995</v>
      </c>
      <c r="AO40" s="75">
        <f t="shared" ref="AO40:AR40" si="192">AO14</f>
        <v>631.05700000000002</v>
      </c>
      <c r="AP40" s="75">
        <f t="shared" si="192"/>
        <v>687.17200000000003</v>
      </c>
      <c r="AQ40" s="75">
        <f t="shared" si="192"/>
        <v>725.62699999999995</v>
      </c>
      <c r="AR40" s="75">
        <f t="shared" si="192"/>
        <v>696.92600000000004</v>
      </c>
      <c r="AS40" s="75">
        <f t="shared" si="191"/>
        <v>700.70299999999997</v>
      </c>
      <c r="AT40" s="75">
        <f t="shared" ref="AT40:AZ40" si="193">AT27</f>
        <v>26.684999999999999</v>
      </c>
      <c r="AU40" s="75">
        <f t="shared" si="193"/>
        <v>27.169</v>
      </c>
      <c r="AV40" s="75">
        <f t="shared" ref="AV40:AY40" si="194">AV27</f>
        <v>24.587</v>
      </c>
      <c r="AW40" s="75">
        <f t="shared" si="194"/>
        <v>24.594000000000001</v>
      </c>
      <c r="AX40" s="75">
        <f t="shared" si="194"/>
        <v>23.675000000000001</v>
      </c>
      <c r="AY40" s="75">
        <f t="shared" si="194"/>
        <v>25.39</v>
      </c>
      <c r="AZ40" s="75">
        <f t="shared" si="193"/>
        <v>27.777999999999999</v>
      </c>
      <c r="BA40" s="79">
        <f t="shared" ref="BA40:BG40" si="195">BA14+BA27</f>
        <v>254991.9</v>
      </c>
      <c r="BB40" s="79">
        <f t="shared" si="195"/>
        <v>292172.53999999998</v>
      </c>
      <c r="BC40" s="79">
        <f t="shared" ref="BC40:BF40" si="196">BC14+BC27</f>
        <v>970687.57</v>
      </c>
      <c r="BD40" s="79">
        <f t="shared" si="196"/>
        <v>620516.71</v>
      </c>
      <c r="BE40" s="79">
        <f t="shared" si="196"/>
        <v>207483.45</v>
      </c>
      <c r="BF40" s="79">
        <f t="shared" si="196"/>
        <v>335014.40000000002</v>
      </c>
      <c r="BG40" s="79">
        <f t="shared" si="195"/>
        <v>264842.28000000003</v>
      </c>
      <c r="BH40" s="79">
        <f t="shared" si="7"/>
        <v>2945708.8499999996</v>
      </c>
      <c r="BI40" s="81">
        <v>117.67</v>
      </c>
      <c r="BJ40" s="81">
        <v>120.68</v>
      </c>
      <c r="BK40" s="81">
        <v>102.16</v>
      </c>
      <c r="BL40" s="81">
        <v>116.79</v>
      </c>
      <c r="BM40" s="81">
        <v>125.36</v>
      </c>
      <c r="BN40" s="81">
        <v>124.72</v>
      </c>
      <c r="BO40" s="81">
        <v>133.47999999999999</v>
      </c>
      <c r="BP40" s="93">
        <f t="shared" si="51"/>
        <v>117.6704660821412</v>
      </c>
      <c r="BQ40" s="93">
        <f t="shared" si="52"/>
        <v>120.68258570838496</v>
      </c>
      <c r="BR40" s="93">
        <f t="shared" si="53"/>
        <v>102.16688453846963</v>
      </c>
      <c r="BS40" s="93">
        <f t="shared" si="53"/>
        <v>116.79215320910973</v>
      </c>
      <c r="BT40" s="93">
        <f t="shared" si="53"/>
        <v>125.36764350453173</v>
      </c>
      <c r="BU40" s="93">
        <f t="shared" si="53"/>
        <v>124.72613551749815</v>
      </c>
      <c r="BV40" s="93">
        <f t="shared" si="54"/>
        <v>133.48905241935486</v>
      </c>
      <c r="BW40" s="94">
        <f t="shared" si="74"/>
        <v>-4.6608214120169578E-4</v>
      </c>
      <c r="BX40" s="94">
        <f t="shared" si="75"/>
        <v>-2.5857083849558649E-3</v>
      </c>
      <c r="BY40" s="94">
        <f t="shared" si="57"/>
        <v>-6.8845384696345491E-3</v>
      </c>
      <c r="BZ40" s="94">
        <f t="shared" si="58"/>
        <v>-2.1532091097213879E-3</v>
      </c>
      <c r="CA40" s="94">
        <f t="shared" si="59"/>
        <v>-7.6435045317282402E-3</v>
      </c>
      <c r="CB40" s="94">
        <f t="shared" si="60"/>
        <v>-6.1355174981514438E-3</v>
      </c>
      <c r="CC40" s="94">
        <f t="shared" si="76"/>
        <v>-9.0524193548731091E-3</v>
      </c>
      <c r="CJ40" s="47"/>
      <c r="CK40" s="47"/>
      <c r="CL40" s="47"/>
    </row>
    <row r="41" spans="1:90" x14ac:dyDescent="0.2">
      <c r="A41" s="90" t="s">
        <v>2</v>
      </c>
      <c r="B41" s="83"/>
      <c r="C41" s="92">
        <v>2376</v>
      </c>
      <c r="D41" s="92">
        <v>2634</v>
      </c>
      <c r="E41" s="92">
        <v>10266</v>
      </c>
      <c r="F41" s="92">
        <v>5805</v>
      </c>
      <c r="G41" s="92">
        <v>1842</v>
      </c>
      <c r="H41" s="92">
        <v>2930</v>
      </c>
      <c r="I41" s="92">
        <v>2268</v>
      </c>
      <c r="J41" s="92">
        <f>SUM(C41:I41)</f>
        <v>28121</v>
      </c>
      <c r="K41" s="85">
        <f t="shared" ref="K41:AE41" si="197">K15</f>
        <v>14246282.459000001</v>
      </c>
      <c r="L41" s="85">
        <f>L15</f>
        <v>16376889.564999999</v>
      </c>
      <c r="M41" s="85">
        <f t="shared" ref="M41:P41" si="198">M15</f>
        <v>61270415.323000006</v>
      </c>
      <c r="N41" s="85">
        <f t="shared" si="198"/>
        <v>36405749.169</v>
      </c>
      <c r="O41" s="85">
        <f t="shared" si="198"/>
        <v>11788906.16</v>
      </c>
      <c r="P41" s="85">
        <f t="shared" si="198"/>
        <v>17632282.831</v>
      </c>
      <c r="Q41" s="85">
        <f t="shared" si="197"/>
        <v>11509718.507999998</v>
      </c>
      <c r="R41" s="85">
        <f t="shared" si="197"/>
        <v>12558064.330000004</v>
      </c>
      <c r="S41" s="85">
        <f t="shared" si="197"/>
        <v>14794136.640000002</v>
      </c>
      <c r="T41" s="85">
        <f t="shared" si="197"/>
        <v>46724438.116999999</v>
      </c>
      <c r="U41" s="85">
        <f t="shared" si="197"/>
        <v>30830792.533</v>
      </c>
      <c r="V41" s="85">
        <f t="shared" si="197"/>
        <v>10894300.150999999</v>
      </c>
      <c r="W41" s="85">
        <f t="shared" si="197"/>
        <v>15531451.192</v>
      </c>
      <c r="X41" s="85">
        <f t="shared" si="197"/>
        <v>10201331.179000001</v>
      </c>
      <c r="Y41" s="85">
        <f t="shared" si="197"/>
        <v>26804346.788999997</v>
      </c>
      <c r="Z41" s="85">
        <f t="shared" si="197"/>
        <v>31171026.204999998</v>
      </c>
      <c r="AA41" s="85">
        <f t="shared" ref="AA41:AD41" si="199">AA15</f>
        <v>107994853.44</v>
      </c>
      <c r="AB41" s="85">
        <f t="shared" si="199"/>
        <v>67236541.702000007</v>
      </c>
      <c r="AC41" s="85">
        <f t="shared" si="199"/>
        <v>22683206.310999997</v>
      </c>
      <c r="AD41" s="85">
        <f t="shared" si="199"/>
        <v>33163734.022999998</v>
      </c>
      <c r="AE41" s="85">
        <f t="shared" si="197"/>
        <v>21711049.686999999</v>
      </c>
      <c r="AF41" s="85">
        <f t="shared" ref="AF41:AL41" si="200">AF28</f>
        <v>749342.46199999994</v>
      </c>
      <c r="AG41" s="85">
        <f t="shared" si="200"/>
        <v>687667.86600000015</v>
      </c>
      <c r="AH41" s="85">
        <f t="shared" si="200"/>
        <v>2293148.2990000001</v>
      </c>
      <c r="AI41" s="85">
        <f t="shared" si="200"/>
        <v>1726589.68</v>
      </c>
      <c r="AJ41" s="85">
        <f t="shared" si="200"/>
        <v>591841.76299999992</v>
      </c>
      <c r="AK41" s="85">
        <f t="shared" si="200"/>
        <v>1203442.943</v>
      </c>
      <c r="AL41" s="85">
        <f t="shared" si="200"/>
        <v>964567.20799999998</v>
      </c>
      <c r="AM41" s="85">
        <f t="shared" ref="AM41:AS41" si="201">AM15</f>
        <v>11922.876</v>
      </c>
      <c r="AN41" s="85">
        <f t="shared" si="201"/>
        <v>12172.068000000001</v>
      </c>
      <c r="AO41" s="85">
        <f t="shared" si="201"/>
        <v>10705.312000000002</v>
      </c>
      <c r="AP41" s="85">
        <f t="shared" si="201"/>
        <v>11523.990000000002</v>
      </c>
      <c r="AQ41" s="85">
        <f t="shared" si="201"/>
        <v>12221.171</v>
      </c>
      <c r="AR41" s="85">
        <f t="shared" si="201"/>
        <v>11772.063999999998</v>
      </c>
      <c r="AS41" s="85">
        <f t="shared" si="201"/>
        <v>11677.862000000001</v>
      </c>
      <c r="AT41" s="85">
        <f t="shared" ref="AT41:AZ41" si="202">SUM(AT29:AT40)</f>
        <v>753.07199999999989</v>
      </c>
      <c r="AU41" s="85">
        <f t="shared" si="202"/>
        <v>756.05899999999986</v>
      </c>
      <c r="AV41" s="85">
        <f t="shared" ref="AV41:AY41" si="203">SUM(AV29:AV40)</f>
        <v>733.41599999999994</v>
      </c>
      <c r="AW41" s="85">
        <f t="shared" si="203"/>
        <v>746.31000000000006</v>
      </c>
      <c r="AX41" s="85">
        <f t="shared" si="203"/>
        <v>743.34399999999994</v>
      </c>
      <c r="AY41" s="85">
        <f t="shared" si="203"/>
        <v>772.3839999999999</v>
      </c>
      <c r="AZ41" s="85">
        <f t="shared" si="202"/>
        <v>815.89700000000005</v>
      </c>
      <c r="BA41" s="87">
        <f t="shared" ref="BA41:CC41" si="204">SUM(BA29:BA40)</f>
        <v>4416329.38</v>
      </c>
      <c r="BB41" s="87">
        <f t="shared" si="204"/>
        <v>4892252.6100000003</v>
      </c>
      <c r="BC41" s="87">
        <f t="shared" ref="BC41:BF41" si="205">SUM(BC29:BC40)</f>
        <v>16815838.68</v>
      </c>
      <c r="BD41" s="87">
        <f t="shared" si="205"/>
        <v>10844941.41</v>
      </c>
      <c r="BE41" s="87">
        <f t="shared" si="205"/>
        <v>3676848.9800000004</v>
      </c>
      <c r="BF41" s="87">
        <f t="shared" si="205"/>
        <v>5872958.1399999997</v>
      </c>
      <c r="BG41" s="87">
        <f t="shared" si="204"/>
        <v>4090491.2699999996</v>
      </c>
      <c r="BH41" s="87">
        <f t="shared" si="7"/>
        <v>50609660.469999999</v>
      </c>
      <c r="BI41" s="88">
        <f t="shared" si="204"/>
        <v>1972.9300000000003</v>
      </c>
      <c r="BJ41" s="88">
        <f t="shared" si="204"/>
        <v>1972.66</v>
      </c>
      <c r="BK41" s="88">
        <f t="shared" si="204"/>
        <v>1722.36</v>
      </c>
      <c r="BL41" s="88">
        <f t="shared" si="204"/>
        <v>1977.9</v>
      </c>
      <c r="BM41" s="88">
        <f t="shared" si="204"/>
        <v>2156.5499999999997</v>
      </c>
      <c r="BN41" s="88">
        <f t="shared" si="204"/>
        <v>2178.5299999999997</v>
      </c>
      <c r="BO41" s="88">
        <f t="shared" si="204"/>
        <v>2356.35</v>
      </c>
      <c r="BP41" s="88">
        <f t="shared" si="204"/>
        <v>1972.9780308590209</v>
      </c>
      <c r="BQ41" s="88">
        <f t="shared" si="204"/>
        <v>1972.7036426165596</v>
      </c>
      <c r="BR41" s="88">
        <f t="shared" ref="BR41:BU41" si="206">SUM(BR29:BR40)</f>
        <v>1722.4152860839145</v>
      </c>
      <c r="BS41" s="88">
        <f t="shared" si="206"/>
        <v>1977.9498939355044</v>
      </c>
      <c r="BT41" s="88">
        <f t="shared" si="206"/>
        <v>2156.5939048086857</v>
      </c>
      <c r="BU41" s="88">
        <f t="shared" si="206"/>
        <v>2178.5942545919097</v>
      </c>
      <c r="BV41" s="88">
        <f>SUM(BV29:BV40)</f>
        <v>2356.4285358299617</v>
      </c>
      <c r="BW41" s="88">
        <f t="shared" si="204"/>
        <v>-4.8030859021011452E-2</v>
      </c>
      <c r="BX41" s="88">
        <f t="shared" si="204"/>
        <v>-4.3642616559537828E-2</v>
      </c>
      <c r="BY41" s="88">
        <f t="shared" si="204"/>
        <v>-5.5286083914452888E-2</v>
      </c>
      <c r="BZ41" s="88">
        <f t="shared" si="204"/>
        <v>-4.9893935504300657E-2</v>
      </c>
      <c r="CA41" s="88">
        <f t="shared" si="204"/>
        <v>-4.3904808685809371E-2</v>
      </c>
      <c r="CB41" s="88">
        <f t="shared" si="204"/>
        <v>-6.4254591909389092E-2</v>
      </c>
      <c r="CC41" s="88">
        <f t="shared" si="204"/>
        <v>-7.8535829961793979E-2</v>
      </c>
      <c r="CJ41" s="47"/>
      <c r="CK41" s="47"/>
      <c r="CL41" s="47"/>
    </row>
    <row r="42" spans="1:90" s="50" customFormat="1" x14ac:dyDescent="0.2">
      <c r="A42" s="96"/>
      <c r="B42" s="97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100"/>
      <c r="AU42" s="100"/>
      <c r="AV42" s="100"/>
      <c r="AW42" s="100"/>
      <c r="AX42" s="100"/>
      <c r="AY42" s="100"/>
      <c r="AZ42" s="100"/>
      <c r="BA42" s="101"/>
      <c r="BB42" s="101"/>
      <c r="BC42" s="101"/>
      <c r="BD42" s="101"/>
      <c r="BE42" s="101"/>
      <c r="BF42" s="101"/>
      <c r="BG42" s="101"/>
      <c r="BH42" s="101"/>
      <c r="BI42" s="102"/>
      <c r="BJ42" s="102"/>
      <c r="BK42" s="102"/>
      <c r="BL42" s="102"/>
      <c r="BM42" s="102"/>
      <c r="BN42" s="102"/>
      <c r="BO42" s="102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J42" s="103"/>
      <c r="CK42" s="103"/>
      <c r="CL42" s="103"/>
    </row>
    <row r="43" spans="1:90" x14ac:dyDescent="0.2">
      <c r="C43" s="21"/>
      <c r="D43" s="21"/>
      <c r="E43" s="21"/>
      <c r="F43" s="21"/>
      <c r="G43" s="21"/>
      <c r="H43" s="21"/>
      <c r="I43" s="21"/>
      <c r="J43" s="21"/>
      <c r="K43" s="105"/>
      <c r="L43" s="105"/>
      <c r="M43" s="105"/>
      <c r="N43" s="105"/>
      <c r="O43" s="105"/>
      <c r="P43" s="105"/>
      <c r="Q43" s="105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6"/>
      <c r="AG43" s="107"/>
      <c r="AH43" s="107"/>
      <c r="AI43" s="107"/>
      <c r="AJ43" s="107"/>
      <c r="AK43" s="107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</row>
    <row r="44" spans="1:90" x14ac:dyDescent="0.2">
      <c r="A44" s="108" t="s">
        <v>0</v>
      </c>
      <c r="C44" s="21"/>
      <c r="D44" s="21"/>
      <c r="E44" s="21"/>
      <c r="F44" s="21"/>
      <c r="G44" s="21"/>
      <c r="H44" s="21"/>
      <c r="I44" s="21"/>
      <c r="J44" s="21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6"/>
      <c r="AG44" s="109"/>
      <c r="AH44" s="109"/>
      <c r="AI44" s="109"/>
      <c r="AJ44" s="109"/>
      <c r="AK44" s="109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</row>
    <row r="45" spans="1:90" x14ac:dyDescent="0.2">
      <c r="A45" s="1" t="s">
        <v>17</v>
      </c>
      <c r="C45" s="21"/>
      <c r="D45" s="21"/>
      <c r="E45" s="21"/>
      <c r="F45" s="21"/>
      <c r="G45" s="21"/>
      <c r="H45" s="21"/>
      <c r="I45" s="21"/>
      <c r="J45" s="21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</row>
    <row r="46" spans="1:90" x14ac:dyDescent="0.2">
      <c r="A46" s="1" t="s">
        <v>18</v>
      </c>
      <c r="C46" s="21"/>
      <c r="D46" s="21"/>
      <c r="E46" s="21"/>
      <c r="F46" s="21"/>
      <c r="G46" s="21"/>
      <c r="H46" s="21"/>
      <c r="I46" s="21"/>
      <c r="J46" s="21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</row>
    <row r="47" spans="1:90" x14ac:dyDescent="0.2">
      <c r="A47" s="1" t="s">
        <v>27</v>
      </c>
      <c r="C47" s="21"/>
      <c r="D47" s="21"/>
      <c r="E47" s="21"/>
      <c r="F47" s="21"/>
      <c r="G47" s="21"/>
      <c r="H47" s="21"/>
      <c r="I47" s="21"/>
      <c r="J47" s="21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</row>
    <row r="48" spans="1:90" x14ac:dyDescent="0.2">
      <c r="C48" s="21"/>
      <c r="D48" s="21"/>
      <c r="E48" s="21"/>
      <c r="F48" s="21"/>
      <c r="G48" s="21"/>
      <c r="H48" s="21"/>
      <c r="I48" s="21"/>
      <c r="J48" s="21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</row>
    <row r="49" spans="1:81" x14ac:dyDescent="0.2">
      <c r="A49" s="1" t="s">
        <v>173</v>
      </c>
      <c r="C49" s="21"/>
      <c r="D49" s="21"/>
      <c r="E49" s="21"/>
      <c r="F49" s="21"/>
      <c r="G49" s="21"/>
      <c r="H49" s="21"/>
      <c r="I49" s="21"/>
      <c r="J49" s="21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</row>
    <row r="50" spans="1:81" x14ac:dyDescent="0.2">
      <c r="C50" s="21"/>
      <c r="D50" s="21"/>
      <c r="E50" s="21"/>
      <c r="F50" s="21"/>
      <c r="G50" s="21"/>
      <c r="H50" s="21"/>
      <c r="I50" s="21"/>
      <c r="J50" s="21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</row>
    <row r="51" spans="1:81" x14ac:dyDescent="0.2">
      <c r="C51" s="21"/>
      <c r="D51" s="21"/>
      <c r="E51" s="21"/>
      <c r="F51" s="21"/>
      <c r="G51" s="21"/>
      <c r="H51" s="21"/>
      <c r="I51" s="21"/>
      <c r="J51" s="21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</row>
    <row r="52" spans="1:81" x14ac:dyDescent="0.2">
      <c r="C52" s="21"/>
      <c r="D52" s="21"/>
      <c r="E52" s="21"/>
      <c r="F52" s="21"/>
      <c r="G52" s="21"/>
      <c r="H52" s="21"/>
      <c r="I52" s="21"/>
      <c r="J52" s="21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</row>
    <row r="53" spans="1:81" x14ac:dyDescent="0.2">
      <c r="C53" s="21"/>
      <c r="D53" s="21"/>
      <c r="E53" s="21"/>
      <c r="F53" s="21"/>
      <c r="G53" s="21"/>
      <c r="H53" s="21"/>
      <c r="I53" s="21"/>
      <c r="J53" s="21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</row>
    <row r="54" spans="1:81" x14ac:dyDescent="0.2">
      <c r="C54" s="21"/>
      <c r="D54" s="21"/>
      <c r="E54" s="21"/>
      <c r="F54" s="21"/>
      <c r="G54" s="21"/>
      <c r="H54" s="21"/>
      <c r="I54" s="21"/>
      <c r="J54" s="21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</row>
    <row r="55" spans="1:81" x14ac:dyDescent="0.2">
      <c r="C55" s="21"/>
      <c r="D55" s="21"/>
      <c r="E55" s="21"/>
      <c r="F55" s="21"/>
      <c r="G55" s="21"/>
      <c r="H55" s="21"/>
      <c r="I55" s="21"/>
      <c r="J55" s="21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</row>
    <row r="56" spans="1:81" x14ac:dyDescent="0.2">
      <c r="C56" s="21"/>
      <c r="D56" s="21"/>
      <c r="E56" s="21"/>
      <c r="F56" s="21"/>
      <c r="G56" s="21"/>
      <c r="H56" s="21"/>
      <c r="I56" s="21"/>
      <c r="J56" s="21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</row>
    <row r="57" spans="1:81" x14ac:dyDescent="0.2">
      <c r="C57" s="21"/>
      <c r="D57" s="21"/>
      <c r="E57" s="21"/>
      <c r="F57" s="21"/>
      <c r="G57" s="21"/>
      <c r="H57" s="21"/>
      <c r="I57" s="21"/>
      <c r="J57" s="21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</row>
  </sheetData>
  <mergeCells count="17">
    <mergeCell ref="Y1:AE1"/>
    <mergeCell ref="A3:A14"/>
    <mergeCell ref="A16:A27"/>
    <mergeCell ref="A29:A40"/>
    <mergeCell ref="BP1:BV1"/>
    <mergeCell ref="BW1:CC1"/>
    <mergeCell ref="B1:B2"/>
    <mergeCell ref="BI1:BO1"/>
    <mergeCell ref="AT1:AZ1"/>
    <mergeCell ref="BA1:BG1"/>
    <mergeCell ref="C1:I1"/>
    <mergeCell ref="K1:Q1"/>
    <mergeCell ref="R1:X1"/>
    <mergeCell ref="AF1:AL1"/>
    <mergeCell ref="BH1:BH2"/>
    <mergeCell ref="J1:J2"/>
    <mergeCell ref="AM1:AS1"/>
  </mergeCells>
  <pageMargins left="0.7" right="0.7" top="0.75" bottom="0.75" header="0.3" footer="0.3"/>
  <pageSetup scale="77" fitToWidth="2" orientation="landscape" r:id="rId1"/>
  <colBreaks count="2" manualBreakCount="2">
    <brk id="31" max="1048575" man="1"/>
    <brk id="67" max="1048575" man="1"/>
  </col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6:D17"/>
  <sheetViews>
    <sheetView workbookViewId="0">
      <selection activeCell="D16" sqref="D16"/>
    </sheetView>
  </sheetViews>
  <sheetFormatPr defaultRowHeight="15.6" x14ac:dyDescent="0.3"/>
  <cols>
    <col min="4" max="4" width="13.69921875" bestFit="1" customWidth="1"/>
  </cols>
  <sheetData>
    <row r="16" spans="2:4" x14ac:dyDescent="0.3">
      <c r="B16" t="s">
        <v>169</v>
      </c>
      <c r="D16" s="223">
        <v>8126264</v>
      </c>
    </row>
    <row r="17" spans="2:4" x14ac:dyDescent="0.3">
      <c r="B17" t="s">
        <v>170</v>
      </c>
      <c r="D17" s="223">
        <v>1758190</v>
      </c>
    </row>
  </sheetData>
  <pageMargins left="0.7" right="0.7" top="0.75" bottom="0.75" header="0.3" footer="0.3"/>
  <customProperties>
    <customPr name="_pios_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21B31B186785A489B9B821A4F8C3D2E" ma:contentTypeVersion="24" ma:contentTypeDescription="" ma:contentTypeScope="" ma:versionID="d03c620124ee94accdf79532837fde7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2023-08-30T07:00:00+00:00</OpenedDate>
    <SignificantOrder xmlns="dc463f71-b30c-4ab2-9473-d307f9d35888">false</SignificantOrder>
    <Date1 xmlns="dc463f71-b30c-4ab2-9473-d307f9d35888">2023-08-30T07:00:00+00:00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230693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F5925A2-33F6-4A2E-8B6A-5F238C32C389}"/>
</file>

<file path=customXml/itemProps2.xml><?xml version="1.0" encoding="utf-8"?>
<ds:datastoreItem xmlns:ds="http://schemas.openxmlformats.org/officeDocument/2006/customXml" ds:itemID="{2110A6BE-8F6F-49F5-8F34-5A84EED73DA3}"/>
</file>

<file path=customXml/itemProps3.xml><?xml version="1.0" encoding="utf-8"?>
<ds:datastoreItem xmlns:ds="http://schemas.openxmlformats.org/officeDocument/2006/customXml" ds:itemID="{44F2A4A8-9ADE-49A8-A982-8BE469989138}"/>
</file>

<file path=customXml/itemProps4.xml><?xml version="1.0" encoding="utf-8"?>
<ds:datastoreItem xmlns:ds="http://schemas.openxmlformats.org/officeDocument/2006/customXml" ds:itemID="{1099EBDC-F985-44F9-939F-17A86BDCD8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5</vt:i4>
      </vt:variant>
    </vt:vector>
  </HeadingPairs>
  <TitlesOfParts>
    <vt:vector size="20" baseType="lpstr">
      <vt:lpstr>Summary</vt:lpstr>
      <vt:lpstr>Revenue Requirement</vt:lpstr>
      <vt:lpstr>Work Papers For Exhibits--&gt;</vt:lpstr>
      <vt:lpstr>E BD Counts and Usage</vt:lpstr>
      <vt:lpstr>G BD Counts and Usage</vt:lpstr>
      <vt:lpstr>Estimated LI (Addition)</vt:lpstr>
      <vt:lpstr>Known LI Estimates</vt:lpstr>
      <vt:lpstr>Known LI Actuals</vt:lpstr>
      <vt:lpstr>Unspent HELP funds</vt:lpstr>
      <vt:lpstr>Final BDR Tiers+Discounts</vt:lpstr>
      <vt:lpstr>2022 GRC Pub Util Tax</vt:lpstr>
      <vt:lpstr>Electric rates eff. May 1, 2023</vt:lpstr>
      <vt:lpstr>Gas rates eff. May 1, 2023</vt:lpstr>
      <vt:lpstr>E Conversion Factor</vt:lpstr>
      <vt:lpstr>G Conversion Factor</vt:lpstr>
      <vt:lpstr>'2022 GRC Pub Util Tax'!Print_Area</vt:lpstr>
      <vt:lpstr>'Electric rates eff. May 1, 2023'!Print_Area</vt:lpstr>
      <vt:lpstr>'Known LI Actuals'!Print_Area</vt:lpstr>
      <vt:lpstr>'Known LI Estimates'!Print_Area</vt:lpstr>
      <vt:lpstr>'Revenue Requirement'!Print_Area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Kelima.Yakupova@pse.com</dc:creator>
  <cp:lastModifiedBy>Pham, Linh</cp:lastModifiedBy>
  <cp:lastPrinted>2022-01-21T01:54:03Z</cp:lastPrinted>
  <dcterms:created xsi:type="dcterms:W3CDTF">2021-12-08T20:27:01Z</dcterms:created>
  <dcterms:modified xsi:type="dcterms:W3CDTF">2023-08-30T02:48:30Z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0x0101006E56B4D1795A2E4DB2F0B01679ED314A00221B31B186785A489B9B821A4F8C3D2E</vt:lpwstr>
  </property>
  <property fmtid="{D5CDD505-2E9C-101B-9397-08002B2CF9AE}" pid="3" name="_docset_NoMedatataSyncRequired">
    <vt:lpwstr>False</vt:lpwstr>
  </property>
</Properties>
</file>