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mments1.xml" ContentType="application/vnd.openxmlformats-officedocument.spreadsheetml.comments+xml"/>
  <Override PartName="/xl/externalLinks/externalLink6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000 Western Region Office\WUTC\WUTC - Peninsula 2178\Dump Fee\Dump Fee Increase Eff 8.1.23\"/>
    </mc:Choice>
  </mc:AlternateContent>
  <xr:revisionPtr revIDLastSave="0" documentId="13_ncr:1_{4B1BBC95-A8D1-4124-BD2B-4FC34FDE8A1D}" xr6:coauthVersionLast="47" xr6:coauthVersionMax="47" xr10:uidLastSave="{00000000-0000-0000-0000-000000000000}"/>
  <bookViews>
    <workbookView xWindow="-108" yWindow="-108" windowWidth="23256" windowHeight="12576" xr2:uid="{FA156886-C50B-4C30-A03A-8635CB964E25}"/>
  </bookViews>
  <sheets>
    <sheet name="References" sheetId="2" r:id="rId1"/>
    <sheet name="PSW DF Calc" sheetId="1" r:id="rId2"/>
    <sheet name="Disposal Summary" sheetId="3" r:id="rId3"/>
    <sheet name="Royal Heights DF Calc" sheetId="6" r:id="rId4"/>
    <sheet name="Rate Sheet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A" localSheetId="4">#REF!</definedName>
    <definedName name="\A" localSheetId="3">#REF!</definedName>
    <definedName name="\A">#REF!</definedName>
    <definedName name="\c">'[1]10200'!$IU$8196</definedName>
    <definedName name="\D" localSheetId="4">#REF!</definedName>
    <definedName name="\D" localSheetId="3">#REF!</definedName>
    <definedName name="\D">#REF!</definedName>
    <definedName name="\E">'[2]#REF'!$AD$4</definedName>
    <definedName name="\R">'[2]#REF'!$AD$8</definedName>
    <definedName name="\S" localSheetId="4">#REF!</definedName>
    <definedName name="\S" localSheetId="3">#REF!</definedName>
    <definedName name="\S">#REF!</definedName>
    <definedName name="\Y" localSheetId="4">#REF!</definedName>
    <definedName name="\Y" localSheetId="3">#REF!</definedName>
    <definedName name="\Y">#REF!</definedName>
    <definedName name="\z" localSheetId="4">#REF!</definedName>
    <definedName name="\z" localSheetId="3">#REF!</definedName>
    <definedName name="\z">#REF!</definedName>
    <definedName name="______________CYA1">[3]Hidden!$N$11</definedName>
    <definedName name="______________CYA10">[3]Hidden!$E$11</definedName>
    <definedName name="______________CYA11">[3]Hidden!$P$11</definedName>
    <definedName name="______________CYA2">[3]Hidden!$M$11</definedName>
    <definedName name="______________CYA3">[3]Hidden!$L$11</definedName>
    <definedName name="______________CYA4">[3]Hidden!$K$11</definedName>
    <definedName name="______________CYA5">[3]Hidden!$J$11</definedName>
    <definedName name="______________CYA6">[3]Hidden!$I$11</definedName>
    <definedName name="______________CYA7">[3]Hidden!$H$11</definedName>
    <definedName name="______________CYA8">[3]Hidden!$G$11</definedName>
    <definedName name="______________CYA9">[3]Hidden!$F$11</definedName>
    <definedName name="______________LYA12">[3]Hidden!$O$11</definedName>
    <definedName name="_____________CYA1">[3]Hidden!$N$11</definedName>
    <definedName name="_____________CYA10">[3]Hidden!$E$11</definedName>
    <definedName name="_____________CYA11">[3]Hidden!$P$11</definedName>
    <definedName name="_____________CYA2">[3]Hidden!$M$11</definedName>
    <definedName name="_____________CYA3">[3]Hidden!$L$11</definedName>
    <definedName name="_____________CYA4">[3]Hidden!$K$11</definedName>
    <definedName name="_____________CYA5">[3]Hidden!$J$11</definedName>
    <definedName name="_____________CYA6">[3]Hidden!$I$11</definedName>
    <definedName name="_____________CYA7">[3]Hidden!$H$11</definedName>
    <definedName name="_____________CYA8">[3]Hidden!$G$11</definedName>
    <definedName name="_____________CYA9">[3]Hidden!$F$11</definedName>
    <definedName name="_____________LYA12">[3]Hidden!$O$11</definedName>
    <definedName name="____________CYA1">[3]Hidden!$N$11</definedName>
    <definedName name="____________CYA10">[3]Hidden!$E$11</definedName>
    <definedName name="____________CYA11">[3]Hidden!$P$11</definedName>
    <definedName name="____________CYA2">[3]Hidden!$M$11</definedName>
    <definedName name="____________CYA3">[3]Hidden!$L$11</definedName>
    <definedName name="____________CYA4">[3]Hidden!$K$11</definedName>
    <definedName name="____________CYA5">[3]Hidden!$J$11</definedName>
    <definedName name="____________CYA6">[3]Hidden!$I$11</definedName>
    <definedName name="____________CYA7">[3]Hidden!$H$11</definedName>
    <definedName name="____________CYA8">[3]Hidden!$G$11</definedName>
    <definedName name="____________CYA9">[3]Hidden!$F$11</definedName>
    <definedName name="____________LYA12">[3]Hidden!$O$11</definedName>
    <definedName name="___________CYA1">[3]Hidden!$N$11</definedName>
    <definedName name="___________CYA10">[3]Hidden!$E$11</definedName>
    <definedName name="___________CYA11">[3]Hidden!$P$11</definedName>
    <definedName name="___________CYA2">[3]Hidden!$M$11</definedName>
    <definedName name="___________CYA3">[3]Hidden!$L$11</definedName>
    <definedName name="___________CYA4">[3]Hidden!$K$11</definedName>
    <definedName name="___________CYA5">[3]Hidden!$J$11</definedName>
    <definedName name="___________CYA6">[3]Hidden!$I$11</definedName>
    <definedName name="___________CYA7">[3]Hidden!$H$11</definedName>
    <definedName name="___________CYA8">[3]Hidden!$G$11</definedName>
    <definedName name="___________CYA9">[3]Hidden!$F$11</definedName>
    <definedName name="___________LYA12">[3]Hidden!$O$11</definedName>
    <definedName name="__________CYA1">[3]Hidden!$N$11</definedName>
    <definedName name="__________CYA10">[3]Hidden!$E$11</definedName>
    <definedName name="__________CYA11">[3]Hidden!$P$11</definedName>
    <definedName name="__________CYA2">[3]Hidden!$M$11</definedName>
    <definedName name="__________CYA3">[3]Hidden!$L$11</definedName>
    <definedName name="__________CYA4">[3]Hidden!$K$11</definedName>
    <definedName name="__________CYA5">[3]Hidden!$J$11</definedName>
    <definedName name="__________CYA6">[3]Hidden!$I$11</definedName>
    <definedName name="__________CYA7">[3]Hidden!$H$11</definedName>
    <definedName name="__________CYA8">[3]Hidden!$G$11</definedName>
    <definedName name="__________CYA9">[3]Hidden!$F$11</definedName>
    <definedName name="__________LYA12">[3]Hidden!$O$11</definedName>
    <definedName name="_________CYA1">[3]Hidden!$N$11</definedName>
    <definedName name="_________CYA10">[3]Hidden!$E$11</definedName>
    <definedName name="_________CYA11">[3]Hidden!$P$11</definedName>
    <definedName name="_________CYA2">[3]Hidden!$M$11</definedName>
    <definedName name="_________CYA3">[3]Hidden!$L$11</definedName>
    <definedName name="_________CYA4">[3]Hidden!$K$11</definedName>
    <definedName name="_________CYA5">[3]Hidden!$J$11</definedName>
    <definedName name="_________CYA6">[3]Hidden!$I$11</definedName>
    <definedName name="_________CYA7">[3]Hidden!$H$11</definedName>
    <definedName name="_________CYA8">[3]Hidden!$G$11</definedName>
    <definedName name="_________CYA9">[3]Hidden!$F$11</definedName>
    <definedName name="_________LYA12">[3]Hidden!$O$11</definedName>
    <definedName name="________CYA1">[3]Hidden!$N$11</definedName>
    <definedName name="________CYA10">[3]Hidden!$E$11</definedName>
    <definedName name="________CYA11">[3]Hidden!$P$11</definedName>
    <definedName name="________CYA2">[3]Hidden!$M$11</definedName>
    <definedName name="________CYA3">[3]Hidden!$L$11</definedName>
    <definedName name="________CYA4">[3]Hidden!$K$11</definedName>
    <definedName name="________CYA5">[3]Hidden!$J$11</definedName>
    <definedName name="________CYA6">[3]Hidden!$I$11</definedName>
    <definedName name="________CYA7">[3]Hidden!$H$11</definedName>
    <definedName name="________CYA8">[3]Hidden!$G$11</definedName>
    <definedName name="________CYA9">[3]Hidden!$F$11</definedName>
    <definedName name="________LYA12">[3]Hidden!$O$11</definedName>
    <definedName name="_______CYA1">[3]Hidden!$N$11</definedName>
    <definedName name="_______CYA10">[3]Hidden!$E$11</definedName>
    <definedName name="_______CYA11">[3]Hidden!$P$11</definedName>
    <definedName name="_______CYA2">[3]Hidden!$M$11</definedName>
    <definedName name="_______CYA3">[3]Hidden!$L$11</definedName>
    <definedName name="_______CYA4">[3]Hidden!$K$11</definedName>
    <definedName name="_______CYA5">[3]Hidden!$J$11</definedName>
    <definedName name="_______CYA6">[3]Hidden!$I$11</definedName>
    <definedName name="_______CYA7">[3]Hidden!$H$11</definedName>
    <definedName name="_______CYA8">[3]Hidden!$G$11</definedName>
    <definedName name="_______CYA9">[3]Hidden!$F$11</definedName>
    <definedName name="_______LYA12">[3]Hidden!$O$11</definedName>
    <definedName name="______ACT1">[4]Hidden!#REF!</definedName>
    <definedName name="______ACT2">[4]Hidden!#REF!</definedName>
    <definedName name="______ACT3">[4]Hidden!#REF!</definedName>
    <definedName name="______CYA1">[3]Hidden!$N$11</definedName>
    <definedName name="______CYA10">[3]Hidden!$E$11</definedName>
    <definedName name="______CYA11">[3]Hidden!$P$11</definedName>
    <definedName name="______CYA2">[3]Hidden!$M$11</definedName>
    <definedName name="______CYA3">[3]Hidden!$L$11</definedName>
    <definedName name="______CYA4">[3]Hidden!$K$11</definedName>
    <definedName name="______CYA5">[3]Hidden!$J$11</definedName>
    <definedName name="______CYA6">[3]Hidden!$I$11</definedName>
    <definedName name="______CYA7">[3]Hidden!$H$11</definedName>
    <definedName name="______CYA8">[3]Hidden!$G$11</definedName>
    <definedName name="______CYA9">[3]Hidden!$F$11</definedName>
    <definedName name="______LYA12">[3]Hidden!$O$11</definedName>
    <definedName name="_____ACT1">[4]Hidden!#REF!</definedName>
    <definedName name="_____ACT2">[4]Hidden!#REF!</definedName>
    <definedName name="_____ACT3">[4]Hidden!#REF!</definedName>
    <definedName name="_____CYA1">[3]Hidden!$N$11</definedName>
    <definedName name="_____CYA10">[3]Hidden!$E$11</definedName>
    <definedName name="_____CYA11">[3]Hidden!$P$11</definedName>
    <definedName name="_____CYA2">[3]Hidden!$M$11</definedName>
    <definedName name="_____CYA3">[3]Hidden!$L$11</definedName>
    <definedName name="_____CYA4">[3]Hidden!$K$11</definedName>
    <definedName name="_____CYA5">[3]Hidden!$J$11</definedName>
    <definedName name="_____CYA6">[3]Hidden!$I$11</definedName>
    <definedName name="_____CYA7">[3]Hidden!$H$11</definedName>
    <definedName name="_____CYA8">[3]Hidden!$G$11</definedName>
    <definedName name="_____CYA9">[3]Hidden!$F$11</definedName>
    <definedName name="_____LYA12">[3]Hidden!$O$11</definedName>
    <definedName name="____ACT1">[4]Hidden!#REF!</definedName>
    <definedName name="____ACT2">[4]Hidden!#REF!</definedName>
    <definedName name="____ACT3">[4]Hidden!#REF!</definedName>
    <definedName name="____CYA1">[3]Hidden!$N$11</definedName>
    <definedName name="____CYA10">[3]Hidden!$E$11</definedName>
    <definedName name="____CYA11">[3]Hidden!$P$11</definedName>
    <definedName name="____CYA2">[3]Hidden!$M$11</definedName>
    <definedName name="____CYA3">[3]Hidden!$L$11</definedName>
    <definedName name="____CYA4">[3]Hidden!$K$11</definedName>
    <definedName name="____CYA5">[3]Hidden!$J$11</definedName>
    <definedName name="____CYA6">[3]Hidden!$I$11</definedName>
    <definedName name="____CYA7">[3]Hidden!$H$11</definedName>
    <definedName name="____CYA8">[3]Hidden!$G$11</definedName>
    <definedName name="____CYA9">[3]Hidden!$F$11</definedName>
    <definedName name="____LYA12">[3]Hidden!$O$11</definedName>
    <definedName name="___ACT1">[4]Hidden!#REF!</definedName>
    <definedName name="___ACT2">[4]Hidden!#REF!</definedName>
    <definedName name="___ACT3">[4]Hidden!#REF!</definedName>
    <definedName name="___CYA1">[3]Hidden!$N$11</definedName>
    <definedName name="___CYA10">[3]Hidden!$E$11</definedName>
    <definedName name="___CYA11">[3]Hidden!$P$11</definedName>
    <definedName name="___CYA2">[3]Hidden!$M$11</definedName>
    <definedName name="___CYA3">[3]Hidden!$L$11</definedName>
    <definedName name="___CYA4">[3]Hidden!$K$11</definedName>
    <definedName name="___CYA5">[3]Hidden!$J$11</definedName>
    <definedName name="___CYA6">[3]Hidden!$I$11</definedName>
    <definedName name="___CYA7">[3]Hidden!$H$11</definedName>
    <definedName name="___CYA8">[3]Hidden!$G$11</definedName>
    <definedName name="___CYA9">[3]Hidden!$F$11</definedName>
    <definedName name="___LYA12">[3]Hidden!$O$11</definedName>
    <definedName name="__ACT1">[5]Hidden!#REF!</definedName>
    <definedName name="__ACT2">[5]Hidden!#REF!</definedName>
    <definedName name="__ACT3">[5]Hidden!#REF!</definedName>
    <definedName name="__CYA1">[3]Hidden!$N$11</definedName>
    <definedName name="__CYA10">[3]Hidden!$E$11</definedName>
    <definedName name="__CYA11">[3]Hidden!$P$11</definedName>
    <definedName name="__CYA2">[3]Hidden!$M$11</definedName>
    <definedName name="__CYA3">[3]Hidden!$L$11</definedName>
    <definedName name="__CYA4">[3]Hidden!$K$11</definedName>
    <definedName name="__CYA5">[3]Hidden!$J$11</definedName>
    <definedName name="__CYA6">[3]Hidden!$I$11</definedName>
    <definedName name="__CYA7">[3]Hidden!$H$11</definedName>
    <definedName name="__CYA8">[3]Hidden!$G$11</definedName>
    <definedName name="__CYA9">[3]Hidden!$F$11</definedName>
    <definedName name="__LYA1">[6]Hidden!$P$11</definedName>
    <definedName name="__LYA10">[6]Hidden!$G$11</definedName>
    <definedName name="__LYA11">[6]Hidden!$F$11</definedName>
    <definedName name="__LYA12">[3]Hidden!$O$11</definedName>
    <definedName name="__LYA2">[6]Hidden!$O$11</definedName>
    <definedName name="__LYA3">[6]Hidden!$N$11</definedName>
    <definedName name="__LYA4">[6]Hidden!$M$11</definedName>
    <definedName name="__LYA5">[6]Hidden!$L$11</definedName>
    <definedName name="__LYA6">[6]Hidden!$K$11</definedName>
    <definedName name="__LYA7">[6]Hidden!$J$11</definedName>
    <definedName name="__LYA8">[6]Hidden!$I$11</definedName>
    <definedName name="__LYA9">[6]Hidden!$H$11</definedName>
    <definedName name="_123Graph_g" hidden="1">'[2]#REF'!$F$9:$F$83</definedName>
    <definedName name="_13054">'[7]10800-10899'!#REF!</definedName>
    <definedName name="_132" hidden="1">[1]XXXXXX!$B$10:$B$10</definedName>
    <definedName name="_132Graph_h" localSheetId="4" hidden="1">#REF!</definedName>
    <definedName name="_132Graph_h" localSheetId="0" hidden="1">#REF!</definedName>
    <definedName name="_132Graph_h" localSheetId="3" hidden="1">#REF!</definedName>
    <definedName name="_132Graph_h" hidden="1">#REF!</definedName>
    <definedName name="_ACT1" localSheetId="1">[8]Hidden!#REF!</definedName>
    <definedName name="_ACT1" localSheetId="4">[5]Hidden!#REF!</definedName>
    <definedName name="_ACT1" localSheetId="0">[9]Hidden!#REF!</definedName>
    <definedName name="_ACT1" localSheetId="3">[10]Hidden!#REF!</definedName>
    <definedName name="_ACT1">[10]Hidden!#REF!</definedName>
    <definedName name="_ACT2" localSheetId="1">[8]Hidden!#REF!</definedName>
    <definedName name="_ACT2" localSheetId="4">[5]Hidden!#REF!</definedName>
    <definedName name="_ACT2" localSheetId="0">[9]Hidden!#REF!</definedName>
    <definedName name="_ACT2" localSheetId="3">[10]Hidden!#REF!</definedName>
    <definedName name="_ACT2">[10]Hidden!#REF!</definedName>
    <definedName name="_ACT3" localSheetId="1">[8]Hidden!#REF!</definedName>
    <definedName name="_ACT3" localSheetId="4">[5]Hidden!#REF!</definedName>
    <definedName name="_ACT3" localSheetId="0">[9]Hidden!#REF!</definedName>
    <definedName name="_ACT3">[10]Hidden!#REF!</definedName>
    <definedName name="_ACT4">[4]Hidden!#REF!</definedName>
    <definedName name="_BUN1">'[11]2008 West Group IS'!$AJ$5</definedName>
    <definedName name="_BUN3">'[11]2008 Group Office IS'!$AJ$5</definedName>
    <definedName name="_COS1" localSheetId="4">#REF!</definedName>
    <definedName name="_COS1" localSheetId="0">#REF!</definedName>
    <definedName name="_COS1" localSheetId="3">#REF!</definedName>
    <definedName name="_COS1">#REF!</definedName>
    <definedName name="_COS2" localSheetId="4">#REF!</definedName>
    <definedName name="_COS2" localSheetId="0">#REF!</definedName>
    <definedName name="_COS2" localSheetId="3">#REF!</definedName>
    <definedName name="_COS2">#REF!</definedName>
    <definedName name="_CYA1">[3]Hidden!$N$11</definedName>
    <definedName name="_CYA10">[3]Hidden!$E$11</definedName>
    <definedName name="_CYA11">[3]Hidden!$P$11</definedName>
    <definedName name="_CYA2">[3]Hidden!$M$11</definedName>
    <definedName name="_CYA3">[3]Hidden!$L$11</definedName>
    <definedName name="_CYA4">[3]Hidden!$K$11</definedName>
    <definedName name="_CYA5">[3]Hidden!$J$11</definedName>
    <definedName name="_CYA6">[3]Hidden!$I$11</definedName>
    <definedName name="_CYA7">[3]Hidden!$H$11</definedName>
    <definedName name="_CYA8">[3]Hidden!$G$11</definedName>
    <definedName name="_CYA9">[3]Hidden!$F$11</definedName>
    <definedName name="_Fill" localSheetId="4" hidden="1">#REF!</definedName>
    <definedName name="_Fill" localSheetId="0" hidden="1">#REF!</definedName>
    <definedName name="_Fill" localSheetId="3" hidden="1">#REF!</definedName>
    <definedName name="_Fill" hidden="1">#REF!</definedName>
    <definedName name="_xlnm._FilterDatabase" localSheetId="1" hidden="1">'PSW DF Calc'!$A$6:$O$60</definedName>
    <definedName name="_xlnm._FilterDatabase" localSheetId="4" hidden="1">'Rate Sheet'!$A$6:$G$193</definedName>
    <definedName name="_Key1" localSheetId="4" hidden="1">#REF!</definedName>
    <definedName name="_Key1" localSheetId="0" hidden="1">#REF!</definedName>
    <definedName name="_Key1" localSheetId="3" hidden="1">#REF!</definedName>
    <definedName name="_Key1" hidden="1">#REF!</definedName>
    <definedName name="_Key2" hidden="1">'[2]#REF'!$D$12</definedName>
    <definedName name="_key5" hidden="1">[1]XXXXXX!$H$10</definedName>
    <definedName name="_LYA1">[6]Hidden!$P$11</definedName>
    <definedName name="_LYA10">[6]Hidden!$G$11</definedName>
    <definedName name="_LYA11">[6]Hidden!$F$11</definedName>
    <definedName name="_LYA12">[3]Hidden!$O$11</definedName>
    <definedName name="_LYA2">[6]Hidden!$O$11</definedName>
    <definedName name="_LYA3">[6]Hidden!$N$11</definedName>
    <definedName name="_LYA4">[6]Hidden!$M$11</definedName>
    <definedName name="_LYA5">[6]Hidden!$L$11</definedName>
    <definedName name="_LYA6">[6]Hidden!$K$11</definedName>
    <definedName name="_LYA7">[6]Hidden!$J$11</definedName>
    <definedName name="_LYA8">[6]Hidden!$I$11</definedName>
    <definedName name="_LYA9">[6]Hidden!$H$11</definedName>
    <definedName name="_max" localSheetId="4" hidden="1">#REF!</definedName>
    <definedName name="_max" localSheetId="0" hidden="1">#REF!</definedName>
    <definedName name="_max" localSheetId="3" hidden="1">#REF!</definedName>
    <definedName name="_max" hidden="1">#REF!</definedName>
    <definedName name="_Mon" localSheetId="4" hidden="1">#REF!</definedName>
    <definedName name="_Mon" localSheetId="0" hidden="1">#REF!</definedName>
    <definedName name="_Mon" localSheetId="3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>[11]WTB!$DC$8</definedName>
    <definedName name="_PER2">'[11]2008 West Group IS'!$AH$8</definedName>
    <definedName name="_PER3">'[11]2008 West Group IS'!$AI$5</definedName>
    <definedName name="_PER4">'[11]2008 Group Office IS'!$AH$8</definedName>
    <definedName name="_PER5">'[11]2008 Group Office IS'!$AI$5</definedName>
    <definedName name="_Regression_Int">0</definedName>
    <definedName name="_SFD1">'[11]2008 West Group IS'!$AK$5</definedName>
    <definedName name="_SFD3">'[11]2008 Group Office IS'!$AK$5</definedName>
    <definedName name="_SFV1">'[11]2008 West Group IS'!$AK$4</definedName>
    <definedName name="_SFV4">'[11]2008 Group Office IS'!$AK$4</definedName>
    <definedName name="_Sort" localSheetId="4" hidden="1">#REF!</definedName>
    <definedName name="_Sort" localSheetId="0" hidden="1">#REF!</definedName>
    <definedName name="_Sort" localSheetId="3" hidden="1">#REF!</definedName>
    <definedName name="_Sort" hidden="1">#REF!</definedName>
    <definedName name="_Sort1" hidden="1">'[2]#REF'!$A$10:$Z$281</definedName>
    <definedName name="_sort3" hidden="1">[1]XXXXXX!$G$10:$J$11</definedName>
    <definedName name="a" localSheetId="4">#REF!</definedName>
    <definedName name="a" localSheetId="3">#REF!</definedName>
    <definedName name="a">#REF!</definedName>
    <definedName name="aaaaaaa" localSheetId="2">rank</definedName>
    <definedName name="aaaaaaa" localSheetId="4">rank</definedName>
    <definedName name="aaaaaaa" localSheetId="3">rank</definedName>
    <definedName name="aaaaaaa">rank</definedName>
    <definedName name="Accounts" localSheetId="4">#REF!</definedName>
    <definedName name="Accounts" localSheetId="0">#REF!</definedName>
    <definedName name="Accounts" localSheetId="3">#REF!</definedName>
    <definedName name="Accounts">#REF!</definedName>
    <definedName name="ACCT" localSheetId="1">[8]Hidden!#REF!</definedName>
    <definedName name="ACCT" localSheetId="4">[5]Hidden!#REF!</definedName>
    <definedName name="ACCT" localSheetId="0">[9]Hidden!#REF!</definedName>
    <definedName name="ACCT" localSheetId="3">[12]Hidden!#REF!</definedName>
    <definedName name="ACCT">[12]Hidden!#REF!</definedName>
    <definedName name="ACCT.ConsolSum">[3]Hidden!$Q$11</definedName>
    <definedName name="AcctName">'[13]2012 Act-Fcast P&amp;L'!#REF!</definedName>
    <definedName name="ACT_CUR" localSheetId="1">[8]Hidden!#REF!</definedName>
    <definedName name="ACT_CUR" localSheetId="4">[5]Hidden!#REF!</definedName>
    <definedName name="ACT_CUR" localSheetId="0">[9]Hidden!#REF!</definedName>
    <definedName name="ACT_CUR" localSheetId="3">[12]Hidden!#REF!</definedName>
    <definedName name="ACT_CUR">[12]Hidden!#REF!</definedName>
    <definedName name="ACT_YTD" localSheetId="1">[8]Hidden!#REF!</definedName>
    <definedName name="ACT_YTD" localSheetId="4">[5]Hidden!#REF!</definedName>
    <definedName name="ACT_YTD" localSheetId="0">[9]Hidden!#REF!</definedName>
    <definedName name="ACT_YTD" localSheetId="3">[10]Hidden!#REF!</definedName>
    <definedName name="ACT_YTD">[10]Hidden!#REF!</definedName>
    <definedName name="AD">'[1]ACC DEP 12XXX'!$A$4:$L$22</definedName>
    <definedName name="adfd" localSheetId="2">rank</definedName>
    <definedName name="adfd" localSheetId="4">rank</definedName>
    <definedName name="adfd" localSheetId="3">rank</definedName>
    <definedName name="adfd">rank</definedName>
    <definedName name="ADK">'[1]10250_Recy Chkg'!$D$27</definedName>
    <definedName name="afsdfsdfsd" localSheetId="4">#REF!</definedName>
    <definedName name="afsdfsdfsd" localSheetId="3">#REF!</definedName>
    <definedName name="afsdfsdfsd">#REF!</definedName>
    <definedName name="AmountCount" localSheetId="1">#REF!</definedName>
    <definedName name="AmountCount" localSheetId="4">#REF!</definedName>
    <definedName name="AmountCount" localSheetId="0">#REF!</definedName>
    <definedName name="AmountCount" localSheetId="3">#REF!</definedName>
    <definedName name="AmountCount">#REF!</definedName>
    <definedName name="AmountCount1" localSheetId="4">#REF!</definedName>
    <definedName name="AmountCount1" localSheetId="0">#REF!</definedName>
    <definedName name="AmountCount1" localSheetId="3">#REF!</definedName>
    <definedName name="AmountCount1">#REF!</definedName>
    <definedName name="AmountFrom" localSheetId="4">#REF!</definedName>
    <definedName name="AmountFrom" localSheetId="0">#REF!</definedName>
    <definedName name="AmountFrom">#REF!</definedName>
    <definedName name="AmountTo" localSheetId="4">#REF!</definedName>
    <definedName name="AmountTo" localSheetId="0">#REF!</definedName>
    <definedName name="AmountTo">#REF!</definedName>
    <definedName name="AmountTotal" localSheetId="1">#REF!</definedName>
    <definedName name="AmountTotal" localSheetId="4">#REF!</definedName>
    <definedName name="AmountTotal" localSheetId="0">#REF!</definedName>
    <definedName name="AmountTotal">#REF!</definedName>
    <definedName name="AmountTotal1" localSheetId="4">#REF!</definedName>
    <definedName name="AmountTotal1" localSheetId="0">#REF!</definedName>
    <definedName name="AmountTotal1">#REF!</definedName>
    <definedName name="AOK" localSheetId="4">#REF!</definedName>
    <definedName name="AOK">#REF!</definedName>
    <definedName name="APA" localSheetId="4">'[14]Income Statement (WMofWA)'!#REF!</definedName>
    <definedName name="APA">'[14]Income Statement (WMofWA)'!#REF!</definedName>
    <definedName name="APN" localSheetId="4">'[14]Income Statement (WMofWA)'!#REF!</definedName>
    <definedName name="APN">'[14]Income Statement (WMofWA)'!#REF!</definedName>
    <definedName name="ASD" localSheetId="4">'[14]Income Statement (WMofWA)'!#REF!</definedName>
    <definedName name="ASD">'[14]Income Statement (WMofWA)'!#REF!</definedName>
    <definedName name="AST" localSheetId="4">'[14]Income Statement (WMofWA)'!#REF!</definedName>
    <definedName name="AST">'[14]Income Statement (WMofWA)'!#REF!</definedName>
    <definedName name="BaseMonthDate">[15]Settings!$I$15</definedName>
    <definedName name="BaseMonthDate2">[15]Settings!$I$16</definedName>
    <definedName name="BaseMonthDate3">[15]Settings!$I$17</definedName>
    <definedName name="BaseYear" localSheetId="4">#REF!</definedName>
    <definedName name="BaseYear" localSheetId="3">#REF!</definedName>
    <definedName name="BaseYear">#REF!</definedName>
    <definedName name="BEGCELL" localSheetId="4">#REF!</definedName>
    <definedName name="BEGCELL" localSheetId="3">#REF!</definedName>
    <definedName name="BEGCELL">#REF!</definedName>
    <definedName name="begin" localSheetId="4">#REF!</definedName>
    <definedName name="begin" localSheetId="3">#REF!</definedName>
    <definedName name="begin">#REF!</definedName>
    <definedName name="BookRev" localSheetId="4">'[16]Pacific Regulated - Price Out'!$F$50</definedName>
    <definedName name="BookRev" localSheetId="0">'[17]Pacific Regulated - Price Out'!$F$50</definedName>
    <definedName name="BookRev">'[18]Pacific Regulated - Price Out'!$F$50</definedName>
    <definedName name="BookRev_com" localSheetId="4">'[16]Pacific Regulated - Price Out'!$F$214</definedName>
    <definedName name="BookRev_com" localSheetId="0">'[17]Pacific Regulated - Price Out'!$F$214</definedName>
    <definedName name="BookRev_com">'[18]Pacific Regulated - Price Out'!$F$214</definedName>
    <definedName name="BookRev_mfr" localSheetId="4">'[16]Pacific Regulated - Price Out'!$F$222</definedName>
    <definedName name="BookRev_mfr" localSheetId="0">'[17]Pacific Regulated - Price Out'!$F$222</definedName>
    <definedName name="BookRev_mfr">'[18]Pacific Regulated - Price Out'!$F$222</definedName>
    <definedName name="BookRev_ro" localSheetId="4">'[16]Pacific Regulated - Price Out'!$F$282</definedName>
    <definedName name="BookRev_ro" localSheetId="0">'[17]Pacific Regulated - Price Out'!$F$282</definedName>
    <definedName name="BookRev_ro">'[18]Pacific Regulated - Price Out'!$F$282</definedName>
    <definedName name="BookRev_rr" localSheetId="4">'[16]Pacific Regulated - Price Out'!$F$59</definedName>
    <definedName name="BookRev_rr" localSheetId="0">'[17]Pacific Regulated - Price Out'!$F$59</definedName>
    <definedName name="BookRev_rr">'[18]Pacific Regulated - Price Out'!$F$59</definedName>
    <definedName name="BookRev_yw" localSheetId="4">'[16]Pacific Regulated - Price Out'!$F$70</definedName>
    <definedName name="BookRev_yw" localSheetId="0">'[17]Pacific Regulated - Price Out'!$F$70</definedName>
    <definedName name="BookRev_yw">'[18]Pacific Regulated - Price Out'!$F$70</definedName>
    <definedName name="BREMAIR_COST_of_SERVICE_STUDY" localSheetId="1">#REF!</definedName>
    <definedName name="BREMAIR_COST_of_SERVICE_STUDY" localSheetId="4">#REF!</definedName>
    <definedName name="BREMAIR_COST_of_SERVICE_STUDY" localSheetId="0">#REF!</definedName>
    <definedName name="BREMAIR_COST_of_SERVICE_STUDY" localSheetId="3">#REF!</definedName>
    <definedName name="BREMAIR_COST_of_SERVICE_STUDY">#REF!</definedName>
    <definedName name="Brokerage">'[19]Finance Charges'!$H$8</definedName>
    <definedName name="BUD_CUR" localSheetId="1">[8]Hidden!#REF!</definedName>
    <definedName name="BUD_CUR" localSheetId="4">[5]Hidden!#REF!</definedName>
    <definedName name="BUD_CUR" localSheetId="0">[9]Hidden!#REF!</definedName>
    <definedName name="BUD_CUR" localSheetId="3">[12]Hidden!#REF!</definedName>
    <definedName name="BUD_CUR">[12]Hidden!#REF!</definedName>
    <definedName name="BUD_YTD" localSheetId="1">[8]Hidden!#REF!</definedName>
    <definedName name="BUD_YTD" localSheetId="4">[5]Hidden!#REF!</definedName>
    <definedName name="BUD_YTD" localSheetId="0">[9]Hidden!#REF!</definedName>
    <definedName name="BUD_YTD" localSheetId="3">[10]Hidden!#REF!</definedName>
    <definedName name="BUD_YTD">[10]Hidden!#REF!</definedName>
    <definedName name="BUN">[11]WTB!$DD$5</definedName>
    <definedName name="BusUnitCode">[15]Settings!$I$3</definedName>
    <definedName name="BusUnitName">[15]Settings!$I$4</definedName>
    <definedName name="BUV">'[14]Income Statement (WMofWA)'!#REF!</definedName>
    <definedName name="Calc">[11]WTB!#REF!</definedName>
    <definedName name="Calc0">[11]WTB!#REF!</definedName>
    <definedName name="Calc1">[11]WTB!#REF!</definedName>
    <definedName name="Calc10">[11]WTB!#REF!</definedName>
    <definedName name="Calc11">[11]WTB!#REF!</definedName>
    <definedName name="Calc12">[11]WTB!#REF!</definedName>
    <definedName name="Calc13">[11]WTB!#REF!</definedName>
    <definedName name="Calc14">[11]WTB!#REF!</definedName>
    <definedName name="Calc15">[11]WTB!#REF!</definedName>
    <definedName name="Calc16">[11]WTB!#REF!</definedName>
    <definedName name="Calc17">[11]WTB!#REF!</definedName>
    <definedName name="Calc18">[11]WTB!#REF!</definedName>
    <definedName name="Calc2">[11]WTB!#REF!</definedName>
    <definedName name="Calc3">[11]WTB!#REF!</definedName>
    <definedName name="Calc4">[11]WTB!#REF!</definedName>
    <definedName name="Calc5">[11]WTB!#REF!</definedName>
    <definedName name="Calc6">[11]WTB!#REF!</definedName>
    <definedName name="Calc7">[11]WTB!#REF!</definedName>
    <definedName name="Calc8">[11]WTB!#REF!</definedName>
    <definedName name="Calc9">[11]WTB!#REF!</definedName>
    <definedName name="CalRecyTons" localSheetId="4">'[20]Recycl Tons, Commodity Value'!$L$23</definedName>
    <definedName name="CalRecyTons" localSheetId="0">'[21]Recycl Tons, Commodity Value'!$L$23</definedName>
    <definedName name="CalRecyTons">'[22]Recycl Tons, Commodity Value'!$L$23</definedName>
    <definedName name="CanCartTons">[23]CanCartTonsAllocate!$E$3</definedName>
    <definedName name="CheckTotals" localSheetId="1">#REF!</definedName>
    <definedName name="CheckTotals" localSheetId="4">#REF!</definedName>
    <definedName name="CheckTotals" localSheetId="0">#REF!</definedName>
    <definedName name="CheckTotals" localSheetId="3">#REF!</definedName>
    <definedName name="CheckTotals">#REF!</definedName>
    <definedName name="clear" localSheetId="4">#REF!</definedName>
    <definedName name="clear" localSheetId="3">#REF!</definedName>
    <definedName name="clear">#REF!</definedName>
    <definedName name="CoCanTons">[24]Cust_Count1!$M$28</definedName>
    <definedName name="CoComYd">'[24]Gross Yardage Worksheet'!$L$16</definedName>
    <definedName name="CoCustCnt" localSheetId="4">#REF!</definedName>
    <definedName name="CoCustCnt" localSheetId="3">#REF!</definedName>
    <definedName name="CoCustCnt">#REF!</definedName>
    <definedName name="colgroup">[3]Orientation!$G$6</definedName>
    <definedName name="colsegment">[3]Orientation!$F$6</definedName>
    <definedName name="Comments">[25]Main!$K$57:INDEX([25]Main!$K$57:$K$59,SUMPRODUCT(--([25]Main!$K$57:$K$59&lt;&gt;"")))</definedName>
    <definedName name="CommlStaffPriceOut" localSheetId="4">'[26]Price Out-Reg EASTSIDE-Resi'!#REF!</definedName>
    <definedName name="CommlStaffPriceOut" localSheetId="0">'[26]Price Out-Reg EASTSIDE-Resi'!#REF!</definedName>
    <definedName name="CommlStaffPriceOut" localSheetId="3">'[26]Price Out-Reg EASTSIDE-Resi'!#REF!</definedName>
    <definedName name="CommlStaffPriceOut">'[26]Price Out-Reg EASTSIDE-Resi'!#REF!</definedName>
    <definedName name="CoMultiYd">'[24]Gross Yardage Worksheet'!$L$31</definedName>
    <definedName name="ContainerTons">[23]ContainerTonsAllocation!$E$2</definedName>
    <definedName name="ControlNumber">[27]Summary!$J$8</definedName>
    <definedName name="COST_OF_SERVICE_STUDY" localSheetId="4">#REF!</definedName>
    <definedName name="COST_OF_SERVICE_STUDY" localSheetId="3">#REF!</definedName>
    <definedName name="COST_OF_SERVICE_STUDY">#REF!</definedName>
    <definedName name="Coststudy" localSheetId="4">#REF!</definedName>
    <definedName name="Coststudy" localSheetId="3">#REF!</definedName>
    <definedName name="Coststudy">#REF!</definedName>
    <definedName name="CoXtraYds" localSheetId="4">#REF!</definedName>
    <definedName name="CoXtraYds" localSheetId="3">#REF!</definedName>
    <definedName name="CoXtraYds">#REF!</definedName>
    <definedName name="CR" localSheetId="4">#REF!</definedName>
    <definedName name="CR">#REF!</definedName>
    <definedName name="CRCTable" localSheetId="1">#REF!</definedName>
    <definedName name="CRCTable" localSheetId="4">#REF!</definedName>
    <definedName name="CRCTable" localSheetId="0">#REF!</definedName>
    <definedName name="CRCTable">#REF!</definedName>
    <definedName name="CRCTableOLD" localSheetId="1">#REF!</definedName>
    <definedName name="CRCTableOLD" localSheetId="4">#REF!</definedName>
    <definedName name="CRCTableOLD" localSheetId="0">#REF!</definedName>
    <definedName name="CRCTableOLD">#REF!</definedName>
    <definedName name="CriteriaType">[28]ControlPanel!$Z$2:$Z$5</definedName>
    <definedName name="CtyCanTons">[24]Cust_Count1!$N$28</definedName>
    <definedName name="CtyComYd">'[24]Gross Yardage Worksheet'!$L$49</definedName>
    <definedName name="CtyCustCnt" localSheetId="4">#REF!</definedName>
    <definedName name="CtyCustCnt" localSheetId="3">#REF!</definedName>
    <definedName name="CtyCustCnt">#REF!</definedName>
    <definedName name="CtyMultiYd">'[24]Gross Yardage Worksheet'!$L$64</definedName>
    <definedName name="CtyXtraYds" localSheetId="4">#REF!</definedName>
    <definedName name="CtyXtraYds" localSheetId="3">#REF!</definedName>
    <definedName name="CtyXtraYds">#REF!</definedName>
    <definedName name="CUR" localSheetId="4">'[29]O-9'!#REF!</definedName>
    <definedName name="CUR" localSheetId="3">'[29]O-9'!#REF!</definedName>
    <definedName name="CUR">'[29]O-9'!#REF!</definedName>
    <definedName name="Currency">[25]Main!$I$82</definedName>
    <definedName name="CurrentMonth" localSheetId="4">'[30]38000 Other Rev'!$H$8</definedName>
    <definedName name="CurrentMonth" localSheetId="0">'[31]38000 Other Rev'!$H$8</definedName>
    <definedName name="CurrentMonth">'[32]38000 Other Rev'!$H$8</definedName>
    <definedName name="Cutomers" localSheetId="1">#REF!</definedName>
    <definedName name="Cutomers" localSheetId="4">#REF!</definedName>
    <definedName name="Cutomers" localSheetId="0">#REF!</definedName>
    <definedName name="Cutomers" localSheetId="3">#REF!</definedName>
    <definedName name="Cutomers">#REF!</definedName>
    <definedName name="CWR">'[1]SALES TAX RETURN_20140'!$A$1:$E$49</definedName>
    <definedName name="CWRS" localSheetId="4">#REF!</definedName>
    <definedName name="CWRS" localSheetId="3">#REF!</definedName>
    <definedName name="CWRS">#REF!</definedName>
    <definedName name="CYear" localSheetId="4">'[29]O-9'!#REF!</definedName>
    <definedName name="CYear" localSheetId="3">'[29]O-9'!#REF!</definedName>
    <definedName name="CYear">'[29]O-9'!#REF!</definedName>
    <definedName name="dasd" localSheetId="2">rank</definedName>
    <definedName name="dasd" localSheetId="4">rank</definedName>
    <definedName name="dasd" localSheetId="3">rank</definedName>
    <definedName name="dasd">rank</definedName>
    <definedName name="Data_End_Test" localSheetId="4">#REF!</definedName>
    <definedName name="Data_End_Test" localSheetId="3">#REF!</definedName>
    <definedName name="Data_End_Test">#REF!</definedName>
    <definedName name="Data_Start_Test" localSheetId="4">#REF!</definedName>
    <definedName name="Data_Start_Test" localSheetId="3">#REF!</definedName>
    <definedName name="Data_Start_Test">#REF!</definedName>
    <definedName name="_xlnm.Database" localSheetId="1">#REF!</definedName>
    <definedName name="_xlnm.Database" localSheetId="4">#REF!</definedName>
    <definedName name="_xlnm.Database" localSheetId="0">#REF!</definedName>
    <definedName name="_xlnm.Database" localSheetId="3">#REF!</definedName>
    <definedName name="_xlnm.Database">#REF!</definedName>
    <definedName name="Database_MI" localSheetId="4">#REF!</definedName>
    <definedName name="Database_MI">#REF!</definedName>
    <definedName name="Database1" localSheetId="1">#REF!</definedName>
    <definedName name="Database1" localSheetId="4">#REF!</definedName>
    <definedName name="Database1" localSheetId="0">#REF!</definedName>
    <definedName name="Database1">#REF!</definedName>
    <definedName name="DateFrom" localSheetId="2">'[33]40139'!$I$12</definedName>
    <definedName name="DateFrom" localSheetId="4">'[30]38000 Other Rev'!$G$12</definedName>
    <definedName name="DateFrom" localSheetId="0">'[31]38000 Other Rev'!$G$12</definedName>
    <definedName name="DateFrom">'[32]38000 Other Rev'!$G$12</definedName>
    <definedName name="DateRange" localSheetId="4">#REF!</definedName>
    <definedName name="DateRange" localSheetId="3">#REF!</definedName>
    <definedName name="DateRange">#REF!</definedName>
    <definedName name="DateTo" localSheetId="2">'[33]40139'!$I$13</definedName>
    <definedName name="DateTo" localSheetId="4">'[30]38000 Other Rev'!$G$13</definedName>
    <definedName name="DateTo" localSheetId="0">'[31]38000 Other Rev'!$G$13</definedName>
    <definedName name="DateTo">'[32]38000 Other Rev'!$G$13</definedName>
    <definedName name="DAY">'[14]Income Statement (WMofWA)'!#REF!</definedName>
    <definedName name="DBxStaffPriceOut" localSheetId="4">'[26]Price Out-Reg EASTSIDE-Resi'!#REF!</definedName>
    <definedName name="DBxStaffPriceOut" localSheetId="0">'[26]Price Out-Reg EASTSIDE-Resi'!#REF!</definedName>
    <definedName name="DBxStaffPriceOut" localSheetId="3">'[26]Price Out-Reg EASTSIDE-Resi'!#REF!</definedName>
    <definedName name="DBxStaffPriceOut">'[26]Price Out-Reg EASTSIDE-Resi'!#REF!</definedName>
    <definedName name="DEBITS">'[1]ASSETS 11XXX'!$A$1:$L$19</definedName>
    <definedName name="debtP" localSheetId="4">#REF!</definedName>
    <definedName name="debtP" localSheetId="3">#REF!</definedName>
    <definedName name="debtP">#REF!</definedName>
    <definedName name="DeleteCMReconBook">[27]Summary!$J$10</definedName>
    <definedName name="deletion" localSheetId="4">#REF!</definedName>
    <definedName name="deletion" localSheetId="3">#REF!</definedName>
    <definedName name="deletion">#REF!</definedName>
    <definedName name="DEPT" localSheetId="1">[8]Hidden!#REF!</definedName>
    <definedName name="DEPT" localSheetId="4">[5]Hidden!#REF!</definedName>
    <definedName name="DEPT" localSheetId="0">[9]Hidden!#REF!</definedName>
    <definedName name="DEPT" localSheetId="3">[10]Hidden!#REF!</definedName>
    <definedName name="DEPT">[10]Hidden!#REF!</definedName>
    <definedName name="Detail" localSheetId="4">#REF!</definedName>
    <definedName name="Detail" localSheetId="3">#REF!</definedName>
    <definedName name="Detail">#REF!</definedName>
    <definedName name="DetailBudYear" localSheetId="4">#REF!</definedName>
    <definedName name="DetailBudYear" localSheetId="3">#REF!</definedName>
    <definedName name="DetailBudYear">#REF!</definedName>
    <definedName name="DetailDistrict" localSheetId="4">#REF!</definedName>
    <definedName name="DetailDistrict" localSheetId="3">#REF!</definedName>
    <definedName name="DetailDistrict">#REF!</definedName>
    <definedName name="DispRates" localSheetId="4">#REF!</definedName>
    <definedName name="DispRates">#REF!</definedName>
    <definedName name="Dist" localSheetId="4">[34]Data!$E$3</definedName>
    <definedName name="Dist" localSheetId="0">[35]Data!$E$3</definedName>
    <definedName name="Dist">[36]Data!$E$3</definedName>
    <definedName name="District" localSheetId="1">[27]Summary!$J$17</definedName>
    <definedName name="District" localSheetId="4">'[37]Vashon BS'!#REF!</definedName>
    <definedName name="District" localSheetId="0">'[38]Vashon BS'!#REF!</definedName>
    <definedName name="District" localSheetId="3">'[39]Vashon BS'!#REF!</definedName>
    <definedName name="District">'[39]Vashon BS'!#REF!</definedName>
    <definedName name="District_1" localSheetId="4">'[38]Vashon BS'!#REF!</definedName>
    <definedName name="District_1" localSheetId="3">'[38]Vashon BS'!#REF!</definedName>
    <definedName name="District_1">'[38]Vashon BS'!#REF!</definedName>
    <definedName name="DistrictName">[27]Summary!$M$8</definedName>
    <definedName name="DistrictNum" localSheetId="1">#REF!</definedName>
    <definedName name="DistrictNum" localSheetId="4">#REF!</definedName>
    <definedName name="DistrictNum" localSheetId="0">#REF!</definedName>
    <definedName name="DistrictNum" localSheetId="3">#REF!</definedName>
    <definedName name="DistrictNum">#REF!</definedName>
    <definedName name="Districts" localSheetId="4">#REF!</definedName>
    <definedName name="Districts" localSheetId="0">#REF!</definedName>
    <definedName name="Districts" localSheetId="3">#REF!</definedName>
    <definedName name="Districts">#REF!</definedName>
    <definedName name="DistrictSelection">[40]Summary!$C$6</definedName>
    <definedName name="DistStaffSignOffStatus">[27]Summary!$N$19</definedName>
    <definedName name="DivisionSignOffReq">[27]Summary!$M$11</definedName>
    <definedName name="DivSignOffStatus">[27]Summary!$N$18</definedName>
    <definedName name="dOG" localSheetId="4">#REF!</definedName>
    <definedName name="dOG" localSheetId="0">#REF!</definedName>
    <definedName name="dOG" localSheetId="3">#REF!</definedName>
    <definedName name="dOG">#REF!</definedName>
    <definedName name="drlFilter">[3]Settings!$D$27</definedName>
    <definedName name="End" localSheetId="1">#REF!</definedName>
    <definedName name="End" localSheetId="4">'[41]IS-2120'!#REF!</definedName>
    <definedName name="End" localSheetId="0">#REF!</definedName>
    <definedName name="End" localSheetId="3">#REF!</definedName>
    <definedName name="End">#REF!</definedName>
    <definedName name="EndTime" localSheetId="4">'[29]O-9'!#REF!</definedName>
    <definedName name="EndTime" localSheetId="3">'[29]O-9'!#REF!</definedName>
    <definedName name="EndTime">'[29]O-9'!#REF!</definedName>
    <definedName name="EntrieShownLimit" localSheetId="2">'[33]40139'!$D$6</definedName>
    <definedName name="EntrieShownLimit" localSheetId="4">'[30]38000 Other Rev'!$D$6</definedName>
    <definedName name="EntrieShownLimit" localSheetId="0">'[31]38000 Other Rev'!$D$6</definedName>
    <definedName name="EntrieShownLimit">'[32]38000 Other Rev'!$D$6</definedName>
    <definedName name="ExcludeIC" localSheetId="4">'[37]Vashon BS'!#REF!</definedName>
    <definedName name="ExcludeIC" localSheetId="0">'[38]Vashon BS'!#REF!</definedName>
    <definedName name="ExcludeIC" localSheetId="3">'[39]Vashon BS'!#REF!</definedName>
    <definedName name="ExcludeIC">'[39]Vashon BS'!#REF!</definedName>
    <definedName name="ExcludeIC_1" localSheetId="3">'[38]Vashon BS'!#REF!</definedName>
    <definedName name="ExcludeIC_1">'[38]Vashon BS'!#REF!</definedName>
    <definedName name="expenses" localSheetId="4">#REF!</definedName>
    <definedName name="expenses" localSheetId="3">#REF!</definedName>
    <definedName name="expenses">#REF!</definedName>
    <definedName name="ExpensesPF1">'[42]LG County Area'!$K$8</definedName>
    <definedName name="EXT" localSheetId="4">#REF!</definedName>
    <definedName name="EXT" localSheetId="0">#REF!</definedName>
    <definedName name="EXT" localSheetId="3">#REF!</definedName>
    <definedName name="EXT">#REF!</definedName>
    <definedName name="FBTable" localSheetId="1">#REF!</definedName>
    <definedName name="FBTable" localSheetId="4">#REF!</definedName>
    <definedName name="FBTable" localSheetId="0">#REF!</definedName>
    <definedName name="FBTable" localSheetId="3">#REF!</definedName>
    <definedName name="FBTable">#REF!</definedName>
    <definedName name="FBTableOld" localSheetId="1">#REF!</definedName>
    <definedName name="FBTableOld" localSheetId="4">#REF!</definedName>
    <definedName name="FBTableOld" localSheetId="0">#REF!</definedName>
    <definedName name="FBTableOld" localSheetId="3">#REF!</definedName>
    <definedName name="FBTableOld">#REF!</definedName>
    <definedName name="filter">[3]Settings!$B$14:$H$25</definedName>
    <definedName name="Financial">[11]WTB!#REF!</definedName>
    <definedName name="FirstColCriteria">[11]WTB!#REF!</definedName>
    <definedName name="FirstHeaderCriteria">[11]WTB!#REF!</definedName>
    <definedName name="flag">[11]WTB!#REF!</definedName>
    <definedName name="Format_Column" localSheetId="4">#REF!</definedName>
    <definedName name="Format_Column" localSheetId="3">#REF!</definedName>
    <definedName name="Format_Column">#REF!</definedName>
    <definedName name="formata" localSheetId="4">#REF!</definedName>
    <definedName name="formata" localSheetId="3">#REF!</definedName>
    <definedName name="formata">#REF!</definedName>
    <definedName name="formatb" localSheetId="4">#REF!</definedName>
    <definedName name="formatb" localSheetId="3">#REF!</definedName>
    <definedName name="formatb">#REF!</definedName>
    <definedName name="FromMonth" localSheetId="4">#REF!</definedName>
    <definedName name="FromMonth" localSheetId="0">#REF!</definedName>
    <definedName name="FromMonth">#REF!</definedName>
    <definedName name="FundsApprPend" localSheetId="4">[34]Data!#REF!</definedName>
    <definedName name="FundsApprPend" localSheetId="0">[35]Data!#REF!</definedName>
    <definedName name="FundsApprPend">[34]Data!#REF!</definedName>
    <definedName name="FundsBudUnbud" localSheetId="4">[34]Data!#REF!</definedName>
    <definedName name="FundsBudUnbud" localSheetId="0">[35]Data!#REF!</definedName>
    <definedName name="FundsBudUnbud">[34]Data!#REF!</definedName>
    <definedName name="FY">'[14]Income Statement (WMofWA)'!#REF!</definedName>
    <definedName name="GLMappingStart" localSheetId="1">#REF!</definedName>
    <definedName name="GLMappingStart" localSheetId="4">#REF!</definedName>
    <definedName name="GLMappingStart" localSheetId="0">#REF!</definedName>
    <definedName name="GLMappingStart" localSheetId="3">#REF!</definedName>
    <definedName name="GLMappingStart">#REF!</definedName>
    <definedName name="GLMappingStart1" localSheetId="4">#REF!</definedName>
    <definedName name="GLMappingStart1" localSheetId="0">#REF!</definedName>
    <definedName name="GLMappingStart1" localSheetId="3">#REF!</definedName>
    <definedName name="GLMappingStart1">#REF!</definedName>
    <definedName name="GRETABLE">[43]Gresham!$E$12:$AI$261</definedName>
    <definedName name="HeaderReturnMessage">[27]Summary!$Q$16</definedName>
    <definedName name="Heading1">'[14]Income Statement (WMofWA)'!#REF!</definedName>
    <definedName name="IDN">'[14]Income Statement (WMofWA)'!#REF!</definedName>
    <definedName name="IFN">'[14]Income Statement (WMofWA)'!#REF!</definedName>
    <definedName name="Import_Range" localSheetId="4">[34]Data!#REF!</definedName>
    <definedName name="Import_Range" localSheetId="0">[35]Data!#REF!</definedName>
    <definedName name="Import_Range" localSheetId="3">[34]Data!#REF!</definedName>
    <definedName name="Import_Range">[34]Data!#REF!</definedName>
    <definedName name="IncomeStmnt" localSheetId="1">#REF!</definedName>
    <definedName name="IncomeStmnt" localSheetId="4">#REF!</definedName>
    <definedName name="IncomeStmnt" localSheetId="0">#REF!</definedName>
    <definedName name="IncomeStmnt" localSheetId="3">#REF!</definedName>
    <definedName name="IncomeStmnt">#REF!</definedName>
    <definedName name="INPUT" localSheetId="1">#REF!</definedName>
    <definedName name="INPUT" localSheetId="4">#REF!</definedName>
    <definedName name="INPUT" localSheetId="0">#REF!</definedName>
    <definedName name="INPUT" localSheetId="3">#REF!</definedName>
    <definedName name="INPUT">#REF!</definedName>
    <definedName name="INPUTc" localSheetId="4">#REF!</definedName>
    <definedName name="INPUTc" localSheetId="3">#REF!</definedName>
    <definedName name="INPUTc">#REF!</definedName>
    <definedName name="InsertColRange" localSheetId="4">[11]WTB!#REF!</definedName>
    <definedName name="InsertColRange" localSheetId="3">[11]WTB!#REF!</definedName>
    <definedName name="InsertColRange">[11]WTB!#REF!</definedName>
    <definedName name="Insurance" localSheetId="1">#REF!</definedName>
    <definedName name="Insurance" localSheetId="4">#REF!</definedName>
    <definedName name="Insurance" localSheetId="0">#REF!</definedName>
    <definedName name="Insurance" localSheetId="3">#REF!</definedName>
    <definedName name="Insurance">#REF!</definedName>
    <definedName name="Interject_LastPulledValues_BalanceRange" localSheetId="1">#REF!</definedName>
    <definedName name="Interject_LastPulledValues_BalanceRange" localSheetId="4">#REF!</definedName>
    <definedName name="Interject_LastPulledValues_BalanceRange" localSheetId="0">#REF!</definedName>
    <definedName name="Interject_LastPulledValues_BalanceRange" localSheetId="3">#REF!</definedName>
    <definedName name="Interject_LastPulledValues_BalanceRange">#REF!</definedName>
    <definedName name="Interject_LastPulledValues_DescriptionRange" localSheetId="1">#REF!</definedName>
    <definedName name="Interject_LastPulledValues_DescriptionRange" localSheetId="4">#REF!</definedName>
    <definedName name="Interject_LastPulledValues_DescriptionRange" localSheetId="0">#REF!</definedName>
    <definedName name="Interject_LastPulledValues_DescriptionRange" localSheetId="3">#REF!</definedName>
    <definedName name="Interject_LastPulledValues_DescriptionRange">#REF!</definedName>
    <definedName name="Interject_LastPulledValues_LastChangeGUID" localSheetId="1">#REF!</definedName>
    <definedName name="Interject_LastPulledValues_LastChangeGUID" localSheetId="4">#REF!</definedName>
    <definedName name="Interject_LastPulledValues_LastChangeGUID" localSheetId="0">#REF!</definedName>
    <definedName name="Interject_LastPulledValues_LastChangeGUID">#REF!</definedName>
    <definedName name="Interject_LastPulledValues_PreviousLastChangeGUID" localSheetId="1">#REF!</definedName>
    <definedName name="Interject_LastPulledValues_PreviousLastChangeGUID" localSheetId="4">#REF!</definedName>
    <definedName name="Interject_LastPulledValues_PreviousLastChangeGUID" localSheetId="0">#REF!</definedName>
    <definedName name="Interject_LastPulledValues_PreviousLastChangeGUID">#REF!</definedName>
    <definedName name="Invoice_Start" localSheetId="4">[34]Invoice_Drill!#REF!</definedName>
    <definedName name="Invoice_Start" localSheetId="0">[35]Invoice_Drill!#REF!</definedName>
    <definedName name="Invoice_Start">[34]Invoice_Drill!#REF!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1">#REF!</definedName>
    <definedName name="JEDetail" localSheetId="4">#REF!</definedName>
    <definedName name="JEDetail" localSheetId="0">#REF!</definedName>
    <definedName name="JEDetail" localSheetId="3">#REF!</definedName>
    <definedName name="JEDetail">#REF!</definedName>
    <definedName name="JEDetail1" localSheetId="4">#REF!</definedName>
    <definedName name="JEDetail1" localSheetId="0">#REF!</definedName>
    <definedName name="JEDetail1">#REF!</definedName>
    <definedName name="JEType" localSheetId="1">#REF!</definedName>
    <definedName name="JEType" localSheetId="4">#REF!</definedName>
    <definedName name="JEType" localSheetId="0">#REF!</definedName>
    <definedName name="JEType">#REF!</definedName>
    <definedName name="JEType1" localSheetId="4">#REF!</definedName>
    <definedName name="JEType1" localSheetId="0">#REF!</definedName>
    <definedName name="JEType1">#REF!</definedName>
    <definedName name="Juris1CanCount">[23]Cust_Count1!$C$60</definedName>
    <definedName name="Juris1CanTons">[23]Cust_Count1!$C$30</definedName>
    <definedName name="Juris1ComYd">'[23]Gross Yardage Worksheet'!$L$16</definedName>
    <definedName name="Juris1CustCnt">[23]Cust_Count2!$E$39</definedName>
    <definedName name="Juris1MultiYd">'[23]Gross Yardage Worksheet'!$X$16</definedName>
    <definedName name="Juris1SeasonalYds">'[23]Gross Yardage Worksheet'!$R$18</definedName>
    <definedName name="Juris1XtraYds">[23]Cust_Count2!$E$28</definedName>
    <definedName name="Juris2CanCount">[23]Cust_Count1!$D$60</definedName>
    <definedName name="Juris2CanTons">[23]Cust_Count1!$D$30</definedName>
    <definedName name="Juris2ComYd">'[23]Gross Yardage Worksheet'!$L$33</definedName>
    <definedName name="Juris2CustCnt">[23]Cust_Count2!$F$39</definedName>
    <definedName name="Juris2MultiYd">'[23]Gross Yardage Worksheet'!$X$33</definedName>
    <definedName name="Juris2SeasonalYds">'[23]Gross Yardage Worksheet'!$R$35</definedName>
    <definedName name="Juris2XtraYds">[23]Cust_Count2!$F$28</definedName>
    <definedName name="Juris3CanCount">[23]Cust_Count1!$E$60</definedName>
    <definedName name="Juris3CanTons">[23]Cust_Count1!$E$30</definedName>
    <definedName name="Juris3ComYd">'[23]Gross Yardage Worksheet'!$L$51</definedName>
    <definedName name="Juris3CustCnt">[23]Cust_Count2!$G$39</definedName>
    <definedName name="Juris3MultiYd">'[23]Gross Yardage Worksheet'!$X$51</definedName>
    <definedName name="Juris3SeasonalYds">'[23]Gross Yardage Worksheet'!$R$53</definedName>
    <definedName name="Juris3XtraYds">[23]Cust_Count2!$G$28</definedName>
    <definedName name="Juris4CanCount">[23]Cust_Count1!$F$60</definedName>
    <definedName name="Juris4CanTons">[23]Cust_Count1!$F$30</definedName>
    <definedName name="Juris4ComYd">'[23]Gross Yardage Worksheet'!$L$68</definedName>
    <definedName name="Juris4CustCnt">[23]Cust_Count2!$H$39</definedName>
    <definedName name="Juris4MultiYd">'[23]Gross Yardage Worksheet'!$X$68</definedName>
    <definedName name="Juris4SeasonalYds">'[23]Gross Yardage Worksheet'!$R$70</definedName>
    <definedName name="Juris4XtraYds">[23]Cust_Count2!$H$28</definedName>
    <definedName name="Juris5CanCount">[23]Cust_Count1!$G$60</definedName>
    <definedName name="Juris5CanTons">[23]Cust_Count1!$G$30</definedName>
    <definedName name="Juris5ComYD">'[23]Gross Yardage Worksheet'!$L$85</definedName>
    <definedName name="Juris5CustCnt">[23]Cust_Count2!$I$39</definedName>
    <definedName name="Juris5MultiYd">'[23]Gross Yardage Worksheet'!$X$85</definedName>
    <definedName name="Juris5SeasonalYds">'[23]Gross Yardage Worksheet'!$R$87</definedName>
    <definedName name="Juris5XtraYds">[23]Cust_Count2!$I$28</definedName>
    <definedName name="Jurisdiction_1">'[23]Title Inputs'!$C$5</definedName>
    <definedName name="Jurisdiction_2">'[23]Title Inputs'!$C$6</definedName>
    <definedName name="Jurisdiction_3">'[23]Title Inputs'!$C$7</definedName>
    <definedName name="Jurisdiction_4">'[23]Title Inputs'!$C$8</definedName>
    <definedName name="Jurisdiction_5">'[23]Title Inputs'!$C$9</definedName>
    <definedName name="LAST_ROW">'[44]Income Statement (Tonnage)'!#REF!</definedName>
    <definedName name="LastExecutedFor">[27]Summary!$Q$17</definedName>
    <definedName name="LastSavedOn">[27]Summary!$Q$19</definedName>
    <definedName name="lblBillAreaStatus" localSheetId="1">#REF!</definedName>
    <definedName name="lblBillAreaStatus" localSheetId="4">#REF!</definedName>
    <definedName name="lblBillAreaStatus" localSheetId="0">#REF!</definedName>
    <definedName name="lblBillAreaStatus" localSheetId="3">#REF!</definedName>
    <definedName name="lblBillAreaStatus">#REF!</definedName>
    <definedName name="lblBillCycleStatus" localSheetId="1">#REF!</definedName>
    <definedName name="lblBillCycleStatus" localSheetId="4">#REF!</definedName>
    <definedName name="lblBillCycleStatus" localSheetId="0">#REF!</definedName>
    <definedName name="lblBillCycleStatus" localSheetId="3">#REF!</definedName>
    <definedName name="lblBillCycleStatus">#REF!</definedName>
    <definedName name="lblCategoryStatus" localSheetId="1">#REF!</definedName>
    <definedName name="lblCategoryStatus" localSheetId="4">#REF!</definedName>
    <definedName name="lblCategoryStatus" localSheetId="0">#REF!</definedName>
    <definedName name="lblCategoryStatus" localSheetId="3">#REF!</definedName>
    <definedName name="lblCategoryStatus">#REF!</definedName>
    <definedName name="lblCompanyStatus" localSheetId="1">#REF!</definedName>
    <definedName name="lblCompanyStatus" localSheetId="4">#REF!</definedName>
    <definedName name="lblCompanyStatus" localSheetId="0">#REF!</definedName>
    <definedName name="lblCompanyStatus">#REF!</definedName>
    <definedName name="lblDatabaseStatus" localSheetId="1">#REF!</definedName>
    <definedName name="lblDatabaseStatus" localSheetId="4">#REF!</definedName>
    <definedName name="lblDatabaseStatus" localSheetId="0">#REF!</definedName>
    <definedName name="lblDatabaseStatus">#REF!</definedName>
    <definedName name="lblPullStatus" localSheetId="1">#REF!</definedName>
    <definedName name="lblPullStatus" localSheetId="4">#REF!</definedName>
    <definedName name="lblPullStatus" localSheetId="0">#REF!</definedName>
    <definedName name="lblPullStatus">#REF!</definedName>
    <definedName name="lllllllllllllllllllll" localSheetId="1">#REF!</definedName>
    <definedName name="lllllllllllllllllllll" localSheetId="4">#REF!</definedName>
    <definedName name="lllllllllllllllllllll" localSheetId="0">#REF!</definedName>
    <definedName name="lllllllllllllllllllll">#REF!</definedName>
    <definedName name="LOB">[45]DropDownRanges!$B$4:$B$37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U_Line" localSheetId="4">#REF!</definedName>
    <definedName name="LU_Line" localSheetId="3">#REF!</definedName>
    <definedName name="LU_Line">#REF!</definedName>
    <definedName name="Lurito" localSheetId="4">#REF!</definedName>
    <definedName name="Lurito" localSheetId="3">#REF!</definedName>
    <definedName name="Lurito">#REF!</definedName>
    <definedName name="LYN" localSheetId="4">'[14]Income Statement (WMofWA)'!#REF!</definedName>
    <definedName name="LYN" localSheetId="3">'[14]Income Statement (WMofWA)'!#REF!</definedName>
    <definedName name="LYN">'[14]Income Statement (WMofWA)'!#REF!</definedName>
    <definedName name="MainDataEnd" localSheetId="1">#REF!</definedName>
    <definedName name="MainDataEnd" localSheetId="4">#REF!</definedName>
    <definedName name="MainDataEnd" localSheetId="0">#REF!</definedName>
    <definedName name="MainDataEnd" localSheetId="3">#REF!</definedName>
    <definedName name="MainDataEnd">#REF!</definedName>
    <definedName name="MainDataStart" localSheetId="1">#REF!</definedName>
    <definedName name="MainDataStart" localSheetId="4">#REF!</definedName>
    <definedName name="MainDataStart" localSheetId="0">#REF!</definedName>
    <definedName name="MainDataStart" localSheetId="3">#REF!</definedName>
    <definedName name="MainDataStart">#REF!</definedName>
    <definedName name="MapKeyStart" localSheetId="1">#REF!</definedName>
    <definedName name="MapKeyStart" localSheetId="4">#REF!</definedName>
    <definedName name="MapKeyStart" localSheetId="0">#REF!</definedName>
    <definedName name="MapKeyStart" localSheetId="3">#REF!</definedName>
    <definedName name="MapKeyStart">#REF!</definedName>
    <definedName name="master_def" localSheetId="1">#REF!</definedName>
    <definedName name="master_def" localSheetId="4">'[41]IS-2120'!#REF!</definedName>
    <definedName name="master_def" localSheetId="0">#REF!</definedName>
    <definedName name="master_def" localSheetId="3">#REF!</definedName>
    <definedName name="master_def">#REF!</definedName>
    <definedName name="MATRIX" localSheetId="4">#REF!</definedName>
    <definedName name="MATRIX" localSheetId="0">#REF!</definedName>
    <definedName name="MATRIX">#REF!</definedName>
    <definedName name="MemoAttachment" localSheetId="4">#REF!</definedName>
    <definedName name="MemoAttachment" localSheetId="0">#REF!</definedName>
    <definedName name="MemoAttachment">#REF!</definedName>
    <definedName name="MetaSet">[3]Orientation!$C$22</definedName>
    <definedName name="MFStaffPriceOut" localSheetId="4">'[26]Price Out-Reg EASTSIDE-Resi'!#REF!</definedName>
    <definedName name="MFStaffPriceOut" localSheetId="0">'[26]Price Out-Reg EASTSIDE-Resi'!#REF!</definedName>
    <definedName name="MFStaffPriceOut" localSheetId="3">'[26]Price Out-Reg EASTSIDE-Resi'!#REF!</definedName>
    <definedName name="MFStaffPriceOut">'[26]Price Out-Reg EASTSIDE-Resi'!#REF!</definedName>
    <definedName name="MILTON" localSheetId="4">#REF!</definedName>
    <definedName name="MILTON" localSheetId="3">#REF!</definedName>
    <definedName name="MILTON">#REF!</definedName>
    <definedName name="MissingAccountList">[27]Summary!$Q$18</definedName>
    <definedName name="Month" localSheetId="4">#REF!</definedName>
    <definedName name="Month" localSheetId="3">#REF!</definedName>
    <definedName name="Month">#REF!</definedName>
    <definedName name="MonthList" localSheetId="4">'[34]Lookup Tables'!$A$1:$A$13</definedName>
    <definedName name="MonthList" localSheetId="0">'[35]Lookup Tables'!$A$1:$A$13</definedName>
    <definedName name="MonthList">'[36]Lookup Tables'!$A$1:$A$13</definedName>
    <definedName name="MthValue">'[29]O-9'!#REF!</definedName>
    <definedName name="NarrThreshold_Doll">[15]Settings!$I$27</definedName>
    <definedName name="NarrThreshold_Perc">[15]Settings!$I$26</definedName>
    <definedName name="New" localSheetId="4">#REF!</definedName>
    <definedName name="New" localSheetId="3">#REF!</definedName>
    <definedName name="New">#REF!</definedName>
    <definedName name="NewAccountCheck">[27]Summary!$L$18</definedName>
    <definedName name="NewLob">[45]DropDownRanges!$B$4:$B$37</definedName>
    <definedName name="NewOnlyOrg">#N/A</definedName>
    <definedName name="NewSource">[45]DropDownRanges!$D$4:$D$7</definedName>
    <definedName name="nn" localSheetId="4">#REF!</definedName>
    <definedName name="nn" localSheetId="0">#REF!</definedName>
    <definedName name="nn" localSheetId="3">#REF!</definedName>
    <definedName name="nn">#REF!</definedName>
    <definedName name="NONRECAP" localSheetId="4">#REF!</definedName>
    <definedName name="NONRECAP" localSheetId="3">#REF!</definedName>
    <definedName name="NONRECAP">#REF!</definedName>
    <definedName name="NOTES" localSheetId="1">#REF!</definedName>
    <definedName name="NOTES" localSheetId="4">#REF!</definedName>
    <definedName name="NOTES" localSheetId="0">#REF!</definedName>
    <definedName name="NOTES" localSheetId="3">#REF!</definedName>
    <definedName name="NOTES">#REF!</definedName>
    <definedName name="NR" localSheetId="4">#REF!</definedName>
    <definedName name="NR" localSheetId="0">#REF!</definedName>
    <definedName name="NR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 localSheetId="2">rank</definedName>
    <definedName name="NvsInstanceHook" localSheetId="4">rank</definedName>
    <definedName name="NvsInstanceHook" localSheetId="3">rank</definedName>
    <definedName name="NvsInstanceHook">rank</definedName>
    <definedName name="NvsInstanceHook1" localSheetId="2">rank</definedName>
    <definedName name="NvsInstanceHook1" localSheetId="4">rank</definedName>
    <definedName name="NvsInstanceHook1" localSheetId="3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fficerSalary">#N/A</definedName>
    <definedName name="OffsetAcctBil">[46]JEexport!$L$10</definedName>
    <definedName name="OffsetAcctPmt">[46]JEexport!$L$9</definedName>
    <definedName name="Operations">'[14]Income Statement (WMofWA)'!#REF!</definedName>
    <definedName name="OPR">'[14]Income Statement (WMofWA)'!#REF!</definedName>
    <definedName name="Org11_13">#N/A</definedName>
    <definedName name="Org7_10">#N/A</definedName>
    <definedName name="ORIG2GALWT_">#REF!</definedName>
    <definedName name="ORIG2OH" localSheetId="4">#REF!</definedName>
    <definedName name="ORIG2OH" localSheetId="3">#REF!</definedName>
    <definedName name="ORIG2OH">#REF!</definedName>
    <definedName name="OthCanTons">[24]Cust_Count1!$O$28</definedName>
    <definedName name="OthComYd">'[24]Gross Yardage Worksheet'!$L$82</definedName>
    <definedName name="OthCustCnt" localSheetId="4">#REF!</definedName>
    <definedName name="OthCustCnt" localSheetId="3">#REF!</definedName>
    <definedName name="OthCustCnt">#REF!</definedName>
    <definedName name="OthMultiYd">'[24]Gross Yardage Worksheet'!$L$98</definedName>
    <definedName name="OthXtraYds" localSheetId="4">#REF!</definedName>
    <definedName name="OthXtraYds" localSheetId="3">#REF!</definedName>
    <definedName name="OthXtraYds">#REF!</definedName>
    <definedName name="p" localSheetId="1">#REF!</definedName>
    <definedName name="p" localSheetId="4">#REF!</definedName>
    <definedName name="p" localSheetId="0">#REF!</definedName>
    <definedName name="p" localSheetId="3">#REF!</definedName>
    <definedName name="p">#REF!</definedName>
    <definedName name="PAGE_1" localSheetId="1">#REF!</definedName>
    <definedName name="PAGE_1" localSheetId="4">#REF!</definedName>
    <definedName name="PAGE_1" localSheetId="0">#REF!</definedName>
    <definedName name="PAGE_1" localSheetId="3">#REF!</definedName>
    <definedName name="PAGE_1">#REF!</definedName>
    <definedName name="Page10" localSheetId="4">#REF!</definedName>
    <definedName name="Page10">#REF!</definedName>
    <definedName name="Page10a" localSheetId="4">#REF!</definedName>
    <definedName name="Page10a">#REF!</definedName>
    <definedName name="page11" localSheetId="4">#REF!</definedName>
    <definedName name="page11">#REF!</definedName>
    <definedName name="page12" localSheetId="4">#REF!</definedName>
    <definedName name="page12">#REF!</definedName>
    <definedName name="Page16" localSheetId="4">#REF!</definedName>
    <definedName name="Page16" localSheetId="0">#REF!</definedName>
    <definedName name="Page16">#REF!</definedName>
    <definedName name="Page17" localSheetId="4">#REF!</definedName>
    <definedName name="Page17" localSheetId="0">#REF!</definedName>
    <definedName name="Page17">#REF!</definedName>
    <definedName name="Page18" localSheetId="4">#REF!</definedName>
    <definedName name="Page18" localSheetId="0">#REF!</definedName>
    <definedName name="Page18">#REF!</definedName>
    <definedName name="Page20" localSheetId="4">#REF!</definedName>
    <definedName name="Page20">#REF!</definedName>
    <definedName name="page7" localSheetId="4">#REF!</definedName>
    <definedName name="page7">#REF!</definedName>
    <definedName name="Page7a" localSheetId="4">#REF!</definedName>
    <definedName name="Page7a" localSheetId="0">#REF!</definedName>
    <definedName name="Page7a">#REF!</definedName>
    <definedName name="pBatchID" localSheetId="1">#REF!</definedName>
    <definedName name="pBatchID" localSheetId="4">#REF!</definedName>
    <definedName name="pBatchID" localSheetId="0">#REF!</definedName>
    <definedName name="pBatchID">#REF!</definedName>
    <definedName name="pBillArea" localSheetId="1">#REF!</definedName>
    <definedName name="pBillArea" localSheetId="4">#REF!</definedName>
    <definedName name="pBillArea" localSheetId="0">#REF!</definedName>
    <definedName name="pBillArea">#REF!</definedName>
    <definedName name="pBillCycle" localSheetId="1">#REF!</definedName>
    <definedName name="pBillCycle" localSheetId="4">#REF!</definedName>
    <definedName name="pBillCycle" localSheetId="0">#REF!</definedName>
    <definedName name="pBillCycle">#REF!</definedName>
    <definedName name="pCategory" localSheetId="1">#REF!</definedName>
    <definedName name="pCategory" localSheetId="4">#REF!</definedName>
    <definedName name="pCategory" localSheetId="0">#REF!</definedName>
    <definedName name="pCategory">#REF!</definedName>
    <definedName name="pCompany" localSheetId="1">#REF!</definedName>
    <definedName name="pCompany" localSheetId="4">#REF!</definedName>
    <definedName name="pCompany" localSheetId="0">#REF!</definedName>
    <definedName name="pCompany">#REF!</definedName>
    <definedName name="pCustomerNumber" localSheetId="1">#REF!</definedName>
    <definedName name="pCustomerNumber" localSheetId="4">#REF!</definedName>
    <definedName name="pCustomerNumber" localSheetId="0">#REF!</definedName>
    <definedName name="pCustomerNumber">#REF!</definedName>
    <definedName name="pDatabase" localSheetId="1">#REF!</definedName>
    <definedName name="pDatabase" localSheetId="4">#REF!</definedName>
    <definedName name="pDatabase" localSheetId="0">#REF!</definedName>
    <definedName name="pDatabase">#REF!</definedName>
    <definedName name="PED" localSheetId="4">'[14]Income Statement (WMofWA)'!#REF!</definedName>
    <definedName name="PED">'[14]Income Statement (WMofWA)'!#REF!</definedName>
    <definedName name="pEndPostDate" localSheetId="1">#REF!</definedName>
    <definedName name="pEndPostDate" localSheetId="4">#REF!</definedName>
    <definedName name="pEndPostDate" localSheetId="0">#REF!</definedName>
    <definedName name="pEndPostDate" localSheetId="3">#REF!</definedName>
    <definedName name="pEndPostDate">#REF!</definedName>
    <definedName name="PER">[11]WTB!$DC$5</definedName>
    <definedName name="Period" localSheetId="1">#REF!</definedName>
    <definedName name="Period" localSheetId="4">#REF!</definedName>
    <definedName name="Period" localSheetId="0">#REF!</definedName>
    <definedName name="Period" localSheetId="3">#REF!</definedName>
    <definedName name="Period">#REF!</definedName>
    <definedName name="PFREVB4" localSheetId="4">#REF!</definedName>
    <definedName name="PFREVB4" localSheetId="3">#REF!</definedName>
    <definedName name="PFREVB4">#REF!</definedName>
    <definedName name="pMonth" localSheetId="1">#REF!</definedName>
    <definedName name="pMonth" localSheetId="4">#REF!</definedName>
    <definedName name="pMonth" localSheetId="0">#REF!</definedName>
    <definedName name="pMonth" localSheetId="3">#REF!</definedName>
    <definedName name="pMonth">#REF!</definedName>
    <definedName name="pOnlyShowLastTranx" localSheetId="1">#REF!</definedName>
    <definedName name="pOnlyShowLastTranx" localSheetId="4">#REF!</definedName>
    <definedName name="pOnlyShowLastTranx" localSheetId="0">#REF!</definedName>
    <definedName name="pOnlyShowLastTranx">#REF!</definedName>
    <definedName name="Posting" localSheetId="4">#REF!</definedName>
    <definedName name="Posting" localSheetId="0">#REF!</definedName>
    <definedName name="Posting">#REF!</definedName>
    <definedName name="POTruckSubTypeLookup">[47]TruckCenterReference!$B$26:$D$74</definedName>
    <definedName name="primtbl">[3]Orientation!$C$23</definedName>
    <definedName name="_xlnm.Print_Area" localSheetId="2">'Disposal Summary'!$A$1:$X$67</definedName>
    <definedName name="_xlnm.Print_Area" localSheetId="1">#REF!</definedName>
    <definedName name="_xlnm.Print_Area" localSheetId="4">#REF!</definedName>
    <definedName name="_xlnm.Print_Area" localSheetId="0">References!$A$1:$I$81</definedName>
    <definedName name="_xlnm.Print_Area">#REF!</definedName>
    <definedName name="Print_Area_MI" localSheetId="1">#REF!</definedName>
    <definedName name="Print_Area_MI" localSheetId="4">#REF!</definedName>
    <definedName name="Print_Area_MI" localSheetId="0">#REF!</definedName>
    <definedName name="Print_Area_MI" localSheetId="3">#REF!</definedName>
    <definedName name="Print_Area_MI">#REF!</definedName>
    <definedName name="Print_Area_MIc" localSheetId="4">#REF!</definedName>
    <definedName name="Print_Area_MIc" localSheetId="3">#REF!</definedName>
    <definedName name="Print_Area_MIc">#REF!</definedName>
    <definedName name="Print_Area1" localSheetId="1">#REF!</definedName>
    <definedName name="Print_Area1" localSheetId="4">#REF!</definedName>
    <definedName name="Print_Area1" localSheetId="0">#REF!</definedName>
    <definedName name="Print_Area1">#REF!</definedName>
    <definedName name="Print_Area11" localSheetId="4">#REF!</definedName>
    <definedName name="Print_Area11">#REF!</definedName>
    <definedName name="Print_Area2" localSheetId="1">#REF!</definedName>
    <definedName name="Print_Area2" localSheetId="4">#REF!</definedName>
    <definedName name="Print_Area2" localSheetId="0">#REF!</definedName>
    <definedName name="Print_Area2">#REF!</definedName>
    <definedName name="Print_Area3" localSheetId="1">#REF!</definedName>
    <definedName name="Print_Area3" localSheetId="4">#REF!</definedName>
    <definedName name="Print_Area3" localSheetId="0">#REF!</definedName>
    <definedName name="Print_Area3">#REF!</definedName>
    <definedName name="Print_Area5" localSheetId="1">#REF!</definedName>
    <definedName name="Print_Area5" localSheetId="4">#REF!</definedName>
    <definedName name="Print_Area5" localSheetId="0">#REF!</definedName>
    <definedName name="Print_Area5">#REF!</definedName>
    <definedName name="Print_Titles_MI" localSheetId="4">#REF!</definedName>
    <definedName name="Print_Titles_MI">#REF!</definedName>
    <definedName name="Print1" localSheetId="1">#REF!</definedName>
    <definedName name="Print1" localSheetId="4">#REF!</definedName>
    <definedName name="Print1" localSheetId="0">#REF!</definedName>
    <definedName name="Print1">#REF!</definedName>
    <definedName name="Print2" localSheetId="1">#REF!</definedName>
    <definedName name="Print2" localSheetId="4">#REF!</definedName>
    <definedName name="Print2" localSheetId="0">#REF!</definedName>
    <definedName name="Print2">#REF!</definedName>
    <definedName name="Print5" localSheetId="1">#REF!</definedName>
    <definedName name="Print5" localSheetId="4">#REF!</definedName>
    <definedName name="Print5" localSheetId="0">#REF!</definedName>
    <definedName name="Print5">#REF!</definedName>
    <definedName name="Prnit_Range" localSheetId="4">#REF!</definedName>
    <definedName name="Prnit_Range">#REF!</definedName>
    <definedName name="ProRev" localSheetId="4">'[16]Pacific Regulated - Price Out'!$M$49</definedName>
    <definedName name="ProRev" localSheetId="0">'[17]Pacific Regulated - Price Out'!$M$49</definedName>
    <definedName name="ProRev">'[18]Pacific Regulated - Price Out'!$M$49</definedName>
    <definedName name="ProRev_com" localSheetId="4">'[16]Pacific Regulated - Price Out'!$M$213</definedName>
    <definedName name="ProRev_com" localSheetId="0">'[17]Pacific Regulated - Price Out'!$M$213</definedName>
    <definedName name="ProRev_com">'[18]Pacific Regulated - Price Out'!$M$213</definedName>
    <definedName name="ProRev_mfr" localSheetId="4">'[16]Pacific Regulated - Price Out'!$M$221</definedName>
    <definedName name="ProRev_mfr" localSheetId="0">'[17]Pacific Regulated - Price Out'!$M$221</definedName>
    <definedName name="ProRev_mfr">'[18]Pacific Regulated - Price Out'!$M$221</definedName>
    <definedName name="ProRev_ro" localSheetId="4">'[16]Pacific Regulated - Price Out'!$M$281</definedName>
    <definedName name="ProRev_ro" localSheetId="0">'[17]Pacific Regulated - Price Out'!$M$281</definedName>
    <definedName name="ProRev_ro">'[18]Pacific Regulated - Price Out'!$M$281</definedName>
    <definedName name="ProRev_rr" localSheetId="4">'[16]Pacific Regulated - Price Out'!$M$58</definedName>
    <definedName name="ProRev_rr" localSheetId="0">'[17]Pacific Regulated - Price Out'!$M$58</definedName>
    <definedName name="ProRev_rr">'[18]Pacific Regulated - Price Out'!$M$58</definedName>
    <definedName name="ProRev_yw" localSheetId="4">'[16]Pacific Regulated - Price Out'!$M$69</definedName>
    <definedName name="ProRev_yw" localSheetId="0">'[17]Pacific Regulated - Price Out'!$M$69</definedName>
    <definedName name="ProRev_yw">'[18]Pacific Regulated - Price Out'!$M$69</definedName>
    <definedName name="pServer" localSheetId="1">#REF!</definedName>
    <definedName name="pServer" localSheetId="4">#REF!</definedName>
    <definedName name="pServer" localSheetId="0">#REF!</definedName>
    <definedName name="pServer" localSheetId="3">#REF!</definedName>
    <definedName name="pServer">#REF!</definedName>
    <definedName name="pServiceCode" localSheetId="1">#REF!</definedName>
    <definedName name="pServiceCode" localSheetId="4">#REF!</definedName>
    <definedName name="pServiceCode" localSheetId="0">#REF!</definedName>
    <definedName name="pServiceCode" localSheetId="3">#REF!</definedName>
    <definedName name="pServiceCode">#REF!</definedName>
    <definedName name="pShowAllUnposted" localSheetId="1">#REF!</definedName>
    <definedName name="pShowAllUnposted" localSheetId="4">#REF!</definedName>
    <definedName name="pShowAllUnposted" localSheetId="0">#REF!</definedName>
    <definedName name="pShowAllUnposted" localSheetId="3">#REF!</definedName>
    <definedName name="pShowAllUnposted">#REF!</definedName>
    <definedName name="pShowCustomerDetail" localSheetId="1">#REF!</definedName>
    <definedName name="pShowCustomerDetail" localSheetId="4">#REF!</definedName>
    <definedName name="pShowCustomerDetail" localSheetId="0">#REF!</definedName>
    <definedName name="pShowCustomerDetail">#REF!</definedName>
    <definedName name="pSortOption" localSheetId="1">#REF!</definedName>
    <definedName name="pSortOption" localSheetId="4">#REF!</definedName>
    <definedName name="pSortOption" localSheetId="0">#REF!</definedName>
    <definedName name="pSortOption">#REF!</definedName>
    <definedName name="pStartPostDate" localSheetId="1">#REF!</definedName>
    <definedName name="pStartPostDate" localSheetId="4">#REF!</definedName>
    <definedName name="pStartPostDate" localSheetId="0">#REF!</definedName>
    <definedName name="pStartPostDate">#REF!</definedName>
    <definedName name="pTransType" localSheetId="1">#REF!</definedName>
    <definedName name="pTransType" localSheetId="4">#REF!</definedName>
    <definedName name="pTransType" localSheetId="0">#REF!</definedName>
    <definedName name="pTransType">#REF!</definedName>
    <definedName name="PYear" localSheetId="4">'[29]O-9'!#REF!</definedName>
    <definedName name="PYear">'[29]O-9'!#REF!</definedName>
    <definedName name="QtrValue" localSheetId="4">#REF!</definedName>
    <definedName name="QtrValue" localSheetId="3">#REF!</definedName>
    <definedName name="QtrValue">#REF!</definedName>
    <definedName name="Quarter_Budget" localSheetId="4">#REF!</definedName>
    <definedName name="Quarter_Budget" localSheetId="3">#REF!</definedName>
    <definedName name="Quarter_Budget">#REF!</definedName>
    <definedName name="Quarter_Month" localSheetId="4">#REF!</definedName>
    <definedName name="Quarter_Month" localSheetId="3">#REF!</definedName>
    <definedName name="Quarter_Month">#REF!</definedName>
    <definedName name="RBU" localSheetId="4">'[14]Income Statement (WMofWA)'!#REF!</definedName>
    <definedName name="RBU" localSheetId="3">'[14]Income Statement (WMofWA)'!#REF!</definedName>
    <definedName name="RBU">'[14]Income Statement (WMofWA)'!#REF!</definedName>
    <definedName name="RCW_81.04.080">#N/A</definedName>
    <definedName name="RECAP" localSheetId="4">#REF!</definedName>
    <definedName name="RECAP" localSheetId="3">#REF!</definedName>
    <definedName name="RECAP">#REF!</definedName>
    <definedName name="RECAP2" localSheetId="4">#REF!</definedName>
    <definedName name="RECAP2" localSheetId="3">#REF!</definedName>
    <definedName name="RECAP2">#REF!</definedName>
    <definedName name="ReconMonth">[27]Summary!$J$18</definedName>
    <definedName name="_xlnm.Recorder" localSheetId="4">#REF!</definedName>
    <definedName name="_xlnm.Recorder" localSheetId="3">#REF!</definedName>
    <definedName name="_xlnm.Recorder">#REF!</definedName>
    <definedName name="RecyDisposal">#N/A</definedName>
    <definedName name="Reg_Cust_Billed_Percent" localSheetId="4">'[48]Consolidated IS 2009 2010'!$AK$20</definedName>
    <definedName name="Reg_Cust_Billed_Percent" localSheetId="0">'[49]Consolidated IS 2009 2010'!$AK$20</definedName>
    <definedName name="Reg_Cust_Billed_Percent">'[50]Consolidated IS 2009 2010'!$AK$20</definedName>
    <definedName name="Reg_Cust_Percent" localSheetId="4">'[48]Consolidated IS 2009 2010'!$AC$20</definedName>
    <definedName name="Reg_Cust_Percent" localSheetId="0">'[49]Consolidated IS 2009 2010'!$AC$20</definedName>
    <definedName name="Reg_Cust_Percent">'[50]Consolidated IS 2009 2010'!$AC$20</definedName>
    <definedName name="Reg_Drive_Percent" localSheetId="4">'[48]Consolidated IS 2009 2010'!$AC$40</definedName>
    <definedName name="Reg_Drive_Percent" localSheetId="0">'[49]Consolidated IS 2009 2010'!$AC$40</definedName>
    <definedName name="Reg_Drive_Percent">'[50]Consolidated IS 2009 2010'!$AC$40</definedName>
    <definedName name="Reg_Haul_Rev_Percent" localSheetId="4">'[48]Consolidated IS 2009 2010'!$Z$18</definedName>
    <definedName name="Reg_Haul_Rev_Percent" localSheetId="0">'[49]Consolidated IS 2009 2010'!$Z$18</definedName>
    <definedName name="Reg_Haul_Rev_Percent">'[50]Consolidated IS 2009 2010'!$Z$18</definedName>
    <definedName name="Reg_Lab_Percent" localSheetId="4">'[48]Consolidated IS 2009 2010'!$AC$39</definedName>
    <definedName name="Reg_Lab_Percent" localSheetId="0">'[49]Consolidated IS 2009 2010'!$AC$39</definedName>
    <definedName name="Reg_Lab_Percent">'[50]Consolidated IS 2009 2010'!$AC$39</definedName>
    <definedName name="Reg_Steel_Cont_Percent" localSheetId="4">'[48]Consolidated IS 2009 2010'!$AE$120</definedName>
    <definedName name="Reg_Steel_Cont_Percent" localSheetId="0">'[49]Consolidated IS 2009 2010'!$AE$120</definedName>
    <definedName name="Reg_Steel_Cont_Percent">'[50]Consolidated IS 2009 2010'!$AE$120</definedName>
    <definedName name="RegionSignOffReq">[27]Summary!$M$10</definedName>
    <definedName name="RegionSignOffStatus">[27]Summary!$N$17</definedName>
    <definedName name="RegulatedIS" localSheetId="4">'[48]2009 IS'!$A$12:$Q$655</definedName>
    <definedName name="RegulatedIS" localSheetId="0">'[49]2009 IS'!$A$12:$Q$655</definedName>
    <definedName name="RegulatedIS">'[50]2009 IS'!$A$12:$Q$655</definedName>
    <definedName name="RelatedSalary">#N/A</definedName>
    <definedName name="report_type">[3]Orientation!$C$24</definedName>
    <definedName name="Reporting_Jurisdiction">'[23]Title Inputs'!$C$4</definedName>
    <definedName name="ReportNames" localSheetId="1">[28]ControlPanel!$X$2:$X$8</definedName>
    <definedName name="ReportNames">[51]ControlPanel!$S$2:$S$16</definedName>
    <definedName name="ReportVersion">[3]Settings!$D$5</definedName>
    <definedName name="ReslStaffPriceOut" localSheetId="4">'[26]Price Out-Reg EASTSIDE-Resi'!#REF!</definedName>
    <definedName name="ReslStaffPriceOut" localSheetId="0">'[26]Price Out-Reg EASTSIDE-Resi'!#REF!</definedName>
    <definedName name="ReslStaffPriceOut" localSheetId="3">'[26]Price Out-Reg EASTSIDE-Resi'!#REF!</definedName>
    <definedName name="ReslStaffPriceOut">'[26]Price Out-Reg EASTSIDE-Resi'!#REF!</definedName>
    <definedName name="RetainedEarnings" localSheetId="1">#REF!</definedName>
    <definedName name="RetainedEarnings" localSheetId="4">#REF!</definedName>
    <definedName name="RetainedEarnings" localSheetId="0">#REF!</definedName>
    <definedName name="RetainedEarnings" localSheetId="3">#REF!</definedName>
    <definedName name="RetainedEarnings">#REF!</definedName>
    <definedName name="RevCust" localSheetId="1">[52]RevenuesCust!#REF!</definedName>
    <definedName name="RevCust" localSheetId="4">[53]RevenuesCust!#REF!</definedName>
    <definedName name="RevCust" localSheetId="0">[54]RevenuesCust!#REF!</definedName>
    <definedName name="RevCust" localSheetId="3">[55]RevenuesCust!#REF!</definedName>
    <definedName name="RevCust">[55]RevenuesCust!#REF!</definedName>
    <definedName name="RevCustomer" localSheetId="4">#REF!</definedName>
    <definedName name="RevCustomer" localSheetId="0">#REF!</definedName>
    <definedName name="RevCustomer" localSheetId="3">#REF!</definedName>
    <definedName name="RevCustomer">#REF!</definedName>
    <definedName name="REVDETAIL" localSheetId="4">#REF!</definedName>
    <definedName name="REVDETAIL" localSheetId="3">#REF!</definedName>
    <definedName name="REVDETAIL">#REF!</definedName>
    <definedName name="Revenue" localSheetId="4">#REF!</definedName>
    <definedName name="Revenue" localSheetId="3">#REF!</definedName>
    <definedName name="Revenue">#REF!</definedName>
    <definedName name="RevenuePF1">'[42]LG County Area'!$K$7</definedName>
    <definedName name="REVMAT" localSheetId="4">#REF!</definedName>
    <definedName name="REVMAT" localSheetId="3">#REF!</definedName>
    <definedName name="REVMAT">#REF!</definedName>
    <definedName name="RID" localSheetId="4">'[14]Income Statement (WMofWA)'!#REF!</definedName>
    <definedName name="RID" localSheetId="3">'[14]Income Statement (WMofWA)'!#REF!</definedName>
    <definedName name="RID">'[14]Income Statement (WMofWA)'!#REF!</definedName>
    <definedName name="rngBodyText">[6]Delivery!$B$15</definedName>
    <definedName name="RngBottomRight">[6]Delivery!$B$23</definedName>
    <definedName name="rngColDelChars">[6]Delivery!$B$26</definedName>
    <definedName name="rngColumnDelete">[6]Delivery!$B$26</definedName>
    <definedName name="rngCreateLog">[3]Delivery!$B$12</definedName>
    <definedName name="rngDeleteColumns">[6]Delivery!$A$29:$A$38</definedName>
    <definedName name="rngDeleteRows">[6]Delivery!$B$29:$B$38</definedName>
    <definedName name="rngEmail">[6]Delivery!$B$9</definedName>
    <definedName name="rngFileDir">[6]Delivery!$B$6</definedName>
    <definedName name="rngFileFormat">[6]Delivery!$B$4</definedName>
    <definedName name="rngFileName">[6]Delivery!$B$5</definedName>
    <definedName name="rngFilePassword">[3]Delivery!$B$6</definedName>
    <definedName name="rngPassword">[6]Delivery!$B$21</definedName>
    <definedName name="rngPasswordProtect">[6]Delivery!$B$20</definedName>
    <definedName name="rngPrint">[6]Delivery!$B$11</definedName>
    <definedName name="rngRetainFormulas">[6]Delivery!$B$19</definedName>
    <definedName name="rngSaveFile">[6]Delivery!$B$10</definedName>
    <definedName name="rngSourceTab">[3]Delivery!$E$8</definedName>
    <definedName name="rngSubjectLine">[6]Delivery!$B$14</definedName>
    <definedName name="rngTabName">[6]Delivery!$B$18</definedName>
    <definedName name="rngTopLeft">[6]Delivery!$B$22</definedName>
    <definedName name="ROCE" localSheetId="4">#REF!,#REF!</definedName>
    <definedName name="ROCE" localSheetId="3">#REF!,#REF!</definedName>
    <definedName name="ROCE">#REF!,#REF!</definedName>
    <definedName name="ROW_SUPRESS" localSheetId="4">'[14]Income Statement (WMofWA)'!#REF!</definedName>
    <definedName name="ROW_SUPRESS" localSheetId="3">'[14]Income Statement (WMofWA)'!#REF!</definedName>
    <definedName name="ROW_SUPRESS">'[14]Income Statement (WMofWA)'!#REF!</definedName>
    <definedName name="rowgroup">[3]Orientation!$C$17</definedName>
    <definedName name="rowsegment">[3]Orientation!$B$17</definedName>
    <definedName name="RptEmailAddress">[6]Delivery!$D$4:$D$1005</definedName>
    <definedName name="rtr">'[56]Variance Report'!#REF!</definedName>
    <definedName name="RTT">'[14]Income Statement (WMofWA)'!#REF!</definedName>
    <definedName name="sale" localSheetId="4">#REF!</definedName>
    <definedName name="sale" localSheetId="3">#REF!</definedName>
    <definedName name="sale">#REF!</definedName>
    <definedName name="SALES_TAX_RETURN" localSheetId="4">#REF!</definedName>
    <definedName name="SALES_TAX_RETURN" localSheetId="3">#REF!</definedName>
    <definedName name="SALES_TAX_RETURN">#REF!</definedName>
    <definedName name="Sbst" localSheetId="4">#REF!</definedName>
    <definedName name="Sbst" localSheetId="3">#REF!</definedName>
    <definedName name="Sbst">#REF!</definedName>
    <definedName name="SCN" localSheetId="4">'[14]Income Statement (WMofWA)'!#REF!</definedName>
    <definedName name="SCN" localSheetId="3">'[14]Income Statement (WMofWA)'!#REF!</definedName>
    <definedName name="SCN">'[14]Income Statement (WMofWA)'!#REF!</definedName>
    <definedName name="seffasfasdfsd" localSheetId="4">[9]Hidden!#REF!</definedName>
    <definedName name="seffasfasdfsd" localSheetId="3">[9]Hidden!#REF!</definedName>
    <definedName name="seffasfasdfsd">[9]Hidden!#REF!</definedName>
    <definedName name="SEPARATE" localSheetId="4">#REF!</definedName>
    <definedName name="SEPARATE" localSheetId="3">#REF!</definedName>
    <definedName name="SEPARATE">#REF!</definedName>
    <definedName name="Separation" localSheetId="4">[57]ProF!#REF!</definedName>
    <definedName name="Separation" localSheetId="3">[57]ProF!#REF!</definedName>
    <definedName name="Separation">[57]ProF!#REF!</definedName>
    <definedName name="Sequential_Group">[3]Settings!$J$6</definedName>
    <definedName name="Sequential_Segment">[3]Settings!$I$6</definedName>
    <definedName name="Sequential_sort">[3]Settings!$I$10:$J$11</definedName>
    <definedName name="Setting_DeprFactor">[15]Settings!$F$5</definedName>
    <definedName name="Setting_LFDeplUnitAcct">[15]Settings!$F$4</definedName>
    <definedName name="Setting_LFUnitCost">[15]Settings!$F$3</definedName>
    <definedName name="Setting_LFUnitCostNY">[15]Settings!$F$7</definedName>
    <definedName name="Setting_LFUnitRow">[15]Settings!$C$3</definedName>
    <definedName name="SFD">[11]WTB!$DE$5</definedName>
    <definedName name="SFD_BU">'[14]Income Statement (WMofWA)'!#REF!</definedName>
    <definedName name="SFD_DEPTID">'[14]Income Statement (WMofWA)'!#REF!</definedName>
    <definedName name="SFD_OP">'[14]Income Statement (WMofWA)'!#REF!</definedName>
    <definedName name="SFD_PROD">'[14]Income Statement (WMofWA)'!#REF!</definedName>
    <definedName name="SFD_PROJ">'[14]Income Statement (WMofWA)'!#REF!</definedName>
    <definedName name="sfdbusunit" localSheetId="4">#REF!</definedName>
    <definedName name="sfdbusunit" localSheetId="3">#REF!</definedName>
    <definedName name="sfdbusunit">#REF!</definedName>
    <definedName name="SFV">[11]WTB!$DE$4</definedName>
    <definedName name="SFV_BU">'[14]Income Statement (WMofWA)'!#REF!</definedName>
    <definedName name="SFV_CUR" localSheetId="4">#REF!</definedName>
    <definedName name="SFV_CUR" localSheetId="3">#REF!</definedName>
    <definedName name="SFV_CUR">#REF!</definedName>
    <definedName name="SFV_CUR1">'[11]2008 West Group IS'!$AM$9</definedName>
    <definedName name="SFV_CUR5">'[11]2008 Group Office IS'!$AM$9</definedName>
    <definedName name="SFV_DEPTID">'[14]Income Statement (WMofWA)'!#REF!</definedName>
    <definedName name="SFV_OP">'[14]Income Statement (WMofWA)'!#REF!</definedName>
    <definedName name="SFV_PROD">'[14]Income Statement (WMofWA)'!#REF!</definedName>
    <definedName name="SFV_PROJ">'[14]Income Statement (WMofWA)'!#REF!</definedName>
    <definedName name="SIC_Table" localSheetId="4">#REF!</definedName>
    <definedName name="SIC_Table" localSheetId="3">#REF!</definedName>
    <definedName name="SIC_Table">#REF!</definedName>
    <definedName name="slope">'[58]LG Nonpublic 2018 V5.0'!$X$58</definedName>
    <definedName name="sort" localSheetId="4">#REF!</definedName>
    <definedName name="sort" localSheetId="3">#REF!</definedName>
    <definedName name="sort">#REF!</definedName>
    <definedName name="Sort1" localSheetId="4">#REF!</definedName>
    <definedName name="Sort1" localSheetId="3">#REF!</definedName>
    <definedName name="Sort1">#REF!</definedName>
    <definedName name="sortcol" localSheetId="1">#REF!</definedName>
    <definedName name="sortcol" localSheetId="4">'[41]IS-2120'!#REF!</definedName>
    <definedName name="sortcol" localSheetId="0">#REF!</definedName>
    <definedName name="sortcol" localSheetId="3">#REF!</definedName>
    <definedName name="sortcol">#REF!</definedName>
    <definedName name="Source">[45]DropDownRanges!$D$4:$D$7</definedName>
    <definedName name="SPWS_WBID">"115966228744984"</definedName>
    <definedName name="sSRCDate" localSheetId="1">'[59]Feb''12 FAR Data'!#REF!</definedName>
    <definedName name="sSRCDate" localSheetId="4">'[60]Feb''12 FAR Data'!#REF!</definedName>
    <definedName name="sSRCDate" localSheetId="0">'[61]Feb''12 FAR Data'!#REF!</definedName>
    <definedName name="sSRCDate" localSheetId="3">'[62]Feb''12 FAR Data'!#REF!</definedName>
    <definedName name="sSRCDate">'[62]Feb''12 FAR Data'!#REF!</definedName>
    <definedName name="start" localSheetId="4">#REF!</definedName>
    <definedName name="start" localSheetId="3">#REF!</definedName>
    <definedName name="start">#REF!</definedName>
    <definedName name="Stop" localSheetId="4">'[29]O-9'!#REF!</definedName>
    <definedName name="Stop" localSheetId="3">'[29]O-9'!#REF!</definedName>
    <definedName name="Stop">'[29]O-9'!#REF!</definedName>
    <definedName name="SubSystem" localSheetId="4">#REF!</definedName>
    <definedName name="SubSystem" localSheetId="3">#REF!</definedName>
    <definedName name="SubSystem">#REF!</definedName>
    <definedName name="SubSystems" localSheetId="4">#REF!</definedName>
    <definedName name="SubSystems" localSheetId="0">#REF!</definedName>
    <definedName name="SubSystems" localSheetId="3">#REF!</definedName>
    <definedName name="SubSystems">#REF!</definedName>
    <definedName name="SubtypeToTruckType">[63]TruckCenterReference!$C$29:$D$79</definedName>
    <definedName name="SUMMARY" localSheetId="4">#REF!</definedName>
    <definedName name="SUMMARY" localSheetId="3">#REF!</definedName>
    <definedName name="SUMMARY">#REF!</definedName>
    <definedName name="Summary_DistrictName">[64]Summary!$B$7</definedName>
    <definedName name="Summary_DistrictNo">[64]Summary!$B$5</definedName>
    <definedName name="Supplemental_filter">[3]Settings!$C$31</definedName>
    <definedName name="SWDisposal">#N/A</definedName>
    <definedName name="Syst" localSheetId="4">#REF!</definedName>
    <definedName name="Syst" localSheetId="3">#REF!</definedName>
    <definedName name="Syst">#REF!</definedName>
    <definedName name="System">[65]BS_Close!$V$8</definedName>
    <definedName name="System_1">[65]BS_Close!$V$8</definedName>
    <definedName name="Systems" localSheetId="4">#REF!</definedName>
    <definedName name="Systems" localSheetId="0">#REF!</definedName>
    <definedName name="Systems" localSheetId="3">#REF!</definedName>
    <definedName name="Systems">#REF!</definedName>
    <definedName name="Table_SIC" localSheetId="4">#REF!</definedName>
    <definedName name="Table_SIC" localSheetId="3">#REF!</definedName>
    <definedName name="Table_SIC">#REF!</definedName>
    <definedName name="TargetMonths">[15]Settings!$I$18</definedName>
    <definedName name="TemplateEnd" localSheetId="1">#REF!</definedName>
    <definedName name="TemplateEnd" localSheetId="4">#REF!</definedName>
    <definedName name="TemplateEnd" localSheetId="0">#REF!</definedName>
    <definedName name="TemplateEnd" localSheetId="3">#REF!</definedName>
    <definedName name="TemplateEnd">#REF!</definedName>
    <definedName name="TemplateStart" localSheetId="1">#REF!</definedName>
    <definedName name="TemplateStart" localSheetId="4">#REF!</definedName>
    <definedName name="TemplateStart" localSheetId="0">#REF!</definedName>
    <definedName name="TemplateStart" localSheetId="3">#REF!</definedName>
    <definedName name="TemplateStart">#REF!</definedName>
    <definedName name="test">'[66]Sch 4 - 12months'!$B$10:$O$86</definedName>
    <definedName name="TheTable" localSheetId="1">#REF!</definedName>
    <definedName name="TheTable" localSheetId="4">#REF!</definedName>
    <definedName name="TheTable" localSheetId="0">#REF!</definedName>
    <definedName name="TheTable" localSheetId="3">#REF!</definedName>
    <definedName name="TheTable">#REF!</definedName>
    <definedName name="TheTableOLD" localSheetId="1">#REF!</definedName>
    <definedName name="TheTableOLD" localSheetId="4">#REF!</definedName>
    <definedName name="TheTableOLD" localSheetId="0">#REF!</definedName>
    <definedName name="TheTableOLD" localSheetId="3">#REF!</definedName>
    <definedName name="TheTableOLD">#REF!</definedName>
    <definedName name="timeseries">[3]Orientation!$B$6:$C$13</definedName>
    <definedName name="Title2">'[29]O-9'!#REF!</definedName>
    <definedName name="ToMonth" localSheetId="4">#REF!</definedName>
    <definedName name="ToMonth" localSheetId="0">#REF!</definedName>
    <definedName name="ToMonth" localSheetId="3">#REF!</definedName>
    <definedName name="ToMonth">#REF!</definedName>
    <definedName name="Tons" localSheetId="4">#REF!</definedName>
    <definedName name="Tons" localSheetId="0">#REF!</definedName>
    <definedName name="Tons" localSheetId="3">#REF!</definedName>
    <definedName name="Tons">#REF!</definedName>
    <definedName name="TOP" localSheetId="4">'[7]10800-10899'!#REF!</definedName>
    <definedName name="TOP" localSheetId="3">'[7]10800-10899'!#REF!</definedName>
    <definedName name="TOP">'[7]10800-10899'!#REF!</definedName>
    <definedName name="Total_Comm" localSheetId="4">'[20]Tariff Rate Sheet'!$L$214</definedName>
    <definedName name="Total_Comm" localSheetId="0">'[21]Tariff Rate Sheet'!$L$214</definedName>
    <definedName name="Total_Comm">'[22]Tariff Rate Sheet'!$L$214</definedName>
    <definedName name="Total_DB" localSheetId="4">'[20]Tariff Rate Sheet'!$L$278</definedName>
    <definedName name="Total_DB" localSheetId="0">'[21]Tariff Rate Sheet'!$L$278</definedName>
    <definedName name="Total_DB">'[22]Tariff Rate Sheet'!$L$278</definedName>
    <definedName name="Total_Interest">'[67]Amortization Table'!$F$18</definedName>
    <definedName name="Total_Resi" localSheetId="4">'[20]Tariff Rate Sheet'!$L$107</definedName>
    <definedName name="Total_Resi" localSheetId="0">'[21]Tariff Rate Sheet'!$L$107</definedName>
    <definedName name="Total_Resi">'[22]Tariff Rate Sheet'!$L$107</definedName>
    <definedName name="TotalYards">'[24]Gross Yardage Worksheet'!$N$101</definedName>
    <definedName name="TOTCONT">'[43]Sorted Master'!$K$9</definedName>
    <definedName name="TOTCRECCONT">'[43]Sorted Master'!$Z$9</definedName>
    <definedName name="TOTCRECCUST">'[68]Sorted Master-2112-2148'!#REF!</definedName>
    <definedName name="TOTCRECDH">'[68]Sorted Master-2112-2148'!#REF!</definedName>
    <definedName name="TOTCRECREV">'[68]Sorted Master-2112-2148'!#REF!</definedName>
    <definedName name="TOTCRECTDEP">'[68]Sorted Master-2112-2148'!#REF!</definedName>
    <definedName name="TOTCRECTH">'[43]Sorted Master'!$Z$8</definedName>
    <definedName name="TOTCRECTV">'[68]Sorted Master-2112-2148'!#REF!</definedName>
    <definedName name="TOTCUST">'[68]Sorted Master-2112-2148'!#REF!</definedName>
    <definedName name="TOTDBCONT">'[68]Sorted Master-2112-2148'!#REF!</definedName>
    <definedName name="TOTDBCUST">'[68]Sorted Master-2112-2148'!#REF!</definedName>
    <definedName name="TOTDBDH">'[68]Sorted Master-2112-2148'!#REF!</definedName>
    <definedName name="TOTDBREV">'[68]Sorted Master-2112-2148'!#REF!</definedName>
    <definedName name="TOTDBTDEP">'[68]Sorted Master-2112-2148'!#REF!</definedName>
    <definedName name="TOTDBTH">'[68]Sorted Master-2112-2148'!#REF!</definedName>
    <definedName name="TOTDBTV">'[68]Sorted Master-2112-2148'!#REF!</definedName>
    <definedName name="TOTDEBCONT">'[68]Sorted Master-2112-2148'!#REF!</definedName>
    <definedName name="TOTDEBCUST">'[68]Sorted Master-2112-2148'!#REF!</definedName>
    <definedName name="TOTDEBDH">'[68]Sorted Master-2112-2148'!#REF!</definedName>
    <definedName name="TOTDEBREV">'[68]Sorted Master-2112-2148'!#REF!</definedName>
    <definedName name="TOTDEBTH">'[43]Sorted Master'!$AD$8</definedName>
    <definedName name="TOTDH">'[68]Sorted Master-2112-2148'!#REF!</definedName>
    <definedName name="TOTFELCONT">'[68]Sorted Master-2112-2148'!#REF!</definedName>
    <definedName name="TOTFELCUST">'[68]Sorted Master-2112-2148'!#REF!</definedName>
    <definedName name="TOTFELDH">'[68]Sorted Master-2112-2148'!#REF!</definedName>
    <definedName name="TOTFELREV">'[68]Sorted Master-2112-2148'!#REF!</definedName>
    <definedName name="TOTFELTDEP">'[68]Sorted Master-2112-2148'!#REF!</definedName>
    <definedName name="TOTFELTH">'[68]Sorted Master-2112-2148'!#REF!</definedName>
    <definedName name="TOTFELTV">'[68]Sorted Master-2112-2148'!#REF!</definedName>
    <definedName name="TOTRESCONT">'[68]Sorted Master-2112-2148'!#REF!</definedName>
    <definedName name="TOTRESCUST">'[68]Sorted Master-2112-2148'!#REF!</definedName>
    <definedName name="TOTRESDH">'[68]Sorted Master-2112-2148'!#REF!</definedName>
    <definedName name="TOTRESRCONT">'[68]Sorted Master-2112-2148'!#REF!</definedName>
    <definedName name="TOTRESRCUST">'[68]Sorted Master-2112-2148'!#REF!</definedName>
    <definedName name="TOTRESRDH">'[68]Sorted Master-2112-2148'!#REF!</definedName>
    <definedName name="TOTRESREV">'[68]Sorted Master-2112-2148'!#REF!</definedName>
    <definedName name="TOTRESRREV">'[68]Sorted Master-2112-2148'!#REF!</definedName>
    <definedName name="TOTRESRTDEP">'[68]Sorted Master-2112-2148'!#REF!</definedName>
    <definedName name="TOTRESRTH">'[68]Sorted Master-2112-2148'!#REF!</definedName>
    <definedName name="TOTRESRTV">'[68]Sorted Master-2112-2148'!#REF!</definedName>
    <definedName name="TOTRESTDEP">'[68]Sorted Master-2112-2148'!#REF!</definedName>
    <definedName name="TOTRESTH">'[68]Sorted Master-2112-2148'!#REF!</definedName>
    <definedName name="TOTRESTV">'[68]Sorted Master-2112-2148'!#REF!</definedName>
    <definedName name="TOTREV">'[68]Sorted Master-2112-2148'!#REF!</definedName>
    <definedName name="TOTTDEP">'[68]Sorted Master-2112-2148'!#REF!</definedName>
    <definedName name="TOTTH">'[68]Sorted Master-2112-2148'!#REF!</definedName>
    <definedName name="TOTTV">'[68]Sorted Master-2112-2148'!#REF!</definedName>
    <definedName name="Transactions" localSheetId="1">#REF!</definedName>
    <definedName name="Transactions" localSheetId="4">#REF!</definedName>
    <definedName name="Transactions" localSheetId="0">#REF!</definedName>
    <definedName name="Transactions" localSheetId="3">#REF!</definedName>
    <definedName name="Transactions">#REF!</definedName>
    <definedName name="UnformattedIS" localSheetId="4">#REF!</definedName>
    <definedName name="UnformattedIS" localSheetId="3">#REF!</definedName>
    <definedName name="UnformattedIS">#REF!</definedName>
    <definedName name="UnregulatedIS" localSheetId="4">'[48]2010 IS'!$A$12:$Q$654</definedName>
    <definedName name="UnregulatedIS" localSheetId="0">'[49]2010 IS'!$A$12:$Q$654</definedName>
    <definedName name="UnregulatedIS">'[50]2010 IS'!$A$12:$Q$654</definedName>
    <definedName name="UserTestMode">[27]Summary!$J$9</definedName>
    <definedName name="ValidFormats">[6]Delivery!$AA$4:$AA$10</definedName>
    <definedName name="Variables">'[14]Income Statement (WMofWA)'!#REF!</definedName>
    <definedName name="VarianceStatus">[27]Summary!$L$17</definedName>
    <definedName name="VarianceTolerance">[27]Summary!$U$21</definedName>
    <definedName name="VendorCode" localSheetId="4">#REF!</definedName>
    <definedName name="VendorCode" localSheetId="0">#REF!</definedName>
    <definedName name="VendorCode" localSheetId="3">#REF!</definedName>
    <definedName name="VendorCode">#REF!</definedName>
    <definedName name="Version" localSheetId="4">[34]Data!#REF!</definedName>
    <definedName name="Version" localSheetId="0">[35]Data!#REF!</definedName>
    <definedName name="Version" localSheetId="3">[34]Data!#REF!</definedName>
    <definedName name="Version">[34]Data!#REF!</definedName>
    <definedName name="Waste_Management__Inc." localSheetId="4">#REF!</definedName>
    <definedName name="Waste_Management__Inc." localSheetId="3">#REF!</definedName>
    <definedName name="Waste_Management__Inc.">#REF!</definedName>
    <definedName name="WksInYr" localSheetId="4">#REF!</definedName>
    <definedName name="WksInYr" localSheetId="3">#REF!</definedName>
    <definedName name="WksInYr">#REF!</definedName>
    <definedName name="WM" localSheetId="4">#REF!</definedName>
    <definedName name="WM" localSheetId="3">#REF!</definedName>
    <definedName name="WM">#REF!</definedName>
    <definedName name="wrn.PrintReview.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0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0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2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0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2" hidden="1">{"Page1",#N/A,TRUE,"SUMM";"Page2",#N/A,TRUE,"Rev";"Page3",#N/A,TRUE,"Dir_Costs"}</definedName>
    <definedName name="wrn.test." localSheetId="4" hidden="1">{"Page1",#N/A,TRUE,"SUMM";"Page2",#N/A,TRUE,"Rev";"Page3",#N/A,TRUE,"Dir_Costs"}</definedName>
    <definedName name="wrn.test." localSheetId="0" hidden="1">{"Page1",#N/A,TRUE,"SUMM";"Page2",#N/A,TRUE,"Rev";"Page3",#N/A,TRUE,"Dir_Costs"}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1">#REF!</definedName>
    <definedName name="WTable" localSheetId="4">#REF!</definedName>
    <definedName name="WTable" localSheetId="0">#REF!</definedName>
    <definedName name="WTable" localSheetId="3">#REF!</definedName>
    <definedName name="WTable">#REF!</definedName>
    <definedName name="WTableOld" localSheetId="1">#REF!</definedName>
    <definedName name="WTableOld" localSheetId="4">#REF!</definedName>
    <definedName name="WTableOld" localSheetId="0">#REF!</definedName>
    <definedName name="WTableOld" localSheetId="3">#REF!</definedName>
    <definedName name="WTableOld">#REF!</definedName>
    <definedName name="ww" localSheetId="4">#REF!</definedName>
    <definedName name="ww" localSheetId="0">#REF!</definedName>
    <definedName name="ww" localSheetId="3">#REF!</definedName>
    <definedName name="ww">#REF!</definedName>
    <definedName name="x" localSheetId="2">rank</definedName>
    <definedName name="x" localSheetId="4">rank</definedName>
    <definedName name="x" localSheetId="3">rank</definedName>
    <definedName name="x">rank</definedName>
    <definedName name="xperiod">[3]Orientation!$G$15</definedName>
    <definedName name="xtabin" localSheetId="1">[8]Hidden!#REF!</definedName>
    <definedName name="xtabin" localSheetId="4">[5]Hidden!#REF!</definedName>
    <definedName name="xtabin" localSheetId="0">[9]Hidden!#REF!</definedName>
    <definedName name="xtabin" localSheetId="3">[12]Hidden!#REF!</definedName>
    <definedName name="xtabin">[12]Hidden!#REF!</definedName>
    <definedName name="xx" localSheetId="1">#REF!</definedName>
    <definedName name="xx" localSheetId="4">#REF!</definedName>
    <definedName name="xx" localSheetId="0">#REF!</definedName>
    <definedName name="xx" localSheetId="3">#REF!</definedName>
    <definedName name="xx">#REF!</definedName>
    <definedName name="xxx" localSheetId="4">#REF!</definedName>
    <definedName name="xxx" localSheetId="0">#REF!</definedName>
    <definedName name="xxx" localSheetId="3">#REF!</definedName>
    <definedName name="xxx">#REF!</definedName>
    <definedName name="xxxx" localSheetId="4">#REF!</definedName>
    <definedName name="xxxx" localSheetId="0">#REF!</definedName>
    <definedName name="xxxx" localSheetId="3">#REF!</definedName>
    <definedName name="xxxx">#REF!</definedName>
    <definedName name="y_inter1">'[58]LG Nonpublic 2018 V5.0'!$W$55</definedName>
    <definedName name="y_inter2">'[58]LG Nonpublic 2018 V5.0'!$W$56</definedName>
    <definedName name="y_inter3">'[58]LG Nonpublic 2018 V5.0'!$Y$55</definedName>
    <definedName name="y_inter4">'[58]LG Nonpublic 2018 V5.0'!$Y$56</definedName>
    <definedName name="Year">'[69]Aug Av. Fuel Price'!$E$15</definedName>
    <definedName name="Year_of_Review">'[23]Title Inputs'!$C$3</definedName>
    <definedName name="YEAR4" localSheetId="4">#REF!</definedName>
    <definedName name="YEAR4" localSheetId="3">#REF!</definedName>
    <definedName name="YEAR4">#REF!</definedName>
    <definedName name="YearMonth" localSheetId="4">'[37]Vashon BS'!#REF!</definedName>
    <definedName name="YearMonth" localSheetId="0">'[38]Vashon BS'!#REF!</definedName>
    <definedName name="YearMonth">'[39]Vashon BS'!#REF!</definedName>
    <definedName name="YearMonth_1" localSheetId="4">'[38]Vashon BS'!#REF!</definedName>
    <definedName name="YearMonth_1" localSheetId="3">'[38]Vashon BS'!#REF!</definedName>
    <definedName name="YearMonth_1">'[38]Vashon BS'!#REF!</definedName>
    <definedName name="YearMonthDate">[15]Settings!$I$10</definedName>
    <definedName name="YearMonthDate2">[15]Settings!$I$11</definedName>
    <definedName name="YearMonthDate3">[15]Settings!$I$12</definedName>
    <definedName name="YearMonthDate4">[15]Settings!$I$13</definedName>
    <definedName name="YearMonthDate5">[15]Settings!$I$14</definedName>
    <definedName name="yrCur">'[70]Report Template'!$B$2002</definedName>
    <definedName name="yrNext">'[70]Report Template'!$B$2003</definedName>
    <definedName name="YWMedWasteDisp">#N/A</definedName>
    <definedName name="yy" localSheetId="4">#REF!</definedName>
    <definedName name="yy" localSheetId="0">#REF!</definedName>
    <definedName name="yy" localSheetId="3">#REF!</definedName>
    <definedName name="yy">#REF!</definedName>
    <definedName name="Zero_Format" localSheetId="4">#REF!</definedName>
    <definedName name="Zero_Format" localSheetId="3">#REF!</definedName>
    <definedName name="Zero_Format">#REF!</definedName>
  </definedNames>
  <calcPr calcId="191029" iterate="1" iterateDelta="1.0000000000000001E-5"/>
  <pivotCaches>
    <pivotCache cacheId="359" r:id="rId7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6" l="1"/>
  <c r="C111" i="5" l="1"/>
  <c r="C110" i="5"/>
  <c r="N9" i="1" l="1"/>
  <c r="M9" i="1"/>
  <c r="D65" i="2"/>
  <c r="E65" i="2"/>
  <c r="D67" i="2"/>
  <c r="E67" i="2"/>
  <c r="L9" i="1"/>
  <c r="K9" i="1"/>
  <c r="G69" i="1" l="1"/>
  <c r="B24" i="6" l="1"/>
  <c r="C24" i="6" s="1"/>
  <c r="A1" i="6"/>
  <c r="D8" i="6"/>
  <c r="D9" i="6"/>
  <c r="C10" i="6"/>
  <c r="E10" i="6" s="1"/>
  <c r="D10" i="6"/>
  <c r="F14" i="6"/>
  <c r="F17" i="6" s="1"/>
  <c r="F19" i="6" s="1"/>
  <c r="F15" i="6"/>
  <c r="C14" i="6" l="1"/>
  <c r="C15" i="6" s="1"/>
  <c r="C17" i="6" s="1"/>
  <c r="C98" i="5"/>
  <c r="D98" i="5" s="1"/>
  <c r="C97" i="5"/>
  <c r="D97" i="5" s="1"/>
  <c r="C94" i="5"/>
  <c r="D94" i="5" s="1"/>
  <c r="B38" i="5"/>
  <c r="B35" i="5"/>
  <c r="B34" i="5"/>
  <c r="E10" i="1" l="1"/>
  <c r="O79" i="1"/>
  <c r="O80" i="1"/>
  <c r="O78" i="1"/>
  <c r="J80" i="1"/>
  <c r="J78" i="1"/>
  <c r="I80" i="1"/>
  <c r="I79" i="1"/>
  <c r="J79" i="1" s="1"/>
  <c r="I78" i="1"/>
  <c r="H80" i="1"/>
  <c r="H79" i="1"/>
  <c r="H78" i="1"/>
  <c r="D25" i="1" l="1"/>
  <c r="D26" i="1"/>
  <c r="D27" i="1"/>
  <c r="D45" i="1"/>
  <c r="I18" i="1"/>
  <c r="G18" i="1"/>
  <c r="E18" i="1"/>
  <c r="F76" i="2"/>
  <c r="B17" i="1" l="1"/>
  <c r="G68" i="1"/>
  <c r="B66" i="1"/>
  <c r="C73" i="2" s="1"/>
  <c r="L52" i="3"/>
  <c r="K52" i="3"/>
  <c r="J52" i="3" s="1"/>
  <c r="J42" i="3"/>
  <c r="S38" i="3"/>
  <c r="O38" i="3"/>
  <c r="O39" i="3" s="1"/>
  <c r="K38" i="3"/>
  <c r="K39" i="3" s="1"/>
  <c r="T37" i="3"/>
  <c r="S37" i="3"/>
  <c r="R37" i="3"/>
  <c r="Q37" i="3"/>
  <c r="P37" i="3"/>
  <c r="O37" i="3"/>
  <c r="N37" i="3"/>
  <c r="M37" i="3"/>
  <c r="L37" i="3"/>
  <c r="K37" i="3"/>
  <c r="J37" i="3"/>
  <c r="I37" i="3"/>
  <c r="U37" i="3" s="1"/>
  <c r="T36" i="3"/>
  <c r="S36" i="3"/>
  <c r="R36" i="3"/>
  <c r="Q36" i="3"/>
  <c r="P36" i="3"/>
  <c r="O36" i="3"/>
  <c r="N36" i="3"/>
  <c r="M36" i="3"/>
  <c r="L36" i="3"/>
  <c r="K36" i="3"/>
  <c r="J36" i="3"/>
  <c r="I36" i="3"/>
  <c r="U36" i="3" s="1"/>
  <c r="T35" i="3"/>
  <c r="S35" i="3"/>
  <c r="R35" i="3"/>
  <c r="Q35" i="3"/>
  <c r="P35" i="3"/>
  <c r="O35" i="3"/>
  <c r="N35" i="3"/>
  <c r="M35" i="3"/>
  <c r="L35" i="3"/>
  <c r="K35" i="3"/>
  <c r="J35" i="3"/>
  <c r="I35" i="3"/>
  <c r="U35" i="3" s="1"/>
  <c r="T34" i="3"/>
  <c r="S34" i="3"/>
  <c r="R34" i="3"/>
  <c r="Q34" i="3"/>
  <c r="P34" i="3"/>
  <c r="O34" i="3"/>
  <c r="N34" i="3"/>
  <c r="M34" i="3"/>
  <c r="L34" i="3"/>
  <c r="K34" i="3"/>
  <c r="J34" i="3"/>
  <c r="I34" i="3"/>
  <c r="U34" i="3" s="1"/>
  <c r="T33" i="3"/>
  <c r="T38" i="3" s="1"/>
  <c r="S33" i="3"/>
  <c r="R33" i="3"/>
  <c r="R38" i="3" s="1"/>
  <c r="Q33" i="3"/>
  <c r="Q38" i="3" s="1"/>
  <c r="P33" i="3"/>
  <c r="P38" i="3" s="1"/>
  <c r="O33" i="3"/>
  <c r="N33" i="3"/>
  <c r="N38" i="3" s="1"/>
  <c r="M33" i="3"/>
  <c r="M38" i="3" s="1"/>
  <c r="L33" i="3"/>
  <c r="L38" i="3" s="1"/>
  <c r="K33" i="3"/>
  <c r="J33" i="3"/>
  <c r="J38" i="3" s="1"/>
  <c r="I33" i="3"/>
  <c r="I38" i="3" s="1"/>
  <c r="T31" i="3"/>
  <c r="S31" i="3"/>
  <c r="R31" i="3"/>
  <c r="Q31" i="3"/>
  <c r="P31" i="3"/>
  <c r="O31" i="3"/>
  <c r="N31" i="3"/>
  <c r="M31" i="3"/>
  <c r="L31" i="3"/>
  <c r="K31" i="3"/>
  <c r="J31" i="3"/>
  <c r="I31" i="3"/>
  <c r="U31" i="3" s="1"/>
  <c r="T30" i="3"/>
  <c r="S30" i="3"/>
  <c r="R30" i="3"/>
  <c r="Q30" i="3"/>
  <c r="P30" i="3"/>
  <c r="O30" i="3"/>
  <c r="N30" i="3"/>
  <c r="M30" i="3"/>
  <c r="L30" i="3"/>
  <c r="K30" i="3"/>
  <c r="J30" i="3"/>
  <c r="I30" i="3"/>
  <c r="U30" i="3" s="1"/>
  <c r="T29" i="3"/>
  <c r="S29" i="3"/>
  <c r="R29" i="3"/>
  <c r="Q29" i="3"/>
  <c r="P29" i="3"/>
  <c r="O29" i="3"/>
  <c r="N29" i="3"/>
  <c r="M29" i="3"/>
  <c r="L29" i="3"/>
  <c r="K29" i="3"/>
  <c r="J29" i="3"/>
  <c r="I29" i="3"/>
  <c r="U29" i="3" s="1"/>
  <c r="L51" i="3" s="1"/>
  <c r="L53" i="3" s="1"/>
  <c r="T28" i="3"/>
  <c r="T32" i="3" s="1"/>
  <c r="S28" i="3"/>
  <c r="S32" i="3" s="1"/>
  <c r="R28" i="3"/>
  <c r="R32" i="3" s="1"/>
  <c r="Q28" i="3"/>
  <c r="Q32" i="3" s="1"/>
  <c r="P28" i="3"/>
  <c r="P32" i="3" s="1"/>
  <c r="O28" i="3"/>
  <c r="O32" i="3" s="1"/>
  <c r="N28" i="3"/>
  <c r="N32" i="3" s="1"/>
  <c r="M28" i="3"/>
  <c r="M32" i="3" s="1"/>
  <c r="L28" i="3"/>
  <c r="L32" i="3" s="1"/>
  <c r="K28" i="3"/>
  <c r="K32" i="3" s="1"/>
  <c r="J28" i="3"/>
  <c r="J32" i="3" s="1"/>
  <c r="I28" i="3"/>
  <c r="I32" i="3" s="1"/>
  <c r="V23" i="3"/>
  <c r="W21" i="3"/>
  <c r="I52" i="3" s="1"/>
  <c r="O52" i="3" s="1"/>
  <c r="W20" i="3"/>
  <c r="W19" i="3"/>
  <c r="W18" i="3"/>
  <c r="W17" i="3"/>
  <c r="W16" i="3"/>
  <c r="W15" i="3"/>
  <c r="W14" i="3"/>
  <c r="V13" i="3"/>
  <c r="F72" i="2"/>
  <c r="F71" i="2"/>
  <c r="I30" i="1"/>
  <c r="I29" i="1"/>
  <c r="I28" i="1"/>
  <c r="I27" i="1"/>
  <c r="I26" i="1"/>
  <c r="I25" i="1"/>
  <c r="I24" i="1"/>
  <c r="N52" i="3"/>
  <c r="B67" i="1" l="1"/>
  <c r="K63" i="3"/>
  <c r="M52" i="3"/>
  <c r="P39" i="3"/>
  <c r="I39" i="3"/>
  <c r="Q39" i="3"/>
  <c r="P52" i="3"/>
  <c r="J39" i="3"/>
  <c r="R39" i="3"/>
  <c r="L39" i="3"/>
  <c r="T39" i="3"/>
  <c r="M39" i="3"/>
  <c r="N39" i="3"/>
  <c r="Q52" i="3"/>
  <c r="S39" i="3"/>
  <c r="U33" i="3"/>
  <c r="K62" i="3"/>
  <c r="U28" i="3"/>
  <c r="U32" i="3" s="1"/>
  <c r="I54" i="1"/>
  <c r="I53" i="1"/>
  <c r="I52" i="1"/>
  <c r="I51" i="1"/>
  <c r="I15" i="1"/>
  <c r="I14" i="1"/>
  <c r="I13" i="1"/>
  <c r="I12" i="1"/>
  <c r="I57" i="1"/>
  <c r="I49" i="1"/>
  <c r="I42" i="1"/>
  <c r="I41" i="1"/>
  <c r="I40" i="1"/>
  <c r="I39" i="1"/>
  <c r="I38" i="1"/>
  <c r="I37" i="1"/>
  <c r="I19" i="1"/>
  <c r="I17" i="1"/>
  <c r="I55" i="1"/>
  <c r="I47" i="1"/>
  <c r="I34" i="1"/>
  <c r="I33" i="1"/>
  <c r="I32" i="1"/>
  <c r="I31" i="1"/>
  <c r="I16" i="1"/>
  <c r="I11" i="1"/>
  <c r="I10" i="1"/>
  <c r="I9" i="1"/>
  <c r="G58" i="1"/>
  <c r="G57" i="1"/>
  <c r="G56" i="1"/>
  <c r="G55" i="1"/>
  <c r="G54" i="1"/>
  <c r="G51" i="1"/>
  <c r="G50" i="1"/>
  <c r="G49" i="1"/>
  <c r="G48" i="1"/>
  <c r="G47" i="1"/>
  <c r="G29" i="1"/>
  <c r="G53" i="1"/>
  <c r="G52" i="1"/>
  <c r="G19" i="1"/>
  <c r="G17" i="1"/>
  <c r="G16" i="1"/>
  <c r="G15" i="1"/>
  <c r="G14" i="1"/>
  <c r="G13" i="1"/>
  <c r="G12" i="1"/>
  <c r="F74" i="2"/>
  <c r="C67" i="2"/>
  <c r="D66" i="2"/>
  <c r="C60" i="2"/>
  <c r="C59" i="2"/>
  <c r="C57" i="2"/>
  <c r="C56" i="2"/>
  <c r="C55" i="2"/>
  <c r="C54" i="2"/>
  <c r="C53" i="2"/>
  <c r="C51" i="2"/>
  <c r="C50" i="2"/>
  <c r="C49" i="2"/>
  <c r="C48" i="2"/>
  <c r="C46" i="2"/>
  <c r="C45" i="2"/>
  <c r="C44" i="2"/>
  <c r="C40" i="2"/>
  <c r="C29" i="2"/>
  <c r="I50" i="1" s="1"/>
  <c r="C27" i="2"/>
  <c r="I48" i="1" s="1"/>
  <c r="C24" i="2"/>
  <c r="C13" i="2"/>
  <c r="G13" i="2" s="1"/>
  <c r="C12" i="2"/>
  <c r="D12" i="2" s="1"/>
  <c r="C11" i="2"/>
  <c r="I11" i="2" s="1"/>
  <c r="L63" i="3" l="1"/>
  <c r="K57" i="3"/>
  <c r="K64" i="3"/>
  <c r="L62" i="3"/>
  <c r="W33" i="3"/>
  <c r="U38" i="3"/>
  <c r="H12" i="2"/>
  <c r="G9" i="1"/>
  <c r="G40" i="1"/>
  <c r="I35" i="1"/>
  <c r="I36" i="1"/>
  <c r="D11" i="2"/>
  <c r="D13" i="2"/>
  <c r="G46" i="1"/>
  <c r="I43" i="1"/>
  <c r="F11" i="2"/>
  <c r="E13" i="2"/>
  <c r="G33" i="1"/>
  <c r="I44" i="1"/>
  <c r="C7" i="2"/>
  <c r="E7" i="2" s="1"/>
  <c r="G11" i="2"/>
  <c r="F13" i="2"/>
  <c r="G41" i="1"/>
  <c r="I45" i="1"/>
  <c r="I56" i="1"/>
  <c r="H13" i="2"/>
  <c r="G34" i="1"/>
  <c r="I46" i="1"/>
  <c r="I58" i="1"/>
  <c r="C8" i="2"/>
  <c r="F8" i="2" s="1"/>
  <c r="E12" i="2"/>
  <c r="I13" i="2"/>
  <c r="G10" i="1"/>
  <c r="G28" i="1"/>
  <c r="G36" i="1"/>
  <c r="C10" i="2"/>
  <c r="G12" i="2"/>
  <c r="G11" i="1"/>
  <c r="G30" i="1"/>
  <c r="G32" i="1"/>
  <c r="G42" i="1"/>
  <c r="C71" i="2"/>
  <c r="C72" i="2" s="1"/>
  <c r="C74" i="2" s="1"/>
  <c r="C9" i="2"/>
  <c r="D10" i="2"/>
  <c r="E11" i="2"/>
  <c r="F12" i="2"/>
  <c r="G10" i="2"/>
  <c r="H11" i="2"/>
  <c r="I12" i="2"/>
  <c r="H10" i="2"/>
  <c r="G8" i="2"/>
  <c r="I10" i="2"/>
  <c r="K56" i="3" l="1"/>
  <c r="U39" i="3"/>
  <c r="V38" i="3"/>
  <c r="K51" i="3" s="1"/>
  <c r="W35" i="3"/>
  <c r="W37" i="3"/>
  <c r="I51" i="3" s="1"/>
  <c r="W34" i="3"/>
  <c r="W36" i="3"/>
  <c r="D7" i="2"/>
  <c r="F7" i="2"/>
  <c r="E8" i="2"/>
  <c r="I8" i="2"/>
  <c r="D8" i="2"/>
  <c r="G7" i="2"/>
  <c r="H7" i="2"/>
  <c r="G45" i="1"/>
  <c r="O45" i="1" s="1"/>
  <c r="G39" i="1"/>
  <c r="G27" i="1"/>
  <c r="O27" i="1" s="1"/>
  <c r="G44" i="1"/>
  <c r="G38" i="1"/>
  <c r="G25" i="1"/>
  <c r="O25" i="1" s="1"/>
  <c r="H8" i="2"/>
  <c r="G26" i="1"/>
  <c r="O26" i="1" s="1"/>
  <c r="I7" i="2"/>
  <c r="F10" i="2"/>
  <c r="G43" i="1"/>
  <c r="G37" i="1"/>
  <c r="G35" i="1"/>
  <c r="G31" i="1"/>
  <c r="G24" i="1"/>
  <c r="E10" i="2"/>
  <c r="I9" i="2"/>
  <c r="H9" i="2"/>
  <c r="E9" i="2"/>
  <c r="D9" i="2"/>
  <c r="G9" i="2"/>
  <c r="F9" i="2"/>
  <c r="J43" i="3" l="1"/>
  <c r="J44" i="3" s="1"/>
  <c r="J45" i="3" s="1"/>
  <c r="V37" i="3"/>
  <c r="V32" i="3"/>
  <c r="I53" i="3"/>
  <c r="O51" i="3"/>
  <c r="K53" i="3"/>
  <c r="J51" i="3"/>
  <c r="N51" i="3"/>
  <c r="K58" i="3"/>
  <c r="L57" i="3" s="1"/>
  <c r="M51" i="3" l="1"/>
  <c r="M53" i="3" s="1"/>
  <c r="N53" i="3"/>
  <c r="J53" i="3"/>
  <c r="O53" i="3"/>
  <c r="L56" i="3"/>
  <c r="P51" i="3" l="1"/>
  <c r="P53" i="3" l="1"/>
  <c r="Q51" i="3"/>
  <c r="Q53" i="3" s="1"/>
  <c r="E58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17" i="1" l="1"/>
  <c r="E16" i="1"/>
  <c r="E12" i="1"/>
  <c r="E14" i="1"/>
  <c r="E11" i="1"/>
  <c r="E19" i="1"/>
  <c r="E13" i="1"/>
  <c r="E9" i="1"/>
  <c r="E15" i="1"/>
  <c r="D58" i="1" l="1"/>
  <c r="O58" i="1" s="1"/>
  <c r="B58" i="1"/>
  <c r="D57" i="1"/>
  <c r="O57" i="1" s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F45" i="1"/>
  <c r="H45" i="1" s="1"/>
  <c r="J45" i="1" s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O28" i="1" s="1"/>
  <c r="B28" i="1"/>
  <c r="F27" i="1"/>
  <c r="H27" i="1" s="1"/>
  <c r="J27" i="1" s="1"/>
  <c r="B27" i="1"/>
  <c r="F26" i="1"/>
  <c r="H26" i="1" s="1"/>
  <c r="J26" i="1" s="1"/>
  <c r="B26" i="1"/>
  <c r="F25" i="1"/>
  <c r="H25" i="1" s="1"/>
  <c r="J25" i="1" s="1"/>
  <c r="B25" i="1"/>
  <c r="D24" i="1"/>
  <c r="B24" i="1"/>
  <c r="D19" i="1"/>
  <c r="B19" i="1"/>
  <c r="D18" i="1"/>
  <c r="F18" i="1" s="1"/>
  <c r="H18" i="1" s="1"/>
  <c r="J18" i="1" s="1"/>
  <c r="B18" i="1"/>
  <c r="D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A1" i="1"/>
  <c r="C29" i="5" l="1"/>
  <c r="D29" i="5" s="1"/>
  <c r="C13" i="5"/>
  <c r="D13" i="5" s="1"/>
  <c r="C184" i="5"/>
  <c r="D184" i="5" s="1"/>
  <c r="C166" i="5"/>
  <c r="D166" i="5" s="1"/>
  <c r="C138" i="5"/>
  <c r="D138" i="5" s="1"/>
  <c r="Q29" i="1" s="1"/>
  <c r="C116" i="5"/>
  <c r="D116" i="5" s="1"/>
  <c r="C104" i="5"/>
  <c r="D104" i="5" s="1"/>
  <c r="C89" i="5"/>
  <c r="D89" i="5" s="1"/>
  <c r="C79" i="5"/>
  <c r="D79" i="5" s="1"/>
  <c r="C67" i="5"/>
  <c r="D67" i="5" s="1"/>
  <c r="C33" i="5"/>
  <c r="D33" i="5" s="1"/>
  <c r="C32" i="5"/>
  <c r="D32" i="5" s="1"/>
  <c r="C28" i="5"/>
  <c r="D28" i="5" s="1"/>
  <c r="C12" i="5"/>
  <c r="D12" i="5" s="1"/>
  <c r="C182" i="5"/>
  <c r="D182" i="5" s="1"/>
  <c r="C163" i="5"/>
  <c r="D163" i="5" s="1"/>
  <c r="C137" i="5"/>
  <c r="D137" i="5" s="1"/>
  <c r="C113" i="5"/>
  <c r="D113" i="5" s="1"/>
  <c r="C103" i="5"/>
  <c r="D103" i="5" s="1"/>
  <c r="C78" i="5"/>
  <c r="D78" i="5" s="1"/>
  <c r="C48" i="5"/>
  <c r="D48" i="5" s="1"/>
  <c r="C154" i="5"/>
  <c r="D154" i="5" s="1"/>
  <c r="C93" i="5"/>
  <c r="D93" i="5" s="1"/>
  <c r="C68" i="5"/>
  <c r="D68" i="5" s="1"/>
  <c r="C38" i="5"/>
  <c r="D38" i="5" s="1"/>
  <c r="C27" i="5"/>
  <c r="D27" i="5" s="1"/>
  <c r="C9" i="5"/>
  <c r="C179" i="5"/>
  <c r="D179" i="5" s="1"/>
  <c r="C162" i="5"/>
  <c r="D162" i="5" s="1"/>
  <c r="C112" i="5"/>
  <c r="D112" i="5" s="1"/>
  <c r="C102" i="5"/>
  <c r="D102" i="5" s="1"/>
  <c r="C75" i="5"/>
  <c r="D75" i="5" s="1"/>
  <c r="C61" i="5"/>
  <c r="D61" i="5" s="1"/>
  <c r="C53" i="5"/>
  <c r="D53" i="5" s="1"/>
  <c r="C49" i="5"/>
  <c r="D49" i="5" s="1"/>
  <c r="C189" i="5"/>
  <c r="D189" i="5" s="1"/>
  <c r="C118" i="5"/>
  <c r="D118" i="5" s="1"/>
  <c r="C69" i="5"/>
  <c r="D69" i="5" s="1"/>
  <c r="C139" i="5"/>
  <c r="D139" i="5" s="1"/>
  <c r="C90" i="5"/>
  <c r="D90" i="5" s="1"/>
  <c r="C37" i="5"/>
  <c r="D37" i="5" s="1"/>
  <c r="C24" i="5"/>
  <c r="D24" i="5" s="1"/>
  <c r="C193" i="5"/>
  <c r="D193" i="5" s="1"/>
  <c r="C175" i="5"/>
  <c r="D175" i="5" s="1"/>
  <c r="C159" i="5"/>
  <c r="D159" i="5" s="1"/>
  <c r="D111" i="5"/>
  <c r="C101" i="5"/>
  <c r="D101" i="5" s="1"/>
  <c r="C72" i="5"/>
  <c r="D72" i="5" s="1"/>
  <c r="C50" i="5"/>
  <c r="D50" i="5" s="1"/>
  <c r="C140" i="5"/>
  <c r="D140" i="5" s="1"/>
  <c r="C57" i="5"/>
  <c r="D57" i="5" s="1"/>
  <c r="C185" i="5"/>
  <c r="D185" i="5" s="1"/>
  <c r="C105" i="5"/>
  <c r="D105" i="5" s="1"/>
  <c r="C35" i="5"/>
  <c r="D35" i="5" s="1"/>
  <c r="C23" i="5"/>
  <c r="D23" i="5" s="1"/>
  <c r="C192" i="5"/>
  <c r="D192" i="5" s="1"/>
  <c r="C173" i="5"/>
  <c r="D173" i="5" s="1"/>
  <c r="C158" i="5"/>
  <c r="D158" i="5" s="1"/>
  <c r="C143" i="5"/>
  <c r="D143" i="5" s="1"/>
  <c r="C120" i="5"/>
  <c r="D120" i="5" s="1"/>
  <c r="D110" i="5"/>
  <c r="C100" i="5"/>
  <c r="D100" i="5" s="1"/>
  <c r="C71" i="5"/>
  <c r="D71" i="5" s="1"/>
  <c r="C19" i="5"/>
  <c r="D19" i="5" s="1"/>
  <c r="C106" i="5"/>
  <c r="D106" i="5" s="1"/>
  <c r="C167" i="5"/>
  <c r="D167" i="5" s="1"/>
  <c r="C117" i="5"/>
  <c r="D117" i="5" s="1"/>
  <c r="C34" i="5"/>
  <c r="D34" i="5" s="1"/>
  <c r="C20" i="5"/>
  <c r="D20" i="5" s="1"/>
  <c r="C190" i="5"/>
  <c r="D190" i="5" s="1"/>
  <c r="C171" i="5"/>
  <c r="D171" i="5" s="1"/>
  <c r="C155" i="5"/>
  <c r="D155" i="5" s="1"/>
  <c r="C142" i="5"/>
  <c r="D142" i="5" s="1"/>
  <c r="C119" i="5"/>
  <c r="D119" i="5" s="1"/>
  <c r="C108" i="5"/>
  <c r="D108" i="5" s="1"/>
  <c r="C99" i="5"/>
  <c r="D99" i="5" s="1"/>
  <c r="C70" i="5"/>
  <c r="D70" i="5" s="1"/>
  <c r="C58" i="5"/>
  <c r="D58" i="5" s="1"/>
  <c r="C170" i="5"/>
  <c r="D170" i="5" s="1"/>
  <c r="C16" i="5"/>
  <c r="D16" i="5" s="1"/>
  <c r="C80" i="5"/>
  <c r="D80" i="5" s="1"/>
  <c r="F35" i="1"/>
  <c r="H35" i="1" s="1"/>
  <c r="J35" i="1" s="1"/>
  <c r="O35" i="1"/>
  <c r="F43" i="1"/>
  <c r="H43" i="1" s="1"/>
  <c r="J43" i="1" s="1"/>
  <c r="O43" i="1"/>
  <c r="F55" i="1"/>
  <c r="H55" i="1" s="1"/>
  <c r="J55" i="1" s="1"/>
  <c r="O55" i="1"/>
  <c r="F51" i="1"/>
  <c r="H51" i="1" s="1"/>
  <c r="J51" i="1" s="1"/>
  <c r="O51" i="1"/>
  <c r="F36" i="1"/>
  <c r="H36" i="1" s="1"/>
  <c r="J36" i="1" s="1"/>
  <c r="O36" i="1"/>
  <c r="F48" i="1"/>
  <c r="H48" i="1" s="1"/>
  <c r="J48" i="1" s="1"/>
  <c r="O48" i="1"/>
  <c r="F52" i="1"/>
  <c r="H52" i="1" s="1"/>
  <c r="J52" i="1" s="1"/>
  <c r="O52" i="1"/>
  <c r="F56" i="1"/>
  <c r="H56" i="1" s="1"/>
  <c r="J56" i="1" s="1"/>
  <c r="O56" i="1"/>
  <c r="F31" i="1"/>
  <c r="H31" i="1" s="1"/>
  <c r="J31" i="1" s="1"/>
  <c r="O31" i="1"/>
  <c r="F47" i="1"/>
  <c r="H47" i="1" s="1"/>
  <c r="J47" i="1" s="1"/>
  <c r="O47" i="1"/>
  <c r="F24" i="1"/>
  <c r="H24" i="1" s="1"/>
  <c r="J24" i="1" s="1"/>
  <c r="O24" i="1"/>
  <c r="F32" i="1"/>
  <c r="H32" i="1" s="1"/>
  <c r="J32" i="1" s="1"/>
  <c r="O32" i="1"/>
  <c r="F40" i="1"/>
  <c r="H40" i="1" s="1"/>
  <c r="J40" i="1" s="1"/>
  <c r="O40" i="1"/>
  <c r="F44" i="1"/>
  <c r="H44" i="1" s="1"/>
  <c r="J44" i="1" s="1"/>
  <c r="O44" i="1"/>
  <c r="F33" i="1"/>
  <c r="H33" i="1" s="1"/>
  <c r="J33" i="1" s="1"/>
  <c r="O33" i="1"/>
  <c r="F53" i="1"/>
  <c r="H53" i="1" s="1"/>
  <c r="J53" i="1" s="1"/>
  <c r="O53" i="1"/>
  <c r="F57" i="1"/>
  <c r="H57" i="1" s="1"/>
  <c r="J57" i="1" s="1"/>
  <c r="F39" i="1"/>
  <c r="H39" i="1" s="1"/>
  <c r="J39" i="1" s="1"/>
  <c r="O39" i="1"/>
  <c r="F29" i="1"/>
  <c r="H29" i="1" s="1"/>
  <c r="J29" i="1" s="1"/>
  <c r="O29" i="1"/>
  <c r="F37" i="1"/>
  <c r="H37" i="1" s="1"/>
  <c r="J37" i="1" s="1"/>
  <c r="O37" i="1"/>
  <c r="F41" i="1"/>
  <c r="H41" i="1" s="1"/>
  <c r="J41" i="1" s="1"/>
  <c r="O41" i="1"/>
  <c r="F49" i="1"/>
  <c r="H49" i="1" s="1"/>
  <c r="J49" i="1" s="1"/>
  <c r="O49" i="1"/>
  <c r="F30" i="1"/>
  <c r="H30" i="1" s="1"/>
  <c r="J30" i="1" s="1"/>
  <c r="O30" i="1"/>
  <c r="F34" i="1"/>
  <c r="H34" i="1" s="1"/>
  <c r="J34" i="1" s="1"/>
  <c r="O34" i="1"/>
  <c r="F38" i="1"/>
  <c r="H38" i="1" s="1"/>
  <c r="J38" i="1" s="1"/>
  <c r="O38" i="1"/>
  <c r="F42" i="1"/>
  <c r="H42" i="1" s="1"/>
  <c r="J42" i="1" s="1"/>
  <c r="O42" i="1"/>
  <c r="F46" i="1"/>
  <c r="H46" i="1" s="1"/>
  <c r="J46" i="1" s="1"/>
  <c r="O46" i="1"/>
  <c r="F50" i="1"/>
  <c r="H50" i="1" s="1"/>
  <c r="J50" i="1" s="1"/>
  <c r="O50" i="1"/>
  <c r="F54" i="1"/>
  <c r="H54" i="1" s="1"/>
  <c r="J54" i="1" s="1"/>
  <c r="O54" i="1"/>
  <c r="F10" i="1"/>
  <c r="H10" i="1" s="1"/>
  <c r="J10" i="1" s="1"/>
  <c r="O10" i="1"/>
  <c r="F13" i="1"/>
  <c r="H13" i="1" s="1"/>
  <c r="J13" i="1" s="1"/>
  <c r="O13" i="1"/>
  <c r="F19" i="1"/>
  <c r="H19" i="1" s="1"/>
  <c r="J19" i="1" s="1"/>
  <c r="O19" i="1"/>
  <c r="F15" i="1"/>
  <c r="H15" i="1" s="1"/>
  <c r="J15" i="1" s="1"/>
  <c r="O15" i="1"/>
  <c r="F14" i="1"/>
  <c r="H14" i="1" s="1"/>
  <c r="J14" i="1" s="1"/>
  <c r="O14" i="1"/>
  <c r="F11" i="1"/>
  <c r="H11" i="1" s="1"/>
  <c r="J11" i="1" s="1"/>
  <c r="O11" i="1"/>
  <c r="F17" i="1"/>
  <c r="H17" i="1" s="1"/>
  <c r="J17" i="1" s="1"/>
  <c r="O17" i="1"/>
  <c r="F16" i="1"/>
  <c r="H16" i="1" s="1"/>
  <c r="J16" i="1" s="1"/>
  <c r="O16" i="1"/>
  <c r="F9" i="1"/>
  <c r="H9" i="1" s="1"/>
  <c r="J9" i="1" s="1"/>
  <c r="O9" i="1"/>
  <c r="F12" i="1"/>
  <c r="H12" i="1" s="1"/>
  <c r="J12" i="1" s="1"/>
  <c r="O12" i="1"/>
  <c r="O18" i="1"/>
  <c r="F28" i="1"/>
  <c r="H28" i="1" s="1"/>
  <c r="J28" i="1" s="1"/>
  <c r="F58" i="1"/>
  <c r="H58" i="1" s="1"/>
  <c r="J58" i="1" s="1"/>
  <c r="E21" i="1"/>
  <c r="E60" i="1"/>
  <c r="E62" i="1" l="1"/>
  <c r="J21" i="1"/>
  <c r="F60" i="1"/>
  <c r="H21" i="1"/>
  <c r="F21" i="1"/>
  <c r="J60" i="1"/>
  <c r="H60" i="1"/>
  <c r="F22" i="1" l="1"/>
  <c r="F23" i="1"/>
  <c r="I65" i="1"/>
  <c r="F61" i="1"/>
  <c r="I66" i="1"/>
  <c r="H62" i="1"/>
  <c r="B68" i="1" s="1"/>
  <c r="F62" i="1"/>
  <c r="J62" i="1"/>
  <c r="B69" i="1" s="1"/>
  <c r="K24" i="1" l="1"/>
  <c r="L24" i="1" s="1"/>
  <c r="M24" i="1" s="1"/>
  <c r="N24" i="1" s="1"/>
  <c r="P24" i="1" s="1"/>
  <c r="R24" i="1" s="1"/>
  <c r="K79" i="1"/>
  <c r="L79" i="1" s="1"/>
  <c r="M79" i="1" s="1"/>
  <c r="N79" i="1" s="1"/>
  <c r="P79" i="1" s="1"/>
  <c r="K80" i="1"/>
  <c r="L80" i="1" s="1"/>
  <c r="M80" i="1" s="1"/>
  <c r="N80" i="1" s="1"/>
  <c r="P80" i="1" s="1"/>
  <c r="K78" i="1"/>
  <c r="L78" i="1" s="1"/>
  <c r="M78" i="1" s="1"/>
  <c r="N78" i="1" s="1"/>
  <c r="P78" i="1" s="1"/>
  <c r="K25" i="1"/>
  <c r="L25" i="1" s="1"/>
  <c r="K12" i="1"/>
  <c r="L12" i="1" s="1"/>
  <c r="M12" i="1" s="1"/>
  <c r="N12" i="1" s="1"/>
  <c r="K31" i="1"/>
  <c r="L31" i="1" s="1"/>
  <c r="M31" i="1" s="1"/>
  <c r="N31" i="1" s="1"/>
  <c r="P31" i="1" s="1"/>
  <c r="K29" i="1"/>
  <c r="L29" i="1" s="1"/>
  <c r="M29" i="1" s="1"/>
  <c r="N29" i="1" s="1"/>
  <c r="P29" i="1" s="1"/>
  <c r="K45" i="1"/>
  <c r="L45" i="1" s="1"/>
  <c r="M45" i="1" s="1"/>
  <c r="N45" i="1" s="1"/>
  <c r="P45" i="1" s="1"/>
  <c r="K43" i="1"/>
  <c r="L43" i="1" s="1"/>
  <c r="M43" i="1" s="1"/>
  <c r="N43" i="1" s="1"/>
  <c r="P43" i="1" s="1"/>
  <c r="K37" i="1"/>
  <c r="L37" i="1" s="1"/>
  <c r="M37" i="1" s="1"/>
  <c r="N37" i="1" s="1"/>
  <c r="P37" i="1" s="1"/>
  <c r="K11" i="1"/>
  <c r="L11" i="1" s="1"/>
  <c r="M11" i="1" s="1"/>
  <c r="N11" i="1" s="1"/>
  <c r="K53" i="1"/>
  <c r="L53" i="1" s="1"/>
  <c r="M53" i="1" s="1"/>
  <c r="N53" i="1" s="1"/>
  <c r="K13" i="1"/>
  <c r="L13" i="1" s="1"/>
  <c r="M13" i="1" s="1"/>
  <c r="N13" i="1" s="1"/>
  <c r="K46" i="1"/>
  <c r="L46" i="1" s="1"/>
  <c r="M46" i="1" s="1"/>
  <c r="N46" i="1" s="1"/>
  <c r="K54" i="1"/>
  <c r="L54" i="1" s="1"/>
  <c r="M54" i="1" s="1"/>
  <c r="N54" i="1" s="1"/>
  <c r="K39" i="1"/>
  <c r="L39" i="1" s="1"/>
  <c r="M39" i="1" s="1"/>
  <c r="N39" i="1" s="1"/>
  <c r="P39" i="1" s="1"/>
  <c r="K48" i="1"/>
  <c r="L48" i="1" s="1"/>
  <c r="M48" i="1" s="1"/>
  <c r="N48" i="1" s="1"/>
  <c r="P48" i="1" s="1"/>
  <c r="K30" i="1"/>
  <c r="L30" i="1" s="1"/>
  <c r="M30" i="1" s="1"/>
  <c r="N30" i="1" s="1"/>
  <c r="K27" i="1"/>
  <c r="L27" i="1" s="1"/>
  <c r="M27" i="1" s="1"/>
  <c r="N27" i="1" s="1"/>
  <c r="P27" i="1" s="1"/>
  <c r="K56" i="1"/>
  <c r="L56" i="1" s="1"/>
  <c r="M56" i="1" s="1"/>
  <c r="N56" i="1" s="1"/>
  <c r="K32" i="1"/>
  <c r="L32" i="1" s="1"/>
  <c r="M32" i="1" s="1"/>
  <c r="N32" i="1" s="1"/>
  <c r="P32" i="1" s="1"/>
  <c r="K49" i="1"/>
  <c r="L49" i="1" s="1"/>
  <c r="M49" i="1" s="1"/>
  <c r="N49" i="1" s="1"/>
  <c r="P49" i="1" s="1"/>
  <c r="K57" i="1"/>
  <c r="L57" i="1" s="1"/>
  <c r="M57" i="1" s="1"/>
  <c r="N57" i="1" s="1"/>
  <c r="K14" i="1"/>
  <c r="L14" i="1" s="1"/>
  <c r="M14" i="1" s="1"/>
  <c r="N14" i="1" s="1"/>
  <c r="K10" i="1"/>
  <c r="L10" i="1" s="1"/>
  <c r="M10" i="1" s="1"/>
  <c r="K55" i="1"/>
  <c r="L55" i="1" s="1"/>
  <c r="M55" i="1" s="1"/>
  <c r="N55" i="1" s="1"/>
  <c r="K33" i="1"/>
  <c r="L33" i="1" s="1"/>
  <c r="M33" i="1" s="1"/>
  <c r="N33" i="1" s="1"/>
  <c r="K28" i="1"/>
  <c r="L28" i="1" s="1"/>
  <c r="M28" i="1" s="1"/>
  <c r="N28" i="1" s="1"/>
  <c r="P28" i="1" s="1"/>
  <c r="K47" i="1"/>
  <c r="L47" i="1" s="1"/>
  <c r="M47" i="1" s="1"/>
  <c r="N47" i="1" s="1"/>
  <c r="P47" i="1" s="1"/>
  <c r="K44" i="1"/>
  <c r="L44" i="1" s="1"/>
  <c r="M44" i="1" s="1"/>
  <c r="N44" i="1" s="1"/>
  <c r="P44" i="1" s="1"/>
  <c r="K35" i="1"/>
  <c r="L35" i="1" s="1"/>
  <c r="M35" i="1" s="1"/>
  <c r="N35" i="1" s="1"/>
  <c r="P35" i="1" s="1"/>
  <c r="K18" i="1"/>
  <c r="L18" i="1" s="1"/>
  <c r="M18" i="1" s="1"/>
  <c r="N18" i="1" s="1"/>
  <c r="K19" i="1"/>
  <c r="L19" i="1" s="1"/>
  <c r="M19" i="1" s="1"/>
  <c r="N19" i="1" s="1"/>
  <c r="K40" i="1"/>
  <c r="L40" i="1" s="1"/>
  <c r="M40" i="1" s="1"/>
  <c r="N40" i="1" s="1"/>
  <c r="P40" i="1" s="1"/>
  <c r="K42" i="1"/>
  <c r="L42" i="1" s="1"/>
  <c r="M42" i="1" s="1"/>
  <c r="N42" i="1" s="1"/>
  <c r="K26" i="1"/>
  <c r="L26" i="1" s="1"/>
  <c r="M26" i="1" s="1"/>
  <c r="N26" i="1" s="1"/>
  <c r="P26" i="1" s="1"/>
  <c r="K17" i="1"/>
  <c r="L17" i="1" s="1"/>
  <c r="M17" i="1" s="1"/>
  <c r="N17" i="1" s="1"/>
  <c r="K38" i="1"/>
  <c r="L38" i="1" s="1"/>
  <c r="M38" i="1" s="1"/>
  <c r="N38" i="1" s="1"/>
  <c r="P38" i="1" s="1"/>
  <c r="K41" i="1"/>
  <c r="L41" i="1" s="1"/>
  <c r="M41" i="1" s="1"/>
  <c r="N41" i="1" s="1"/>
  <c r="P41" i="1" s="1"/>
  <c r="K36" i="1"/>
  <c r="L36" i="1" s="1"/>
  <c r="M36" i="1" s="1"/>
  <c r="N36" i="1" s="1"/>
  <c r="K51" i="1"/>
  <c r="L51" i="1" s="1"/>
  <c r="M51" i="1" s="1"/>
  <c r="N51" i="1" s="1"/>
  <c r="P51" i="1" s="1"/>
  <c r="K52" i="1"/>
  <c r="L52" i="1" s="1"/>
  <c r="M52" i="1" s="1"/>
  <c r="N52" i="1" s="1"/>
  <c r="K58" i="1"/>
  <c r="L58" i="1" s="1"/>
  <c r="M58" i="1" s="1"/>
  <c r="N58" i="1" s="1"/>
  <c r="K50" i="1"/>
  <c r="L50" i="1" s="1"/>
  <c r="M50" i="1" s="1"/>
  <c r="N50" i="1" s="1"/>
  <c r="P50" i="1" s="1"/>
  <c r="K34" i="1"/>
  <c r="L34" i="1" s="1"/>
  <c r="M34" i="1" s="1"/>
  <c r="N34" i="1" s="1"/>
  <c r="P34" i="1" s="1"/>
  <c r="K16" i="1"/>
  <c r="L16" i="1" s="1"/>
  <c r="M16" i="1" s="1"/>
  <c r="N16" i="1" s="1"/>
  <c r="K15" i="1"/>
  <c r="L15" i="1" s="1"/>
  <c r="M15" i="1" s="1"/>
  <c r="N15" i="1" s="1"/>
  <c r="P15" i="1" s="1"/>
  <c r="R15" i="1" s="1"/>
  <c r="S15" i="1" s="1"/>
  <c r="R35" i="1" l="1"/>
  <c r="S35" i="1" s="1"/>
  <c r="R45" i="1"/>
  <c r="S45" i="1" s="1"/>
  <c r="R38" i="1"/>
  <c r="S38" i="1" s="1"/>
  <c r="S29" i="1"/>
  <c r="R29" i="1"/>
  <c r="R49" i="1"/>
  <c r="S49" i="1" s="1"/>
  <c r="R26" i="1"/>
  <c r="S26" i="1" s="1"/>
  <c r="R28" i="1"/>
  <c r="S28" i="1" s="1"/>
  <c r="S32" i="1"/>
  <c r="R32" i="1"/>
  <c r="P13" i="1"/>
  <c r="R13" i="1" s="1"/>
  <c r="S13" i="1" s="1"/>
  <c r="C64" i="5"/>
  <c r="D64" i="5" s="1"/>
  <c r="P12" i="1"/>
  <c r="R12" i="1" s="1"/>
  <c r="S12" i="1" s="1"/>
  <c r="C56" i="5"/>
  <c r="D56" i="5" s="1"/>
  <c r="Q12" i="1" s="1"/>
  <c r="C44" i="5"/>
  <c r="D44" i="5" s="1"/>
  <c r="Q15" i="1" s="1"/>
  <c r="P58" i="1"/>
  <c r="C150" i="5"/>
  <c r="D150" i="5" s="1"/>
  <c r="Q58" i="1" s="1"/>
  <c r="C134" i="5"/>
  <c r="D134" i="5" s="1"/>
  <c r="P42" i="1"/>
  <c r="C125" i="5"/>
  <c r="D125" i="5" s="1"/>
  <c r="P33" i="1"/>
  <c r="C124" i="5"/>
  <c r="D124" i="5" s="1"/>
  <c r="P56" i="1"/>
  <c r="C149" i="5"/>
  <c r="D149" i="5" s="1"/>
  <c r="Q56" i="1" s="1"/>
  <c r="C133" i="5"/>
  <c r="D133" i="5" s="1"/>
  <c r="P53" i="1"/>
  <c r="C88" i="5"/>
  <c r="D88" i="5" s="1"/>
  <c r="Q53" i="1" s="1"/>
  <c r="S41" i="1"/>
  <c r="R41" i="1"/>
  <c r="S44" i="1"/>
  <c r="R44" i="1"/>
  <c r="P54" i="1"/>
  <c r="C146" i="5"/>
  <c r="D146" i="5" s="1"/>
  <c r="Q54" i="1" s="1"/>
  <c r="C130" i="5"/>
  <c r="D130" i="5" s="1"/>
  <c r="P17" i="1"/>
  <c r="R17" i="1" s="1"/>
  <c r="S17" i="1" s="1"/>
  <c r="C55" i="5"/>
  <c r="D55" i="5" s="1"/>
  <c r="Q17" i="1" s="1"/>
  <c r="P46" i="1"/>
  <c r="C127" i="5"/>
  <c r="D127" i="5" s="1"/>
  <c r="R50" i="1"/>
  <c r="S50" i="1" s="1"/>
  <c r="S40" i="1"/>
  <c r="R40" i="1"/>
  <c r="R27" i="1"/>
  <c r="S27" i="1" s="1"/>
  <c r="P11" i="1"/>
  <c r="R11" i="1" s="1"/>
  <c r="S11" i="1" s="1"/>
  <c r="C43" i="5"/>
  <c r="D43" i="5" s="1"/>
  <c r="Q11" i="1" s="1"/>
  <c r="C46" i="5"/>
  <c r="D46" i="5" s="1"/>
  <c r="R51" i="1"/>
  <c r="S51" i="1" s="1"/>
  <c r="P19" i="1"/>
  <c r="R19" i="1" s="1"/>
  <c r="S19" i="1" s="1"/>
  <c r="C60" i="5"/>
  <c r="D60" i="5" s="1"/>
  <c r="Q19" i="1" s="1"/>
  <c r="P9" i="1"/>
  <c r="C47" i="5"/>
  <c r="D47" i="5" s="1"/>
  <c r="C42" i="5"/>
  <c r="D42" i="5" s="1"/>
  <c r="Q9" i="1" s="1"/>
  <c r="P30" i="1"/>
  <c r="C123" i="5"/>
  <c r="D123" i="5" s="1"/>
  <c r="S37" i="1"/>
  <c r="R37" i="1"/>
  <c r="P14" i="1"/>
  <c r="R14" i="1" s="1"/>
  <c r="S14" i="1" s="1"/>
  <c r="C83" i="5"/>
  <c r="D83" i="5" s="1"/>
  <c r="Q14" i="1" s="1"/>
  <c r="C84" i="5"/>
  <c r="D84" i="5" s="1"/>
  <c r="S39" i="1"/>
  <c r="R39" i="1"/>
  <c r="P16" i="1"/>
  <c r="R16" i="1" s="1"/>
  <c r="S16" i="1" s="1"/>
  <c r="C54" i="5"/>
  <c r="D54" i="5" s="1"/>
  <c r="Q16" i="1" s="1"/>
  <c r="C132" i="5"/>
  <c r="D132" i="5" s="1"/>
  <c r="C148" i="5"/>
  <c r="D148" i="5" s="1"/>
  <c r="Q57" i="1" s="1"/>
  <c r="S34" i="1"/>
  <c r="R34" i="1"/>
  <c r="S47" i="1"/>
  <c r="R47" i="1"/>
  <c r="R31" i="1"/>
  <c r="S31" i="1" s="1"/>
  <c r="P52" i="1"/>
  <c r="C86" i="5"/>
  <c r="D86" i="5" s="1"/>
  <c r="C87" i="5"/>
  <c r="D87" i="5" s="1"/>
  <c r="Q52" i="1" s="1"/>
  <c r="C85" i="5"/>
  <c r="D85" i="5" s="1"/>
  <c r="P55" i="1"/>
  <c r="C147" i="5"/>
  <c r="D147" i="5" s="1"/>
  <c r="Q55" i="1" s="1"/>
  <c r="C131" i="5"/>
  <c r="D131" i="5" s="1"/>
  <c r="P36" i="1"/>
  <c r="C126" i="5"/>
  <c r="D126" i="5" s="1"/>
  <c r="P18" i="1"/>
  <c r="R18" i="1" s="1"/>
  <c r="S18" i="1" s="1"/>
  <c r="C59" i="5"/>
  <c r="D59" i="5" s="1"/>
  <c r="Q18" i="1" s="1"/>
  <c r="R48" i="1"/>
  <c r="S48" i="1" s="1"/>
  <c r="R43" i="1"/>
  <c r="S43" i="1" s="1"/>
  <c r="P57" i="1"/>
  <c r="N10" i="1"/>
  <c r="K21" i="1"/>
  <c r="L21" i="1"/>
  <c r="K60" i="1"/>
  <c r="M25" i="1"/>
  <c r="N25" i="1" s="1"/>
  <c r="L60" i="1"/>
  <c r="S24" i="1"/>
  <c r="M21" i="1"/>
  <c r="Q41" i="1" l="1"/>
  <c r="Q49" i="1"/>
  <c r="Q40" i="1"/>
  <c r="Q39" i="1"/>
  <c r="Q38" i="1"/>
  <c r="Q37" i="1"/>
  <c r="Q42" i="1"/>
  <c r="Q13" i="1"/>
  <c r="Q51" i="1"/>
  <c r="Q50" i="1"/>
  <c r="Q46" i="1"/>
  <c r="Q45" i="1"/>
  <c r="Q44" i="1"/>
  <c r="Q43" i="1"/>
  <c r="Q30" i="1"/>
  <c r="Q24" i="1"/>
  <c r="Q25" i="1"/>
  <c r="Q26" i="1"/>
  <c r="Q27" i="1"/>
  <c r="Q28" i="1"/>
  <c r="Q48" i="1"/>
  <c r="Q36" i="1"/>
  <c r="Q35" i="1"/>
  <c r="Q33" i="1"/>
  <c r="Q32" i="1"/>
  <c r="Q31" i="1"/>
  <c r="Q47" i="1"/>
  <c r="Q34" i="1"/>
  <c r="R9" i="1"/>
  <c r="S9" i="1" s="1"/>
  <c r="R42" i="1"/>
  <c r="S42" i="1" s="1"/>
  <c r="P10" i="1"/>
  <c r="R10" i="1" s="1"/>
  <c r="S10" i="1" s="1"/>
  <c r="C41" i="5"/>
  <c r="C45" i="5"/>
  <c r="D45" i="5" s="1"/>
  <c r="R52" i="1"/>
  <c r="S52" i="1" s="1"/>
  <c r="R53" i="1"/>
  <c r="S53" i="1" s="1"/>
  <c r="S57" i="1"/>
  <c r="R57" i="1"/>
  <c r="R36" i="1"/>
  <c r="S36" i="1" s="1"/>
  <c r="R54" i="1"/>
  <c r="S54" i="1" s="1"/>
  <c r="R58" i="1"/>
  <c r="S58" i="1" s="1"/>
  <c r="S30" i="1"/>
  <c r="R30" i="1"/>
  <c r="R56" i="1"/>
  <c r="S56" i="1" s="1"/>
  <c r="R55" i="1"/>
  <c r="S55" i="1" s="1"/>
  <c r="R46" i="1"/>
  <c r="S46" i="1" s="1"/>
  <c r="S33" i="1"/>
  <c r="R33" i="1"/>
  <c r="L62" i="1"/>
  <c r="K62" i="1"/>
  <c r="P25" i="1"/>
  <c r="R25" i="1" s="1"/>
  <c r="M60" i="1"/>
  <c r="M62" i="1" s="1"/>
  <c r="D41" i="5" l="1"/>
  <c r="Q10" i="1" s="1"/>
  <c r="C194" i="5"/>
  <c r="S21" i="1"/>
  <c r="G65" i="1" s="1"/>
  <c r="H65" i="1" s="1"/>
  <c r="R21" i="1"/>
  <c r="S25" i="1"/>
  <c r="S60" i="1" s="1"/>
  <c r="H66" i="1" s="1"/>
  <c r="R60" i="1"/>
  <c r="G66" i="1" l="1"/>
  <c r="R62" i="1"/>
  <c r="B78" i="2" s="1"/>
  <c r="B79" i="2" s="1"/>
  <c r="S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Lindsay Waldram</author>
  </authors>
  <commentList>
    <comment ref="B24" authorId="0" shapeId="0" xr:uid="{5230D95F-0186-4C52-A395-E1107A839898}">
      <text>
        <r>
          <rPr>
            <b/>
            <sz val="9"/>
            <color indexed="81"/>
            <rFont val="Tahoma"/>
            <family val="2"/>
          </rPr>
          <t>WCNX:</t>
        </r>
        <r>
          <rPr>
            <sz val="9"/>
            <color indexed="81"/>
            <rFont val="Tahoma"/>
            <family val="2"/>
          </rPr>
          <t xml:space="preserve">
300 Gal Carts are equivalent to 1.5 yard containers</t>
        </r>
      </text>
    </comment>
  </commentList>
</comments>
</file>

<file path=xl/sharedStrings.xml><?xml version="1.0" encoding="utf-8"?>
<sst xmlns="http://schemas.openxmlformats.org/spreadsheetml/2006/main" count="720" uniqueCount="379">
  <si>
    <t>Regulated Price Out</t>
  </si>
  <si>
    <t>Garbage</t>
  </si>
  <si>
    <t>May 1st 2022 - April 30th 2023</t>
  </si>
  <si>
    <t>Tariff Item</t>
  </si>
  <si>
    <t>Tariff Rate</t>
  </si>
  <si>
    <t>Total</t>
  </si>
  <si>
    <t>Proposed</t>
  </si>
  <si>
    <t>Service Code</t>
  </si>
  <si>
    <t>Service Code Description</t>
  </si>
  <si>
    <t>Revenue</t>
  </si>
  <si>
    <t>Customers</t>
  </si>
  <si>
    <t>Rate</t>
  </si>
  <si>
    <t>Increase</t>
  </si>
  <si>
    <t>RESIDENTIAL GARBAGE</t>
  </si>
  <si>
    <t>Item 100</t>
  </si>
  <si>
    <t>60RM1</t>
  </si>
  <si>
    <t>60RW1</t>
  </si>
  <si>
    <t>90RW1</t>
  </si>
  <si>
    <t>N/A</t>
  </si>
  <si>
    <t>EXTRAR</t>
  </si>
  <si>
    <t>LOOSE-RES</t>
  </si>
  <si>
    <t>Item 150</t>
  </si>
  <si>
    <t>OFOWR</t>
  </si>
  <si>
    <t>Item 207</t>
  </si>
  <si>
    <t>PDBAG-RES</t>
  </si>
  <si>
    <t>RXTRA60</t>
  </si>
  <si>
    <t>RXTRA90</t>
  </si>
  <si>
    <t>SP60-RES</t>
  </si>
  <si>
    <t>SP90-RES</t>
  </si>
  <si>
    <t>TOTAL RESIDENTIAL GARBAGE</t>
  </si>
  <si>
    <t>COMMERCIAL GARBAGE</t>
  </si>
  <si>
    <t>300C2W1</t>
  </si>
  <si>
    <t>Item 240</t>
  </si>
  <si>
    <t>300C3W1</t>
  </si>
  <si>
    <t>300C4W1</t>
  </si>
  <si>
    <t>300C5W1</t>
  </si>
  <si>
    <t>300CE1</t>
  </si>
  <si>
    <t>300CTPU</t>
  </si>
  <si>
    <t>300CW1</t>
  </si>
  <si>
    <t>60C2W1</t>
  </si>
  <si>
    <t>60CE1</t>
  </si>
  <si>
    <t>60CM1</t>
  </si>
  <si>
    <t>60CW1</t>
  </si>
  <si>
    <t>65C2WB1</t>
  </si>
  <si>
    <t>65CWB1</t>
  </si>
  <si>
    <t>90C2W1</t>
  </si>
  <si>
    <t>90C3W1</t>
  </si>
  <si>
    <t>90C5W1</t>
  </si>
  <si>
    <t>90CE1</t>
  </si>
  <si>
    <t>90CM1</t>
  </si>
  <si>
    <t>90CW1</t>
  </si>
  <si>
    <t>95C2WB1</t>
  </si>
  <si>
    <t>95C3WB1</t>
  </si>
  <si>
    <t>95C5WB1</t>
  </si>
  <si>
    <t>95CWB1</t>
  </si>
  <si>
    <t>CXTRA60</t>
  </si>
  <si>
    <t>CXTRA65B</t>
  </si>
  <si>
    <t>CXTRA90</t>
  </si>
  <si>
    <t>CXTRA95B</t>
  </si>
  <si>
    <t>LOOSE-COMM</t>
  </si>
  <si>
    <t>OFOWC</t>
  </si>
  <si>
    <t>OW300</t>
  </si>
  <si>
    <t>SP300</t>
  </si>
  <si>
    <t>SP60-COMM</t>
  </si>
  <si>
    <t>SP65B</t>
  </si>
  <si>
    <t>SP90-COMM</t>
  </si>
  <si>
    <t>SP95B</t>
  </si>
  <si>
    <t>TOTAL COMMERCIAL GARBAGE</t>
  </si>
  <si>
    <t>Monthly</t>
  </si>
  <si>
    <t>Frequency</t>
  </si>
  <si>
    <t>Dump Fee Calculation References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</si>
  <si>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</si>
  <si>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</si>
  <si>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</si>
  <si>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</si>
  <si>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</si>
  <si>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</si>
  <si>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</si>
  <si>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</si>
  <si>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</si>
  <si>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</si>
  <si>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</si>
  <si>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</si>
  <si>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</si>
  <si>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</si>
  <si>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</si>
  <si>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</si>
  <si>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</si>
  <si>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</si>
  <si>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</si>
  <si>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</si>
  <si>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</si>
  <si>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</si>
  <si>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</si>
  <si>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</si>
  <si>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</si>
  <si>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</si>
  <si>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</si>
  <si>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5 cans</t>
  </si>
  <si>
    <t>6 cans</t>
  </si>
  <si>
    <t>Annual</t>
  </si>
  <si>
    <t>8 cans</t>
  </si>
  <si>
    <t>40 gallon Can</t>
  </si>
  <si>
    <t>*</t>
  </si>
  <si>
    <t>Supercan 60</t>
  </si>
  <si>
    <t>Supercan 64</t>
  </si>
  <si>
    <t>Supercan 90</t>
  </si>
  <si>
    <t>Supercan 96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</si>
  <si>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</si>
  <si>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</si>
  <si>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</si>
  <si>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</si>
  <si>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</si>
  <si>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</si>
  <si>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</si>
  <si>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</si>
  <si>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</si>
  <si>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</si>
  <si>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5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</si>
  <si>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</si>
  <si>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</si>
  <si>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</si>
  <si>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</si>
  <si>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</si>
  <si>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</si>
  <si>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</si>
  <si>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</si>
  <si>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</si>
  <si>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1.5 yd packer/compactor</t>
  </si>
  <si>
    <t>Compaction Ratio:   5:1</t>
  </si>
  <si>
    <t>* not on meeks - calculated weight times compaction ratio</t>
  </si>
  <si>
    <t>Per Pound</t>
  </si>
  <si>
    <t xml:space="preserve">Current Rate </t>
  </si>
  <si>
    <t>New Rate per ton</t>
  </si>
  <si>
    <t>Transfer Station</t>
  </si>
  <si>
    <t>Gross Up Factors</t>
  </si>
  <si>
    <t>Increase per ton</t>
  </si>
  <si>
    <t>B&amp;O tax</t>
  </si>
  <si>
    <t>Grossed Up Increase per ton</t>
  </si>
  <si>
    <t>WUTC fees</t>
  </si>
  <si>
    <t>Tons Collected</t>
  </si>
  <si>
    <t>Bad Debts</t>
  </si>
  <si>
    <t>Disposal Fee Revenue Increase</t>
  </si>
  <si>
    <t>Factor</t>
  </si>
  <si>
    <t>DM Disposal</t>
  </si>
  <si>
    <t>Peninsula Sanitation</t>
  </si>
  <si>
    <t>Test Period Ending 4-30-2023</t>
  </si>
  <si>
    <t>Annnual</t>
  </si>
  <si>
    <t>Pickups</t>
  </si>
  <si>
    <t>Meeks</t>
  </si>
  <si>
    <t>Weights</t>
  </si>
  <si>
    <t>Calculated Annual</t>
  </si>
  <si>
    <t>Pounds</t>
  </si>
  <si>
    <t>Adjustment Factor Calculation</t>
  </si>
  <si>
    <t>Residential Increase</t>
  </si>
  <si>
    <t>Total Tonnage</t>
  </si>
  <si>
    <t>Total Pounds</t>
  </si>
  <si>
    <t>Adjustment factor</t>
  </si>
  <si>
    <t>Tons</t>
  </si>
  <si>
    <t>TOTAL</t>
  </si>
  <si>
    <t>Total Pickups</t>
  </si>
  <si>
    <t>Adjusted Annual</t>
  </si>
  <si>
    <t>Peninsula Sanitary</t>
  </si>
  <si>
    <t>Per Ton</t>
  </si>
  <si>
    <t>Gross</t>
  </si>
  <si>
    <t>Up</t>
  </si>
  <si>
    <t>Current</t>
  </si>
  <si>
    <t>Calculated</t>
  </si>
  <si>
    <t>Revised</t>
  </si>
  <si>
    <t>Revenue Increase</t>
  </si>
  <si>
    <t>Commercial Increase</t>
  </si>
  <si>
    <t>Regulated Pass Thru Tons</t>
  </si>
  <si>
    <t>Regulated Pass Thru Increase</t>
  </si>
  <si>
    <t>From GRC Filed 6/15/2023</t>
  </si>
  <si>
    <t>Company Proposed Rates</t>
  </si>
  <si>
    <t>Res'l &amp; Com'l</t>
  </si>
  <si>
    <t>Revenue Inc from Co Proposed Rates</t>
  </si>
  <si>
    <t>Collected Revenue Excess/(Deficiency)</t>
  </si>
  <si>
    <t>SERVICE CODES WITH NO CURRENT CUSTOMERS LISTED BELOW</t>
  </si>
  <si>
    <t>Peninsula Sanitation Service</t>
  </si>
  <si>
    <t>Peninsula Transfer Station Disposal Data - Booked to GL 40139</t>
  </si>
  <si>
    <t>Tonnage</t>
  </si>
  <si>
    <t>Mapping</t>
  </si>
  <si>
    <t>Sum of Tons</t>
  </si>
  <si>
    <t>Month</t>
  </si>
  <si>
    <t>UTC vs Non-UTC</t>
  </si>
  <si>
    <t>Type</t>
  </si>
  <si>
    <t>Commodity</t>
  </si>
  <si>
    <t>UTC?</t>
  </si>
  <si>
    <t>Disposal Vendor</t>
  </si>
  <si>
    <t>Route Type</t>
  </si>
  <si>
    <t>05-22</t>
  </si>
  <si>
    <t>06-22</t>
  </si>
  <si>
    <t>07-22</t>
  </si>
  <si>
    <t>08-22</t>
  </si>
  <si>
    <t>09-22</t>
  </si>
  <si>
    <t>10-22</t>
  </si>
  <si>
    <t>11-22</t>
  </si>
  <si>
    <t>12-22</t>
  </si>
  <si>
    <t>01-23</t>
  </si>
  <si>
    <t>02-23</t>
  </si>
  <si>
    <t>03-23</t>
  </si>
  <si>
    <t>04-23</t>
  </si>
  <si>
    <t>Grand Total</t>
  </si>
  <si>
    <t>% of Total</t>
  </si>
  <si>
    <t>Non-UTC</t>
  </si>
  <si>
    <t>Recycle</t>
  </si>
  <si>
    <t>No</t>
  </si>
  <si>
    <t>PSW - MSW</t>
  </si>
  <si>
    <t>Metal</t>
  </si>
  <si>
    <t>occ</t>
  </si>
  <si>
    <t>RO</t>
  </si>
  <si>
    <t>MSW</t>
  </si>
  <si>
    <t>Rolloff</t>
  </si>
  <si>
    <t>PSW - Wood</t>
  </si>
  <si>
    <t>Wood</t>
  </si>
  <si>
    <t>(blank)</t>
  </si>
  <si>
    <t>No Total</t>
  </si>
  <si>
    <t>UTC</t>
  </si>
  <si>
    <t>Comm</t>
  </si>
  <si>
    <t>Yes</t>
  </si>
  <si>
    <t>Resi</t>
  </si>
  <si>
    <t>Mixed</t>
  </si>
  <si>
    <t>Yes Total</t>
  </si>
  <si>
    <t>Projected Costs</t>
  </si>
  <si>
    <t>Tip Fee</t>
  </si>
  <si>
    <t>% of Total Group</t>
  </si>
  <si>
    <t>Non-UTC Total</t>
  </si>
  <si>
    <t>UTC Total</t>
  </si>
  <si>
    <t>Cost</t>
  </si>
  <si>
    <t>GL - Actual</t>
  </si>
  <si>
    <t>Projected</t>
  </si>
  <si>
    <t>$VAR</t>
  </si>
  <si>
    <t>%VAR</t>
  </si>
  <si>
    <t>Immaterial</t>
  </si>
  <si>
    <t>Roll Off</t>
  </si>
  <si>
    <t>All Other (Excluded RO)</t>
  </si>
  <si>
    <t>Cost, $</t>
  </si>
  <si>
    <t>Cost/Ton</t>
  </si>
  <si>
    <t>Dollars</t>
  </si>
  <si>
    <t>Regulated</t>
  </si>
  <si>
    <t>Non Regulated</t>
  </si>
  <si>
    <t>1-65 GAL CART MONTHLY SVC Bear Cart</t>
  </si>
  <si>
    <t>1-95 GAL CART MONTHLY SVC Bear Cart</t>
  </si>
  <si>
    <t>1-65 GAL CART Weekly SVC Bear Cart</t>
  </si>
  <si>
    <r>
      <t xml:space="preserve">Note:  </t>
    </r>
    <r>
      <rPr>
        <sz val="11"/>
        <color theme="1"/>
        <rFont val="Calibri"/>
        <family val="2"/>
        <scheme val="minor"/>
      </rPr>
      <t>This is the disposal fee calculation for Royal Heights.  We only have one roll off customer whose waste is disposed of at this facility.</t>
    </r>
  </si>
  <si>
    <t>Number of Customers</t>
  </si>
  <si>
    <t>Total Pass Through Tons</t>
  </si>
  <si>
    <t>Disposal Increase</t>
  </si>
  <si>
    <t>Peninsula Sanitation Service, Inc</t>
  </si>
  <si>
    <t>05/01/2022-04/30/2023</t>
  </si>
  <si>
    <t>Current 4/30/2023 Rate</t>
  </si>
  <si>
    <t>Proposed Increase</t>
  </si>
  <si>
    <t>New 5/1/2023 Rate</t>
  </si>
  <si>
    <t>Item 18, Pg. 9</t>
  </si>
  <si>
    <t>Late Charge - Minimum</t>
  </si>
  <si>
    <t>Item 50, Pg. 15</t>
  </si>
  <si>
    <t>Return  Check Fee</t>
  </si>
  <si>
    <t>Credit Card Rtn Fee</t>
  </si>
  <si>
    <t>Item 51, Pg. 16</t>
  </si>
  <si>
    <t>Restart Fee</t>
  </si>
  <si>
    <t>Item 52, Pg. 16</t>
  </si>
  <si>
    <t>Redelivery Fee - Container</t>
  </si>
  <si>
    <t>Redelivery Fee - Cart</t>
  </si>
  <si>
    <t>Item 60, Pg. 17</t>
  </si>
  <si>
    <t>Holiday Overtime</t>
  </si>
  <si>
    <t>Minimum Holiday</t>
  </si>
  <si>
    <t>Item 70, Pg. 18</t>
  </si>
  <si>
    <t>Return Trip - Drop Box</t>
  </si>
  <si>
    <t>Return Trip - Container 300 Gallon</t>
  </si>
  <si>
    <t>Return Trip - Toter/Cart</t>
  </si>
  <si>
    <t>Item 80, Pg. 20</t>
  </si>
  <si>
    <t>Carry Out - Residential &lt;25'</t>
  </si>
  <si>
    <t>Carry Out - Residential &gt;25'</t>
  </si>
  <si>
    <t>Carry Out - Commercial &lt;25'</t>
  </si>
  <si>
    <t>Carry Out - Commercial &gt;25'</t>
  </si>
  <si>
    <t>Drive In - Residential &lt;125'</t>
  </si>
  <si>
    <t>Drive In - Commercial &lt;125'</t>
  </si>
  <si>
    <t>Item 100, Pg. 22</t>
  </si>
  <si>
    <t>60 Gal Weekly</t>
  </si>
  <si>
    <t>60 Gal Monthly</t>
  </si>
  <si>
    <t>90 Gal Weekly</t>
  </si>
  <si>
    <t>1 Bag - 30 gallons</t>
  </si>
  <si>
    <t>65 Gal Weekly - Bear Cart</t>
  </si>
  <si>
    <t>95 Gal Weekly - Bear Cart</t>
  </si>
  <si>
    <t>65 Gal Monthly - Bear Cart</t>
  </si>
  <si>
    <t>65 Gal Weekly - Bear Cart Rental</t>
  </si>
  <si>
    <t>95 Gal Weekly - Bear Cart  Rental</t>
  </si>
  <si>
    <t>65 Gal Monthly - Bear Cart Rental</t>
  </si>
  <si>
    <t>Item 100, Pg. 23</t>
  </si>
  <si>
    <t>Roll Out Charges - Carts/Toters</t>
  </si>
  <si>
    <t>60 Gal Extra P/U</t>
  </si>
  <si>
    <t>90 Gal Extra P/U</t>
  </si>
  <si>
    <t>Bag</t>
  </si>
  <si>
    <t>Unlocking or Unlatching</t>
  </si>
  <si>
    <t>Gate Opening</t>
  </si>
  <si>
    <t>60 Gal - Special P/U</t>
  </si>
  <si>
    <t>90 Gal - Special P/U</t>
  </si>
  <si>
    <t>Swap - Toter</t>
  </si>
  <si>
    <t>Item 150, Pg. 28</t>
  </si>
  <si>
    <t>Loose Material per Yard</t>
  </si>
  <si>
    <t>Item 160, Pg. 33</t>
  </si>
  <si>
    <t xml:space="preserve">Truck &amp; Driver </t>
  </si>
  <si>
    <t>Each Extra Person</t>
  </si>
  <si>
    <t>Minimum Charge - Single Rear - Non Packer Truck</t>
  </si>
  <si>
    <t>Minimum Charge - Single Rear - Packer Truck</t>
  </si>
  <si>
    <t>Minimum Charge - Tandem Rear Drive Axle - Packer</t>
  </si>
  <si>
    <t>Minimum Charge - Tandem Rear Drive Axle - Drop Box</t>
  </si>
  <si>
    <t>Item 200, Pg. 30</t>
  </si>
  <si>
    <t>Wheels</t>
  </si>
  <si>
    <t>Item 205, Pg. 31</t>
  </si>
  <si>
    <t>Roll Out Charges - 300 gallon Container &lt;25'</t>
  </si>
  <si>
    <t xml:space="preserve">Roll Out Charges - Increments of 5' </t>
  </si>
  <si>
    <t>Item 207, Pg. 32</t>
  </si>
  <si>
    <t>60 Gal - Overweight/Overfilled  - Resi</t>
  </si>
  <si>
    <t>90 Gal - Overweight/Overfilled - Resi</t>
  </si>
  <si>
    <t>60 Gal - Overweight/Overfilled  - Com</t>
  </si>
  <si>
    <t>90 Gal - Overweight/Overfilled  - Com</t>
  </si>
  <si>
    <t>300 Gal - Overfilled  - Com</t>
  </si>
  <si>
    <t>300 Gal - Overweight  - Com</t>
  </si>
  <si>
    <t>20 Yd Drop Box</t>
  </si>
  <si>
    <t>30 Yd Drop Box</t>
  </si>
  <si>
    <t>Item 210, Pg. 33</t>
  </si>
  <si>
    <t>Washing/Sanitizing-  All Sizes</t>
  </si>
  <si>
    <t>Item 230, Pg. 34</t>
  </si>
  <si>
    <t>Pacific SWD  - Compacted MSW</t>
  </si>
  <si>
    <t>Pacific SWD  - Non Compacted MSW</t>
  </si>
  <si>
    <t>Pacific SWD - Appliance with refrigerant</t>
  </si>
  <si>
    <t>Pacific SWD  - Wood Waste</t>
  </si>
  <si>
    <t>Pacific SWD - Scrap Iron Ferrous Metal</t>
  </si>
  <si>
    <t>Pacific SWD - Concrete or Fill Dirt</t>
  </si>
  <si>
    <t>Pacific SWD - Car Tires</t>
  </si>
  <si>
    <t>Pacific SWD  - Car Tire w/Rim</t>
  </si>
  <si>
    <t>Pacific SWD - Truck Tire</t>
  </si>
  <si>
    <t>Pacific SWD - Truck Tire w/Rim</t>
  </si>
  <si>
    <t>Pacific SWD - Sorting Fee for
Contaiminated/Mixed
Loads</t>
  </si>
  <si>
    <t>Royal Heights TS - Compacted MSW</t>
  </si>
  <si>
    <t>Royal Heights TS - Non Compacted MSW</t>
  </si>
  <si>
    <t>Royal Heights TS - Appliance with refrigerant</t>
  </si>
  <si>
    <t>Royal Heights TS - Tires</t>
  </si>
  <si>
    <t>Item 240, Pg. 35</t>
  </si>
  <si>
    <t>300 Gallon - Monthly Rent</t>
  </si>
  <si>
    <t>60 Gallon - Monthly Rent</t>
  </si>
  <si>
    <t>90 Gallon - Monthly Rent</t>
  </si>
  <si>
    <t>65 Gallon Bear Can - Monthly Rent</t>
  </si>
  <si>
    <t>95 Gallon Bear Can - Monthly Rent</t>
  </si>
  <si>
    <t>First, Additional</t>
  </si>
  <si>
    <t>300 Gallon</t>
  </si>
  <si>
    <t>60 Gallon</t>
  </si>
  <si>
    <t>90 Gallon</t>
  </si>
  <si>
    <t>65 Gal Bear Can</t>
  </si>
  <si>
    <t>95 Gal Bear Can</t>
  </si>
  <si>
    <t>Special Pick Ups - Svc Day</t>
  </si>
  <si>
    <t>Temp Service - 300 Gallon</t>
  </si>
  <si>
    <t xml:space="preserve">Initial Delivery </t>
  </si>
  <si>
    <t>Pickup Rate</t>
  </si>
  <si>
    <t>Rent Per Calendar Day</t>
  </si>
  <si>
    <t>Rent Per Month</t>
  </si>
  <si>
    <t>Unlocking Charge</t>
  </si>
  <si>
    <t>Gate Charge</t>
  </si>
  <si>
    <t>Special Pick Ups  - Not on Svc Day</t>
  </si>
  <si>
    <t>Item 260, Pg 39</t>
  </si>
  <si>
    <t>Monthly Rent</t>
  </si>
  <si>
    <t>20 Yard</t>
  </si>
  <si>
    <t>30 Yard</t>
  </si>
  <si>
    <t>First Pickup/Additional/Special PU's</t>
  </si>
  <si>
    <t>Temp Pickup Rate</t>
  </si>
  <si>
    <t>Temp Rent Per Calendar Day</t>
  </si>
  <si>
    <t>Temp Rent Per Month</t>
  </si>
  <si>
    <t>Miles</t>
  </si>
  <si>
    <t>Unlocking/Unlatching/Gate Opening</t>
  </si>
  <si>
    <t>Item 270, Pg 41</t>
  </si>
  <si>
    <t>15 Yard</t>
  </si>
  <si>
    <t>Item 275, Pg 42</t>
  </si>
  <si>
    <t>Each Pickup/Special Pu's</t>
  </si>
  <si>
    <t>24 Yard</t>
  </si>
  <si>
    <t>Customer Count</t>
  </si>
  <si>
    <t>Increase %</t>
  </si>
  <si>
    <t>Increase 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</si>
</sst>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0.0000%"/>
    <numFmt numFmtId="170" formatCode="_(&quot;$&quot;* #,##0_);_(&quot;$&quot;* \(#,##0\);_(&quot;$&quot;* &quot;-&quot;??_);_(@_)"/>
    <numFmt numFmtId="171" formatCode="0.0%"/>
    <numFmt numFmtId="172" formatCode="#,##0.0_);\(#,##0.0\)"/>
    <numFmt numFmtId="173" formatCode="&quot;$&quot;#,##0.00"/>
    <numFmt numFmtId="174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0" applyFont="1"/>
    <xf numFmtId="0" fontId="5" fillId="0" borderId="0" xfId="4" applyFont="1"/>
    <xf numFmtId="0" fontId="6" fillId="0" borderId="0" xfId="0" applyFont="1"/>
    <xf numFmtId="0" fontId="7" fillId="0" borderId="0" xfId="0" applyFont="1"/>
    <xf numFmtId="0" fontId="8" fillId="0" borderId="0" xfId="4" applyFont="1"/>
    <xf numFmtId="0" fontId="11" fillId="0" borderId="0" xfId="4" applyFont="1"/>
    <xf numFmtId="0" fontId="11" fillId="0" borderId="0" xfId="4" applyFont="1" applyAlignment="1">
      <alignment horizontal="center" wrapText="1"/>
    </xf>
    <xf numFmtId="0" fontId="6" fillId="0" borderId="0" xfId="4" applyFont="1"/>
    <xf numFmtId="0" fontId="14" fillId="0" borderId="0" xfId="4" applyFont="1" applyAlignment="1">
      <alignment horizontal="center"/>
    </xf>
    <xf numFmtId="0" fontId="15" fillId="0" borderId="0" xfId="4" applyFont="1" applyAlignment="1">
      <alignment horizontal="left"/>
    </xf>
    <xf numFmtId="0" fontId="11" fillId="0" borderId="0" xfId="4" applyFont="1" applyAlignment="1">
      <alignment horizontal="left"/>
    </xf>
    <xf numFmtId="43" fontId="5" fillId="0" borderId="0" xfId="10" applyFont="1" applyFill="1" applyAlignment="1">
      <alignment horizontal="center"/>
    </xf>
    <xf numFmtId="164" fontId="5" fillId="0" borderId="0" xfId="10" applyNumberFormat="1" applyFont="1" applyFill="1"/>
    <xf numFmtId="43" fontId="5" fillId="0" borderId="0" xfId="4" applyNumberFormat="1" applyFont="1"/>
    <xf numFmtId="0" fontId="13" fillId="0" borderId="0" xfId="0" applyFont="1"/>
    <xf numFmtId="164" fontId="13" fillId="0" borderId="0" xfId="10" applyNumberFormat="1" applyFont="1" applyFill="1"/>
    <xf numFmtId="0" fontId="13" fillId="0" borderId="0" xfId="4" applyFont="1"/>
    <xf numFmtId="43" fontId="0" fillId="0" borderId="0" xfId="0" applyNumberFormat="1"/>
    <xf numFmtId="43" fontId="13" fillId="0" borderId="0" xfId="10" applyFont="1" applyFill="1" applyBorder="1"/>
    <xf numFmtId="0" fontId="11" fillId="0" borderId="10" xfId="4" applyFont="1" applyBorder="1"/>
    <xf numFmtId="0" fontId="11" fillId="0" borderId="10" xfId="4" applyFont="1" applyBorder="1" applyAlignment="1">
      <alignment horizontal="right"/>
    </xf>
    <xf numFmtId="43" fontId="11" fillId="0" borderId="10" xfId="10" applyFont="1" applyFill="1" applyBorder="1" applyAlignment="1">
      <alignment horizontal="center"/>
    </xf>
    <xf numFmtId="44" fontId="16" fillId="0" borderId="10" xfId="11" applyFont="1" applyFill="1" applyBorder="1"/>
    <xf numFmtId="164" fontId="11" fillId="0" borderId="10" xfId="10" applyNumberFormat="1" applyFont="1" applyFill="1" applyBorder="1"/>
    <xf numFmtId="0" fontId="15" fillId="0" borderId="0" xfId="4" applyFont="1" applyAlignment="1">
      <alignment horizontal="center"/>
    </xf>
    <xf numFmtId="43" fontId="5" fillId="0" borderId="0" xfId="10" applyFont="1" applyFill="1"/>
    <xf numFmtId="43" fontId="13" fillId="0" borderId="0" xfId="4" applyNumberFormat="1" applyFont="1"/>
    <xf numFmtId="0" fontId="13" fillId="0" borderId="0" xfId="0" applyFont="1" applyAlignment="1">
      <alignment vertical="top"/>
    </xf>
    <xf numFmtId="43" fontId="13" fillId="0" borderId="0" xfId="0" applyNumberFormat="1" applyFont="1" applyAlignment="1">
      <alignment vertical="top"/>
    </xf>
    <xf numFmtId="164" fontId="13" fillId="0" borderId="0" xfId="4" applyNumberFormat="1" applyFont="1"/>
    <xf numFmtId="0" fontId="11" fillId="0" borderId="12" xfId="4" applyFont="1" applyBorder="1" applyAlignment="1">
      <alignment horizontal="center" wrapText="1"/>
    </xf>
    <xf numFmtId="17" fontId="11" fillId="0" borderId="12" xfId="4" applyNumberFormat="1" applyFont="1" applyBorder="1" applyAlignment="1">
      <alignment horizontal="center"/>
    </xf>
    <xf numFmtId="0" fontId="11" fillId="0" borderId="1" xfId="4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6" fillId="3" borderId="0" xfId="12" applyNumberFormat="1" applyFont="1" applyFill="1" applyAlignment="1">
      <alignment horizontal="left"/>
    </xf>
    <xf numFmtId="0" fontId="7" fillId="3" borderId="0" xfId="0" applyFont="1" applyFill="1"/>
    <xf numFmtId="0" fontId="7" fillId="3" borderId="1" xfId="0" applyFont="1" applyFill="1" applyBorder="1" applyAlignment="1">
      <alignment horizontal="center"/>
    </xf>
    <xf numFmtId="43" fontId="7" fillId="3" borderId="0" xfId="1" applyFont="1" applyFill="1"/>
    <xf numFmtId="43" fontId="7" fillId="3" borderId="0" xfId="0" applyNumberFormat="1" applyFont="1" applyFill="1" applyAlignment="1">
      <alignment horizontal="center"/>
    </xf>
    <xf numFmtId="43" fontId="7" fillId="3" borderId="0" xfId="0" applyNumberFormat="1" applyFont="1" applyFill="1"/>
    <xf numFmtId="0" fontId="3" fillId="3" borderId="0" xfId="0" applyFont="1" applyFill="1"/>
    <xf numFmtId="43" fontId="7" fillId="3" borderId="0" xfId="1" applyFont="1" applyFill="1" applyAlignment="1">
      <alignment horizontal="center"/>
    </xf>
    <xf numFmtId="0" fontId="7" fillId="3" borderId="0" xfId="0" applyFont="1" applyFill="1" applyAlignment="1">
      <alignment horizontal="left" indent="1"/>
    </xf>
    <xf numFmtId="164" fontId="7" fillId="3" borderId="0" xfId="1" applyNumberFormat="1" applyFont="1" applyFill="1"/>
    <xf numFmtId="0" fontId="7" fillId="3" borderId="0" xfId="0" applyFont="1" applyFill="1" applyAlignment="1">
      <alignment horizontal="right"/>
    </xf>
    <xf numFmtId="164" fontId="7" fillId="0" borderId="0" xfId="1" applyNumberFormat="1" applyFont="1" applyFill="1"/>
    <xf numFmtId="0" fontId="13" fillId="3" borderId="0" xfId="0" applyFont="1" applyFill="1"/>
    <xf numFmtId="0" fontId="13" fillId="3" borderId="0" xfId="0" applyFont="1" applyFill="1" applyAlignment="1">
      <alignment horizontal="right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7" fillId="0" borderId="0" xfId="0" applyFont="1" applyAlignment="1">
      <alignment horizontal="left" indent="1"/>
    </xf>
    <xf numFmtId="0" fontId="3" fillId="3" borderId="0" xfId="0" applyFont="1" applyFill="1" applyAlignment="1">
      <alignment horizontal="left" indent="1"/>
    </xf>
    <xf numFmtId="43" fontId="3" fillId="3" borderId="0" xfId="0" applyNumberFormat="1" applyFont="1" applyFill="1"/>
    <xf numFmtId="41" fontId="7" fillId="3" borderId="0" xfId="1" applyNumberFormat="1" applyFont="1" applyFill="1"/>
    <xf numFmtId="0" fontId="3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44" fontId="7" fillId="3" borderId="0" xfId="2" applyFont="1" applyFill="1"/>
    <xf numFmtId="165" fontId="7" fillId="3" borderId="0" xfId="2" applyNumberFormat="1" applyFont="1" applyFill="1"/>
    <xf numFmtId="44" fontId="7" fillId="3" borderId="1" xfId="2" applyFont="1" applyFill="1" applyBorder="1"/>
    <xf numFmtId="165" fontId="7" fillId="3" borderId="1" xfId="2" applyNumberFormat="1" applyFont="1" applyFill="1" applyBorder="1"/>
    <xf numFmtId="166" fontId="7" fillId="3" borderId="0" xfId="2" applyNumberFormat="1" applyFont="1" applyFill="1"/>
    <xf numFmtId="10" fontId="7" fillId="3" borderId="0" xfId="0" applyNumberFormat="1" applyFont="1" applyFill="1"/>
    <xf numFmtId="167" fontId="7" fillId="3" borderId="0" xfId="0" applyNumberFormat="1" applyFont="1" applyFill="1"/>
    <xf numFmtId="168" fontId="7" fillId="3" borderId="0" xfId="0" applyNumberFormat="1" applyFont="1" applyFill="1"/>
    <xf numFmtId="0" fontId="7" fillId="4" borderId="1" xfId="0" applyFont="1" applyFill="1" applyBorder="1"/>
    <xf numFmtId="44" fontId="7" fillId="3" borderId="0" xfId="0" applyNumberFormat="1" applyFont="1" applyFill="1"/>
    <xf numFmtId="168" fontId="7" fillId="3" borderId="0" xfId="1" applyNumberFormat="1" applyFont="1" applyFill="1"/>
    <xf numFmtId="168" fontId="7" fillId="3" borderId="0" xfId="1" applyNumberFormat="1" applyFont="1" applyFill="1" applyBorder="1"/>
    <xf numFmtId="164" fontId="7" fillId="3" borderId="1" xfId="1" applyNumberFormat="1" applyFont="1" applyFill="1" applyBorder="1"/>
    <xf numFmtId="168" fontId="7" fillId="3" borderId="1" xfId="1" applyNumberFormat="1" applyFont="1" applyFill="1" applyBorder="1"/>
    <xf numFmtId="42" fontId="3" fillId="3" borderId="0" xfId="0" applyNumberFormat="1" applyFont="1" applyFill="1"/>
    <xf numFmtId="169" fontId="7" fillId="3" borderId="0" xfId="0" applyNumberFormat="1" applyFont="1" applyFill="1"/>
    <xf numFmtId="0" fontId="7" fillId="3" borderId="0" xfId="0" applyFont="1" applyFill="1" applyAlignment="1">
      <alignment horizontal="center"/>
    </xf>
    <xf numFmtId="42" fontId="7" fillId="3" borderId="0" xfId="2" applyNumberFormat="1" applyFont="1" applyFill="1" applyBorder="1"/>
    <xf numFmtId="10" fontId="7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left"/>
    </xf>
    <xf numFmtId="0" fontId="7" fillId="3" borderId="1" xfId="0" applyFont="1" applyFill="1" applyBorder="1"/>
    <xf numFmtId="10" fontId="11" fillId="3" borderId="0" xfId="0" applyNumberFormat="1" applyFont="1" applyFill="1"/>
    <xf numFmtId="0" fontId="11" fillId="3" borderId="0" xfId="0" applyFont="1" applyFill="1"/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0" borderId="0" xfId="0" applyFont="1"/>
    <xf numFmtId="43" fontId="0" fillId="0" borderId="0" xfId="1" applyFont="1"/>
    <xf numFmtId="164" fontId="3" fillId="3" borderId="1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right"/>
    </xf>
    <xf numFmtId="164" fontId="7" fillId="3" borderId="0" xfId="1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 wrapText="1"/>
    </xf>
    <xf numFmtId="10" fontId="3" fillId="3" borderId="0" xfId="3" applyNumberFormat="1" applyFont="1" applyFill="1" applyBorder="1" applyAlignment="1">
      <alignment horizontal="right"/>
    </xf>
    <xf numFmtId="43" fontId="16" fillId="0" borderId="10" xfId="1" applyFont="1" applyFill="1" applyBorder="1"/>
    <xf numFmtId="171" fontId="7" fillId="3" borderId="0" xfId="0" applyNumberFormat="1" applyFont="1" applyFill="1"/>
    <xf numFmtId="10" fontId="7" fillId="3" borderId="0" xfId="3" applyNumberFormat="1" applyFont="1" applyFill="1"/>
    <xf numFmtId="0" fontId="7" fillId="0" borderId="12" xfId="0" applyFont="1" applyBorder="1"/>
    <xf numFmtId="43" fontId="5" fillId="0" borderId="0" xfId="1" applyFont="1"/>
    <xf numFmtId="0" fontId="3" fillId="0" borderId="0" xfId="0" applyFont="1" applyAlignment="1">
      <alignment horizontal="right"/>
    </xf>
    <xf numFmtId="164" fontId="7" fillId="0" borderId="0" xfId="0" applyNumberFormat="1" applyFont="1"/>
    <xf numFmtId="43" fontId="7" fillId="0" borderId="0" xfId="1" applyFont="1"/>
    <xf numFmtId="43" fontId="3" fillId="0" borderId="0" xfId="0" applyNumberFormat="1" applyFont="1"/>
    <xf numFmtId="0" fontId="20" fillId="0" borderId="0" xfId="0" applyFont="1"/>
    <xf numFmtId="0" fontId="2" fillId="0" borderId="2" xfId="0" applyFont="1" applyBorder="1"/>
    <xf numFmtId="0" fontId="0" fillId="5" borderId="13" xfId="0" applyFill="1" applyBorder="1" applyAlignment="1">
      <alignment horizontal="center"/>
    </xf>
    <xf numFmtId="0" fontId="0" fillId="0" borderId="5" xfId="0" applyBorder="1"/>
    <xf numFmtId="170" fontId="1" fillId="0" borderId="6" xfId="2" applyNumberFormat="1" applyFont="1" applyFill="1" applyBorder="1"/>
    <xf numFmtId="0" fontId="0" fillId="0" borderId="7" xfId="0" applyBorder="1"/>
    <xf numFmtId="170" fontId="1" fillId="0" borderId="9" xfId="2" applyNumberFormat="1" applyFont="1" applyFill="1" applyBorder="1"/>
    <xf numFmtId="0" fontId="21" fillId="0" borderId="0" xfId="0" applyFont="1" applyAlignment="1">
      <alignment horizontal="left"/>
    </xf>
    <xf numFmtId="0" fontId="11" fillId="0" borderId="12" xfId="4" applyFont="1" applyBorder="1" applyAlignment="1">
      <alignment horizontal="center"/>
    </xf>
    <xf numFmtId="0" fontId="2" fillId="0" borderId="1" xfId="0" applyFont="1" applyBorder="1"/>
    <xf numFmtId="14" fontId="13" fillId="0" borderId="1" xfId="10" applyNumberFormat="1" applyFont="1" applyFill="1" applyBorder="1" applyAlignment="1">
      <alignment horizontal="center"/>
    </xf>
    <xf numFmtId="0" fontId="5" fillId="0" borderId="12" xfId="4" applyFont="1" applyBorder="1"/>
    <xf numFmtId="0" fontId="11" fillId="0" borderId="1" xfId="4" applyFont="1" applyBorder="1" applyAlignment="1">
      <alignment horizontal="center"/>
    </xf>
    <xf numFmtId="0" fontId="12" fillId="0" borderId="0" xfId="13"/>
    <xf numFmtId="0" fontId="22" fillId="0" borderId="0" xfId="0" applyFont="1"/>
    <xf numFmtId="0" fontId="23" fillId="6" borderId="0" xfId="13" applyFont="1" applyFill="1" applyAlignment="1">
      <alignment horizontal="centerContinuous"/>
    </xf>
    <xf numFmtId="0" fontId="12" fillId="0" borderId="14" xfId="13" applyBorder="1"/>
    <xf numFmtId="0" fontId="23" fillId="0" borderId="0" xfId="13" applyFont="1"/>
    <xf numFmtId="0" fontId="12" fillId="0" borderId="0" xfId="13" applyAlignment="1">
      <alignment horizontal="left"/>
    </xf>
    <xf numFmtId="171" fontId="23" fillId="6" borderId="0" xfId="14" applyNumberFormat="1" applyFont="1" applyFill="1" applyBorder="1" applyAlignment="1">
      <alignment horizontal="center"/>
    </xf>
    <xf numFmtId="0" fontId="24" fillId="7" borderId="15" xfId="13" applyFont="1" applyFill="1" applyBorder="1" applyAlignment="1">
      <alignment horizontal="left"/>
    </xf>
    <xf numFmtId="0" fontId="24" fillId="7" borderId="15" xfId="13" applyFont="1" applyFill="1" applyBorder="1"/>
    <xf numFmtId="0" fontId="24" fillId="7" borderId="15" xfId="13" applyFont="1" applyFill="1" applyBorder="1" applyAlignment="1">
      <alignment horizontal="center"/>
    </xf>
    <xf numFmtId="0" fontId="24" fillId="0" borderId="0" xfId="13" applyFont="1" applyAlignment="1">
      <alignment horizontal="left"/>
    </xf>
    <xf numFmtId="0" fontId="24" fillId="0" borderId="11" xfId="13" applyFont="1" applyBorder="1" applyAlignment="1">
      <alignment horizontal="left"/>
    </xf>
    <xf numFmtId="173" fontId="24" fillId="0" borderId="11" xfId="13" applyNumberFormat="1" applyFont="1" applyBorder="1" applyAlignment="1">
      <alignment horizontal="left"/>
    </xf>
    <xf numFmtId="3" fontId="23" fillId="6" borderId="11" xfId="13" applyNumberFormat="1" applyFont="1" applyFill="1" applyBorder="1" applyAlignment="1">
      <alignment horizontal="center"/>
    </xf>
    <xf numFmtId="172" fontId="24" fillId="7" borderId="11" xfId="13" applyNumberFormat="1" applyFont="1" applyFill="1" applyBorder="1" applyAlignment="1">
      <alignment horizontal="center"/>
    </xf>
    <xf numFmtId="0" fontId="24" fillId="0" borderId="15" xfId="13" applyFont="1" applyBorder="1" applyAlignment="1">
      <alignment horizontal="left"/>
    </xf>
    <xf numFmtId="0" fontId="24" fillId="7" borderId="16" xfId="13" applyFont="1" applyFill="1" applyBorder="1"/>
    <xf numFmtId="172" fontId="24" fillId="7" borderId="16" xfId="13" applyNumberFormat="1" applyFont="1" applyFill="1" applyBorder="1" applyAlignment="1">
      <alignment horizontal="center"/>
    </xf>
    <xf numFmtId="0" fontId="12" fillId="0" borderId="2" xfId="13" applyBorder="1"/>
    <xf numFmtId="0" fontId="23" fillId="0" borderId="3" xfId="13" applyFont="1" applyBorder="1" applyAlignment="1">
      <alignment horizontal="center"/>
    </xf>
    <xf numFmtId="0" fontId="12" fillId="0" borderId="4" xfId="13" applyBorder="1"/>
    <xf numFmtId="0" fontId="12" fillId="0" borderId="5" xfId="13" applyBorder="1"/>
    <xf numFmtId="0" fontId="12" fillId="0" borderId="6" xfId="13" applyBorder="1"/>
    <xf numFmtId="0" fontId="12" fillId="0" borderId="7" xfId="13" applyBorder="1"/>
    <xf numFmtId="10" fontId="0" fillId="0" borderId="8" xfId="14" applyNumberFormat="1" applyFont="1" applyBorder="1" applyAlignment="1">
      <alignment horizontal="center"/>
    </xf>
    <xf numFmtId="0" fontId="12" fillId="0" borderId="9" xfId="13" applyBorder="1"/>
    <xf numFmtId="0" fontId="23" fillId="0" borderId="3" xfId="13" applyFont="1" applyBorder="1" applyAlignment="1">
      <alignment horizontal="centerContinuous"/>
    </xf>
    <xf numFmtId="0" fontId="12" fillId="0" borderId="3" xfId="13" applyBorder="1" applyAlignment="1">
      <alignment horizontal="centerContinuous"/>
    </xf>
    <xf numFmtId="0" fontId="23" fillId="0" borderId="17" xfId="13" applyFont="1" applyBorder="1" applyAlignment="1">
      <alignment horizontal="centerContinuous"/>
    </xf>
    <xf numFmtId="0" fontId="23" fillId="0" borderId="18" xfId="13" applyFont="1" applyBorder="1" applyAlignment="1">
      <alignment horizontal="centerContinuous"/>
    </xf>
    <xf numFmtId="0" fontId="23" fillId="0" borderId="19" xfId="13" applyFont="1" applyBorder="1" applyAlignment="1">
      <alignment horizontal="center"/>
    </xf>
    <xf numFmtId="0" fontId="23" fillId="0" borderId="20" xfId="13" applyFont="1" applyBorder="1" applyAlignment="1">
      <alignment horizontal="center"/>
    </xf>
    <xf numFmtId="3" fontId="12" fillId="0" borderId="19" xfId="13" applyNumberFormat="1" applyBorder="1" applyAlignment="1">
      <alignment horizontal="center"/>
    </xf>
    <xf numFmtId="3" fontId="12" fillId="0" borderId="20" xfId="13" applyNumberFormat="1" applyBorder="1" applyAlignment="1">
      <alignment horizontal="center"/>
    </xf>
    <xf numFmtId="174" fontId="12" fillId="0" borderId="19" xfId="13" applyNumberFormat="1" applyBorder="1" applyAlignment="1">
      <alignment horizontal="center"/>
    </xf>
    <xf numFmtId="174" fontId="12" fillId="0" borderId="20" xfId="13" applyNumberFormat="1" applyBorder="1" applyAlignment="1">
      <alignment horizontal="center"/>
    </xf>
    <xf numFmtId="0" fontId="12" fillId="0" borderId="21" xfId="13" applyBorder="1"/>
    <xf numFmtId="173" fontId="12" fillId="0" borderId="22" xfId="13" applyNumberFormat="1" applyBorder="1" applyAlignment="1">
      <alignment horizontal="center"/>
    </xf>
    <xf numFmtId="173" fontId="12" fillId="0" borderId="23" xfId="13" applyNumberFormat="1" applyBorder="1" applyAlignment="1">
      <alignment horizontal="center"/>
    </xf>
    <xf numFmtId="173" fontId="12" fillId="0" borderId="24" xfId="13" applyNumberFormat="1" applyBorder="1" applyAlignment="1">
      <alignment horizontal="center"/>
    </xf>
    <xf numFmtId="0" fontId="23" fillId="0" borderId="2" xfId="13" applyFont="1" applyBorder="1"/>
    <xf numFmtId="0" fontId="12" fillId="0" borderId="3" xfId="13" applyBorder="1"/>
    <xf numFmtId="171" fontId="0" fillId="2" borderId="25" xfId="14" applyNumberFormat="1" applyFont="1" applyFill="1" applyBorder="1"/>
    <xf numFmtId="0" fontId="12" fillId="0" borderId="1" xfId="13" applyBorder="1"/>
    <xf numFmtId="172" fontId="12" fillId="0" borderId="1" xfId="13" applyNumberFormat="1" applyBorder="1"/>
    <xf numFmtId="171" fontId="0" fillId="2" borderId="26" xfId="14" applyNumberFormat="1" applyFont="1" applyFill="1" applyBorder="1"/>
    <xf numFmtId="0" fontId="12" fillId="0" borderId="8" xfId="13" applyBorder="1"/>
    <xf numFmtId="171" fontId="0" fillId="0" borderId="25" xfId="14" applyNumberFormat="1" applyFont="1" applyFill="1" applyBorder="1"/>
    <xf numFmtId="171" fontId="0" fillId="0" borderId="26" xfId="14" applyNumberFormat="1" applyFont="1" applyFill="1" applyBorder="1"/>
    <xf numFmtId="0" fontId="12" fillId="0" borderId="27" xfId="13" applyBorder="1"/>
    <xf numFmtId="0" fontId="12" fillId="0" borderId="28" xfId="13" applyBorder="1"/>
    <xf numFmtId="0" fontId="5" fillId="8" borderId="0" xfId="4" applyFont="1" applyFill="1"/>
    <xf numFmtId="0" fontId="2" fillId="0" borderId="0" xfId="0" applyFont="1"/>
    <xf numFmtId="168" fontId="7" fillId="8" borderId="0" xfId="1" applyNumberFormat="1" applyFont="1" applyFill="1"/>
    <xf numFmtId="168" fontId="7" fillId="8" borderId="0" xfId="1" applyNumberFormat="1" applyFont="1" applyFill="1" applyBorder="1"/>
    <xf numFmtId="168" fontId="7" fillId="8" borderId="1" xfId="1" applyNumberFormat="1" applyFont="1" applyFill="1" applyBorder="1"/>
    <xf numFmtId="10" fontId="7" fillId="8" borderId="0" xfId="3" applyNumberFormat="1" applyFont="1" applyFill="1"/>
    <xf numFmtId="16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 wrapText="1"/>
    </xf>
    <xf numFmtId="0" fontId="25" fillId="0" borderId="0" xfId="0" applyFont="1"/>
    <xf numFmtId="164" fontId="13" fillId="6" borderId="0" xfId="10" applyNumberFormat="1" applyFont="1" applyFill="1"/>
    <xf numFmtId="43" fontId="7" fillId="0" borderId="0" xfId="1" applyFont="1" applyFill="1"/>
    <xf numFmtId="0" fontId="3" fillId="0" borderId="0" xfId="15" applyFont="1" applyAlignment="1">
      <alignment horizontal="right"/>
    </xf>
    <xf numFmtId="43" fontId="2" fillId="4" borderId="0" xfId="1" applyFont="1" applyFill="1" applyBorder="1" applyAlignment="1">
      <alignment horizontal="center" wrapText="1"/>
    </xf>
    <xf numFmtId="43" fontId="26" fillId="4" borderId="0" xfId="1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center" wrapText="1"/>
    </xf>
    <xf numFmtId="43" fontId="26" fillId="0" borderId="0" xfId="1" applyFont="1" applyFill="1" applyBorder="1" applyAlignment="1">
      <alignment horizontal="center" wrapText="1"/>
    </xf>
    <xf numFmtId="43" fontId="19" fillId="0" borderId="0" xfId="1" applyFont="1" applyFill="1" applyBorder="1" applyAlignment="1">
      <alignment horizontal="center" wrapText="1"/>
    </xf>
    <xf numFmtId="43" fontId="19" fillId="0" borderId="0" xfId="1" applyFont="1"/>
    <xf numFmtId="43" fontId="0" fillId="0" borderId="0" xfId="1" applyFont="1" applyFill="1"/>
    <xf numFmtId="0" fontId="0" fillId="0" borderId="0" xfId="0" applyAlignment="1">
      <alignment wrapText="1"/>
    </xf>
    <xf numFmtId="0" fontId="27" fillId="0" borderId="0" xfId="0" applyFont="1"/>
    <xf numFmtId="0" fontId="3" fillId="0" borderId="0" xfId="15" applyFont="1"/>
    <xf numFmtId="10" fontId="3" fillId="0" borderId="0" xfId="16" applyNumberFormat="1" applyFont="1" applyFill="1" applyBorder="1" applyAlignment="1">
      <alignment horizontal="center"/>
    </xf>
    <xf numFmtId="0" fontId="0" fillId="9" borderId="0" xfId="0" applyFill="1"/>
    <xf numFmtId="0" fontId="13" fillId="9" borderId="0" xfId="0" applyFont="1" applyFill="1"/>
    <xf numFmtId="0" fontId="2" fillId="9" borderId="0" xfId="0" applyFont="1" applyFill="1"/>
    <xf numFmtId="10" fontId="7" fillId="0" borderId="0" xfId="3" applyNumberFormat="1" applyFont="1"/>
    <xf numFmtId="0" fontId="7" fillId="0" borderId="1" xfId="0" applyFont="1" applyBorder="1"/>
    <xf numFmtId="9" fontId="5" fillId="0" borderId="0" xfId="3" applyFont="1"/>
    <xf numFmtId="10" fontId="5" fillId="0" borderId="0" xfId="3" applyNumberFormat="1" applyFont="1"/>
    <xf numFmtId="43" fontId="1" fillId="0" borderId="0" xfId="1" applyFont="1" applyFill="1" applyBorder="1" applyAlignment="1">
      <alignment horizontal="center" wrapText="1"/>
    </xf>
    <xf numFmtId="43" fontId="13" fillId="0" borderId="0" xfId="10" applyFont="1" applyFill="1" applyAlignment="1">
      <alignment horizontal="center"/>
    </xf>
    <xf numFmtId="43" fontId="11" fillId="0" borderId="0" xfId="10" applyFont="1" applyFill="1" applyAlignment="1">
      <alignment horizontal="center"/>
    </xf>
    <xf numFmtId="43" fontId="5" fillId="0" borderId="0" xfId="1" applyFont="1" applyFill="1"/>
    <xf numFmtId="2" fontId="7" fillId="0" borderId="0" xfId="0" applyNumberFormat="1" applyFont="1"/>
    <xf numFmtId="43" fontId="13" fillId="0" borderId="0" xfId="0" applyNumberFormat="1" applyFont="1"/>
    <xf numFmtId="44" fontId="7" fillId="0" borderId="0" xfId="2" applyFont="1" applyFill="1"/>
    <xf numFmtId="44" fontId="7" fillId="0" borderId="1" xfId="2" applyFont="1" applyFill="1" applyBorder="1"/>
    <xf numFmtId="44" fontId="7" fillId="0" borderId="0" xfId="0" applyNumberFormat="1" applyFont="1"/>
    <xf numFmtId="43" fontId="7" fillId="0" borderId="1" xfId="1" applyFont="1" applyFill="1" applyBorder="1"/>
    <xf numFmtId="0" fontId="7" fillId="4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12" fillId="0" borderId="0" xfId="13" applyBorder="1"/>
    <xf numFmtId="0" fontId="23" fillId="6" borderId="0" xfId="13" applyFont="1" applyFill="1" applyBorder="1" applyAlignment="1">
      <alignment horizontal="centerContinuous"/>
    </xf>
    <xf numFmtId="0" fontId="12" fillId="0" borderId="0" xfId="13" applyBorder="1" applyAlignment="1">
      <alignment horizontal="right"/>
    </xf>
    <xf numFmtId="0" fontId="24" fillId="7" borderId="0" xfId="13" applyFont="1" applyFill="1" applyBorder="1" applyAlignment="1">
      <alignment horizontal="center"/>
    </xf>
    <xf numFmtId="0" fontId="12" fillId="0" borderId="0" xfId="13" applyBorder="1" applyAlignment="1">
      <alignment horizontal="left"/>
    </xf>
    <xf numFmtId="172" fontId="12" fillId="0" borderId="0" xfId="13" applyNumberFormat="1" applyBorder="1"/>
    <xf numFmtId="172" fontId="12" fillId="0" borderId="0" xfId="13" applyNumberFormat="1" applyBorder="1" applyAlignment="1">
      <alignment horizontal="right"/>
    </xf>
    <xf numFmtId="0" fontId="24" fillId="7" borderId="0" xfId="13" applyFont="1" applyFill="1" applyBorder="1"/>
    <xf numFmtId="173" fontId="12" fillId="0" borderId="0" xfId="13" applyNumberFormat="1" applyBorder="1" applyAlignment="1">
      <alignment horizontal="left"/>
    </xf>
    <xf numFmtId="3" fontId="12" fillId="0" borderId="0" xfId="13" applyNumberFormat="1" applyBorder="1" applyAlignment="1">
      <alignment horizontal="center"/>
    </xf>
    <xf numFmtId="172" fontId="24" fillId="7" borderId="0" xfId="13" applyNumberFormat="1" applyFont="1" applyFill="1" applyBorder="1" applyAlignment="1">
      <alignment horizontal="center"/>
    </xf>
    <xf numFmtId="38" fontId="12" fillId="0" borderId="0" xfId="13" applyNumberFormat="1" applyBorder="1" applyAlignment="1">
      <alignment horizontal="center"/>
    </xf>
    <xf numFmtId="0" fontId="23" fillId="0" borderId="0" xfId="13" applyFont="1" applyBorder="1" applyAlignment="1">
      <alignment horizontal="center"/>
    </xf>
    <xf numFmtId="174" fontId="12" fillId="0" borderId="0" xfId="13" applyNumberFormat="1" applyBorder="1" applyAlignment="1">
      <alignment horizontal="center"/>
    </xf>
  </cellXfs>
  <cellStyles count="17">
    <cellStyle name="Comma" xfId="1" builtinId="3"/>
    <cellStyle name="Comma 10" xfId="10" xr:uid="{4E856577-EB57-4610-8BFA-BDFD0BECD709}"/>
    <cellStyle name="Comma 11 2 2" xfId="9" xr:uid="{402F9726-B7FA-4C02-A417-09F02D132451}"/>
    <cellStyle name="Comma 12 2" xfId="8" xr:uid="{A55C281A-7425-43DE-B935-E46CA5A17299}"/>
    <cellStyle name="Currency" xfId="2" builtinId="4"/>
    <cellStyle name="Currency 10 5" xfId="11" xr:uid="{AA609B7E-CEB5-420F-8523-8E1B23D57789}"/>
    <cellStyle name="Normal" xfId="0" builtinId="0"/>
    <cellStyle name="Normal 10" xfId="13" xr:uid="{909D1856-A451-4B26-86AB-EAB3990642F0}"/>
    <cellStyle name="Normal 12 3" xfId="6" xr:uid="{8DFA1AA2-8623-438B-A664-EAF337963E6C}"/>
    <cellStyle name="Normal 12 3 2" xfId="5" xr:uid="{13097C97-C978-4D96-8D60-B62173FCB295}"/>
    <cellStyle name="Normal 2" xfId="12" xr:uid="{A2FE7A88-CB91-47AA-BDDC-8E55FC595D79}"/>
    <cellStyle name="Normal 3 10" xfId="15" xr:uid="{4828CA44-7D39-4B6C-B0B2-A5E8F96F8244}"/>
    <cellStyle name="Normal_Regulated Price Out 9-6-2011 Final HL" xfId="4" xr:uid="{7B8F48DA-DD56-4B12-AEAD-859A8E74A367}"/>
    <cellStyle name="Percent" xfId="3" builtinId="5"/>
    <cellStyle name="Percent 10 2" xfId="14" xr:uid="{B0A2D874-34DF-4AF5-9D19-AF5FDE7A306E}"/>
    <cellStyle name="Percent 2 3 2 2" xfId="16" xr:uid="{CA3E6F9D-DC81-4A6F-8CC8-734E313774D5}"/>
    <cellStyle name="Percent 5 4" xfId="7" xr:uid="{3F1DAD95-0AB6-4CA1-9C44-A3CB9E899213}"/>
  </cellStyles>
  <dxfs count="149"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numFmt numFmtId="172" formatCode="#,##0.0_);\(#,##0.0\)"/>
    </dxf>
    <dxf>
      <numFmt numFmtId="175" formatCode="_(* #,##0.0_);_(* \(#,##0.0\);_(* &quot;-&quot;??_);_(@_)"/>
    </dxf>
  </dxfs>
  <tableStyles count="0" defaultTableStyle="TableStyleMedium2" defaultPivotStyle="PivotStyleLight16"/>
  <colors>
    <mruColors>
      <color rgb="FFE6D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customXml" Target="../customXml/item3.xml"/><Relationship Id="rId16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pivotCacheDefinition" Target="pivotCache/pivotCacheDefinition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sharedStrings" Target="sharedStrings.xml"/><Relationship Id="rId85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Relationship Id="rId61" Type="http://schemas.openxmlformats.org/officeDocument/2006/relationships/externalLink" Target="externalLinks/externalLink56.xml"/><Relationship Id="rId8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SRC%20Reports\SRC%20Format\Bonus%20Schedule\PNWR%20SRC%20Bonus%20Schedule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Waste%20Management%20-%20Filings/Ellensburg/Year%202009/TG-091472%20(GRC)/Staff/TG-091472%20WM%20of%20Ellensburg%20(Workpapers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SRC%20Reports\SRC%20Format\Bonus%20Schedule\PNWR%20SRC%20Bonus%20Schedule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Waste%20Management/Sno-King/Year%202009/TG-091933/Staff/TG-091933%20WM%20of%20SnoKing%20GRC%20(Workpapers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LeMay\2183-1%20Pacific%20Disp,%20Butlers%20Cove\Filing%20Possibly%202012\Filing\Audit\Final%20Outcome%208-14-2012\Pro%20Forma%20Pacific%20Disposal_Staf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2000%20Western%20Region%20Office\WUTC\WIP%20Files\LeMay%20Companies\2022\General%20Rate%20Filings\PCR%202022\2180_Price%20Out%20by%20Bill%20Area_June.21%20to%20May%2022%20-%20Deliver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Mason\Rate%20Increase%201-1-2013\1%20Filing%2011-14-2012\Revised%202-21-2013\staff%20Mason%20Proforma%209-30-2012-Linked%20Cust%20Count%20Fix%2012-2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effHons\AppData\Local\Interject\FileCache\YYYY-MM_DDDD_BSReconBook_v2.0.3_Blank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WUTC\WUTC-Columbia%202025\General%20Filing%204-15-2016\Filed%204-15-16\CRD%20Pro%20forma%203-31-201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Columbia%202025\General%20Filing%204-15-2016\Filed%204-15-16\CRD%20Pro%20forma%203-31-2016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0%20Western%20Region%20Office/WUTC/WIP%20Files/2178%20PSS/General%20Rate%20Filing/04.30.2023/2022.05%20-%202023.04%20PSS%20Disposal%20Summary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ControllerDir\Brent_Blair_Kortney\PO%20Report%20by%20Division\PO%20Report_v3b%202013-08-26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Brent_Blair_Kortney\PO%20Report%20by%20Division\PO%20Report_v3b%202013-08-26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Vashon\Rate%20Incr%201-1-2012\Vashon%20Pro%20Form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mgardw\Local%20Settings\Temporary%20Internet%20Files\Content.Outlook\1ZKX32J2\Proforma%209-14-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WUTC\WIP%20Files\LeMay%20Companies\2018\Budget%20Pro%20formas\PCR%20Pro%20Forma%207.31.18\PCR%20Pro%20froma%207-31-2018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ControllerDir\JoeW\My%20Local%20Documents\OPF\Rate%20Reviews\2016\2016%20OPF%20Master%20DCR%20V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Documents%20and%20Settings/cmickels/Desktop/Example%20of%20WM%20of%20SnoKing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Murrey%20%202111\General%20Rate%20Filings\Rate%20Filing%201-1-2019\Fuel%20Stats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ffler\AppData\Local\Interject\FileCache\Budget%20Capital%20Input%20v2.16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WUTC\WIP%20Files\2010%20Clark%20County-%202009%20Vancouver\12.31.2010%20Test%20Year\Proforma%20Clark%20County%20101231%20Filing-Draft-FINAL%20VERS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IP%20Files\2010%20Clark%20County-%202009%20Vancouver\12.31.2010%20Test%20Year\Proforma%20Clark%20County%20101231%20Filing-Draft-FINAL%20VERSION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Annual%20Reports\2180%20LeMay\2009\LeMay%20Annual%20Report%2009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Migrated-TRANS\Company%20Filings%20-%20Solid%20Waste\Pullman%20Disposal%20Service,%20Inc.%20%20(G-42)\Rate%20Case\TG-130759%20GRC\Staff%20workpapers\STAFF%20TG-130759%20PDS_rop_Dec_1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tc.wa.gov/regulatedIndustries/transportation/TransportationDocuments/SolidWaste-NonPublic%20LG%202018%20V5.0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LeMay\Master%20Truck%20Schedule\South_LeMay%20Master%20Truck%20Schedule-Shared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vandenburg\AppData\Local\Interject\FileCache\Capital%20-%20Budget%20Input%20v1.5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B63C24E\staff%20WCI%20Pro%20forma%2010-11-2013%20cos%20from%20meliss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San%20Juan%20Sanitation%20Co/Year%202010/Staff/W_COMP/Rosario/2007%20rate%20case/Worksheets/070944%20Loan%20Recalculation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WUTC\WIP%20Files\2112%20Olympic%20Disposal\Misc%20Analysis\2018%20Budget%20Pro%20forma\Olympic%20Pro%20forma%20180731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IP%20Files\2149%20Mason%20County\2021\General%20Rate%20Filing\.Mason%20Pro%20forma11.30.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0%20Western%20Region%20Office/WUTC/WIP%20Files/2178%20PSS/General%20Rate%20Filing/04.30.2023/2178%20Peninsula%202022%20Price%20Out%20-%20Formatte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 Summary"/>
      <sheetName val="Customer Count Summary"/>
      <sheetName val="Container Count"/>
      <sheetName val="JBLM Container Count"/>
      <sheetName val="2180 IS"/>
      <sheetName val="2180 (Reg.) - Price Out "/>
      <sheetName val="2180 (Roy) - Price Out"/>
      <sheetName val="2180 (Reg EA.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2180 Comm Recycle"/>
      <sheetName val="JBLM"/>
      <sheetName val="RM Pivot"/>
      <sheetName val=" GW PIVOT"/>
      <sheetName val="RM Data"/>
      <sheetName val="Interject_LastPulledValues"/>
      <sheetName val="P&amp;L"/>
      <sheetName val="YTD Act-Proj (by mo.) vs. Bud"/>
      <sheetName val="C-Rec Cus"/>
      <sheetName val="MF Recy"/>
      <sheetName val="Finance Charges"/>
      <sheetName val="N Lemay Rolloff Count"/>
      <sheetName val="Def Rev. Pivot"/>
      <sheetName val="Recycle Counts Link"/>
      <sheetName val="PI default bill area pricing"/>
      <sheetName val="RMO - Default Bill Area Pricing"/>
      <sheetName val="Cust Counts for Budgets"/>
      <sheetName val="Comm True up"/>
      <sheetName val="RO Man Adj"/>
    </sheetNames>
    <sheetDataSet>
      <sheetData sheetId="0"/>
      <sheetData sheetId="1"/>
      <sheetData sheetId="2"/>
      <sheetData sheetId="3"/>
      <sheetData sheetId="4"/>
      <sheetData sheetId="5">
        <row r="11">
          <cell r="B11" t="str">
            <v>SL035.0G1M001NOREC</v>
          </cell>
        </row>
      </sheetData>
      <sheetData sheetId="6"/>
      <sheetData sheetId="7">
        <row r="11">
          <cell r="B11" t="str">
            <v>SL035.0G1M001WREC</v>
          </cell>
        </row>
      </sheetData>
      <sheetData sheetId="8">
        <row r="11">
          <cell r="B11" t="str">
            <v>SL065.0G1W001WREC</v>
          </cell>
        </row>
      </sheetData>
      <sheetData sheetId="9">
        <row r="11">
          <cell r="B11" t="str">
            <v>BULKY-RES</v>
          </cell>
        </row>
      </sheetData>
      <sheetData sheetId="10">
        <row r="11">
          <cell r="B11" t="str">
            <v>RL020.0G1W001</v>
          </cell>
        </row>
      </sheetData>
      <sheetData sheetId="11">
        <row r="11">
          <cell r="B11" t="str">
            <v>SL020.0G1W001</v>
          </cell>
        </row>
      </sheetData>
      <sheetData sheetId="12">
        <row r="11">
          <cell r="B11" t="str">
            <v>SL035.0G1M001WREC</v>
          </cell>
        </row>
      </sheetData>
      <sheetData sheetId="13">
        <row r="11">
          <cell r="B11" t="str">
            <v>RL010.0G1W001WREC</v>
          </cell>
        </row>
      </sheetData>
      <sheetData sheetId="14">
        <row r="11">
          <cell r="B11" t="str">
            <v>SL035.0GEO001WREC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H8" t="str">
            <v>2022-07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Epicor"/>
      <sheetName val="Blank Recon"/>
      <sheetName val="Consolidated"/>
      <sheetName val="2140"/>
      <sheetName val="2150"/>
      <sheetName val="2150 Sales Tax"/>
      <sheetName val="2150 Sales Tax(OLD)"/>
      <sheetName val="2160"/>
      <sheetName val="2160 Sales Tax"/>
      <sheetName val="2140 Sales Tax"/>
      <sheetName val="Sales Tax"/>
      <sheetName val="Sales Tax Report"/>
      <sheetName val="Table for Reporting"/>
      <sheetName val="Sales Tax for DOR input"/>
      <sheetName val="Tax Exempt Mthly"/>
      <sheetName val="Interject_LastPulledValues"/>
      <sheetName val="2140_P&amp;L"/>
      <sheetName val="2150_P&amp;L"/>
      <sheetName val="2160_P&amp;L"/>
      <sheetName val="State &amp;Local Tax JE 2020-08"/>
      <sheetName val="Sheet1"/>
    </sheetNames>
    <sheetDataSet>
      <sheetData sheetId="0">
        <row r="8">
          <cell r="J8" t="str">
            <v>ReconBook</v>
          </cell>
        </row>
        <row r="21">
          <cell r="U2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Non Reg Disposal Tons Log"/>
      <sheetName val="SummaryDetail"/>
      <sheetName val="Sheet5"/>
      <sheetName val="Summary"/>
      <sheetName val="40139"/>
      <sheetName val="40122-40131"/>
      <sheetName val="44169"/>
      <sheetName val="Disp Log"/>
      <sheetName val="JE Lookup (Legacy)"/>
      <sheetName val="JE Lookup (Kinetic)"/>
      <sheetName val="ControlPa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D6">
            <v>10000</v>
          </cell>
        </row>
        <row r="12">
          <cell r="I12" t="str">
            <v>2022-05</v>
          </cell>
        </row>
        <row r="13">
          <cell r="I13" t="str">
            <v>2023-04</v>
          </cell>
        </row>
        <row r="16">
          <cell r="D16">
            <v>1481998.78</v>
          </cell>
        </row>
      </sheetData>
      <sheetData sheetId="6">
        <row r="69">
          <cell r="G69">
            <v>40.129999999999995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  <sheetName val="VLOOKUP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Consolidated BS"/>
      <sheetName val="IS-2120"/>
      <sheetName val="IS-2121"/>
      <sheetName val="Consolidated IS"/>
      <sheetName val="Proforma"/>
      <sheetName val="Restate-Regulated"/>
      <sheetName val="Restating Expl"/>
      <sheetName val="Pro forma Adj"/>
      <sheetName val="LG"/>
      <sheetName val="LG-Pckr Rts"/>
      <sheetName val="LG-RO"/>
      <sheetName val="LG-Recycl"/>
      <sheetName val="Price-out"/>
      <sheetName val="Rate Schedule"/>
      <sheetName val="2120 Depr Summary"/>
      <sheetName val="2120 Depr"/>
      <sheetName val="2121 Depr Summary"/>
      <sheetName val="2121 Depr"/>
      <sheetName val="2120 Fuel "/>
      <sheetName val="DF-Summary"/>
      <sheetName val="Whitman"/>
      <sheetName val="Spokane"/>
      <sheetName val="Lincoln"/>
      <sheetName val="Med Waste"/>
      <sheetName val="Payroll, 2120"/>
      <sheetName val="Contract-Rev,Cust Cnt"/>
      <sheetName val="Time Allocation"/>
    </sheetNames>
    <sheetDataSet>
      <sheetData sheetId="0"/>
      <sheetData sheetId="1"/>
      <sheetData sheetId="2"/>
      <sheetData sheetId="3"/>
      <sheetData sheetId="4">
        <row r="91">
          <cell r="C91">
            <v>8686.3100000000013</v>
          </cell>
        </row>
      </sheetData>
      <sheetData sheetId="5"/>
      <sheetData sheetId="6">
        <row r="19">
          <cell r="G19">
            <v>2099422.06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180 IS"/>
      <sheetName val="2182 IS"/>
      <sheetName val="Converted IS"/>
      <sheetName val="Ratios"/>
      <sheetName val="2018 YW Tons"/>
      <sheetName val="2180 Disposal"/>
      <sheetName val="LG Total District"/>
      <sheetName val="LG County Area"/>
      <sheetName val="LG EQR"/>
      <sheetName val="LG Cities"/>
      <sheetName val="LG JLBM"/>
      <sheetName val="40109"/>
      <sheetName val="41129"/>
      <sheetName val="43002"/>
      <sheetName val="Revenue-Cust"/>
      <sheetName val="YW Tons"/>
      <sheetName val="Recycle Tons"/>
      <sheetName val="Revenue Summary"/>
      <sheetName val="Explanations-Instructions"/>
      <sheetName val="Restating Adj"/>
      <sheetName val="Restating Adj Expl"/>
      <sheetName val="Pro forma Adj"/>
      <sheetName val="Recycl Mat, Tons, for 2180"/>
      <sheetName val="To Delete --&gt;"/>
      <sheetName val="Dis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30836341.217517916</v>
          </cell>
        </row>
        <row r="8">
          <cell r="K8">
            <v>28756984.927165326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  <sheetName val="Bud Capita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F11" t="str">
            <v>OK!: ReportRange Formula OK [jAction{}]</v>
          </cell>
        </row>
        <row r="26">
          <cell r="B26" t="str">
            <v>N|Container Delivery</v>
          </cell>
          <cell r="C26" t="str">
            <v>Container Delivery Truck</v>
          </cell>
          <cell r="D26" t="str">
            <v>Container Delivery</v>
          </cell>
        </row>
        <row r="27">
          <cell r="B27" t="str">
            <v>Lookup Key</v>
          </cell>
          <cell r="C27" t="str">
            <v>PO Subtype</v>
          </cell>
          <cell r="D27" t="str">
            <v>Truck Center System Type</v>
          </cell>
        </row>
        <row r="28">
          <cell r="B28" t="str">
            <v>N|Automated Sideloader</v>
          </cell>
          <cell r="C28" t="str">
            <v>Automated</v>
          </cell>
          <cell r="D28" t="str">
            <v>Automated Sideloader</v>
          </cell>
        </row>
        <row r="29">
          <cell r="B29" t="str">
            <v>N|Container Delivery</v>
          </cell>
          <cell r="C29" t="str">
            <v>Container Delivery Truck</v>
          </cell>
          <cell r="D29" t="str">
            <v>Container Delivery</v>
          </cell>
        </row>
        <row r="30">
          <cell r="B30" t="str">
            <v>N|Front Loader</v>
          </cell>
          <cell r="C30" t="str">
            <v>Front Load</v>
          </cell>
          <cell r="D30" t="str">
            <v>Front Loader</v>
          </cell>
        </row>
        <row r="31">
          <cell r="B31" t="str">
            <v>N|Grapple Truck</v>
          </cell>
          <cell r="C31" t="str">
            <v>Grapple Brush Truck</v>
          </cell>
          <cell r="D31" t="str">
            <v>Grapple Truck</v>
          </cell>
        </row>
        <row r="32">
          <cell r="B32" t="str">
            <v>N|Hook Lift</v>
          </cell>
          <cell r="C32" t="str">
            <v>Hook Lift</v>
          </cell>
          <cell r="D32" t="str">
            <v>Hook Lift</v>
          </cell>
        </row>
        <row r="33">
          <cell r="B33" t="str">
            <v>N|Manual Sideloader</v>
          </cell>
          <cell r="C33" t="str">
            <v>Sideloader</v>
          </cell>
          <cell r="D33" t="str">
            <v>Manual Sideloader</v>
          </cell>
        </row>
        <row r="34">
          <cell r="B34" t="str">
            <v>N|Other</v>
          </cell>
          <cell r="C34" t="str">
            <v>Other Truck</v>
          </cell>
          <cell r="D34" t="str">
            <v>Other</v>
          </cell>
        </row>
        <row r="35">
          <cell r="B35" t="str">
            <v>N|Other</v>
          </cell>
          <cell r="C35" t="str">
            <v>Passenger Car</v>
          </cell>
          <cell r="D35" t="str">
            <v>Other</v>
          </cell>
        </row>
        <row r="36">
          <cell r="B36" t="str">
            <v>N|Pickup</v>
          </cell>
          <cell r="C36" t="str">
            <v>Pickup</v>
          </cell>
          <cell r="D36" t="str">
            <v>Pickup</v>
          </cell>
        </row>
        <row r="37">
          <cell r="B37" t="str">
            <v>N|Pumper Truck</v>
          </cell>
          <cell r="C37" t="str">
            <v>Pumper Truck</v>
          </cell>
          <cell r="D37" t="str">
            <v>Pumper Truck</v>
          </cell>
        </row>
        <row r="38">
          <cell r="B38" t="str">
            <v>N|Rear Loader</v>
          </cell>
          <cell r="C38" t="str">
            <v>Rear Load</v>
          </cell>
          <cell r="D38" t="str">
            <v>Rear Loader</v>
          </cell>
        </row>
        <row r="39">
          <cell r="B39" t="str">
            <v>N|Recycle</v>
          </cell>
          <cell r="C39" t="str">
            <v>Recycle Truck</v>
          </cell>
          <cell r="D39" t="str">
            <v>Recycle</v>
          </cell>
        </row>
        <row r="40">
          <cell r="B40" t="str">
            <v>N|Retriever</v>
          </cell>
          <cell r="C40" t="str">
            <v>Retriever</v>
          </cell>
          <cell r="D40" t="str">
            <v>Retriever</v>
          </cell>
        </row>
        <row r="41">
          <cell r="B41" t="str">
            <v>N|Roll Off</v>
          </cell>
          <cell r="C41" t="str">
            <v>Roll Off</v>
          </cell>
          <cell r="D41" t="str">
            <v>Roll Off</v>
          </cell>
        </row>
        <row r="42">
          <cell r="B42" t="str">
            <v>N|Serv Trk-Complete</v>
          </cell>
          <cell r="C42" t="str">
            <v>Service Truck</v>
          </cell>
          <cell r="D42" t="str">
            <v>Serv Trk-Complete</v>
          </cell>
        </row>
        <row r="43">
          <cell r="B43" t="str">
            <v>N|Trailer</v>
          </cell>
          <cell r="C43" t="str">
            <v>Tipper Trailer</v>
          </cell>
          <cell r="D43" t="str">
            <v>Trailer</v>
          </cell>
        </row>
        <row r="44">
          <cell r="B44" t="str">
            <v>N|Trailer</v>
          </cell>
          <cell r="C44" t="str">
            <v>Walking Floor Trailer</v>
          </cell>
          <cell r="D44" t="str">
            <v>Trailer</v>
          </cell>
        </row>
        <row r="45">
          <cell r="B45" t="str">
            <v>N|Trailer</v>
          </cell>
          <cell r="C45" t="str">
            <v>Roll Off Pup Trailer</v>
          </cell>
          <cell r="D45" t="str">
            <v>Trailer</v>
          </cell>
        </row>
        <row r="46">
          <cell r="B46" t="str">
            <v>N|Trailer</v>
          </cell>
          <cell r="C46" t="str">
            <v>Other Trailer</v>
          </cell>
          <cell r="D46" t="str">
            <v>Trailer</v>
          </cell>
        </row>
        <row r="47">
          <cell r="B47" t="str">
            <v>N|Trailer</v>
          </cell>
          <cell r="C47" t="str">
            <v>Container Delivery Trailer</v>
          </cell>
          <cell r="D47" t="str">
            <v>Trailer</v>
          </cell>
        </row>
        <row r="48">
          <cell r="B48" t="str">
            <v>N|Trailer</v>
          </cell>
          <cell r="C48" t="str">
            <v>Railroad Cars</v>
          </cell>
          <cell r="D48" t="str">
            <v>Trailer</v>
          </cell>
        </row>
        <row r="49">
          <cell r="B49" t="str">
            <v>N|Trailer</v>
          </cell>
          <cell r="C49" t="str">
            <v>Barge</v>
          </cell>
          <cell r="D49" t="str">
            <v>Trailer</v>
          </cell>
        </row>
        <row r="50">
          <cell r="B50" t="str">
            <v>N|Transfer Tractor</v>
          </cell>
          <cell r="C50" t="str">
            <v>Transfer Tractor</v>
          </cell>
          <cell r="D50" t="str">
            <v>Transfer Tractor</v>
          </cell>
        </row>
        <row r="51">
          <cell r="B51" t="str">
            <v>N|Yard Mule</v>
          </cell>
          <cell r="C51" t="str">
            <v>ATV/Gator</v>
          </cell>
          <cell r="D51" t="str">
            <v>Yard Mule</v>
          </cell>
        </row>
        <row r="52">
          <cell r="B52" t="str">
            <v>N|Yard Mule</v>
          </cell>
          <cell r="C52" t="str">
            <v>Yard Mule</v>
          </cell>
          <cell r="D52" t="str">
            <v>Yard Mule</v>
          </cell>
        </row>
        <row r="53">
          <cell r="B53" t="str">
            <v>U|Automated Sideloader</v>
          </cell>
          <cell r="C53" t="str">
            <v>Automated</v>
          </cell>
          <cell r="D53" t="str">
            <v>Automated Sideloader</v>
          </cell>
        </row>
        <row r="54">
          <cell r="B54" t="str">
            <v>U|Container Delivery</v>
          </cell>
          <cell r="C54" t="str">
            <v>Container Delivery Truck</v>
          </cell>
          <cell r="D54" t="str">
            <v>Container Delivery</v>
          </cell>
        </row>
        <row r="55">
          <cell r="B55" t="str">
            <v>U|Front Loader</v>
          </cell>
          <cell r="C55" t="str">
            <v>Front Load</v>
          </cell>
          <cell r="D55" t="str">
            <v>Front Loader</v>
          </cell>
        </row>
        <row r="56">
          <cell r="B56" t="str">
            <v>U|Grapple Truck</v>
          </cell>
          <cell r="C56" t="str">
            <v>Grapple Brush Truck</v>
          </cell>
          <cell r="D56" t="str">
            <v>Grapple Truck</v>
          </cell>
        </row>
        <row r="57">
          <cell r="B57" t="str">
            <v>U|Hook Lift</v>
          </cell>
          <cell r="C57" t="str">
            <v>Hook Lift</v>
          </cell>
          <cell r="D57" t="str">
            <v>Hook Lift</v>
          </cell>
        </row>
        <row r="58">
          <cell r="B58" t="str">
            <v>U|Manual Sideloader</v>
          </cell>
          <cell r="C58" t="str">
            <v>Sideloader</v>
          </cell>
          <cell r="D58" t="str">
            <v>Manual Sideloader</v>
          </cell>
        </row>
        <row r="59">
          <cell r="B59" t="str">
            <v>U|Other</v>
          </cell>
          <cell r="C59" t="str">
            <v>Other Truck</v>
          </cell>
          <cell r="D59" t="str">
            <v>Other</v>
          </cell>
        </row>
        <row r="60">
          <cell r="B60" t="str">
            <v>U|Pickup</v>
          </cell>
          <cell r="C60" t="str">
            <v>Pickup</v>
          </cell>
          <cell r="D60" t="str">
            <v>Pickup</v>
          </cell>
        </row>
        <row r="61">
          <cell r="B61" t="str">
            <v>U|Pumper Truck</v>
          </cell>
          <cell r="C61" t="str">
            <v>Pumper Truck</v>
          </cell>
          <cell r="D61" t="str">
            <v>Pumper Truck</v>
          </cell>
        </row>
        <row r="62">
          <cell r="B62" t="str">
            <v>U|Rear Loader</v>
          </cell>
          <cell r="C62" t="str">
            <v>Rear Load</v>
          </cell>
          <cell r="D62" t="str">
            <v>Rear Loader</v>
          </cell>
        </row>
        <row r="63">
          <cell r="B63" t="str">
            <v>U|Recycle</v>
          </cell>
          <cell r="C63" t="str">
            <v>Recycle Truck</v>
          </cell>
          <cell r="D63" t="str">
            <v>Recycle</v>
          </cell>
        </row>
        <row r="64">
          <cell r="B64" t="str">
            <v>U|Retriever</v>
          </cell>
          <cell r="C64" t="str">
            <v>Retriever</v>
          </cell>
          <cell r="D64" t="str">
            <v>Retriever</v>
          </cell>
        </row>
        <row r="65">
          <cell r="B65" t="str">
            <v>U|Roll Off</v>
          </cell>
          <cell r="C65" t="str">
            <v>Roll Off</v>
          </cell>
          <cell r="D65" t="str">
            <v>Roll Off</v>
          </cell>
        </row>
        <row r="66">
          <cell r="B66" t="str">
            <v>U|Serv Trk-Complete</v>
          </cell>
          <cell r="C66" t="str">
            <v>Service Truck</v>
          </cell>
          <cell r="D66" t="str">
            <v>Serv Trk-Complete</v>
          </cell>
        </row>
        <row r="67">
          <cell r="B67" t="str">
            <v>U|Trailer</v>
          </cell>
          <cell r="C67" t="str">
            <v>Tipper Trailer</v>
          </cell>
          <cell r="D67" t="str">
            <v>Trailer</v>
          </cell>
        </row>
        <row r="68">
          <cell r="B68" t="str">
            <v>U|Trailer</v>
          </cell>
          <cell r="C68" t="str">
            <v>Walking Floor Trailer</v>
          </cell>
          <cell r="D68" t="str">
            <v>Trailer</v>
          </cell>
        </row>
        <row r="69">
          <cell r="B69" t="str">
            <v>U|Trailer</v>
          </cell>
          <cell r="C69" t="str">
            <v>Roll Off Pup Trailer</v>
          </cell>
          <cell r="D69" t="str">
            <v>Trailer</v>
          </cell>
        </row>
        <row r="70">
          <cell r="B70" t="str">
            <v>U|Trailer</v>
          </cell>
          <cell r="C70" t="str">
            <v>Barge</v>
          </cell>
          <cell r="D70" t="str">
            <v>Trailer</v>
          </cell>
        </row>
        <row r="71">
          <cell r="B71" t="str">
            <v>U|Trailer</v>
          </cell>
          <cell r="C71" t="str">
            <v>Railroad Cars</v>
          </cell>
          <cell r="D71" t="str">
            <v>Trailer</v>
          </cell>
        </row>
        <row r="72">
          <cell r="B72" t="str">
            <v>U|Trailer</v>
          </cell>
          <cell r="C72" t="str">
            <v>Container Delivery Trailer</v>
          </cell>
          <cell r="D72" t="str">
            <v>Trailer</v>
          </cell>
        </row>
        <row r="73">
          <cell r="B73" t="str">
            <v>U|Trailer</v>
          </cell>
          <cell r="C73" t="str">
            <v>Other Trailer</v>
          </cell>
          <cell r="D73" t="str">
            <v>Trailer</v>
          </cell>
        </row>
        <row r="74">
          <cell r="B74" t="str">
            <v>U|Transfer Tractor</v>
          </cell>
          <cell r="C74" t="str">
            <v>Transfer Tractor</v>
          </cell>
          <cell r="D74" t="str">
            <v>Transfer Tractor</v>
          </cell>
        </row>
      </sheetData>
      <sheetData sheetId="7">
        <row r="7">
          <cell r="C7" t="str">
            <v>OK!: ReportRange Formula OK [jAction{}]</v>
          </cell>
        </row>
      </sheetData>
      <sheetData sheetId="8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f"/>
      <sheetName val="pr"/>
      <sheetName val="rev"/>
      <sheetName val="Fuelcosts"/>
      <sheetName val="fuel"/>
      <sheetName val="oth"/>
      <sheetName val="RteHrs"/>
      <sheetName val="debt"/>
      <sheetName val="taxes"/>
      <sheetName val="recy "/>
      <sheetName val="Advertising"/>
      <sheetName val="Parties"/>
      <sheetName val="Donations"/>
      <sheetName val="Dues "/>
      <sheetName val="Hlth Ins"/>
      <sheetName val="Other Ins"/>
      <sheetName val="Postage"/>
      <sheetName val="Pullman EEs"/>
      <sheetName val="Penalties"/>
      <sheetName val="Pensions"/>
      <sheetName val="Payroll"/>
      <sheetName val="LOC"/>
      <sheetName val="Rent "/>
      <sheetName val="2007 COS"/>
      <sheetName val="ProfFees"/>
      <sheetName val="ReplParts"/>
      <sheetName val="RepairMaint"/>
      <sheetName val="LicensesUsedUseful"/>
      <sheetName val="Recycle truck"/>
      <sheetName val="RecycleCarts"/>
      <sheetName val="Depr"/>
      <sheetName val="StaffAdjSummary"/>
      <sheetName val="ProF"/>
      <sheetName val="Balance Sheet"/>
      <sheetName val="nonrg"/>
      <sheetName val="prcout"/>
      <sheetName val="Staff prcout"/>
      <sheetName val="StaffLGAllRegulated"/>
      <sheetName val="LGGarb"/>
      <sheetName val="LGMFam"/>
      <sheetName val="LGCurbRecy"/>
      <sheetName val="LGYdWaste"/>
      <sheetName val="Staff LGCombined"/>
      <sheetName val="LGMedWaste"/>
      <sheetName val="LGCmlEW"/>
      <sheetName val="Sheet1"/>
      <sheetName val="LNI"/>
      <sheetName val="RateCase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Bud Capital Input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F16" t="str">
            <v>OK!: ReportRange Formula OK [jAction{}]</v>
          </cell>
        </row>
        <row r="29">
          <cell r="C29" t="str">
            <v>PO Subtype</v>
          </cell>
          <cell r="D29" t="str">
            <v>Truck Center System Type</v>
          </cell>
        </row>
        <row r="30">
          <cell r="C30" t="str">
            <v>PO Subtype</v>
          </cell>
          <cell r="D30" t="str">
            <v>Truck Center System Type</v>
          </cell>
        </row>
        <row r="31">
          <cell r="C31" t="str">
            <v>Automated</v>
          </cell>
          <cell r="D31" t="str">
            <v>Automated Sideloader</v>
          </cell>
        </row>
        <row r="32">
          <cell r="C32" t="str">
            <v>Container Delivery Truck</v>
          </cell>
          <cell r="D32" t="str">
            <v>Container Delivery</v>
          </cell>
        </row>
        <row r="33">
          <cell r="C33" t="str">
            <v>Front Load</v>
          </cell>
          <cell r="D33" t="str">
            <v>Front Loader</v>
          </cell>
        </row>
        <row r="34">
          <cell r="C34" t="str">
            <v>Grapple Brush Truck</v>
          </cell>
          <cell r="D34" t="str">
            <v>Grapple Truck</v>
          </cell>
        </row>
        <row r="35">
          <cell r="C35" t="str">
            <v>Hook Lift</v>
          </cell>
          <cell r="D35" t="str">
            <v>Hook Lift</v>
          </cell>
        </row>
        <row r="36">
          <cell r="C36" t="str">
            <v>Sideloader</v>
          </cell>
          <cell r="D36" t="str">
            <v>Sideloader</v>
          </cell>
        </row>
        <row r="37">
          <cell r="C37" t="str">
            <v>Sideloader</v>
          </cell>
          <cell r="D37" t="str">
            <v>Sideloader</v>
          </cell>
        </row>
        <row r="38">
          <cell r="C38" t="str">
            <v>Other Truck</v>
          </cell>
          <cell r="D38" t="str">
            <v>Other</v>
          </cell>
        </row>
        <row r="39">
          <cell r="C39" t="str">
            <v>Passenger Car</v>
          </cell>
          <cell r="D39" t="str">
            <v>Other</v>
          </cell>
        </row>
        <row r="40">
          <cell r="C40" t="str">
            <v>Pickup</v>
          </cell>
          <cell r="D40" t="str">
            <v>Pickup</v>
          </cell>
        </row>
        <row r="41">
          <cell r="C41" t="str">
            <v>Pumper Truck</v>
          </cell>
          <cell r="D41" t="str">
            <v>Pumper Truck</v>
          </cell>
        </row>
        <row r="42">
          <cell r="C42" t="str">
            <v>Rear Load</v>
          </cell>
          <cell r="D42" t="str">
            <v>Rear Loader</v>
          </cell>
        </row>
        <row r="43">
          <cell r="C43" t="str">
            <v>Recycle Truck</v>
          </cell>
          <cell r="D43" t="str">
            <v>Recycle</v>
          </cell>
        </row>
        <row r="44">
          <cell r="C44" t="str">
            <v>Retriever</v>
          </cell>
          <cell r="D44" t="str">
            <v>Retriever</v>
          </cell>
        </row>
        <row r="45">
          <cell r="C45" t="str">
            <v>Roll Off</v>
          </cell>
          <cell r="D45" t="str">
            <v>Roll Off</v>
          </cell>
        </row>
        <row r="46">
          <cell r="C46" t="str">
            <v>Service Truck</v>
          </cell>
          <cell r="D46" t="str">
            <v>Service Truck</v>
          </cell>
        </row>
        <row r="47">
          <cell r="C47" t="str">
            <v>Service Truck</v>
          </cell>
          <cell r="D47" t="str">
            <v>Service Truck</v>
          </cell>
        </row>
        <row r="48">
          <cell r="C48" t="str">
            <v>Tipper Trailer</v>
          </cell>
          <cell r="D48" t="str">
            <v>Trailer</v>
          </cell>
        </row>
        <row r="49">
          <cell r="C49" t="str">
            <v>Walking Floor Trailer</v>
          </cell>
          <cell r="D49" t="str">
            <v>Trailer</v>
          </cell>
        </row>
        <row r="50">
          <cell r="C50" t="str">
            <v>Roll Off Pup Trailer</v>
          </cell>
          <cell r="D50" t="str">
            <v>Trailer</v>
          </cell>
        </row>
        <row r="51">
          <cell r="C51" t="str">
            <v>Other Trailer</v>
          </cell>
          <cell r="D51" t="str">
            <v>Trailer</v>
          </cell>
        </row>
        <row r="52">
          <cell r="C52" t="str">
            <v>Container Delivery Trailer</v>
          </cell>
          <cell r="D52" t="str">
            <v>Trailer</v>
          </cell>
        </row>
        <row r="53">
          <cell r="C53" t="str">
            <v>Railroad Cars</v>
          </cell>
          <cell r="D53" t="str">
            <v>Trailer</v>
          </cell>
        </row>
        <row r="54">
          <cell r="C54" t="str">
            <v>Barge</v>
          </cell>
          <cell r="D54" t="str">
            <v>Trailer</v>
          </cell>
        </row>
        <row r="55">
          <cell r="C55" t="str">
            <v>Transfer Tractor</v>
          </cell>
          <cell r="D55" t="str">
            <v>Transfer Tractor</v>
          </cell>
        </row>
        <row r="56">
          <cell r="C56" t="str">
            <v>ATV/Gator</v>
          </cell>
          <cell r="D56" t="str">
            <v>UTV</v>
          </cell>
        </row>
        <row r="57">
          <cell r="C57" t="str">
            <v>Yard Mule</v>
          </cell>
          <cell r="D57" t="str">
            <v>Yard Mule</v>
          </cell>
        </row>
        <row r="58">
          <cell r="C58" t="str">
            <v>Automated</v>
          </cell>
          <cell r="D58" t="str">
            <v>Automated Sideloader</v>
          </cell>
        </row>
        <row r="59">
          <cell r="C59" t="str">
            <v>Container Delivery Truck</v>
          </cell>
          <cell r="D59" t="str">
            <v>Container Delivery</v>
          </cell>
        </row>
        <row r="60">
          <cell r="C60" t="str">
            <v>Front Load</v>
          </cell>
          <cell r="D60" t="str">
            <v>Front Loader</v>
          </cell>
        </row>
        <row r="61">
          <cell r="C61" t="str">
            <v>Grapple Brush Truck</v>
          </cell>
          <cell r="D61" t="str">
            <v>Grapple Truck</v>
          </cell>
        </row>
        <row r="62">
          <cell r="C62" t="str">
            <v>Hook Lift</v>
          </cell>
          <cell r="D62" t="str">
            <v>Hook Lift</v>
          </cell>
        </row>
        <row r="63">
          <cell r="C63" t="str">
            <v>Sideloader</v>
          </cell>
          <cell r="D63" t="str">
            <v>Manual Sideloader</v>
          </cell>
        </row>
        <row r="64">
          <cell r="C64" t="str">
            <v>Other Truck</v>
          </cell>
          <cell r="D64" t="str">
            <v>Other</v>
          </cell>
        </row>
        <row r="65">
          <cell r="C65" t="str">
            <v>Pickup</v>
          </cell>
          <cell r="D65" t="str">
            <v>Pickup</v>
          </cell>
        </row>
        <row r="66">
          <cell r="C66" t="str">
            <v>Pumper Truck</v>
          </cell>
          <cell r="D66" t="str">
            <v>Pumper Truck</v>
          </cell>
        </row>
        <row r="67">
          <cell r="C67" t="str">
            <v>Rear Load</v>
          </cell>
          <cell r="D67" t="str">
            <v>Rear Loader</v>
          </cell>
        </row>
        <row r="68">
          <cell r="C68" t="str">
            <v>Recycle Truck</v>
          </cell>
          <cell r="D68" t="str">
            <v>Recycle</v>
          </cell>
        </row>
        <row r="69">
          <cell r="C69" t="str">
            <v>Retriever</v>
          </cell>
          <cell r="D69" t="str">
            <v>Retriever</v>
          </cell>
        </row>
        <row r="70">
          <cell r="C70" t="str">
            <v>Roll Off</v>
          </cell>
          <cell r="D70" t="str">
            <v>Roll Off</v>
          </cell>
        </row>
        <row r="71">
          <cell r="C71" t="str">
            <v>Service Truck</v>
          </cell>
          <cell r="D71" t="str">
            <v>Serv Trk-Complete</v>
          </cell>
        </row>
        <row r="72">
          <cell r="C72" t="str">
            <v>Tipper Trailer</v>
          </cell>
          <cell r="D72" t="str">
            <v>Trailer</v>
          </cell>
        </row>
        <row r="73">
          <cell r="C73" t="str">
            <v>Walking Floor Trailer</v>
          </cell>
          <cell r="D73" t="str">
            <v>Trailer</v>
          </cell>
        </row>
        <row r="74">
          <cell r="C74" t="str">
            <v>Roll Off Pup Trailer</v>
          </cell>
          <cell r="D74" t="str">
            <v>Trailer</v>
          </cell>
        </row>
        <row r="75">
          <cell r="C75" t="str">
            <v>Barge</v>
          </cell>
          <cell r="D75" t="str">
            <v>Trailer</v>
          </cell>
        </row>
        <row r="76">
          <cell r="C76" t="str">
            <v>Railroad Cars</v>
          </cell>
          <cell r="D76" t="str">
            <v>Trailer</v>
          </cell>
        </row>
        <row r="77">
          <cell r="C77" t="str">
            <v>Container Delivery Trailer</v>
          </cell>
          <cell r="D77" t="str">
            <v>Trailer</v>
          </cell>
        </row>
        <row r="78">
          <cell r="C78" t="str">
            <v>Other Trailer</v>
          </cell>
          <cell r="D78" t="str">
            <v>Trailer</v>
          </cell>
        </row>
        <row r="79">
          <cell r="C79" t="str">
            <v>Transfer Tractor</v>
          </cell>
          <cell r="D79" t="str">
            <v>Transfer Tractor</v>
          </cell>
        </row>
      </sheetData>
      <sheetData sheetId="8">
        <row r="7">
          <cell r="C7" t="str">
            <v>OK!: ReportRange Formula OK [jAction{}]</v>
          </cell>
        </row>
      </sheetData>
      <sheetData sheetId="9"/>
      <sheetData sheetId="1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>
        <row r="30">
          <cell r="J30">
            <v>2646.7177352709273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G Total Reg"/>
      <sheetName val="LG Total Clallum"/>
      <sheetName val="LG Total Jefferson"/>
      <sheetName val="LG Total Mill Haul"/>
      <sheetName val="2112-2148_IS210"/>
      <sheetName val="2113_IS210"/>
      <sheetName val="Revenue"/>
      <sheetName val="Interject_LastPulledValues"/>
      <sheetName val="Debt"/>
      <sheetName val="Converted IS"/>
      <sheetName val="Deprec. Summary"/>
      <sheetName val="Sorted Master-2112-2148"/>
      <sheetName val="2112-2148 Key Allocators"/>
      <sheetName val="Bud Proforma Calcs - Revenue"/>
      <sheetName val="43001"/>
      <sheetName val="52170 - Real Estate Rental"/>
      <sheetName val="Pric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picor"/>
      <sheetName val="Revenue Summary"/>
      <sheetName val="Customer Count "/>
      <sheetName val="Regulated Price Out"/>
      <sheetName val="Non-Reg Price Out"/>
      <sheetName val="2178_IS210"/>
      <sheetName val="Navy Price Out"/>
      <sheetName val="Sales Summary Navy - May"/>
      <sheetName val="Coupeville"/>
      <sheetName val="Reg Revenue"/>
      <sheetName val="Sales Summary Regulated 12.31"/>
      <sheetName val="Sales Summary Unregulated - old"/>
      <sheetName val="Reg Price Out 2019 (REMOVE)"/>
      <sheetName val="Unreg Revenue"/>
      <sheetName val="Commercial Recycle Data"/>
      <sheetName val="Service Codes"/>
      <sheetName val="UTC Other Rates"/>
      <sheetName val="Rates"/>
      <sheetName val="Navy Rates"/>
      <sheetName val="Bi Monthl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Peninsula Sanitation</v>
          </cell>
        </row>
        <row r="2">
          <cell r="A2" t="str">
            <v>Regulated Price Out</v>
          </cell>
        </row>
        <row r="3">
          <cell r="A3" t="str">
            <v>May 1st 2022 - April 30th 2023</v>
          </cell>
        </row>
        <row r="5">
          <cell r="C5" t="str">
            <v>Tariff Item</v>
          </cell>
          <cell r="D5" t="str">
            <v>Tariff Rate</v>
          </cell>
          <cell r="E5">
            <v>44712</v>
          </cell>
          <cell r="F5">
            <v>44742</v>
          </cell>
          <cell r="G5">
            <v>44773</v>
          </cell>
          <cell r="H5">
            <v>44804</v>
          </cell>
          <cell r="I5">
            <v>44834</v>
          </cell>
          <cell r="J5">
            <v>44865</v>
          </cell>
          <cell r="K5">
            <v>44895</v>
          </cell>
          <cell r="L5">
            <v>44926</v>
          </cell>
          <cell r="M5">
            <v>44957</v>
          </cell>
          <cell r="N5">
            <v>44985</v>
          </cell>
          <cell r="O5">
            <v>45016</v>
          </cell>
          <cell r="P5">
            <v>45046</v>
          </cell>
          <cell r="Q5" t="str">
            <v>Total</v>
          </cell>
        </row>
        <row r="6">
          <cell r="A6" t="str">
            <v>Service Code</v>
          </cell>
          <cell r="B6" t="str">
            <v>Service Code Description</v>
          </cell>
          <cell r="D6">
            <v>44287</v>
          </cell>
          <cell r="E6" t="str">
            <v>Revenue</v>
          </cell>
          <cell r="F6" t="str">
            <v>Revenue</v>
          </cell>
          <cell r="G6" t="str">
            <v>Revenue</v>
          </cell>
          <cell r="H6" t="str">
            <v>Revenue</v>
          </cell>
          <cell r="I6" t="str">
            <v>Revenue</v>
          </cell>
          <cell r="J6" t="str">
            <v>Revenue</v>
          </cell>
          <cell r="K6" t="str">
            <v>Revenue</v>
          </cell>
          <cell r="L6" t="str">
            <v>Revenue</v>
          </cell>
          <cell r="M6" t="str">
            <v>Revenue</v>
          </cell>
          <cell r="N6" t="str">
            <v>Revenue</v>
          </cell>
          <cell r="O6" t="str">
            <v>Revenue</v>
          </cell>
          <cell r="P6" t="str">
            <v>Revenue</v>
          </cell>
          <cell r="Q6" t="str">
            <v>Revenue</v>
          </cell>
        </row>
        <row r="10">
          <cell r="A10" t="str">
            <v>RESIDENTIAL SERVICES</v>
          </cell>
          <cell r="B10" t="str">
            <v>RESIDENTIAL SERVICES</v>
          </cell>
        </row>
        <row r="12">
          <cell r="A12" t="str">
            <v>RESIDENTIAL GARBAGE</v>
          </cell>
          <cell r="B12" t="str">
            <v>RESIDENTIAL GARBAGE</v>
          </cell>
        </row>
        <row r="13">
          <cell r="A13" t="str">
            <v>20RW1</v>
          </cell>
          <cell r="B13" t="str">
            <v>1-20 GAL CART WEEKLY SVC</v>
          </cell>
          <cell r="C13" t="str">
            <v>Item 100</v>
          </cell>
          <cell r="D13">
            <v>26.19</v>
          </cell>
          <cell r="E13">
            <v>34.58</v>
          </cell>
          <cell r="F13">
            <v>0</v>
          </cell>
          <cell r="G13">
            <v>0</v>
          </cell>
          <cell r="H13">
            <v>15.79</v>
          </cell>
          <cell r="I13">
            <v>0</v>
          </cell>
          <cell r="J13">
            <v>0</v>
          </cell>
          <cell r="K13">
            <v>65.78</v>
          </cell>
          <cell r="L13">
            <v>-49.99</v>
          </cell>
          <cell r="M13">
            <v>73.7</v>
          </cell>
          <cell r="N13">
            <v>7.37</v>
          </cell>
          <cell r="O13">
            <v>7.37</v>
          </cell>
          <cell r="P13">
            <v>34.589999999999996</v>
          </cell>
          <cell r="Q13">
            <v>189.19000000000003</v>
          </cell>
        </row>
        <row r="14">
          <cell r="A14" t="str">
            <v>60RM1</v>
          </cell>
          <cell r="B14" t="str">
            <v>1-60 GAL CART MONTHLY SVC</v>
          </cell>
          <cell r="C14" t="str">
            <v>Item 100</v>
          </cell>
          <cell r="D14">
            <v>15.16</v>
          </cell>
          <cell r="E14">
            <v>9998.0199999999986</v>
          </cell>
          <cell r="F14">
            <v>9882.6400000000012</v>
          </cell>
          <cell r="G14">
            <v>9799.26</v>
          </cell>
          <cell r="H14">
            <v>9694.82</v>
          </cell>
          <cell r="I14">
            <v>9544.8999999999978</v>
          </cell>
          <cell r="J14">
            <v>9397.51</v>
          </cell>
          <cell r="K14">
            <v>9383.0699999999979</v>
          </cell>
          <cell r="L14">
            <v>9588.7099999999991</v>
          </cell>
          <cell r="M14">
            <v>9744.5</v>
          </cell>
          <cell r="N14">
            <v>9703.2400000000016</v>
          </cell>
          <cell r="O14">
            <v>10032.949999999999</v>
          </cell>
          <cell r="P14">
            <v>9893.6</v>
          </cell>
          <cell r="Q14">
            <v>116663.22</v>
          </cell>
        </row>
        <row r="15">
          <cell r="A15" t="str">
            <v>60RW1</v>
          </cell>
          <cell r="B15" t="str">
            <v>1-60 GAL CART WEEKLY SVC</v>
          </cell>
          <cell r="C15" t="str">
            <v>Item 100</v>
          </cell>
          <cell r="D15">
            <v>26.19</v>
          </cell>
          <cell r="E15">
            <v>115633.09</v>
          </cell>
          <cell r="F15">
            <v>116773.90000000002</v>
          </cell>
          <cell r="G15">
            <v>115489.53999999998</v>
          </cell>
          <cell r="H15">
            <v>116785.03000000003</v>
          </cell>
          <cell r="I15">
            <v>117121.22</v>
          </cell>
          <cell r="J15">
            <v>116045.43999999999</v>
          </cell>
          <cell r="K15">
            <v>117013.48</v>
          </cell>
          <cell r="L15">
            <v>117260.66999999998</v>
          </cell>
          <cell r="M15">
            <v>115864.53</v>
          </cell>
          <cell r="N15">
            <v>115677.81</v>
          </cell>
          <cell r="O15">
            <v>116168.08</v>
          </cell>
          <cell r="P15">
            <v>116075.82</v>
          </cell>
          <cell r="Q15">
            <v>1395908.61</v>
          </cell>
        </row>
        <row r="16">
          <cell r="A16" t="str">
            <v>65RBRENT</v>
          </cell>
          <cell r="B16" t="str">
            <v>65 RESI BEAR RENT</v>
          </cell>
          <cell r="C16" t="str">
            <v>Item 100</v>
          </cell>
          <cell r="D16">
            <v>6.84</v>
          </cell>
          <cell r="E16">
            <v>2153.06</v>
          </cell>
          <cell r="F16">
            <v>1952.0699999999997</v>
          </cell>
          <cell r="G16">
            <v>1923.5599999999997</v>
          </cell>
          <cell r="H16">
            <v>1967.8500000000001</v>
          </cell>
          <cell r="I16">
            <v>1993.96</v>
          </cell>
          <cell r="J16">
            <v>2082.7200000000003</v>
          </cell>
          <cell r="K16">
            <v>2311.29</v>
          </cell>
          <cell r="L16">
            <v>2423.69</v>
          </cell>
          <cell r="M16">
            <v>2396.5500000000002</v>
          </cell>
          <cell r="N16">
            <v>2475.59</v>
          </cell>
          <cell r="O16">
            <v>2488.1099999999997</v>
          </cell>
          <cell r="P16">
            <v>2518.2199999999998</v>
          </cell>
          <cell r="Q16">
            <v>26686.670000000002</v>
          </cell>
        </row>
        <row r="17">
          <cell r="A17" t="str">
            <v>90RW1</v>
          </cell>
          <cell r="B17" t="str">
            <v>1-90 GAL CART RESI WKLY</v>
          </cell>
          <cell r="C17" t="str">
            <v>Item 100</v>
          </cell>
          <cell r="D17">
            <v>32.94</v>
          </cell>
          <cell r="E17">
            <v>25229.989999999998</v>
          </cell>
          <cell r="F17">
            <v>25135.170000000002</v>
          </cell>
          <cell r="G17">
            <v>25011.49</v>
          </cell>
          <cell r="H17">
            <v>25310.130000000005</v>
          </cell>
          <cell r="I17">
            <v>25305.149999999994</v>
          </cell>
          <cell r="J17">
            <v>25600.52</v>
          </cell>
          <cell r="K17">
            <v>26741.420000000002</v>
          </cell>
          <cell r="L17">
            <v>26819.830000000005</v>
          </cell>
          <cell r="M17">
            <v>27173.919999999998</v>
          </cell>
          <cell r="N17">
            <v>26789.24</v>
          </cell>
          <cell r="O17">
            <v>28377.78</v>
          </cell>
          <cell r="P17">
            <v>26733.850000000002</v>
          </cell>
          <cell r="Q17">
            <v>314228.49</v>
          </cell>
        </row>
        <row r="18">
          <cell r="A18" t="str">
            <v>95RBRENT</v>
          </cell>
          <cell r="B18" t="str">
            <v>95 RESI BEAR RENT</v>
          </cell>
          <cell r="C18" t="str">
            <v>Item 100</v>
          </cell>
          <cell r="D18">
            <v>7.1</v>
          </cell>
          <cell r="E18">
            <v>267.13</v>
          </cell>
          <cell r="F18">
            <v>145.55000000000001</v>
          </cell>
          <cell r="G18">
            <v>151.07</v>
          </cell>
          <cell r="H18">
            <v>204.31</v>
          </cell>
          <cell r="I18">
            <v>205.89</v>
          </cell>
          <cell r="J18">
            <v>225.9</v>
          </cell>
          <cell r="K18">
            <v>347.88</v>
          </cell>
          <cell r="L18">
            <v>395.12</v>
          </cell>
          <cell r="M18">
            <v>382.59000000000003</v>
          </cell>
          <cell r="N18">
            <v>400.86000000000007</v>
          </cell>
          <cell r="O18">
            <v>419.39000000000004</v>
          </cell>
          <cell r="P18">
            <v>458.43</v>
          </cell>
          <cell r="Q18">
            <v>3604.12</v>
          </cell>
        </row>
        <row r="19">
          <cell r="A19" t="str">
            <v>ADJRES</v>
          </cell>
          <cell r="B19" t="str">
            <v>SERVICE ADJ-RESIDENTIAL</v>
          </cell>
          <cell r="C19" t="str">
            <v>N/A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-1.26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-1.26</v>
          </cell>
        </row>
        <row r="20">
          <cell r="A20" t="str">
            <v>EXTRAR</v>
          </cell>
          <cell r="B20" t="str">
            <v>EXTRA CAN/BAGS</v>
          </cell>
          <cell r="C20" t="str">
            <v>Item 100</v>
          </cell>
          <cell r="D20">
            <v>6.32</v>
          </cell>
          <cell r="E20">
            <v>224.35999999999999</v>
          </cell>
          <cell r="F20">
            <v>167.48</v>
          </cell>
          <cell r="G20">
            <v>676.24</v>
          </cell>
          <cell r="H20">
            <v>1109.1599999999999</v>
          </cell>
          <cell r="I20">
            <v>973.28</v>
          </cell>
          <cell r="J20">
            <v>748.92</v>
          </cell>
          <cell r="K20">
            <v>812.11999999999989</v>
          </cell>
          <cell r="L20">
            <v>707.83999999999992</v>
          </cell>
          <cell r="M20">
            <v>1280.9699999999998</v>
          </cell>
          <cell r="N20">
            <v>942.8499999999998</v>
          </cell>
          <cell r="O20">
            <v>1286.1200000000003</v>
          </cell>
          <cell r="P20">
            <v>1475.72</v>
          </cell>
          <cell r="Q20">
            <v>10405.059999999998</v>
          </cell>
        </row>
        <row r="21">
          <cell r="A21" t="str">
            <v>LOOSE-RES</v>
          </cell>
          <cell r="B21" t="str">
            <v>LOOSE MATERIAL -RES</v>
          </cell>
          <cell r="C21" t="str">
            <v>Item 150</v>
          </cell>
          <cell r="D21">
            <v>7.84</v>
          </cell>
          <cell r="E21">
            <v>50.96</v>
          </cell>
          <cell r="F21">
            <v>86.24</v>
          </cell>
          <cell r="G21">
            <v>90.16</v>
          </cell>
          <cell r="H21">
            <v>117.6</v>
          </cell>
          <cell r="I21">
            <v>3.92</v>
          </cell>
          <cell r="J21">
            <v>7.84</v>
          </cell>
          <cell r="K21">
            <v>7.84</v>
          </cell>
          <cell r="L21">
            <v>15.68</v>
          </cell>
          <cell r="M21">
            <v>15.68</v>
          </cell>
          <cell r="N21">
            <v>31.36</v>
          </cell>
          <cell r="O21">
            <v>15.68</v>
          </cell>
          <cell r="P21">
            <v>50.96</v>
          </cell>
          <cell r="Q21">
            <v>493.91999999999996</v>
          </cell>
        </row>
        <row r="22">
          <cell r="A22" t="str">
            <v>OFOWR</v>
          </cell>
          <cell r="B22" t="str">
            <v>OVERFILL/OVERWEIGHT CHG</v>
          </cell>
          <cell r="C22" t="str">
            <v>Item 207</v>
          </cell>
          <cell r="D22">
            <v>6.05</v>
          </cell>
          <cell r="E22">
            <v>686.68000000000006</v>
          </cell>
          <cell r="F22">
            <v>701.8</v>
          </cell>
          <cell r="G22">
            <v>910.52</v>
          </cell>
          <cell r="H22">
            <v>934.73</v>
          </cell>
          <cell r="I22">
            <v>1312.85</v>
          </cell>
          <cell r="J22">
            <v>850.03</v>
          </cell>
          <cell r="K22">
            <v>780.44999999999993</v>
          </cell>
          <cell r="L22">
            <v>362.99</v>
          </cell>
          <cell r="M22">
            <v>223.85</v>
          </cell>
          <cell r="N22">
            <v>317.63</v>
          </cell>
          <cell r="O22">
            <v>369.04999999999995</v>
          </cell>
          <cell r="P22">
            <v>184.52</v>
          </cell>
          <cell r="Q22">
            <v>7635.1</v>
          </cell>
        </row>
        <row r="23">
          <cell r="A23" t="str">
            <v>PDBAG-RES</v>
          </cell>
          <cell r="B23" t="str">
            <v>PREPAID BAG - RES</v>
          </cell>
          <cell r="C23" t="str">
            <v>Item 100</v>
          </cell>
          <cell r="D23">
            <v>7.37</v>
          </cell>
          <cell r="E23">
            <v>103.18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121.61</v>
          </cell>
          <cell r="M23">
            <v>291.11</v>
          </cell>
          <cell r="N23">
            <v>66.37</v>
          </cell>
          <cell r="O23">
            <v>250.61</v>
          </cell>
          <cell r="P23">
            <v>103.18</v>
          </cell>
          <cell r="Q23">
            <v>936.06000000000017</v>
          </cell>
        </row>
        <row r="24">
          <cell r="A24" t="str">
            <v>RDRIVEIN</v>
          </cell>
          <cell r="B24" t="str">
            <v>DRIVE IN SERVICE</v>
          </cell>
          <cell r="C24" t="str">
            <v>Item 80</v>
          </cell>
          <cell r="D24">
            <v>7.75</v>
          </cell>
          <cell r="E24">
            <v>442.69</v>
          </cell>
          <cell r="F24">
            <v>438.36</v>
          </cell>
          <cell r="G24">
            <v>435.78999999999996</v>
          </cell>
          <cell r="H24">
            <v>435.78999999999996</v>
          </cell>
          <cell r="I24">
            <v>428.03999999999996</v>
          </cell>
          <cell r="J24">
            <v>428.03999999999996</v>
          </cell>
          <cell r="K24">
            <v>445.27000000000004</v>
          </cell>
          <cell r="L24">
            <v>357.41000000000008</v>
          </cell>
          <cell r="M24">
            <v>447.95</v>
          </cell>
          <cell r="N24">
            <v>452.25</v>
          </cell>
          <cell r="O24">
            <v>451.28999999999996</v>
          </cell>
          <cell r="P24">
            <v>451.28999999999996</v>
          </cell>
          <cell r="Q24">
            <v>5214.17</v>
          </cell>
        </row>
        <row r="25">
          <cell r="A25" t="str">
            <v>RDRIVEINM</v>
          </cell>
          <cell r="B25" t="str">
            <v>DRIVE IN SVC RESI MNTHLY</v>
          </cell>
          <cell r="C25" t="str">
            <v>Item 80</v>
          </cell>
          <cell r="D25">
            <v>1.79</v>
          </cell>
          <cell r="E25">
            <v>14.32</v>
          </cell>
          <cell r="F25">
            <v>16.11</v>
          </cell>
          <cell r="G25">
            <v>16.11</v>
          </cell>
          <cell r="H25">
            <v>16.11</v>
          </cell>
          <cell r="I25">
            <v>16.11</v>
          </cell>
          <cell r="J25">
            <v>14.32</v>
          </cell>
          <cell r="K25">
            <v>16.11</v>
          </cell>
          <cell r="L25">
            <v>16.11</v>
          </cell>
          <cell r="M25">
            <v>17.009999999999998</v>
          </cell>
          <cell r="N25">
            <v>17</v>
          </cell>
          <cell r="O25">
            <v>17.100000000000001</v>
          </cell>
          <cell r="P25">
            <v>17.100000000000001</v>
          </cell>
          <cell r="Q25">
            <v>193.50999999999996</v>
          </cell>
        </row>
        <row r="26">
          <cell r="A26" t="str">
            <v>REDELIVER</v>
          </cell>
          <cell r="B26" t="str">
            <v>DELIVERY CHARGE</v>
          </cell>
          <cell r="C26" t="str">
            <v>Item 100</v>
          </cell>
          <cell r="D26">
            <v>17.37</v>
          </cell>
          <cell r="E26">
            <v>764.29000000000008</v>
          </cell>
          <cell r="F26">
            <v>781.65</v>
          </cell>
          <cell r="G26">
            <v>477.67</v>
          </cell>
          <cell r="H26">
            <v>321.35000000000002</v>
          </cell>
          <cell r="I26">
            <v>260.54000000000002</v>
          </cell>
          <cell r="J26">
            <v>147.65000000000003</v>
          </cell>
          <cell r="K26">
            <v>364.77</v>
          </cell>
          <cell r="L26">
            <v>269.23</v>
          </cell>
          <cell r="M26">
            <v>260.56</v>
          </cell>
          <cell r="N26">
            <v>633.99999999999989</v>
          </cell>
          <cell r="O26">
            <v>634.01</v>
          </cell>
          <cell r="P26">
            <v>503.71999999999997</v>
          </cell>
          <cell r="Q26">
            <v>5419.4400000000005</v>
          </cell>
        </row>
        <row r="27">
          <cell r="A27" t="str">
            <v>RESTART</v>
          </cell>
          <cell r="B27" t="str">
            <v>SERVICE RESTART FEE</v>
          </cell>
          <cell r="C27" t="str">
            <v>Item 51</v>
          </cell>
          <cell r="D27">
            <v>15.79</v>
          </cell>
          <cell r="E27">
            <v>568.44999999999993</v>
          </cell>
          <cell r="F27">
            <v>805.29</v>
          </cell>
          <cell r="G27">
            <v>576.34</v>
          </cell>
          <cell r="H27">
            <v>837.24999999999989</v>
          </cell>
          <cell r="I27">
            <v>725.95</v>
          </cell>
          <cell r="J27">
            <v>300.01000000000005</v>
          </cell>
          <cell r="K27">
            <v>284.22000000000003</v>
          </cell>
          <cell r="L27">
            <v>450.01000000000005</v>
          </cell>
          <cell r="M27">
            <v>600.0200000000001</v>
          </cell>
          <cell r="N27">
            <v>221.05999999999997</v>
          </cell>
          <cell r="O27">
            <v>497.4</v>
          </cell>
          <cell r="P27">
            <v>213.14999999999998</v>
          </cell>
          <cell r="Q27">
            <v>6079.1500000000005</v>
          </cell>
        </row>
        <row r="28">
          <cell r="A28" t="str">
            <v>ROLLM-RESI</v>
          </cell>
          <cell r="B28" t="str">
            <v>ROLLOUT RESI MTHLY UP TO</v>
          </cell>
          <cell r="C28" t="str">
            <v>Item 100</v>
          </cell>
          <cell r="D28">
            <v>1.74</v>
          </cell>
          <cell r="E28">
            <v>18.27</v>
          </cell>
          <cell r="F28">
            <v>8.6999999999999993</v>
          </cell>
          <cell r="G28">
            <v>6.09</v>
          </cell>
          <cell r="H28">
            <v>4.3499999999999996</v>
          </cell>
          <cell r="I28">
            <v>3.48</v>
          </cell>
          <cell r="J28">
            <v>11.309999999999999</v>
          </cell>
          <cell r="K28">
            <v>11.31</v>
          </cell>
          <cell r="L28">
            <v>13.149999999999999</v>
          </cell>
          <cell r="M28">
            <v>17.399999999999999</v>
          </cell>
          <cell r="N28">
            <v>19.14</v>
          </cell>
          <cell r="O28">
            <v>17.88</v>
          </cell>
          <cell r="P28">
            <v>17.010000000000002</v>
          </cell>
          <cell r="Q28">
            <v>148.09</v>
          </cell>
        </row>
        <row r="29">
          <cell r="A29" t="str">
            <v>ROLLW-RESI</v>
          </cell>
          <cell r="B29" t="str">
            <v>Rollout 25ft/can per pick up</v>
          </cell>
          <cell r="C29" t="str">
            <v>Item 205</v>
          </cell>
          <cell r="D29">
            <v>7.5350000000000001</v>
          </cell>
          <cell r="E29">
            <v>144.53</v>
          </cell>
          <cell r="F29">
            <v>89.9</v>
          </cell>
          <cell r="G29">
            <v>92.41</v>
          </cell>
          <cell r="H29">
            <v>91.550000000000011</v>
          </cell>
          <cell r="I29">
            <v>106.61</v>
          </cell>
          <cell r="J29">
            <v>136.76</v>
          </cell>
          <cell r="K29">
            <v>174.43</v>
          </cell>
          <cell r="L29">
            <v>222.98</v>
          </cell>
          <cell r="M29">
            <v>237.10000000000002</v>
          </cell>
          <cell r="N29">
            <v>241.3</v>
          </cell>
          <cell r="O29">
            <v>229.68</v>
          </cell>
          <cell r="P29">
            <v>232.43</v>
          </cell>
          <cell r="Q29">
            <v>1999.68</v>
          </cell>
        </row>
        <row r="30">
          <cell r="A30" t="str">
            <v>RWALKIN</v>
          </cell>
          <cell r="B30" t="str">
            <v>WALK IN SERVICE</v>
          </cell>
          <cell r="C30" t="str">
            <v>Item 80</v>
          </cell>
          <cell r="D30">
            <v>8.66</v>
          </cell>
          <cell r="E30">
            <v>93.48</v>
          </cell>
          <cell r="F30">
            <v>125.45999999999998</v>
          </cell>
          <cell r="G30">
            <v>125.46</v>
          </cell>
          <cell r="H30">
            <v>125.45999999999998</v>
          </cell>
          <cell r="I30">
            <v>123.46</v>
          </cell>
          <cell r="J30">
            <v>91.47999999999999</v>
          </cell>
          <cell r="K30">
            <v>52.64</v>
          </cell>
          <cell r="L30">
            <v>52.64</v>
          </cell>
          <cell r="M30">
            <v>52.64</v>
          </cell>
          <cell r="N30">
            <v>52.64</v>
          </cell>
          <cell r="O30">
            <v>50.64</v>
          </cell>
          <cell r="P30">
            <v>50.64</v>
          </cell>
          <cell r="Q30">
            <v>996.63999999999987</v>
          </cell>
        </row>
        <row r="31">
          <cell r="A31" t="str">
            <v>RXTRA60</v>
          </cell>
          <cell r="B31" t="str">
            <v>EXTRA 60GAL RESI</v>
          </cell>
          <cell r="C31" t="str">
            <v>Item 100</v>
          </cell>
          <cell r="D31">
            <v>7.1</v>
          </cell>
          <cell r="E31">
            <v>81.650000000000006</v>
          </cell>
          <cell r="F31">
            <v>163.29999999999998</v>
          </cell>
          <cell r="G31">
            <v>185.08999999999997</v>
          </cell>
          <cell r="H31">
            <v>142.47999999999999</v>
          </cell>
          <cell r="I31">
            <v>85.199999999999989</v>
          </cell>
          <cell r="J31">
            <v>99.4</v>
          </cell>
          <cell r="K31">
            <v>67.45</v>
          </cell>
          <cell r="L31">
            <v>138.45000000000002</v>
          </cell>
          <cell r="M31">
            <v>138.45000000000002</v>
          </cell>
          <cell r="N31">
            <v>85.2</v>
          </cell>
          <cell r="O31">
            <v>99.399999999999991</v>
          </cell>
          <cell r="P31">
            <v>113.6</v>
          </cell>
          <cell r="Q31">
            <v>1399.67</v>
          </cell>
        </row>
        <row r="32">
          <cell r="A32" t="str">
            <v>RXTRA90</v>
          </cell>
          <cell r="B32" t="str">
            <v>EXTRA 90GAL RESI</v>
          </cell>
          <cell r="C32" t="str">
            <v>Item 100</v>
          </cell>
          <cell r="D32">
            <v>7.31</v>
          </cell>
          <cell r="E32">
            <v>18.27</v>
          </cell>
          <cell r="F32">
            <v>29.24</v>
          </cell>
          <cell r="G32">
            <v>43.86</v>
          </cell>
          <cell r="H32">
            <v>25.589999999999996</v>
          </cell>
          <cell r="I32">
            <v>40.199999999999996</v>
          </cell>
          <cell r="J32">
            <v>51.17</v>
          </cell>
          <cell r="K32">
            <v>40.209999999999994</v>
          </cell>
          <cell r="L32">
            <v>36.550000000000004</v>
          </cell>
          <cell r="M32">
            <v>105.99999999999999</v>
          </cell>
          <cell r="N32">
            <v>18.27</v>
          </cell>
          <cell r="O32">
            <v>32.9</v>
          </cell>
          <cell r="P32">
            <v>32.89</v>
          </cell>
          <cell r="Q32">
            <v>475.14999999999992</v>
          </cell>
        </row>
        <row r="33">
          <cell r="A33" t="str">
            <v>SP</v>
          </cell>
          <cell r="B33" t="str">
            <v>SPECIAL PICKUP</v>
          </cell>
          <cell r="C33" t="str">
            <v>Item 100</v>
          </cell>
          <cell r="D33">
            <v>13.89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-19.829999999999998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-19.829999999999998</v>
          </cell>
        </row>
        <row r="34">
          <cell r="A34" t="str">
            <v>SP60-RES</v>
          </cell>
          <cell r="B34" t="str">
            <v>SPECIAL PICKUP 60GL RES</v>
          </cell>
          <cell r="C34" t="str">
            <v>Item 100</v>
          </cell>
          <cell r="D34">
            <v>13.89</v>
          </cell>
          <cell r="E34">
            <v>298.64</v>
          </cell>
          <cell r="F34">
            <v>375.02000000000004</v>
          </cell>
          <cell r="G34">
            <v>173.63</v>
          </cell>
          <cell r="H34">
            <v>243.07</v>
          </cell>
          <cell r="I34">
            <v>118.07000000000001</v>
          </cell>
          <cell r="J34">
            <v>69.45</v>
          </cell>
          <cell r="K34">
            <v>173.63</v>
          </cell>
          <cell r="L34">
            <v>118.06</v>
          </cell>
          <cell r="M34">
            <v>166.68</v>
          </cell>
          <cell r="N34">
            <v>111.12</v>
          </cell>
          <cell r="O34">
            <v>194.46</v>
          </cell>
          <cell r="P34">
            <v>83.34</v>
          </cell>
          <cell r="Q34">
            <v>2125.1700000000005</v>
          </cell>
        </row>
        <row r="35">
          <cell r="A35" t="str">
            <v>SP90-RES</v>
          </cell>
          <cell r="B35" t="str">
            <v>SPECIAL PICKUP 90GL RES</v>
          </cell>
          <cell r="C35" t="str">
            <v>Item 100</v>
          </cell>
          <cell r="D35">
            <v>16.579999999999998</v>
          </cell>
          <cell r="E35">
            <v>24.869999999999997</v>
          </cell>
          <cell r="F35">
            <v>74.61</v>
          </cell>
          <cell r="G35">
            <v>49.74</v>
          </cell>
          <cell r="H35">
            <v>0</v>
          </cell>
          <cell r="I35">
            <v>33.159999999999997</v>
          </cell>
          <cell r="J35">
            <v>58.03</v>
          </cell>
          <cell r="K35">
            <v>140.93</v>
          </cell>
          <cell r="L35">
            <v>41.45</v>
          </cell>
          <cell r="M35">
            <v>174.09</v>
          </cell>
          <cell r="N35">
            <v>74.61</v>
          </cell>
          <cell r="O35">
            <v>49.739999999999995</v>
          </cell>
          <cell r="P35">
            <v>8.2899999999999991</v>
          </cell>
          <cell r="Q35">
            <v>729.52</v>
          </cell>
        </row>
        <row r="36">
          <cell r="A36" t="str">
            <v>TIME15</v>
          </cell>
          <cell r="B36" t="str">
            <v>TIME CHRG - 15MIN</v>
          </cell>
          <cell r="C36" t="str">
            <v>Item 160</v>
          </cell>
          <cell r="D36">
            <v>30.26</v>
          </cell>
          <cell r="E36">
            <v>60.52</v>
          </cell>
          <cell r="F36">
            <v>151.30000000000001</v>
          </cell>
          <cell r="G36">
            <v>136.17000000000002</v>
          </cell>
          <cell r="H36">
            <v>181.56</v>
          </cell>
          <cell r="I36">
            <v>15.13</v>
          </cell>
          <cell r="J36">
            <v>75.650000000000006</v>
          </cell>
          <cell r="K36">
            <v>75.650000000000006</v>
          </cell>
          <cell r="L36">
            <v>45.39</v>
          </cell>
          <cell r="M36">
            <v>166.43</v>
          </cell>
          <cell r="N36">
            <v>0</v>
          </cell>
          <cell r="O36">
            <v>0</v>
          </cell>
          <cell r="P36">
            <v>60.52</v>
          </cell>
          <cell r="Q36">
            <v>968.31999999999994</v>
          </cell>
        </row>
        <row r="37">
          <cell r="A37" t="str">
            <v>TIME-XTRA15</v>
          </cell>
          <cell r="B37" t="str">
            <v>RESI TIME CHRG - XTRA PERSON</v>
          </cell>
          <cell r="C37" t="str">
            <v>Item 160</v>
          </cell>
          <cell r="D37">
            <v>10.5</v>
          </cell>
          <cell r="E37">
            <v>0</v>
          </cell>
          <cell r="F37">
            <v>15.75</v>
          </cell>
          <cell r="G37">
            <v>15.75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31.5</v>
          </cell>
        </row>
        <row r="38">
          <cell r="A38" t="str">
            <v>TIRE-RESI</v>
          </cell>
          <cell r="B38" t="str">
            <v>TIRE FEE - RESI</v>
          </cell>
          <cell r="C38" t="str">
            <v>Item 230</v>
          </cell>
          <cell r="D38">
            <v>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20</v>
          </cell>
          <cell r="P38">
            <v>0</v>
          </cell>
          <cell r="Q38">
            <v>20</v>
          </cell>
        </row>
        <row r="39">
          <cell r="A39" t="str">
            <v>TRIPRCANS</v>
          </cell>
          <cell r="B39" t="str">
            <v>RETURN TRIP CHARGE - CANS</v>
          </cell>
          <cell r="C39" t="str">
            <v>Item 70</v>
          </cell>
          <cell r="D39">
            <v>8</v>
          </cell>
          <cell r="E39">
            <v>20</v>
          </cell>
          <cell r="F39">
            <v>8</v>
          </cell>
          <cell r="G39">
            <v>0</v>
          </cell>
          <cell r="H39">
            <v>0</v>
          </cell>
          <cell r="I39">
            <v>0</v>
          </cell>
          <cell r="J39">
            <v>4</v>
          </cell>
          <cell r="K39">
            <v>4</v>
          </cell>
          <cell r="L39">
            <v>8</v>
          </cell>
          <cell r="M39">
            <v>8</v>
          </cell>
          <cell r="N39">
            <v>0</v>
          </cell>
          <cell r="O39">
            <v>8</v>
          </cell>
          <cell r="P39">
            <v>12</v>
          </cell>
          <cell r="Q39">
            <v>72</v>
          </cell>
        </row>
        <row r="40">
          <cell r="A40" t="str">
            <v>TRIPRCARTS</v>
          </cell>
          <cell r="B40" t="str">
            <v>RESI TRIP CHARGE - CARTS</v>
          </cell>
          <cell r="C40" t="str">
            <v>Item 70</v>
          </cell>
          <cell r="D40">
            <v>8</v>
          </cell>
          <cell r="E40">
            <v>4</v>
          </cell>
          <cell r="F40">
            <v>4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</v>
          </cell>
          <cell r="N40">
            <v>0</v>
          </cell>
          <cell r="O40">
            <v>0</v>
          </cell>
          <cell r="P40">
            <v>0</v>
          </cell>
          <cell r="Q40">
            <v>16</v>
          </cell>
        </row>
        <row r="41">
          <cell r="A41" t="str">
            <v>UNLOCKRES</v>
          </cell>
          <cell r="B41" t="str">
            <v>UNLOCK/UNLATCH REFUSE</v>
          </cell>
          <cell r="C41" t="str">
            <v>Item 100</v>
          </cell>
          <cell r="D41">
            <v>3.42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1.71</v>
          </cell>
          <cell r="N41">
            <v>1.71</v>
          </cell>
          <cell r="O41">
            <v>1.71</v>
          </cell>
          <cell r="P41">
            <v>1.71</v>
          </cell>
          <cell r="Q41">
            <v>6.84</v>
          </cell>
        </row>
        <row r="42">
          <cell r="A42" t="str">
            <v>UNLOCKRESW1</v>
          </cell>
          <cell r="B42" t="str">
            <v>UNLOCK/UNLATCH WEEKLY</v>
          </cell>
          <cell r="C42" t="str">
            <v>Item 100</v>
          </cell>
          <cell r="D42">
            <v>29.62</v>
          </cell>
          <cell r="E42">
            <v>18.100000000000001</v>
          </cell>
          <cell r="F42">
            <v>0</v>
          </cell>
          <cell r="G42">
            <v>7.4</v>
          </cell>
          <cell r="H42">
            <v>14.81</v>
          </cell>
          <cell r="I42">
            <v>14.81</v>
          </cell>
          <cell r="J42">
            <v>80.63</v>
          </cell>
          <cell r="K42">
            <v>95.44</v>
          </cell>
          <cell r="L42">
            <v>103.67</v>
          </cell>
          <cell r="M42">
            <v>103.67</v>
          </cell>
          <cell r="N42">
            <v>103.67</v>
          </cell>
          <cell r="O42">
            <v>103.67</v>
          </cell>
          <cell r="P42">
            <v>92.15</v>
          </cell>
          <cell r="Q42">
            <v>738.02</v>
          </cell>
        </row>
        <row r="43">
          <cell r="A43" t="str">
            <v>WLKNRW1</v>
          </cell>
          <cell r="B43" t="str">
            <v>WALK IN 5-25</v>
          </cell>
          <cell r="C43" t="str">
            <v>N/A</v>
          </cell>
          <cell r="D43">
            <v>2</v>
          </cell>
          <cell r="E43">
            <v>0</v>
          </cell>
          <cell r="F43">
            <v>2.4</v>
          </cell>
          <cell r="G43">
            <v>2.4</v>
          </cell>
          <cell r="H43">
            <v>2.4</v>
          </cell>
          <cell r="I43">
            <v>2.4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9.6</v>
          </cell>
        </row>
        <row r="44">
          <cell r="A44" t="str">
            <v>2178-RES</v>
          </cell>
          <cell r="B44" t="str">
            <v>FUEL AND MATERIAL SURCHARGE</v>
          </cell>
          <cell r="C44" t="str">
            <v>N/A</v>
          </cell>
          <cell r="D44">
            <v>0</v>
          </cell>
          <cell r="E44">
            <v>1604.6699999999996</v>
          </cell>
          <cell r="F44">
            <v>1700.51</v>
          </cell>
          <cell r="G44">
            <v>3649.06</v>
          </cell>
          <cell r="H44">
            <v>3157.06</v>
          </cell>
          <cell r="I44">
            <v>2187.73</v>
          </cell>
          <cell r="J44">
            <v>2231.6000000000004</v>
          </cell>
          <cell r="K44">
            <v>3430.0800000000004</v>
          </cell>
          <cell r="L44">
            <v>2247.2299999999996</v>
          </cell>
          <cell r="M44">
            <v>9.629999999999999</v>
          </cell>
          <cell r="N44">
            <v>0</v>
          </cell>
          <cell r="O44">
            <v>1558.5799999999997</v>
          </cell>
          <cell r="P44">
            <v>3114.21</v>
          </cell>
          <cell r="Q44">
            <v>24890.359999999997</v>
          </cell>
        </row>
        <row r="46">
          <cell r="B46" t="str">
            <v>TOTAL RESIDENTIAL GARBAGE</v>
          </cell>
          <cell r="E46">
            <v>158557.79999999999</v>
          </cell>
          <cell r="F46">
            <v>159634.44999999992</v>
          </cell>
          <cell r="G46">
            <v>160044.80999999994</v>
          </cell>
          <cell r="H46">
            <v>161738.25000000006</v>
          </cell>
          <cell r="I46">
            <v>160620.80000000005</v>
          </cell>
          <cell r="J46">
            <v>158758.38000000003</v>
          </cell>
          <cell r="K46">
            <v>162819.63999999996</v>
          </cell>
          <cell r="L46">
            <v>161766.48000000004</v>
          </cell>
          <cell r="M46">
            <v>159962.74000000002</v>
          </cell>
          <cell r="N46">
            <v>158444.28999999998</v>
          </cell>
          <cell r="O46">
            <v>163381.59999999995</v>
          </cell>
          <cell r="P46">
            <v>162532.94</v>
          </cell>
          <cell r="Q46">
            <v>1928262.18</v>
          </cell>
        </row>
        <row r="47">
          <cell r="AE47">
            <v>74097.493213145281</v>
          </cell>
        </row>
        <row r="50">
          <cell r="A50" t="str">
            <v>COMMERCIAL SERVICES</v>
          </cell>
          <cell r="B50" t="str">
            <v>COMMERCIAL SERVICES</v>
          </cell>
        </row>
        <row r="52">
          <cell r="A52" t="str">
            <v>COMMERCIAL GARBAGE</v>
          </cell>
          <cell r="B52" t="str">
            <v>COMMERCIAL GARBAGE</v>
          </cell>
          <cell r="F52" t="str">
            <v/>
          </cell>
          <cell r="G52" t="str">
            <v/>
          </cell>
        </row>
        <row r="53">
          <cell r="A53" t="str">
            <v>300C2W1</v>
          </cell>
          <cell r="B53" t="str">
            <v>1-300 GL CART 2X WK SVC</v>
          </cell>
          <cell r="C53" t="str">
            <v>Item 240</v>
          </cell>
          <cell r="D53">
            <v>273.92</v>
          </cell>
          <cell r="E53">
            <v>23557.119999999999</v>
          </cell>
          <cell r="F53">
            <v>23721.469999999998</v>
          </cell>
          <cell r="G53">
            <v>29670.84</v>
          </cell>
          <cell r="H53">
            <v>30678.879999999997</v>
          </cell>
          <cell r="I53">
            <v>32702.87</v>
          </cell>
          <cell r="J53">
            <v>23187.68</v>
          </cell>
          <cell r="K53">
            <v>21913.57</v>
          </cell>
          <cell r="L53">
            <v>20483.11</v>
          </cell>
          <cell r="M53">
            <v>23407.85</v>
          </cell>
          <cell r="N53">
            <v>23724.5</v>
          </cell>
          <cell r="O53">
            <v>22644.04</v>
          </cell>
          <cell r="P53">
            <v>25097.919999999998</v>
          </cell>
          <cell r="Q53">
            <v>300789.84999999998</v>
          </cell>
        </row>
        <row r="54">
          <cell r="A54" t="str">
            <v>300C3W1</v>
          </cell>
          <cell r="B54" t="str">
            <v>1-300 GL CART 3X WK SVC</v>
          </cell>
          <cell r="C54" t="str">
            <v>Item 240</v>
          </cell>
          <cell r="D54">
            <v>410.88</v>
          </cell>
          <cell r="E54">
            <v>15779.369999999999</v>
          </cell>
          <cell r="F54">
            <v>15487</v>
          </cell>
          <cell r="G54">
            <v>23588.7</v>
          </cell>
          <cell r="H54">
            <v>23243.95</v>
          </cell>
          <cell r="I54">
            <v>19975.080000000002</v>
          </cell>
          <cell r="J54">
            <v>17952.239999999998</v>
          </cell>
          <cell r="K54">
            <v>15423.779999999999</v>
          </cell>
          <cell r="L54">
            <v>12832.07</v>
          </cell>
          <cell r="M54">
            <v>11536.24</v>
          </cell>
          <cell r="N54">
            <v>13182.39</v>
          </cell>
          <cell r="O54">
            <v>13559.039999999999</v>
          </cell>
          <cell r="P54">
            <v>14380.8</v>
          </cell>
          <cell r="Q54">
            <v>196940.66</v>
          </cell>
        </row>
        <row r="55">
          <cell r="A55" t="str">
            <v>300C4W1</v>
          </cell>
          <cell r="B55" t="str">
            <v>1-300 GL CART 4X WK SVC</v>
          </cell>
          <cell r="C55" t="str">
            <v>Item 240</v>
          </cell>
          <cell r="D55">
            <v>547.84</v>
          </cell>
          <cell r="E55">
            <v>0</v>
          </cell>
          <cell r="F55">
            <v>418.93</v>
          </cell>
          <cell r="G55">
            <v>547.84</v>
          </cell>
          <cell r="H55">
            <v>547.84</v>
          </cell>
          <cell r="I55">
            <v>547.84</v>
          </cell>
          <cell r="J55">
            <v>547.84</v>
          </cell>
          <cell r="K55">
            <v>547.84</v>
          </cell>
          <cell r="L55">
            <v>547.84</v>
          </cell>
          <cell r="M55">
            <v>547.84</v>
          </cell>
          <cell r="N55">
            <v>547.84</v>
          </cell>
          <cell r="O55">
            <v>547.84</v>
          </cell>
          <cell r="P55">
            <v>547.84</v>
          </cell>
          <cell r="Q55">
            <v>5897.3300000000008</v>
          </cell>
        </row>
        <row r="56">
          <cell r="A56" t="str">
            <v>300C5W1</v>
          </cell>
          <cell r="B56" t="str">
            <v>1-300 GL CART 5X WK SVC</v>
          </cell>
          <cell r="C56" t="str">
            <v>Item 240</v>
          </cell>
          <cell r="D56">
            <v>684.8</v>
          </cell>
          <cell r="E56">
            <v>3423.9999999999995</v>
          </cell>
          <cell r="F56">
            <v>3423.9999999999995</v>
          </cell>
          <cell r="G56">
            <v>3423.9999999999995</v>
          </cell>
          <cell r="H56">
            <v>3423.9999999999995</v>
          </cell>
          <cell r="I56">
            <v>3423.9999999999995</v>
          </cell>
          <cell r="J56">
            <v>3423.9999999999995</v>
          </cell>
          <cell r="K56">
            <v>3423.9999999999995</v>
          </cell>
          <cell r="L56">
            <v>3423.9999999999995</v>
          </cell>
          <cell r="M56">
            <v>3423.9999999999995</v>
          </cell>
          <cell r="N56">
            <v>3423.9999999999995</v>
          </cell>
          <cell r="O56">
            <v>3424</v>
          </cell>
          <cell r="P56">
            <v>3424</v>
          </cell>
          <cell r="Q56">
            <v>41087.999999999993</v>
          </cell>
        </row>
        <row r="57">
          <cell r="A57" t="str">
            <v>300CE1</v>
          </cell>
          <cell r="B57" t="str">
            <v>1-300 GL CART EOW SVC</v>
          </cell>
          <cell r="C57" t="str">
            <v>Item 240</v>
          </cell>
          <cell r="D57">
            <v>68.64</v>
          </cell>
          <cell r="E57">
            <v>2728.39</v>
          </cell>
          <cell r="F57">
            <v>2416.12</v>
          </cell>
          <cell r="G57">
            <v>2539.6799999999998</v>
          </cell>
          <cell r="H57">
            <v>2676.96</v>
          </cell>
          <cell r="I57">
            <v>2814.24</v>
          </cell>
          <cell r="J57">
            <v>2882.8799999999997</v>
          </cell>
          <cell r="K57">
            <v>2734.1499999999996</v>
          </cell>
          <cell r="L57">
            <v>2745.6</v>
          </cell>
          <cell r="M57">
            <v>2848.56</v>
          </cell>
          <cell r="N57">
            <v>2985.84</v>
          </cell>
          <cell r="O57">
            <v>2873.73</v>
          </cell>
          <cell r="P57">
            <v>2965.24</v>
          </cell>
          <cell r="Q57">
            <v>33211.39</v>
          </cell>
        </row>
        <row r="58">
          <cell r="A58" t="str">
            <v>300CTPU</v>
          </cell>
          <cell r="B58" t="str">
            <v>300 GL CART TEMP PICKUP</v>
          </cell>
          <cell r="C58" t="str">
            <v>Item 240</v>
          </cell>
          <cell r="D58">
            <v>31.63</v>
          </cell>
          <cell r="E58">
            <v>284.67</v>
          </cell>
          <cell r="F58">
            <v>506.08</v>
          </cell>
          <cell r="G58">
            <v>347.93</v>
          </cell>
          <cell r="H58">
            <v>569.34</v>
          </cell>
          <cell r="I58">
            <v>474.45</v>
          </cell>
          <cell r="J58">
            <v>221.41</v>
          </cell>
          <cell r="K58">
            <v>189.78</v>
          </cell>
          <cell r="L58">
            <v>189.78</v>
          </cell>
          <cell r="M58">
            <v>31.63</v>
          </cell>
          <cell r="N58">
            <v>347.93</v>
          </cell>
          <cell r="O58">
            <v>221.41</v>
          </cell>
          <cell r="P58">
            <v>253.04</v>
          </cell>
          <cell r="Q58">
            <v>3637.45</v>
          </cell>
        </row>
        <row r="59">
          <cell r="A59" t="str">
            <v>300CW1</v>
          </cell>
          <cell r="B59" t="str">
            <v>1-300 GL CART WEEKLY SVC</v>
          </cell>
          <cell r="C59" t="str">
            <v>Item 240</v>
          </cell>
          <cell r="D59">
            <v>136.96</v>
          </cell>
          <cell r="E59">
            <v>24714.41</v>
          </cell>
          <cell r="F59">
            <v>24721.280000000002</v>
          </cell>
          <cell r="G59">
            <v>24639.09</v>
          </cell>
          <cell r="H59">
            <v>23111.940000000002</v>
          </cell>
          <cell r="I59">
            <v>23242.11</v>
          </cell>
          <cell r="J59">
            <v>23933.75</v>
          </cell>
          <cell r="K59">
            <v>24695.77</v>
          </cell>
          <cell r="L59">
            <v>24632.239999999998</v>
          </cell>
          <cell r="M59">
            <v>24858.240000000002</v>
          </cell>
          <cell r="N59">
            <v>27323.440000000002</v>
          </cell>
          <cell r="O59">
            <v>25851.18</v>
          </cell>
          <cell r="P59">
            <v>24310.399999999998</v>
          </cell>
          <cell r="Q59">
            <v>296033.85000000003</v>
          </cell>
        </row>
        <row r="60">
          <cell r="A60" t="str">
            <v>60C2W1</v>
          </cell>
          <cell r="B60" t="str">
            <v>1-60 GAL CART CMML 2X WK</v>
          </cell>
          <cell r="C60" t="str">
            <v>Item 240</v>
          </cell>
          <cell r="D60">
            <v>77.510000000000005</v>
          </cell>
          <cell r="E60">
            <v>146.4</v>
          </cell>
          <cell r="F60">
            <v>232.53000000000003</v>
          </cell>
          <cell r="G60">
            <v>292.81000000000006</v>
          </cell>
          <cell r="H60">
            <v>223.91000000000003</v>
          </cell>
          <cell r="I60">
            <v>310.04000000000002</v>
          </cell>
          <cell r="J60">
            <v>215.3</v>
          </cell>
          <cell r="K60">
            <v>155.02000000000001</v>
          </cell>
          <cell r="L60">
            <v>155.02000000000001</v>
          </cell>
          <cell r="M60">
            <v>155.02000000000001</v>
          </cell>
          <cell r="N60">
            <v>155.02000000000001</v>
          </cell>
          <cell r="O60">
            <v>155.02000000000001</v>
          </cell>
          <cell r="P60">
            <v>155.02000000000001</v>
          </cell>
          <cell r="Q60">
            <v>2351.11</v>
          </cell>
        </row>
        <row r="61">
          <cell r="A61" t="str">
            <v>60CE1</v>
          </cell>
          <cell r="B61" t="str">
            <v>1-60 GAL CART CMML EOW</v>
          </cell>
          <cell r="C61" t="str">
            <v>Item 240</v>
          </cell>
          <cell r="D61">
            <v>19.420000000000002</v>
          </cell>
          <cell r="E61">
            <v>38.840000000000003</v>
          </cell>
          <cell r="F61">
            <v>271.88</v>
          </cell>
          <cell r="G61">
            <v>233.04</v>
          </cell>
          <cell r="H61">
            <v>178.01</v>
          </cell>
          <cell r="I61">
            <v>252.46</v>
          </cell>
          <cell r="J61">
            <v>228.18</v>
          </cell>
          <cell r="K61">
            <v>299.39</v>
          </cell>
          <cell r="L61">
            <v>252.46</v>
          </cell>
          <cell r="M61">
            <v>239.3</v>
          </cell>
          <cell r="N61">
            <v>233.04000000000002</v>
          </cell>
          <cell r="O61">
            <v>233.04000000000002</v>
          </cell>
          <cell r="P61">
            <v>233.04000000000002</v>
          </cell>
          <cell r="Q61">
            <v>2692.6800000000003</v>
          </cell>
        </row>
        <row r="62">
          <cell r="A62" t="str">
            <v>60CM1</v>
          </cell>
          <cell r="B62" t="str">
            <v>1-60 GAL CART CMML MNTHLY</v>
          </cell>
          <cell r="C62" t="str">
            <v>Item 240</v>
          </cell>
          <cell r="D62">
            <v>8.9499999999999993</v>
          </cell>
          <cell r="E62">
            <v>134.25</v>
          </cell>
          <cell r="F62">
            <v>8.9499999999999993</v>
          </cell>
          <cell r="G62">
            <v>8.9499999999999993</v>
          </cell>
          <cell r="H62">
            <v>8.9499999999999993</v>
          </cell>
          <cell r="I62">
            <v>8.9499999999999993</v>
          </cell>
          <cell r="J62">
            <v>8.9499999999999993</v>
          </cell>
          <cell r="K62">
            <v>0</v>
          </cell>
          <cell r="L62">
            <v>0</v>
          </cell>
          <cell r="M62">
            <v>0</v>
          </cell>
          <cell r="N62">
            <v>8.9499999999999993</v>
          </cell>
          <cell r="O62">
            <v>8.9499999999999993</v>
          </cell>
          <cell r="P62">
            <v>8.9499999999999993</v>
          </cell>
          <cell r="Q62">
            <v>205.84999999999991</v>
          </cell>
        </row>
        <row r="63">
          <cell r="A63" t="str">
            <v>60CW1</v>
          </cell>
          <cell r="B63" t="str">
            <v>1-60 GAL CART CMML WKLY</v>
          </cell>
          <cell r="C63" t="str">
            <v>Item 240</v>
          </cell>
          <cell r="D63">
            <v>38.75</v>
          </cell>
          <cell r="E63">
            <v>4895.08</v>
          </cell>
          <cell r="F63">
            <v>5214.76</v>
          </cell>
          <cell r="G63">
            <v>5406.58</v>
          </cell>
          <cell r="H63">
            <v>5477.74</v>
          </cell>
          <cell r="I63">
            <v>5568.3700000000008</v>
          </cell>
          <cell r="J63">
            <v>6018.81</v>
          </cell>
          <cell r="K63">
            <v>4044.5199999999995</v>
          </cell>
          <cell r="L63">
            <v>4068.75</v>
          </cell>
          <cell r="M63">
            <v>3985.43</v>
          </cell>
          <cell r="N63">
            <v>3797.49</v>
          </cell>
          <cell r="O63">
            <v>3857.56</v>
          </cell>
          <cell r="P63">
            <v>3826.5499999999997</v>
          </cell>
          <cell r="Q63">
            <v>56161.64</v>
          </cell>
        </row>
        <row r="64">
          <cell r="A64" t="str">
            <v>65C2WB1</v>
          </cell>
          <cell r="B64" t="str">
            <v>1-65 GAL BEAR CART CMML 2X WK</v>
          </cell>
          <cell r="C64" t="str">
            <v>Item 240</v>
          </cell>
          <cell r="D64">
            <v>83.14</v>
          </cell>
          <cell r="E64">
            <v>581.98</v>
          </cell>
          <cell r="F64">
            <v>581.98</v>
          </cell>
          <cell r="G64">
            <v>678.97</v>
          </cell>
          <cell r="H64">
            <v>748.26</v>
          </cell>
          <cell r="I64">
            <v>831.4</v>
          </cell>
          <cell r="J64">
            <v>665.12</v>
          </cell>
          <cell r="K64">
            <v>600.46</v>
          </cell>
          <cell r="L64">
            <v>563.5</v>
          </cell>
          <cell r="M64">
            <v>581.98</v>
          </cell>
          <cell r="N64">
            <v>581.98</v>
          </cell>
          <cell r="O64">
            <v>581.98</v>
          </cell>
          <cell r="P64">
            <v>581.98</v>
          </cell>
          <cell r="Q64">
            <v>7579.5899999999983</v>
          </cell>
        </row>
        <row r="65">
          <cell r="A65" t="str">
            <v>65CWB1</v>
          </cell>
          <cell r="B65" t="str">
            <v>1-65 GAL BEAR CART CMML WKLY</v>
          </cell>
          <cell r="C65" t="str">
            <v>Item 240</v>
          </cell>
          <cell r="D65">
            <v>41.57</v>
          </cell>
          <cell r="E65">
            <v>1454.95</v>
          </cell>
          <cell r="F65">
            <v>1454.95</v>
          </cell>
          <cell r="G65">
            <v>1475.73</v>
          </cell>
          <cell r="H65">
            <v>1342.67</v>
          </cell>
          <cell r="I65">
            <v>1247.1000000000001</v>
          </cell>
          <cell r="J65">
            <v>1340.63</v>
          </cell>
          <cell r="K65">
            <v>488.45000000000005</v>
          </cell>
          <cell r="L65">
            <v>258.14999999999998</v>
          </cell>
          <cell r="M65">
            <v>457.27</v>
          </cell>
          <cell r="N65">
            <v>436.48</v>
          </cell>
          <cell r="O65">
            <v>426.09</v>
          </cell>
          <cell r="P65">
            <v>498.83</v>
          </cell>
          <cell r="Q65">
            <v>10881.300000000001</v>
          </cell>
        </row>
        <row r="66">
          <cell r="A66" t="str">
            <v>90C2W1</v>
          </cell>
          <cell r="B66" t="str">
            <v>1-90 GAL CART CMML 2X WK</v>
          </cell>
          <cell r="C66" t="str">
            <v>Item 240</v>
          </cell>
          <cell r="D66">
            <v>89.28</v>
          </cell>
          <cell r="E66">
            <v>357.12</v>
          </cell>
          <cell r="F66">
            <v>412.91999999999996</v>
          </cell>
          <cell r="G66">
            <v>605.11999999999989</v>
          </cell>
          <cell r="H66">
            <v>803.5100000000001</v>
          </cell>
          <cell r="I66">
            <v>753.91000000000008</v>
          </cell>
          <cell r="J66">
            <v>643.54000000000008</v>
          </cell>
          <cell r="K66">
            <v>803.52</v>
          </cell>
          <cell r="L66">
            <v>535.67999999999995</v>
          </cell>
          <cell r="M66">
            <v>535.68000000000006</v>
          </cell>
          <cell r="N66">
            <v>456.31</v>
          </cell>
          <cell r="O66">
            <v>476.15</v>
          </cell>
          <cell r="P66">
            <v>658.43999999999994</v>
          </cell>
          <cell r="Q66">
            <v>7041.9</v>
          </cell>
        </row>
        <row r="67">
          <cell r="A67" t="str">
            <v>90C3W1</v>
          </cell>
          <cell r="B67" t="str">
            <v>1-90 GAL CART CMML 3X WK</v>
          </cell>
          <cell r="C67" t="str">
            <v>Item 240</v>
          </cell>
          <cell r="D67">
            <v>133.93</v>
          </cell>
          <cell r="E67">
            <v>113.32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30.9</v>
          </cell>
          <cell r="N67">
            <v>133.93</v>
          </cell>
          <cell r="O67">
            <v>133.93</v>
          </cell>
          <cell r="P67">
            <v>535.72</v>
          </cell>
          <cell r="Q67">
            <v>947.8</v>
          </cell>
        </row>
        <row r="68">
          <cell r="A68" t="str">
            <v>90C5W1</v>
          </cell>
          <cell r="B68" t="str">
            <v>1-90 GAL CART CMML 5X WK</v>
          </cell>
          <cell r="C68" t="str">
            <v>Item 240</v>
          </cell>
          <cell r="D68">
            <v>223.21</v>
          </cell>
          <cell r="E68">
            <v>0</v>
          </cell>
          <cell r="F68">
            <v>0</v>
          </cell>
          <cell r="G68">
            <v>0</v>
          </cell>
          <cell r="H68">
            <v>145.57</v>
          </cell>
          <cell r="I68">
            <v>223.21</v>
          </cell>
          <cell r="J68">
            <v>223.21</v>
          </cell>
          <cell r="K68">
            <v>223.21</v>
          </cell>
          <cell r="L68">
            <v>223.21</v>
          </cell>
          <cell r="M68">
            <v>223.21</v>
          </cell>
          <cell r="N68">
            <v>223.21</v>
          </cell>
          <cell r="O68">
            <v>223.21</v>
          </cell>
          <cell r="P68">
            <v>223.21</v>
          </cell>
          <cell r="Q68">
            <v>1931.2500000000002</v>
          </cell>
        </row>
        <row r="69">
          <cell r="A69" t="str">
            <v>90CE1</v>
          </cell>
          <cell r="B69" t="str">
            <v>1-90 GAL CART CMML EOW</v>
          </cell>
          <cell r="C69" t="str">
            <v>Item 240</v>
          </cell>
          <cell r="D69">
            <v>22.37</v>
          </cell>
          <cell r="E69">
            <v>22.37</v>
          </cell>
          <cell r="F69">
            <v>44.74</v>
          </cell>
          <cell r="G69">
            <v>67.11</v>
          </cell>
          <cell r="H69">
            <v>-67.109999999999985</v>
          </cell>
          <cell r="I69">
            <v>44.74</v>
          </cell>
          <cell r="J69">
            <v>44.74</v>
          </cell>
          <cell r="K69">
            <v>22.37</v>
          </cell>
          <cell r="L69">
            <v>44.74</v>
          </cell>
          <cell r="M69">
            <v>44.74</v>
          </cell>
          <cell r="N69">
            <v>44.74</v>
          </cell>
          <cell r="O69">
            <v>44.74</v>
          </cell>
          <cell r="P69">
            <v>22.37</v>
          </cell>
          <cell r="Q69">
            <v>380.29000000000008</v>
          </cell>
        </row>
        <row r="70">
          <cell r="A70" t="str">
            <v>90CM1</v>
          </cell>
          <cell r="B70" t="str">
            <v>1-90 GAL CART CMML MONTHLY</v>
          </cell>
          <cell r="C70" t="str">
            <v>Item 240</v>
          </cell>
          <cell r="D70">
            <v>10.31</v>
          </cell>
          <cell r="E70">
            <v>10.31</v>
          </cell>
          <cell r="F70">
            <v>7.73</v>
          </cell>
          <cell r="G70">
            <v>10.31</v>
          </cell>
          <cell r="H70">
            <v>10.31</v>
          </cell>
          <cell r="I70">
            <v>10.31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48.970000000000006</v>
          </cell>
        </row>
        <row r="71">
          <cell r="A71" t="str">
            <v>90CW1</v>
          </cell>
          <cell r="B71" t="str">
            <v>1-90 GAL CART CMML WKLY</v>
          </cell>
          <cell r="C71" t="str">
            <v>Item 240</v>
          </cell>
          <cell r="D71">
            <v>44.64</v>
          </cell>
          <cell r="E71">
            <v>7557.8000000000011</v>
          </cell>
          <cell r="F71">
            <v>7426.98</v>
          </cell>
          <cell r="G71">
            <v>7540.79</v>
          </cell>
          <cell r="H71">
            <v>7415.79</v>
          </cell>
          <cell r="I71">
            <v>7337.7</v>
          </cell>
          <cell r="J71">
            <v>7581.35</v>
          </cell>
          <cell r="K71">
            <v>6916.9499999999989</v>
          </cell>
          <cell r="L71">
            <v>6897.45</v>
          </cell>
          <cell r="M71">
            <v>6963.83</v>
          </cell>
          <cell r="N71">
            <v>6807.6</v>
          </cell>
          <cell r="O71">
            <v>6584.4</v>
          </cell>
          <cell r="P71">
            <v>6082.2</v>
          </cell>
          <cell r="Q71">
            <v>85112.839999999982</v>
          </cell>
        </row>
        <row r="72">
          <cell r="A72" t="str">
            <v>95C2WB1</v>
          </cell>
          <cell r="B72" t="str">
            <v>1-95 GAL BEAR CART CMML 2X WK</v>
          </cell>
          <cell r="C72" t="str">
            <v>Item 240</v>
          </cell>
          <cell r="D72">
            <v>92.32</v>
          </cell>
          <cell r="E72">
            <v>1015.52</v>
          </cell>
          <cell r="F72">
            <v>1015.52</v>
          </cell>
          <cell r="G72">
            <v>1200.1599999999999</v>
          </cell>
          <cell r="H72">
            <v>1200.1599999999999</v>
          </cell>
          <cell r="I72">
            <v>1200.1599999999999</v>
          </cell>
          <cell r="J72">
            <v>1015.52</v>
          </cell>
          <cell r="K72">
            <v>1084.76</v>
          </cell>
          <cell r="L72">
            <v>1107.8399999999999</v>
          </cell>
          <cell r="M72">
            <v>1107.8399999999999</v>
          </cell>
          <cell r="N72">
            <v>1107.8399999999999</v>
          </cell>
          <cell r="O72">
            <v>1107.8399999999999</v>
          </cell>
          <cell r="P72">
            <v>1188.6199999999999</v>
          </cell>
          <cell r="Q72">
            <v>13351.779999999999</v>
          </cell>
        </row>
        <row r="73">
          <cell r="A73" t="str">
            <v>95C3WB1</v>
          </cell>
          <cell r="B73" t="str">
            <v>1-95 GAL BEAR CART CMML 3X WK</v>
          </cell>
          <cell r="C73" t="str">
            <v>Item 240</v>
          </cell>
          <cell r="D73">
            <v>138.47</v>
          </cell>
          <cell r="E73">
            <v>415.41</v>
          </cell>
          <cell r="F73">
            <v>1038.53</v>
          </cell>
          <cell r="G73">
            <v>665.71</v>
          </cell>
          <cell r="H73">
            <v>-830.81999999999994</v>
          </cell>
          <cell r="I73">
            <v>415.41</v>
          </cell>
          <cell r="J73">
            <v>415.41</v>
          </cell>
          <cell r="K73">
            <v>415.41</v>
          </cell>
          <cell r="L73">
            <v>415.41</v>
          </cell>
          <cell r="M73">
            <v>415.41</v>
          </cell>
          <cell r="N73">
            <v>415.41</v>
          </cell>
          <cell r="O73">
            <v>415.41</v>
          </cell>
          <cell r="P73">
            <v>415.41</v>
          </cell>
          <cell r="Q73">
            <v>4612.1099999999997</v>
          </cell>
        </row>
        <row r="74">
          <cell r="A74" t="str">
            <v>95C5WB1</v>
          </cell>
          <cell r="B74" t="str">
            <v>1-95 GAL BEAR CART CMML 5X WK</v>
          </cell>
          <cell r="C74" t="str">
            <v>Item 240</v>
          </cell>
          <cell r="D74">
            <v>230.8</v>
          </cell>
          <cell r="E74">
            <v>461.6</v>
          </cell>
          <cell r="F74">
            <v>461.6</v>
          </cell>
          <cell r="G74">
            <v>461.6</v>
          </cell>
          <cell r="H74">
            <v>692.40000000000009</v>
          </cell>
          <cell r="I74">
            <v>692.40000000000009</v>
          </cell>
          <cell r="J74">
            <v>692.40000000000009</v>
          </cell>
          <cell r="K74">
            <v>346.20000000000005</v>
          </cell>
          <cell r="L74">
            <v>461.6</v>
          </cell>
          <cell r="M74">
            <v>461.6</v>
          </cell>
          <cell r="N74">
            <v>461.6</v>
          </cell>
          <cell r="O74">
            <v>461.6</v>
          </cell>
          <cell r="P74">
            <v>461.6</v>
          </cell>
          <cell r="Q74">
            <v>6116.2000000000025</v>
          </cell>
        </row>
        <row r="75">
          <cell r="A75" t="str">
            <v>95CWB1</v>
          </cell>
          <cell r="B75" t="str">
            <v>1-95 GAL BEAR CART CMML WKLY</v>
          </cell>
          <cell r="C75" t="str">
            <v>Item 240</v>
          </cell>
          <cell r="D75">
            <v>46.16</v>
          </cell>
          <cell r="E75">
            <v>2861.92</v>
          </cell>
          <cell r="F75">
            <v>2631.12</v>
          </cell>
          <cell r="G75">
            <v>2538.7999999999997</v>
          </cell>
          <cell r="H75">
            <v>3397.35</v>
          </cell>
          <cell r="I75">
            <v>2804.2200000000003</v>
          </cell>
          <cell r="J75">
            <v>2885</v>
          </cell>
          <cell r="K75">
            <v>2284.92</v>
          </cell>
          <cell r="L75">
            <v>2261.84</v>
          </cell>
          <cell r="M75">
            <v>2289.5299999999997</v>
          </cell>
          <cell r="N75">
            <v>2354.16</v>
          </cell>
          <cell r="O75">
            <v>2400.3199999999997</v>
          </cell>
          <cell r="P75">
            <v>2423.3999999999996</v>
          </cell>
          <cell r="Q75">
            <v>31132.58</v>
          </cell>
        </row>
        <row r="76">
          <cell r="A76" t="str">
            <v>65CBRENT</v>
          </cell>
          <cell r="B76" t="str">
            <v>65 CMML BEAR RENT</v>
          </cell>
          <cell r="C76" t="str">
            <v>Item 240</v>
          </cell>
          <cell r="D76">
            <v>6.84</v>
          </cell>
          <cell r="E76">
            <v>280.44</v>
          </cell>
          <cell r="F76">
            <v>280.44</v>
          </cell>
          <cell r="G76">
            <v>285</v>
          </cell>
          <cell r="H76">
            <v>274.07</v>
          </cell>
          <cell r="I76">
            <v>280.44</v>
          </cell>
          <cell r="J76">
            <v>285.57</v>
          </cell>
          <cell r="K76">
            <v>131.67000000000002</v>
          </cell>
          <cell r="L76">
            <v>116.28</v>
          </cell>
          <cell r="M76">
            <v>129.96</v>
          </cell>
          <cell r="N76">
            <v>129.96</v>
          </cell>
          <cell r="O76">
            <v>129.96</v>
          </cell>
          <cell r="P76">
            <v>131.67000000000002</v>
          </cell>
          <cell r="Q76">
            <v>2455.46</v>
          </cell>
        </row>
        <row r="77">
          <cell r="A77" t="str">
            <v>95CBRENT</v>
          </cell>
          <cell r="B77" t="str">
            <v>95 CMML BEAR RENT</v>
          </cell>
          <cell r="C77" t="str">
            <v>Item 240</v>
          </cell>
          <cell r="D77">
            <v>7.1</v>
          </cell>
          <cell r="E77">
            <v>532.5</v>
          </cell>
          <cell r="F77">
            <v>518.29999999999995</v>
          </cell>
          <cell r="G77">
            <v>520.48</v>
          </cell>
          <cell r="H77">
            <v>665.03000000000009</v>
          </cell>
          <cell r="I77">
            <v>573.31999999999994</v>
          </cell>
          <cell r="J77">
            <v>579.71</v>
          </cell>
          <cell r="K77">
            <v>495.22</v>
          </cell>
          <cell r="L77">
            <v>501.26</v>
          </cell>
          <cell r="M77">
            <v>504.09999999999997</v>
          </cell>
          <cell r="N77">
            <v>511.19999999999993</v>
          </cell>
          <cell r="O77">
            <v>518.29999999999995</v>
          </cell>
          <cell r="P77">
            <v>528.06000000000006</v>
          </cell>
          <cell r="Q77">
            <v>6447.4800000000014</v>
          </cell>
        </row>
        <row r="78">
          <cell r="A78" t="str">
            <v>300RENTTD</v>
          </cell>
          <cell r="B78" t="str">
            <v>300 GL CART TEMP RENT DAILY</v>
          </cell>
          <cell r="C78" t="str">
            <v>Item 240</v>
          </cell>
          <cell r="D78">
            <v>1.32</v>
          </cell>
          <cell r="E78">
            <v>18.48</v>
          </cell>
          <cell r="F78">
            <v>29.04</v>
          </cell>
          <cell r="G78">
            <v>52.8</v>
          </cell>
          <cell r="H78">
            <v>89.759999999999991</v>
          </cell>
          <cell r="I78">
            <v>73.919999999999987</v>
          </cell>
          <cell r="J78">
            <v>59.4</v>
          </cell>
          <cell r="K78">
            <v>0</v>
          </cell>
          <cell r="L78">
            <v>0</v>
          </cell>
          <cell r="M78">
            <v>0</v>
          </cell>
          <cell r="N78">
            <v>5.28</v>
          </cell>
          <cell r="O78">
            <v>7.92</v>
          </cell>
          <cell r="P78">
            <v>0</v>
          </cell>
          <cell r="Q78">
            <v>336.59999999999997</v>
          </cell>
        </row>
        <row r="79">
          <cell r="A79" t="str">
            <v>300RENTTM</v>
          </cell>
          <cell r="B79" t="str">
            <v>300 GL CART TEMP RENT MONTHLY</v>
          </cell>
          <cell r="C79" t="str">
            <v>Item 240</v>
          </cell>
          <cell r="D79">
            <v>39.68</v>
          </cell>
          <cell r="E79">
            <v>219.01000000000002</v>
          </cell>
          <cell r="F79">
            <v>121.68</v>
          </cell>
          <cell r="G79">
            <v>255.67000000000002</v>
          </cell>
          <cell r="H79">
            <v>210.85</v>
          </cell>
          <cell r="I79">
            <v>108.45</v>
          </cell>
          <cell r="J79">
            <v>267.5</v>
          </cell>
          <cell r="K79">
            <v>289.64</v>
          </cell>
          <cell r="L79">
            <v>230.14000000000001</v>
          </cell>
          <cell r="M79">
            <v>186.87</v>
          </cell>
          <cell r="N79">
            <v>235.24</v>
          </cell>
          <cell r="O79">
            <v>238.07</v>
          </cell>
          <cell r="P79">
            <v>146.79</v>
          </cell>
          <cell r="Q79">
            <v>2509.9100000000003</v>
          </cell>
        </row>
        <row r="80">
          <cell r="A80" t="str">
            <v>ADJCOM</v>
          </cell>
          <cell r="B80" t="str">
            <v>SERVICE ADJ-COMMERCIAL</v>
          </cell>
          <cell r="C80" t="str">
            <v>N/A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0.54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0.54</v>
          </cell>
        </row>
        <row r="81">
          <cell r="A81" t="str">
            <v>CASTERS-COM</v>
          </cell>
          <cell r="B81" t="str">
            <v>CASTERS - COM</v>
          </cell>
          <cell r="C81" t="str">
            <v>Item 200</v>
          </cell>
          <cell r="D81">
            <v>4.63</v>
          </cell>
          <cell r="E81">
            <v>666.75</v>
          </cell>
          <cell r="F81">
            <v>662.08</v>
          </cell>
          <cell r="G81">
            <v>722.79000000000008</v>
          </cell>
          <cell r="H81">
            <v>707.04000000000008</v>
          </cell>
          <cell r="I81">
            <v>709.9</v>
          </cell>
          <cell r="J81">
            <v>686.36999999999989</v>
          </cell>
          <cell r="K81">
            <v>671.31999999999994</v>
          </cell>
          <cell r="L81">
            <v>459.96000000000004</v>
          </cell>
          <cell r="M81">
            <v>674.25000000000011</v>
          </cell>
          <cell r="N81">
            <v>729.22</v>
          </cell>
          <cell r="O81">
            <v>749.11</v>
          </cell>
          <cell r="P81">
            <v>761.63</v>
          </cell>
          <cell r="Q81">
            <v>8200.42</v>
          </cell>
        </row>
        <row r="82">
          <cell r="A82" t="str">
            <v>CDRIVEIN</v>
          </cell>
          <cell r="B82" t="str">
            <v>DRIVE IN SERVICE</v>
          </cell>
          <cell r="C82" t="str">
            <v>Item 80</v>
          </cell>
          <cell r="D82">
            <v>7.75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7.75</v>
          </cell>
          <cell r="M82">
            <v>7.75</v>
          </cell>
          <cell r="N82">
            <v>7.75</v>
          </cell>
          <cell r="O82">
            <v>7.75</v>
          </cell>
          <cell r="P82">
            <v>7.75</v>
          </cell>
          <cell r="Q82">
            <v>38.75</v>
          </cell>
        </row>
        <row r="83">
          <cell r="A83" t="str">
            <v>CDRIVEINEOW</v>
          </cell>
          <cell r="B83" t="str">
            <v>DRIVE IN SVC COMM EOW</v>
          </cell>
          <cell r="C83" t="str">
            <v>Item 80</v>
          </cell>
          <cell r="D83">
            <v>3.88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-1.94</v>
          </cell>
          <cell r="K83">
            <v>0</v>
          </cell>
          <cell r="L83">
            <v>0</v>
          </cell>
          <cell r="M83">
            <v>3.88</v>
          </cell>
          <cell r="N83">
            <v>3.88</v>
          </cell>
          <cell r="O83">
            <v>3.88</v>
          </cell>
          <cell r="P83">
            <v>3.88</v>
          </cell>
          <cell r="Q83">
            <v>13.579999999999998</v>
          </cell>
        </row>
        <row r="84">
          <cell r="A84" t="str">
            <v>CGATEEOW</v>
          </cell>
          <cell r="B84" t="str">
            <v>GATE CHARGE EOW</v>
          </cell>
          <cell r="C84" t="str">
            <v>Item 240</v>
          </cell>
          <cell r="D84">
            <v>12.33</v>
          </cell>
          <cell r="E84">
            <v>12.33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12.33</v>
          </cell>
        </row>
        <row r="85">
          <cell r="A85" t="str">
            <v>CRENT</v>
          </cell>
          <cell r="B85" t="str">
            <v>CONTAINER RENT</v>
          </cell>
          <cell r="C85" t="str">
            <v>Item 240</v>
          </cell>
          <cell r="D85">
            <v>17.21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17.21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25.81</v>
          </cell>
          <cell r="O85">
            <v>17.21</v>
          </cell>
          <cell r="P85">
            <v>51.63</v>
          </cell>
          <cell r="Q85">
            <v>111.86</v>
          </cell>
        </row>
        <row r="86">
          <cell r="A86" t="str">
            <v>CRENT300</v>
          </cell>
          <cell r="B86" t="str">
            <v>CONTAINER RENT 300 GAL</v>
          </cell>
          <cell r="C86" t="str">
            <v>Item 240</v>
          </cell>
          <cell r="D86">
            <v>17.21</v>
          </cell>
          <cell r="E86">
            <v>798.81999999999994</v>
          </cell>
          <cell r="F86">
            <v>691.85</v>
          </cell>
          <cell r="G86">
            <v>671.19</v>
          </cell>
          <cell r="H86">
            <v>688.4</v>
          </cell>
          <cell r="I86">
            <v>705.61000000000013</v>
          </cell>
          <cell r="J86">
            <v>705.61</v>
          </cell>
          <cell r="K86">
            <v>692.7</v>
          </cell>
          <cell r="L86">
            <v>688.40000000000009</v>
          </cell>
          <cell r="M86">
            <v>684.09999999999991</v>
          </cell>
          <cell r="N86">
            <v>688.4</v>
          </cell>
          <cell r="O86">
            <v>668.89</v>
          </cell>
          <cell r="P86">
            <v>666.02</v>
          </cell>
          <cell r="Q86">
            <v>8349.99</v>
          </cell>
        </row>
        <row r="87">
          <cell r="A87" t="str">
            <v>CRENT60</v>
          </cell>
          <cell r="B87" t="str">
            <v>CONTAINER RENT 60 GAL</v>
          </cell>
          <cell r="C87" t="str">
            <v>Item 240</v>
          </cell>
          <cell r="D87">
            <v>10.53</v>
          </cell>
          <cell r="E87">
            <v>147.41999999999999</v>
          </cell>
          <cell r="F87">
            <v>134.43</v>
          </cell>
          <cell r="G87">
            <v>115.83</v>
          </cell>
          <cell r="H87">
            <v>137.92999999999998</v>
          </cell>
          <cell r="I87">
            <v>136.88999999999999</v>
          </cell>
          <cell r="J87">
            <v>131.63</v>
          </cell>
          <cell r="K87">
            <v>152.67999999999998</v>
          </cell>
          <cell r="L87">
            <v>126.35999999999999</v>
          </cell>
          <cell r="M87">
            <v>119.22</v>
          </cell>
          <cell r="N87">
            <v>115.83</v>
          </cell>
          <cell r="O87">
            <v>115.83</v>
          </cell>
          <cell r="P87">
            <v>115.83</v>
          </cell>
          <cell r="Q87">
            <v>1549.8799999999997</v>
          </cell>
        </row>
        <row r="88">
          <cell r="A88" t="str">
            <v>CRENT90</v>
          </cell>
          <cell r="B88" t="str">
            <v>CONTAINER RENT 90 GAL</v>
          </cell>
          <cell r="C88" t="str">
            <v>Item 240</v>
          </cell>
          <cell r="D88">
            <v>11.58</v>
          </cell>
          <cell r="E88">
            <v>11.58</v>
          </cell>
          <cell r="F88">
            <v>11.58</v>
          </cell>
          <cell r="G88">
            <v>23.16</v>
          </cell>
          <cell r="H88">
            <v>23.16</v>
          </cell>
          <cell r="I88">
            <v>23.16</v>
          </cell>
          <cell r="J88">
            <v>23.16</v>
          </cell>
          <cell r="K88">
            <v>11.58</v>
          </cell>
          <cell r="L88">
            <v>11.58</v>
          </cell>
          <cell r="M88">
            <v>11.58</v>
          </cell>
          <cell r="N88">
            <v>11.58</v>
          </cell>
          <cell r="O88">
            <v>11.58</v>
          </cell>
          <cell r="P88">
            <v>11.58</v>
          </cell>
          <cell r="Q88">
            <v>185.28000000000006</v>
          </cell>
        </row>
        <row r="89">
          <cell r="A89" t="str">
            <v>CTDEL</v>
          </cell>
          <cell r="B89" t="str">
            <v>TEMP CONTAINER DELIV</v>
          </cell>
          <cell r="C89" t="str">
            <v>Item 240</v>
          </cell>
          <cell r="D89">
            <v>39.68</v>
          </cell>
          <cell r="E89">
            <v>396.79999999999995</v>
          </cell>
          <cell r="F89">
            <v>198.4</v>
          </cell>
          <cell r="G89">
            <v>138.88</v>
          </cell>
          <cell r="H89">
            <v>416.64</v>
          </cell>
          <cell r="I89">
            <v>238.08</v>
          </cell>
          <cell r="J89">
            <v>119.04</v>
          </cell>
          <cell r="K89">
            <v>39.68</v>
          </cell>
          <cell r="L89">
            <v>0</v>
          </cell>
          <cell r="M89">
            <v>119.04</v>
          </cell>
          <cell r="N89">
            <v>119.04</v>
          </cell>
          <cell r="O89">
            <v>39.68</v>
          </cell>
          <cell r="P89">
            <v>198.4</v>
          </cell>
          <cell r="Q89">
            <v>2023.6799999999998</v>
          </cell>
        </row>
        <row r="90">
          <cell r="A90" t="str">
            <v>CTIME15</v>
          </cell>
          <cell r="B90" t="str">
            <v>COMM TIME CHRG -  15MIN</v>
          </cell>
          <cell r="C90" t="str">
            <v>Item 160</v>
          </cell>
          <cell r="D90">
            <v>30.26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60.52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30.26</v>
          </cell>
          <cell r="Q90">
            <v>90.78</v>
          </cell>
        </row>
        <row r="91">
          <cell r="A91" t="str">
            <v>CTRENT</v>
          </cell>
          <cell r="B91" t="str">
            <v>TEMP CONTAINER RENT</v>
          </cell>
          <cell r="C91" t="str">
            <v>Item 240</v>
          </cell>
          <cell r="D91">
            <v>1.32</v>
          </cell>
          <cell r="E91">
            <v>0</v>
          </cell>
          <cell r="F91">
            <v>3.96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3.96</v>
          </cell>
        </row>
        <row r="92">
          <cell r="A92" t="str">
            <v>CTRIP</v>
          </cell>
          <cell r="B92" t="str">
            <v>RETURN TRIP CHARGE - CONT</v>
          </cell>
          <cell r="C92" t="str">
            <v>Item 70</v>
          </cell>
          <cell r="D92">
            <v>8</v>
          </cell>
          <cell r="E92">
            <v>8</v>
          </cell>
          <cell r="F92">
            <v>20</v>
          </cell>
          <cell r="G92">
            <v>12</v>
          </cell>
          <cell r="H92">
            <v>4</v>
          </cell>
          <cell r="I92">
            <v>8</v>
          </cell>
          <cell r="J92">
            <v>8</v>
          </cell>
          <cell r="K92">
            <v>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8</v>
          </cell>
          <cell r="Q92">
            <v>72</v>
          </cell>
        </row>
        <row r="93">
          <cell r="A93" t="str">
            <v>CTRIPCAN</v>
          </cell>
          <cell r="B93" t="str">
            <v>RETURN TRIP CHG - CANS</v>
          </cell>
          <cell r="C93" t="str">
            <v>Item 70</v>
          </cell>
          <cell r="D93">
            <v>8</v>
          </cell>
          <cell r="E93">
            <v>4</v>
          </cell>
          <cell r="F93">
            <v>12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16</v>
          </cell>
        </row>
        <row r="94">
          <cell r="A94" t="str">
            <v>CTRIP-COMM</v>
          </cell>
          <cell r="B94" t="str">
            <v>RETURN TRIP CHARGE - COMM</v>
          </cell>
          <cell r="C94" t="str">
            <v>Item 70</v>
          </cell>
          <cell r="D94">
            <v>8</v>
          </cell>
          <cell r="E94">
            <v>12</v>
          </cell>
          <cell r="F94">
            <v>16</v>
          </cell>
          <cell r="G94">
            <v>8</v>
          </cell>
          <cell r="H94">
            <v>8</v>
          </cell>
          <cell r="I94">
            <v>8</v>
          </cell>
          <cell r="J94">
            <v>8</v>
          </cell>
          <cell r="K94">
            <v>0</v>
          </cell>
          <cell r="L94">
            <v>24</v>
          </cell>
          <cell r="M94">
            <v>16</v>
          </cell>
          <cell r="N94">
            <v>0</v>
          </cell>
          <cell r="O94">
            <v>16</v>
          </cell>
          <cell r="P94">
            <v>4</v>
          </cell>
          <cell r="Q94">
            <v>120</v>
          </cell>
        </row>
        <row r="95">
          <cell r="A95" t="str">
            <v>CWALKIN</v>
          </cell>
          <cell r="B95" t="str">
            <v>WALK IN SERVICE</v>
          </cell>
          <cell r="C95" t="str">
            <v>Item 80</v>
          </cell>
          <cell r="D95">
            <v>8.66</v>
          </cell>
          <cell r="E95">
            <v>10.4</v>
          </cell>
          <cell r="F95">
            <v>1.74</v>
          </cell>
          <cell r="G95">
            <v>1.74</v>
          </cell>
          <cell r="H95">
            <v>1.74</v>
          </cell>
          <cell r="I95">
            <v>1.74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17.36</v>
          </cell>
        </row>
        <row r="96">
          <cell r="A96" t="str">
            <v>CXTRA60</v>
          </cell>
          <cell r="B96" t="str">
            <v>EXTRA 60GAL COMM</v>
          </cell>
          <cell r="C96" t="str">
            <v>Item 240</v>
          </cell>
          <cell r="D96">
            <v>8.9499999999999993</v>
          </cell>
          <cell r="E96">
            <v>0</v>
          </cell>
          <cell r="F96">
            <v>8.9499999999999993</v>
          </cell>
          <cell r="G96">
            <v>8.9499999999999993</v>
          </cell>
          <cell r="H96">
            <v>26.849999999999998</v>
          </cell>
          <cell r="I96">
            <v>8.9499999999999993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8.9499999999999993</v>
          </cell>
          <cell r="Q96">
            <v>62.650000000000006</v>
          </cell>
        </row>
        <row r="97">
          <cell r="A97" t="str">
            <v>CXTRA65B</v>
          </cell>
          <cell r="B97" t="str">
            <v>EXTRA 65GAL BEAR COMM</v>
          </cell>
          <cell r="C97" t="str">
            <v>Item 240</v>
          </cell>
          <cell r="D97">
            <v>9.6</v>
          </cell>
          <cell r="E97">
            <v>9.6</v>
          </cell>
          <cell r="F97">
            <v>0</v>
          </cell>
          <cell r="G97">
            <v>9.6</v>
          </cell>
          <cell r="H97">
            <v>0</v>
          </cell>
          <cell r="I97">
            <v>0</v>
          </cell>
          <cell r="J97">
            <v>9.6</v>
          </cell>
          <cell r="K97">
            <v>9.6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38.4</v>
          </cell>
        </row>
        <row r="98">
          <cell r="A98" t="str">
            <v>CXTRA90</v>
          </cell>
          <cell r="B98" t="str">
            <v>EXTRA 90GAL COMM</v>
          </cell>
          <cell r="C98" t="str">
            <v>Item 240</v>
          </cell>
          <cell r="D98">
            <v>10.31</v>
          </cell>
          <cell r="E98">
            <v>51.550000000000004</v>
          </cell>
          <cell r="F98">
            <v>41.24</v>
          </cell>
          <cell r="G98">
            <v>10.31</v>
          </cell>
          <cell r="H98">
            <v>20.62</v>
          </cell>
          <cell r="I98">
            <v>20.62</v>
          </cell>
          <cell r="J98">
            <v>10.31</v>
          </cell>
          <cell r="K98">
            <v>20.62</v>
          </cell>
          <cell r="L98">
            <v>0</v>
          </cell>
          <cell r="M98">
            <v>0</v>
          </cell>
          <cell r="N98">
            <v>30.93</v>
          </cell>
          <cell r="O98">
            <v>30.93</v>
          </cell>
          <cell r="P98">
            <v>10.31</v>
          </cell>
          <cell r="Q98">
            <v>247.44000000000003</v>
          </cell>
        </row>
        <row r="99">
          <cell r="A99" t="str">
            <v>CXTRA95B</v>
          </cell>
          <cell r="B99" t="str">
            <v>EXTRA 95GAL BEAR COMM</v>
          </cell>
          <cell r="C99" t="str">
            <v>Item 240</v>
          </cell>
          <cell r="D99">
            <v>10.66</v>
          </cell>
          <cell r="E99">
            <v>0</v>
          </cell>
          <cell r="F99">
            <v>0</v>
          </cell>
          <cell r="G99">
            <v>0</v>
          </cell>
          <cell r="H99">
            <v>10.66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10.66</v>
          </cell>
        </row>
        <row r="100">
          <cell r="A100" t="str">
            <v>LOOSE-COMM</v>
          </cell>
          <cell r="B100" t="str">
            <v>LOOSE MATERIAL - COMM</v>
          </cell>
          <cell r="C100" t="str">
            <v>Item 150</v>
          </cell>
          <cell r="D100">
            <v>7.84</v>
          </cell>
          <cell r="E100">
            <v>0</v>
          </cell>
          <cell r="F100">
            <v>0</v>
          </cell>
          <cell r="G100">
            <v>0</v>
          </cell>
          <cell r="H100">
            <v>7.84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7.84</v>
          </cell>
          <cell r="N100">
            <v>0</v>
          </cell>
          <cell r="O100">
            <v>0</v>
          </cell>
          <cell r="P100">
            <v>7.84</v>
          </cell>
          <cell r="Q100">
            <v>23.52</v>
          </cell>
        </row>
        <row r="101">
          <cell r="A101" t="str">
            <v>OFOWC</v>
          </cell>
          <cell r="B101" t="str">
            <v>OVERFILL/OVERWEIGHT COMM</v>
          </cell>
          <cell r="C101" t="str">
            <v>Item 207</v>
          </cell>
          <cell r="D101">
            <v>7.84</v>
          </cell>
          <cell r="E101">
            <v>1034.8800000000001</v>
          </cell>
          <cell r="F101">
            <v>1144.6400000000001</v>
          </cell>
          <cell r="G101">
            <v>1732.6399999999999</v>
          </cell>
          <cell r="H101">
            <v>2610.7199999999998</v>
          </cell>
          <cell r="I101">
            <v>1270.08</v>
          </cell>
          <cell r="J101">
            <v>768.31999999999994</v>
          </cell>
          <cell r="K101">
            <v>827.12</v>
          </cell>
          <cell r="L101">
            <v>325.36</v>
          </cell>
          <cell r="M101">
            <v>740.88000000000011</v>
          </cell>
          <cell r="N101">
            <v>701.68</v>
          </cell>
          <cell r="O101">
            <v>878.07999999999993</v>
          </cell>
          <cell r="P101">
            <v>1252.74</v>
          </cell>
          <cell r="Q101">
            <v>13287.140000000003</v>
          </cell>
        </row>
        <row r="102">
          <cell r="A102" t="str">
            <v>OW300</v>
          </cell>
          <cell r="B102" t="str">
            <v>OVERWEIGHT 300GAL</v>
          </cell>
          <cell r="C102" t="str">
            <v>Item 207</v>
          </cell>
          <cell r="D102">
            <v>33.42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66.84</v>
          </cell>
          <cell r="P102">
            <v>0</v>
          </cell>
          <cell r="Q102">
            <v>66.84</v>
          </cell>
        </row>
        <row r="103">
          <cell r="A103" t="str">
            <v>ROLL2W300</v>
          </cell>
          <cell r="B103" t="str">
            <v>ROLL OUT 300GAL 2X WK</v>
          </cell>
          <cell r="C103" t="str">
            <v>Item 205</v>
          </cell>
          <cell r="D103">
            <v>66.5</v>
          </cell>
          <cell r="E103">
            <v>66.5</v>
          </cell>
          <cell r="F103">
            <v>66.5</v>
          </cell>
          <cell r="G103">
            <v>66.5</v>
          </cell>
          <cell r="H103">
            <v>66.5</v>
          </cell>
          <cell r="I103">
            <v>66.5</v>
          </cell>
          <cell r="J103">
            <v>66.5</v>
          </cell>
          <cell r="K103">
            <v>66.5</v>
          </cell>
          <cell r="L103">
            <v>66.5</v>
          </cell>
          <cell r="M103">
            <v>66.5</v>
          </cell>
          <cell r="N103">
            <v>66.5</v>
          </cell>
          <cell r="O103">
            <v>66.5</v>
          </cell>
          <cell r="P103">
            <v>66.5</v>
          </cell>
          <cell r="Q103">
            <v>798</v>
          </cell>
        </row>
        <row r="104">
          <cell r="A104" t="str">
            <v>ROLLE-COM</v>
          </cell>
          <cell r="B104" t="str">
            <v>ROLLOUT CMML EOW UP TO 25FT</v>
          </cell>
          <cell r="C104" t="str">
            <v>Item 205</v>
          </cell>
          <cell r="D104">
            <v>3.78</v>
          </cell>
          <cell r="E104">
            <v>0</v>
          </cell>
          <cell r="F104">
            <v>0</v>
          </cell>
          <cell r="G104">
            <v>0</v>
          </cell>
          <cell r="H104">
            <v>3.78</v>
          </cell>
          <cell r="I104">
            <v>3.78</v>
          </cell>
          <cell r="J104">
            <v>3.78</v>
          </cell>
          <cell r="K104">
            <v>3.78</v>
          </cell>
          <cell r="L104">
            <v>3.78</v>
          </cell>
          <cell r="M104">
            <v>3.78</v>
          </cell>
          <cell r="N104">
            <v>3.78</v>
          </cell>
          <cell r="O104">
            <v>3.78</v>
          </cell>
          <cell r="P104">
            <v>3.78</v>
          </cell>
          <cell r="Q104">
            <v>34.020000000000003</v>
          </cell>
        </row>
        <row r="105">
          <cell r="A105" t="str">
            <v>ROLLM-COM</v>
          </cell>
          <cell r="B105" t="str">
            <v>ROLLOUT CMML MTHLY UP TO 25FT</v>
          </cell>
          <cell r="C105" t="str">
            <v>Item 205</v>
          </cell>
          <cell r="D105">
            <v>1.74</v>
          </cell>
          <cell r="E105">
            <v>1.74</v>
          </cell>
          <cell r="F105">
            <v>1.74</v>
          </cell>
          <cell r="G105">
            <v>1.74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5.22</v>
          </cell>
        </row>
        <row r="106">
          <cell r="A106" t="str">
            <v>ROLLOUT OVER 25</v>
          </cell>
          <cell r="B106" t="str">
            <v>ROLLOUT OVER 25 FT</v>
          </cell>
          <cell r="C106" t="str">
            <v>Item 205</v>
          </cell>
          <cell r="D106">
            <v>6.62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6.62</v>
          </cell>
          <cell r="K106">
            <v>6.62</v>
          </cell>
          <cell r="L106">
            <v>6.62</v>
          </cell>
          <cell r="M106">
            <v>6.62</v>
          </cell>
          <cell r="N106">
            <v>6.62</v>
          </cell>
          <cell r="O106">
            <v>6.62</v>
          </cell>
          <cell r="P106">
            <v>6.62</v>
          </cell>
          <cell r="Q106">
            <v>46.339999999999996</v>
          </cell>
        </row>
        <row r="107">
          <cell r="A107" t="str">
            <v>ROLLOUTOC</v>
          </cell>
          <cell r="B107" t="str">
            <v>ROLL OUT</v>
          </cell>
          <cell r="C107" t="str">
            <v>Item 205</v>
          </cell>
          <cell r="D107">
            <v>7.5342000000000002</v>
          </cell>
          <cell r="E107">
            <v>199.68</v>
          </cell>
          <cell r="F107">
            <v>199.68</v>
          </cell>
          <cell r="G107">
            <v>197.52</v>
          </cell>
          <cell r="H107">
            <v>192</v>
          </cell>
          <cell r="I107">
            <v>182.79</v>
          </cell>
          <cell r="J107">
            <v>184.32000000000002</v>
          </cell>
          <cell r="K107">
            <v>184.32000000000002</v>
          </cell>
          <cell r="L107">
            <v>184.32000000000002</v>
          </cell>
          <cell r="M107">
            <v>184.32</v>
          </cell>
          <cell r="N107">
            <v>184.32</v>
          </cell>
          <cell r="O107">
            <v>184.32</v>
          </cell>
          <cell r="P107">
            <v>199.68</v>
          </cell>
          <cell r="Q107">
            <v>2277.2699999999995</v>
          </cell>
        </row>
        <row r="108">
          <cell r="A108" t="str">
            <v>ROLLW300</v>
          </cell>
          <cell r="B108" t="str">
            <v>ROLL OUT 300GAL WKLY</v>
          </cell>
          <cell r="C108" t="str">
            <v>Item 205</v>
          </cell>
          <cell r="D108">
            <v>33.25</v>
          </cell>
          <cell r="E108">
            <v>0</v>
          </cell>
          <cell r="F108">
            <v>0</v>
          </cell>
          <cell r="G108">
            <v>0</v>
          </cell>
          <cell r="H108">
            <v>16.62</v>
          </cell>
          <cell r="I108">
            <v>33.25</v>
          </cell>
          <cell r="J108">
            <v>33.25</v>
          </cell>
          <cell r="K108">
            <v>33.25</v>
          </cell>
          <cell r="L108">
            <v>53.2</v>
          </cell>
          <cell r="M108">
            <v>66.5</v>
          </cell>
          <cell r="N108">
            <v>199.5</v>
          </cell>
          <cell r="O108">
            <v>186.2</v>
          </cell>
          <cell r="P108">
            <v>166.25</v>
          </cell>
          <cell r="Q108">
            <v>788.02</v>
          </cell>
        </row>
        <row r="109">
          <cell r="A109" t="str">
            <v>ROLLW-COM</v>
          </cell>
          <cell r="B109" t="str">
            <v>ROLLOUT CMML WEEKLY UP TO 25FT</v>
          </cell>
          <cell r="C109" t="str">
            <v>Item 205</v>
          </cell>
          <cell r="D109">
            <v>7.53</v>
          </cell>
          <cell r="E109">
            <v>46.92</v>
          </cell>
          <cell r="F109">
            <v>46.92</v>
          </cell>
          <cell r="G109">
            <v>61.980000000000004</v>
          </cell>
          <cell r="H109">
            <v>61.980000000000004</v>
          </cell>
          <cell r="I109">
            <v>61.980000000000004</v>
          </cell>
          <cell r="J109">
            <v>46.92</v>
          </cell>
          <cell r="K109">
            <v>45.18</v>
          </cell>
          <cell r="L109">
            <v>45.18</v>
          </cell>
          <cell r="M109">
            <v>45.18</v>
          </cell>
          <cell r="N109">
            <v>37.65</v>
          </cell>
          <cell r="O109">
            <v>37.65</v>
          </cell>
          <cell r="P109">
            <v>37.65</v>
          </cell>
          <cell r="Q109">
            <v>575.19000000000005</v>
          </cell>
        </row>
        <row r="110">
          <cell r="A110" t="str">
            <v>SP300</v>
          </cell>
          <cell r="B110" t="str">
            <v>SPECIAL PICKUP 300GL</v>
          </cell>
          <cell r="C110" t="str">
            <v>Item 240</v>
          </cell>
          <cell r="D110">
            <v>40</v>
          </cell>
          <cell r="E110">
            <v>920</v>
          </cell>
          <cell r="F110">
            <v>560</v>
          </cell>
          <cell r="G110">
            <v>880</v>
          </cell>
          <cell r="H110">
            <v>1360</v>
          </cell>
          <cell r="I110">
            <v>920</v>
          </cell>
          <cell r="J110">
            <v>400</v>
          </cell>
          <cell r="K110">
            <v>160</v>
          </cell>
          <cell r="L110">
            <v>280</v>
          </cell>
          <cell r="M110">
            <v>80</v>
          </cell>
          <cell r="N110">
            <v>360</v>
          </cell>
          <cell r="O110">
            <v>240</v>
          </cell>
          <cell r="P110">
            <v>360</v>
          </cell>
          <cell r="Q110">
            <v>6520</v>
          </cell>
        </row>
        <row r="111">
          <cell r="A111" t="str">
            <v>SP60-COMM</v>
          </cell>
          <cell r="B111" t="str">
            <v>SPECIAL PICKUP 60GL COMM</v>
          </cell>
          <cell r="C111" t="str">
            <v>Item 240</v>
          </cell>
          <cell r="D111">
            <v>14.31</v>
          </cell>
          <cell r="E111">
            <v>42.93</v>
          </cell>
          <cell r="F111">
            <v>0</v>
          </cell>
          <cell r="G111">
            <v>0</v>
          </cell>
          <cell r="H111">
            <v>21.47</v>
          </cell>
          <cell r="I111">
            <v>7.15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71.550000000000011</v>
          </cell>
        </row>
        <row r="112">
          <cell r="A112" t="str">
            <v>SP65B</v>
          </cell>
          <cell r="B112" t="str">
            <v>SPECIAL PICKUP 65GL BEAR</v>
          </cell>
          <cell r="C112" t="str">
            <v>Item 240</v>
          </cell>
          <cell r="D112">
            <v>15.35</v>
          </cell>
          <cell r="E112">
            <v>0</v>
          </cell>
          <cell r="F112">
            <v>7.68</v>
          </cell>
          <cell r="G112">
            <v>61.4</v>
          </cell>
          <cell r="H112">
            <v>7.67</v>
          </cell>
          <cell r="I112">
            <v>15.35</v>
          </cell>
          <cell r="J112">
            <v>7.68</v>
          </cell>
          <cell r="K112">
            <v>7.67</v>
          </cell>
          <cell r="L112">
            <v>7.67</v>
          </cell>
          <cell r="M112">
            <v>-7.67</v>
          </cell>
          <cell r="N112">
            <v>0</v>
          </cell>
          <cell r="O112">
            <v>23.03</v>
          </cell>
          <cell r="P112">
            <v>38.369999999999997</v>
          </cell>
          <cell r="Q112">
            <v>168.85000000000002</v>
          </cell>
        </row>
        <row r="113">
          <cell r="A113" t="str">
            <v>SP90-COMM</v>
          </cell>
          <cell r="B113" t="str">
            <v>SPECIAL PICKUP 90GL COMM</v>
          </cell>
          <cell r="C113" t="str">
            <v>Item 240</v>
          </cell>
          <cell r="D113">
            <v>16.579999999999998</v>
          </cell>
          <cell r="E113">
            <v>16.579999999999998</v>
          </cell>
          <cell r="F113">
            <v>0</v>
          </cell>
          <cell r="G113">
            <v>33.159999999999997</v>
          </cell>
          <cell r="H113">
            <v>33.159999999999997</v>
          </cell>
          <cell r="I113">
            <v>82.899999999999991</v>
          </cell>
          <cell r="J113">
            <v>82.899999999999991</v>
          </cell>
          <cell r="K113">
            <v>0</v>
          </cell>
          <cell r="L113">
            <v>16.579999999999998</v>
          </cell>
          <cell r="M113">
            <v>16.579999999999998</v>
          </cell>
          <cell r="N113">
            <v>0</v>
          </cell>
          <cell r="O113">
            <v>16.579999999999998</v>
          </cell>
          <cell r="P113">
            <v>16.579999999999998</v>
          </cell>
          <cell r="Q113">
            <v>315.01999999999992</v>
          </cell>
        </row>
        <row r="114">
          <cell r="A114" t="str">
            <v>SP95B</v>
          </cell>
          <cell r="B114" t="str">
            <v>SPECIAL PICKUP 95GL BEAR</v>
          </cell>
          <cell r="C114" t="str">
            <v>Item 240</v>
          </cell>
          <cell r="D114">
            <v>17.149999999999999</v>
          </cell>
          <cell r="E114">
            <v>0</v>
          </cell>
          <cell r="F114">
            <v>0</v>
          </cell>
          <cell r="G114">
            <v>0</v>
          </cell>
          <cell r="H114">
            <v>17.149999999999999</v>
          </cell>
          <cell r="I114">
            <v>0</v>
          </cell>
          <cell r="J114">
            <v>0</v>
          </cell>
          <cell r="K114">
            <v>17.149999999999999</v>
          </cell>
          <cell r="L114">
            <v>0</v>
          </cell>
          <cell r="M114">
            <v>0</v>
          </cell>
          <cell r="N114">
            <v>17.149999999999999</v>
          </cell>
          <cell r="O114">
            <v>0</v>
          </cell>
          <cell r="P114">
            <v>17.149999999999999</v>
          </cell>
          <cell r="Q114">
            <v>68.599999999999994</v>
          </cell>
        </row>
        <row r="115">
          <cell r="A115" t="str">
            <v>UNLOCKREF</v>
          </cell>
          <cell r="B115" t="str">
            <v>UNLOCK / UNLATCH REFUSE</v>
          </cell>
          <cell r="C115" t="str">
            <v>Item 240</v>
          </cell>
          <cell r="D115">
            <v>24.59</v>
          </cell>
          <cell r="E115">
            <v>319.67</v>
          </cell>
          <cell r="F115">
            <v>331.96</v>
          </cell>
          <cell r="G115">
            <v>319.67</v>
          </cell>
          <cell r="H115">
            <v>393.44</v>
          </cell>
          <cell r="I115">
            <v>424.17999999999995</v>
          </cell>
          <cell r="J115">
            <v>357.91</v>
          </cell>
          <cell r="K115">
            <v>295.08</v>
          </cell>
          <cell r="L115">
            <v>278.89999999999998</v>
          </cell>
          <cell r="M115">
            <v>276.16999999999996</v>
          </cell>
          <cell r="N115">
            <v>368.84999999999997</v>
          </cell>
          <cell r="O115">
            <v>368.84999999999997</v>
          </cell>
          <cell r="P115">
            <v>368.84999999999997</v>
          </cell>
          <cell r="Q115">
            <v>4103.53</v>
          </cell>
        </row>
        <row r="116">
          <cell r="A116" t="str">
            <v>2178-COM</v>
          </cell>
          <cell r="B116" t="str">
            <v>FUEL AND MATERIAL SURCHARGE</v>
          </cell>
          <cell r="C116" t="str">
            <v>N/A</v>
          </cell>
          <cell r="D116">
            <v>0</v>
          </cell>
          <cell r="E116">
            <v>0.08</v>
          </cell>
          <cell r="F116">
            <v>644.43000000000006</v>
          </cell>
          <cell r="G116">
            <v>3009.39</v>
          </cell>
          <cell r="H116">
            <v>3003.1600000000003</v>
          </cell>
          <cell r="I116">
            <v>65.430000000000007</v>
          </cell>
          <cell r="J116">
            <v>0.11</v>
          </cell>
          <cell r="K116">
            <v>2520.27</v>
          </cell>
          <cell r="L116">
            <v>9.4199999999999982</v>
          </cell>
          <cell r="M116">
            <v>-0.22</v>
          </cell>
          <cell r="N116">
            <v>0</v>
          </cell>
          <cell r="O116">
            <v>1717.7</v>
          </cell>
          <cell r="P116">
            <v>1766.68</v>
          </cell>
          <cell r="Q116">
            <v>12736.450000000003</v>
          </cell>
        </row>
        <row r="118">
          <cell r="B118" t="str">
            <v>TOTAL COMMERCIAL GARBAGE</v>
          </cell>
          <cell r="E118">
            <v>96383.489999999991</v>
          </cell>
          <cell r="F118">
            <v>97254.309999999983</v>
          </cell>
          <cell r="G118">
            <v>115144.16</v>
          </cell>
          <cell r="H118">
            <v>116080.38999999997</v>
          </cell>
          <cell r="I118">
            <v>110989.16999999998</v>
          </cell>
          <cell r="J118">
            <v>98978.23</v>
          </cell>
          <cell r="K118">
            <v>93299.719999999987</v>
          </cell>
          <cell r="L118">
            <v>85543.549999999974</v>
          </cell>
          <cell r="M118">
            <v>88089.33</v>
          </cell>
          <cell r="N118">
            <v>93313.87</v>
          </cell>
          <cell r="O118">
            <v>92582.739999999991</v>
          </cell>
          <cell r="P118">
            <v>95288.029999999955</v>
          </cell>
          <cell r="Q118">
            <v>1182946.9900000005</v>
          </cell>
        </row>
        <row r="119">
          <cell r="AE119">
            <v>11242.402448967858</v>
          </cell>
        </row>
        <row r="120">
          <cell r="A120" t="str">
            <v>ROLL OFF SERVICES</v>
          </cell>
          <cell r="B120" t="str">
            <v>ROLL OFF SERVICES</v>
          </cell>
        </row>
        <row r="122">
          <cell r="A122" t="str">
            <v>DROP BOX HAULS/RENTAL</v>
          </cell>
          <cell r="B122" t="str">
            <v>DROP BOX HAULS/RENTAL</v>
          </cell>
        </row>
        <row r="123">
          <cell r="A123" t="str">
            <v>CPHAUL20</v>
          </cell>
          <cell r="B123" t="str">
            <v>20YD COMPACTOR-HAUL</v>
          </cell>
          <cell r="C123" t="str">
            <v>Item 270</v>
          </cell>
          <cell r="D123">
            <v>233.37</v>
          </cell>
          <cell r="E123">
            <v>233.37</v>
          </cell>
          <cell r="F123">
            <v>233.37</v>
          </cell>
          <cell r="G123">
            <v>233.37</v>
          </cell>
          <cell r="H123">
            <v>466.74</v>
          </cell>
          <cell r="I123">
            <v>466.74</v>
          </cell>
          <cell r="J123">
            <v>0</v>
          </cell>
          <cell r="K123">
            <v>466.74</v>
          </cell>
          <cell r="L123">
            <v>0</v>
          </cell>
          <cell r="M123">
            <v>0</v>
          </cell>
          <cell r="N123">
            <v>233.37</v>
          </cell>
          <cell r="O123">
            <v>466.74</v>
          </cell>
          <cell r="P123">
            <v>466.74</v>
          </cell>
          <cell r="Q123">
            <v>3267.1799999999994</v>
          </cell>
        </row>
        <row r="124">
          <cell r="A124" t="str">
            <v>ROHAUL20</v>
          </cell>
          <cell r="B124" t="str">
            <v>20YD ROLL OFF-HAUL</v>
          </cell>
          <cell r="C124" t="str">
            <v>Item 260</v>
          </cell>
          <cell r="D124">
            <v>213.72</v>
          </cell>
          <cell r="E124">
            <v>7266.4800000000005</v>
          </cell>
          <cell r="F124">
            <v>8121.36</v>
          </cell>
          <cell r="G124">
            <v>7907.6399999999994</v>
          </cell>
          <cell r="H124">
            <v>9617.4</v>
          </cell>
          <cell r="I124">
            <v>8121.36</v>
          </cell>
          <cell r="J124">
            <v>5984.16</v>
          </cell>
          <cell r="K124">
            <v>5984.1599999999989</v>
          </cell>
          <cell r="L124">
            <v>4915.5600000000004</v>
          </cell>
          <cell r="M124">
            <v>5770.44</v>
          </cell>
          <cell r="N124">
            <v>6411.5999999999995</v>
          </cell>
          <cell r="O124">
            <v>7907.6399999999994</v>
          </cell>
          <cell r="P124">
            <v>5984.16</v>
          </cell>
          <cell r="Q124">
            <v>83991.959999999992</v>
          </cell>
        </row>
        <row r="125">
          <cell r="A125" t="str">
            <v>ROHAUL20T</v>
          </cell>
          <cell r="B125" t="str">
            <v>20YD ROLL OFF TEMP HAUL</v>
          </cell>
          <cell r="C125" t="str">
            <v>Item 260</v>
          </cell>
          <cell r="D125">
            <v>213.72</v>
          </cell>
          <cell r="E125">
            <v>5556.72</v>
          </cell>
          <cell r="F125">
            <v>5343</v>
          </cell>
          <cell r="G125">
            <v>6518.4600000000009</v>
          </cell>
          <cell r="H125">
            <v>7587.06</v>
          </cell>
          <cell r="I125">
            <v>8869.3799999999992</v>
          </cell>
          <cell r="J125">
            <v>7587.06</v>
          </cell>
          <cell r="K125">
            <v>2778.36</v>
          </cell>
          <cell r="L125">
            <v>2137.1999999999998</v>
          </cell>
          <cell r="M125">
            <v>3633.24</v>
          </cell>
          <cell r="N125">
            <v>1068.5999999999999</v>
          </cell>
          <cell r="O125">
            <v>3633.24</v>
          </cell>
          <cell r="P125">
            <v>4060.68</v>
          </cell>
          <cell r="Q125">
            <v>58772.999999999993</v>
          </cell>
        </row>
        <row r="126">
          <cell r="A126" t="str">
            <v>ROHAUL30</v>
          </cell>
          <cell r="B126" t="str">
            <v>30YD ROLL OFF-HAUL</v>
          </cell>
          <cell r="C126" t="str">
            <v>Item 260</v>
          </cell>
          <cell r="D126">
            <v>252.6</v>
          </cell>
          <cell r="E126">
            <v>2020.8</v>
          </cell>
          <cell r="F126">
            <v>2526</v>
          </cell>
          <cell r="G126">
            <v>2020.8</v>
          </cell>
          <cell r="H126">
            <v>2778.6</v>
          </cell>
          <cell r="I126">
            <v>3031.2</v>
          </cell>
          <cell r="J126">
            <v>6398.76</v>
          </cell>
          <cell r="K126">
            <v>4662.2999999999993</v>
          </cell>
          <cell r="L126">
            <v>4286.2</v>
          </cell>
          <cell r="M126">
            <v>4914.8999999999996</v>
          </cell>
          <cell r="N126">
            <v>5925.2999999999993</v>
          </cell>
          <cell r="O126">
            <v>7082.94</v>
          </cell>
          <cell r="P126">
            <v>5420.1</v>
          </cell>
          <cell r="Q126">
            <v>51067.9</v>
          </cell>
        </row>
        <row r="127">
          <cell r="A127" t="str">
            <v>ROHAUL30T</v>
          </cell>
          <cell r="B127" t="str">
            <v>30YD ROLL OFF TEMP HAUL</v>
          </cell>
          <cell r="C127" t="str">
            <v>Item 260</v>
          </cell>
          <cell r="D127">
            <v>252.6</v>
          </cell>
          <cell r="E127">
            <v>5304.6</v>
          </cell>
          <cell r="F127">
            <v>7830.6</v>
          </cell>
          <cell r="G127">
            <v>13893</v>
          </cell>
          <cell r="H127">
            <v>8335.8000000000011</v>
          </cell>
          <cell r="I127">
            <v>8083.2</v>
          </cell>
          <cell r="J127">
            <v>10735.5</v>
          </cell>
          <cell r="K127">
            <v>11619.599999999999</v>
          </cell>
          <cell r="L127">
            <v>3410.1</v>
          </cell>
          <cell r="M127">
            <v>3283.7999999999997</v>
          </cell>
          <cell r="N127">
            <v>6062.4</v>
          </cell>
          <cell r="O127">
            <v>6062.4000000000005</v>
          </cell>
          <cell r="P127">
            <v>5809.8000000000011</v>
          </cell>
          <cell r="Q127">
            <v>90430.799999999988</v>
          </cell>
        </row>
        <row r="128">
          <cell r="A128" t="str">
            <v>ROMILE</v>
          </cell>
          <cell r="B128" t="str">
            <v>ROLL OFF-MILEAGE</v>
          </cell>
          <cell r="C128" t="str">
            <v>Item 260</v>
          </cell>
          <cell r="D128">
            <v>2.63</v>
          </cell>
          <cell r="E128">
            <v>2456.42</v>
          </cell>
          <cell r="F128">
            <v>2516.91</v>
          </cell>
          <cell r="G128">
            <v>3134.96</v>
          </cell>
          <cell r="H128">
            <v>3269.09</v>
          </cell>
          <cell r="I128">
            <v>4005.49</v>
          </cell>
          <cell r="J128">
            <v>3436.1</v>
          </cell>
          <cell r="K128">
            <v>3996.28</v>
          </cell>
          <cell r="L128">
            <v>1975.13</v>
          </cell>
          <cell r="M128">
            <v>2295.9899999999998</v>
          </cell>
          <cell r="N128">
            <v>1488.84</v>
          </cell>
          <cell r="O128">
            <v>2654.7699999999995</v>
          </cell>
          <cell r="P128">
            <v>2719.46</v>
          </cell>
          <cell r="Q128">
            <v>33949.440000000002</v>
          </cell>
        </row>
        <row r="129">
          <cell r="A129" t="str">
            <v>RORELOCATE</v>
          </cell>
          <cell r="B129" t="str">
            <v>ROLL OFF RELOCATE</v>
          </cell>
          <cell r="C129" t="str">
            <v>N/A</v>
          </cell>
          <cell r="D129">
            <v>65</v>
          </cell>
          <cell r="E129">
            <v>0</v>
          </cell>
          <cell r="F129">
            <v>0</v>
          </cell>
          <cell r="G129">
            <v>65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65</v>
          </cell>
          <cell r="Q129">
            <v>130</v>
          </cell>
        </row>
        <row r="130">
          <cell r="A130" t="str">
            <v>RORENTTD</v>
          </cell>
          <cell r="B130" t="str">
            <v>ROLL OFF RENT TEMP DAILY</v>
          </cell>
          <cell r="C130" t="str">
            <v>Item 260</v>
          </cell>
          <cell r="D130">
            <v>2.63</v>
          </cell>
          <cell r="E130">
            <v>491.80999999999995</v>
          </cell>
          <cell r="F130">
            <v>1739.75</v>
          </cell>
          <cell r="G130">
            <v>884.99</v>
          </cell>
          <cell r="H130">
            <v>2597.13</v>
          </cell>
          <cell r="I130">
            <v>769.27</v>
          </cell>
          <cell r="J130">
            <v>299.82</v>
          </cell>
          <cell r="K130">
            <v>289.29999999999995</v>
          </cell>
          <cell r="L130">
            <v>76.27</v>
          </cell>
          <cell r="M130">
            <v>136.76</v>
          </cell>
          <cell r="N130">
            <v>178.84</v>
          </cell>
          <cell r="O130">
            <v>189.36</v>
          </cell>
          <cell r="P130">
            <v>168.32</v>
          </cell>
          <cell r="Q130">
            <v>7821.6200000000008</v>
          </cell>
        </row>
        <row r="131">
          <cell r="A131" t="str">
            <v>RORENT</v>
          </cell>
          <cell r="B131" t="str">
            <v>ROLL OFF RENT</v>
          </cell>
          <cell r="C131" t="str">
            <v>Item 260</v>
          </cell>
          <cell r="D131">
            <v>78.94</v>
          </cell>
          <cell r="E131">
            <v>1413.29</v>
          </cell>
          <cell r="F131">
            <v>1526.1699999999998</v>
          </cell>
          <cell r="G131">
            <v>1423.46</v>
          </cell>
          <cell r="H131">
            <v>1420.92</v>
          </cell>
          <cell r="I131">
            <v>1420.92</v>
          </cell>
          <cell r="J131">
            <v>1420.92</v>
          </cell>
          <cell r="K131">
            <v>1420.92</v>
          </cell>
          <cell r="L131">
            <v>1499.8600000000001</v>
          </cell>
          <cell r="M131">
            <v>1578.8</v>
          </cell>
          <cell r="N131">
            <v>1626.72</v>
          </cell>
          <cell r="O131">
            <v>1609.34</v>
          </cell>
          <cell r="P131">
            <v>1499.86</v>
          </cell>
          <cell r="Q131">
            <v>17861.18</v>
          </cell>
        </row>
        <row r="132">
          <cell r="A132" t="str">
            <v>CPRENT20M</v>
          </cell>
          <cell r="B132" t="str">
            <v>20YD COMP MONTHLY RENT</v>
          </cell>
          <cell r="C132" t="str">
            <v>Item 270</v>
          </cell>
          <cell r="D132">
            <v>373.64</v>
          </cell>
          <cell r="E132">
            <v>373.64</v>
          </cell>
          <cell r="F132">
            <v>373.64</v>
          </cell>
          <cell r="G132">
            <v>373.64</v>
          </cell>
          <cell r="H132">
            <v>373.64</v>
          </cell>
          <cell r="I132">
            <v>373.64</v>
          </cell>
          <cell r="J132">
            <v>373.64</v>
          </cell>
          <cell r="K132">
            <v>373.64</v>
          </cell>
          <cell r="L132">
            <v>373.64</v>
          </cell>
          <cell r="M132">
            <v>373.64</v>
          </cell>
          <cell r="N132">
            <v>373.64</v>
          </cell>
          <cell r="O132">
            <v>373.64</v>
          </cell>
          <cell r="P132">
            <v>373.64</v>
          </cell>
          <cell r="Q132">
            <v>4483.6799999999994</v>
          </cell>
        </row>
        <row r="133">
          <cell r="A133" t="str">
            <v>RORENTTM</v>
          </cell>
          <cell r="B133" t="str">
            <v>ROLL OFF RENT TEMP MONTHLY</v>
          </cell>
          <cell r="C133" t="str">
            <v>Item 260</v>
          </cell>
          <cell r="D133">
            <v>79.31</v>
          </cell>
          <cell r="E133">
            <v>1816.36</v>
          </cell>
          <cell r="F133">
            <v>1842.58</v>
          </cell>
          <cell r="G133">
            <v>2335.6799999999998</v>
          </cell>
          <cell r="H133">
            <v>2133.67</v>
          </cell>
          <cell r="I133">
            <v>3381.1099999999997</v>
          </cell>
          <cell r="J133">
            <v>3173.87</v>
          </cell>
          <cell r="K133">
            <v>2413.0700000000002</v>
          </cell>
          <cell r="L133">
            <v>2119</v>
          </cell>
          <cell r="M133">
            <v>2230.81</v>
          </cell>
          <cell r="N133">
            <v>2588.8199999999997</v>
          </cell>
          <cell r="O133">
            <v>2235.81</v>
          </cell>
          <cell r="P133">
            <v>2387.12</v>
          </cell>
          <cell r="Q133">
            <v>28657.899999999998</v>
          </cell>
        </row>
        <row r="134">
          <cell r="A134" t="str">
            <v>CPHAUL20CO</v>
          </cell>
          <cell r="B134" t="str">
            <v>20YD CUST OWNED COMP-HAUL</v>
          </cell>
          <cell r="C134" t="str">
            <v>Item 275</v>
          </cell>
          <cell r="D134">
            <v>327.06</v>
          </cell>
          <cell r="E134">
            <v>3597.66</v>
          </cell>
          <cell r="F134">
            <v>3597.66</v>
          </cell>
          <cell r="G134">
            <v>4905.9000000000005</v>
          </cell>
          <cell r="H134">
            <v>5560.02</v>
          </cell>
          <cell r="I134">
            <v>3270.6</v>
          </cell>
          <cell r="J134">
            <v>2943.54</v>
          </cell>
          <cell r="K134">
            <v>3270.6</v>
          </cell>
          <cell r="L134">
            <v>2943.54</v>
          </cell>
          <cell r="M134">
            <v>2616.48</v>
          </cell>
          <cell r="N134">
            <v>2289.42</v>
          </cell>
          <cell r="O134">
            <v>3270.6</v>
          </cell>
          <cell r="P134">
            <v>2616.48</v>
          </cell>
          <cell r="Q134">
            <v>40882.5</v>
          </cell>
        </row>
        <row r="135">
          <cell r="A135" t="str">
            <v>ROTIME15</v>
          </cell>
          <cell r="B135" t="str">
            <v>RO TIME CHRG - 15MIN</v>
          </cell>
          <cell r="C135" t="str">
            <v>Item 160</v>
          </cell>
          <cell r="D135">
            <v>30.26</v>
          </cell>
          <cell r="E135">
            <v>30.26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181.56</v>
          </cell>
          <cell r="P135">
            <v>0</v>
          </cell>
          <cell r="Q135">
            <v>211.82</v>
          </cell>
        </row>
        <row r="136">
          <cell r="A136" t="str">
            <v>ROTIME-MINIMUM</v>
          </cell>
          <cell r="B136" t="str">
            <v>RO TIME CHRG - MINIMUM</v>
          </cell>
          <cell r="C136" t="str">
            <v>Item 160</v>
          </cell>
          <cell r="D136">
            <v>65</v>
          </cell>
          <cell r="E136">
            <v>0</v>
          </cell>
          <cell r="F136">
            <v>65</v>
          </cell>
          <cell r="G136">
            <v>130</v>
          </cell>
          <cell r="H136">
            <v>0</v>
          </cell>
          <cell r="I136">
            <v>0</v>
          </cell>
          <cell r="J136">
            <v>65</v>
          </cell>
          <cell r="K136">
            <v>65</v>
          </cell>
          <cell r="L136">
            <v>0</v>
          </cell>
          <cell r="M136">
            <v>130</v>
          </cell>
          <cell r="N136">
            <v>65</v>
          </cell>
          <cell r="O136">
            <v>65</v>
          </cell>
          <cell r="P136">
            <v>0</v>
          </cell>
          <cell r="Q136">
            <v>585</v>
          </cell>
        </row>
        <row r="137">
          <cell r="A137" t="str">
            <v>ROTRIP</v>
          </cell>
          <cell r="B137" t="str">
            <v>RETURN TRP - ROLL OFF</v>
          </cell>
          <cell r="C137" t="str">
            <v>Item 70</v>
          </cell>
          <cell r="D137">
            <v>58.94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58.94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58.94</v>
          </cell>
        </row>
        <row r="138">
          <cell r="A138" t="str">
            <v>2178-RO</v>
          </cell>
          <cell r="B138" t="str">
            <v>FUEL AND MATERIAL SURCHARGE</v>
          </cell>
          <cell r="C138" t="str">
            <v>N/A</v>
          </cell>
          <cell r="D138">
            <v>0</v>
          </cell>
          <cell r="E138">
            <v>0</v>
          </cell>
          <cell r="F138">
            <v>611.74000000000012</v>
          </cell>
          <cell r="G138">
            <v>1125.3999999999999</v>
          </cell>
          <cell r="H138">
            <v>1159.5400000000002</v>
          </cell>
          <cell r="I138">
            <v>721.94</v>
          </cell>
          <cell r="J138">
            <v>0</v>
          </cell>
          <cell r="K138">
            <v>520.47</v>
          </cell>
          <cell r="L138">
            <v>511.37999999999988</v>
          </cell>
          <cell r="M138">
            <v>0</v>
          </cell>
          <cell r="N138">
            <v>0</v>
          </cell>
          <cell r="O138">
            <v>698.05000000000018</v>
          </cell>
          <cell r="P138">
            <v>623.2299999999999</v>
          </cell>
          <cell r="Q138">
            <v>5971.75</v>
          </cell>
        </row>
        <row r="140">
          <cell r="B140" t="str">
            <v>TOTAL ROLL OFF GARBAGE</v>
          </cell>
          <cell r="E140">
            <v>30561.41</v>
          </cell>
          <cell r="F140">
            <v>36327.779999999992</v>
          </cell>
          <cell r="G140">
            <v>44952.3</v>
          </cell>
          <cell r="H140">
            <v>45299.609999999993</v>
          </cell>
          <cell r="I140">
            <v>42514.85</v>
          </cell>
          <cell r="J140">
            <v>42477.310000000005</v>
          </cell>
          <cell r="K140">
            <v>37860.439999999995</v>
          </cell>
          <cell r="L140">
            <v>24247.88</v>
          </cell>
          <cell r="M140">
            <v>26964.86</v>
          </cell>
          <cell r="N140">
            <v>28312.549999999996</v>
          </cell>
          <cell r="O140">
            <v>36431.090000000004</v>
          </cell>
          <cell r="P140">
            <v>32194.59</v>
          </cell>
          <cell r="Q140">
            <v>428144.67</v>
          </cell>
        </row>
        <row r="144">
          <cell r="A144" t="str">
            <v>PASSTHROUGH DISPOSAL</v>
          </cell>
          <cell r="B144" t="str">
            <v>PASSTHROUGH DISPOSAL</v>
          </cell>
        </row>
        <row r="145">
          <cell r="A145" t="str">
            <v>DISP</v>
          </cell>
          <cell r="B145" t="str">
            <v>Disposal Fee Per Ton</v>
          </cell>
          <cell r="C145" t="str">
            <v>Item 230</v>
          </cell>
          <cell r="D145">
            <v>120</v>
          </cell>
          <cell r="E145">
            <v>31750.800000000003</v>
          </cell>
          <cell r="F145">
            <v>35894.400000000001</v>
          </cell>
          <cell r="G145">
            <v>46425.599999999999</v>
          </cell>
          <cell r="H145">
            <v>46910.400000000001</v>
          </cell>
          <cell r="I145">
            <v>40915.200000000004</v>
          </cell>
          <cell r="J145">
            <v>39614.400000000001</v>
          </cell>
          <cell r="K145">
            <v>44719.199999999997</v>
          </cell>
          <cell r="L145">
            <v>21279.599999999999</v>
          </cell>
          <cell r="M145">
            <v>23461.200000000001</v>
          </cell>
          <cell r="N145">
            <v>28012.800000000003</v>
          </cell>
          <cell r="O145">
            <v>38304.799999999996</v>
          </cell>
          <cell r="P145">
            <v>36252</v>
          </cell>
          <cell r="Q145">
            <v>433540.39999999997</v>
          </cell>
        </row>
        <row r="146">
          <cell r="A146" t="str">
            <v>DISPAPPL</v>
          </cell>
          <cell r="B146" t="str">
            <v>DUMP FEE - APPLIANCE</v>
          </cell>
          <cell r="C146" t="str">
            <v>Item 230</v>
          </cell>
          <cell r="D146">
            <v>10</v>
          </cell>
          <cell r="E146">
            <v>20</v>
          </cell>
          <cell r="F146">
            <v>20</v>
          </cell>
          <cell r="G146">
            <v>50</v>
          </cell>
          <cell r="H146">
            <v>50</v>
          </cell>
          <cell r="I146">
            <v>10</v>
          </cell>
          <cell r="J146">
            <v>15</v>
          </cell>
          <cell r="K146">
            <v>55</v>
          </cell>
          <cell r="L146">
            <v>40</v>
          </cell>
          <cell r="M146">
            <v>30</v>
          </cell>
          <cell r="N146">
            <v>40</v>
          </cell>
          <cell r="O146">
            <v>10</v>
          </cell>
          <cell r="P146">
            <v>20</v>
          </cell>
          <cell r="Q146">
            <v>360</v>
          </cell>
        </row>
        <row r="147">
          <cell r="A147" t="str">
            <v>TIRE-RO</v>
          </cell>
          <cell r="B147" t="str">
            <v>TIRE FEE - RO</v>
          </cell>
          <cell r="C147" t="str">
            <v>Item 230</v>
          </cell>
          <cell r="D147">
            <v>5</v>
          </cell>
          <cell r="E147">
            <v>34</v>
          </cell>
          <cell r="F147">
            <v>25</v>
          </cell>
          <cell r="G147">
            <v>134</v>
          </cell>
          <cell r="H147">
            <v>114</v>
          </cell>
          <cell r="I147">
            <v>4</v>
          </cell>
          <cell r="J147">
            <v>59</v>
          </cell>
          <cell r="K147">
            <v>72</v>
          </cell>
          <cell r="L147">
            <v>40</v>
          </cell>
          <cell r="M147">
            <v>182</v>
          </cell>
          <cell r="N147">
            <v>84</v>
          </cell>
          <cell r="O147">
            <v>303</v>
          </cell>
          <cell r="P147">
            <v>54</v>
          </cell>
          <cell r="Q147">
            <v>1105</v>
          </cell>
        </row>
        <row r="148">
          <cell r="A148" t="str">
            <v>DISPRH</v>
          </cell>
          <cell r="B148" t="str">
            <v>DISPOSAL TONNAGE-RH</v>
          </cell>
          <cell r="C148" t="str">
            <v>Item 230</v>
          </cell>
          <cell r="D148">
            <v>128.49</v>
          </cell>
          <cell r="E148">
            <v>564.07000000000005</v>
          </cell>
          <cell r="F148">
            <v>0</v>
          </cell>
          <cell r="G148">
            <v>651.44000000000005</v>
          </cell>
          <cell r="H148">
            <v>593.62</v>
          </cell>
          <cell r="I148">
            <v>650.16</v>
          </cell>
          <cell r="J148">
            <v>0</v>
          </cell>
          <cell r="K148">
            <v>525.52</v>
          </cell>
          <cell r="L148">
            <v>751.67</v>
          </cell>
          <cell r="M148">
            <v>0</v>
          </cell>
          <cell r="N148">
            <v>767.09</v>
          </cell>
          <cell r="O148">
            <v>707.41</v>
          </cell>
          <cell r="P148">
            <v>0</v>
          </cell>
          <cell r="Q148">
            <v>5210.9799999999996</v>
          </cell>
        </row>
        <row r="149">
          <cell r="A149" t="str">
            <v>DISPMETAL-RO</v>
          </cell>
          <cell r="B149" t="str">
            <v>DISPOSAL FEE METAL - RO</v>
          </cell>
          <cell r="C149" t="str">
            <v>Item 230</v>
          </cell>
          <cell r="D149">
            <v>34</v>
          </cell>
          <cell r="E149">
            <v>0</v>
          </cell>
          <cell r="F149">
            <v>83.7</v>
          </cell>
          <cell r="G149">
            <v>113.56</v>
          </cell>
          <cell r="H149">
            <v>76.8</v>
          </cell>
          <cell r="I149">
            <v>83.4</v>
          </cell>
          <cell r="J149">
            <v>78.599999999999994</v>
          </cell>
          <cell r="K149">
            <v>0</v>
          </cell>
          <cell r="L149">
            <v>101.1</v>
          </cell>
          <cell r="M149">
            <v>0</v>
          </cell>
          <cell r="N149">
            <v>72.900000000000006</v>
          </cell>
          <cell r="O149">
            <v>0</v>
          </cell>
          <cell r="P149">
            <v>0</v>
          </cell>
          <cell r="Q149">
            <v>610.06000000000006</v>
          </cell>
        </row>
        <row r="151">
          <cell r="B151" t="str">
            <v>TOTAL PASSTHROUGH DISPOSAL</v>
          </cell>
          <cell r="E151">
            <v>32368.870000000003</v>
          </cell>
          <cell r="F151">
            <v>36023.1</v>
          </cell>
          <cell r="G151">
            <v>47374.6</v>
          </cell>
          <cell r="H151">
            <v>47744.820000000007</v>
          </cell>
          <cell r="I151">
            <v>41662.760000000009</v>
          </cell>
          <cell r="J151">
            <v>39767</v>
          </cell>
          <cell r="K151">
            <v>45371.719999999994</v>
          </cell>
          <cell r="L151">
            <v>22212.369999999995</v>
          </cell>
          <cell r="M151">
            <v>23673.200000000001</v>
          </cell>
          <cell r="N151">
            <v>28976.790000000005</v>
          </cell>
          <cell r="O151">
            <v>39325.21</v>
          </cell>
          <cell r="P151">
            <v>36326</v>
          </cell>
          <cell r="Q151">
            <v>440826.43999999994</v>
          </cell>
        </row>
        <row r="155">
          <cell r="A155" t="str">
            <v>Service Charges</v>
          </cell>
          <cell r="B155" t="str">
            <v>Service Charges</v>
          </cell>
        </row>
        <row r="156">
          <cell r="A156" t="str">
            <v>FINCHG</v>
          </cell>
          <cell r="B156" t="str">
            <v>LATE FEE</v>
          </cell>
          <cell r="D156">
            <v>0</v>
          </cell>
          <cell r="E156">
            <v>333.88</v>
          </cell>
          <cell r="F156">
            <v>651.58000000000004</v>
          </cell>
          <cell r="G156">
            <v>467.68999999999994</v>
          </cell>
          <cell r="H156">
            <v>620.3599999999999</v>
          </cell>
          <cell r="I156">
            <v>623.1099999999999</v>
          </cell>
          <cell r="J156">
            <v>258.45999999999998</v>
          </cell>
          <cell r="K156">
            <v>154.51</v>
          </cell>
          <cell r="L156">
            <v>264.22999999999996</v>
          </cell>
          <cell r="M156">
            <v>186.25</v>
          </cell>
          <cell r="N156">
            <v>328.19000000000005</v>
          </cell>
          <cell r="O156">
            <v>321.4199999999999</v>
          </cell>
          <cell r="P156">
            <v>540.88</v>
          </cell>
          <cell r="Q156">
            <v>4750.5600000000004</v>
          </cell>
        </row>
        <row r="158">
          <cell r="B158" t="str">
            <v>TOTAL SERVICE CHARGES</v>
          </cell>
          <cell r="E158">
            <v>333.88</v>
          </cell>
          <cell r="F158">
            <v>651.58000000000004</v>
          </cell>
          <cell r="G158">
            <v>467.68999999999994</v>
          </cell>
          <cell r="H158">
            <v>620.3599999999999</v>
          </cell>
          <cell r="I158">
            <v>623.1099999999999</v>
          </cell>
          <cell r="J158">
            <v>258.45999999999998</v>
          </cell>
          <cell r="K158">
            <v>154.51</v>
          </cell>
          <cell r="L158">
            <v>264.22999999999996</v>
          </cell>
          <cell r="M158">
            <v>186.25</v>
          </cell>
          <cell r="N158">
            <v>328.19000000000005</v>
          </cell>
          <cell r="O158">
            <v>321.4199999999999</v>
          </cell>
          <cell r="P158">
            <v>540.88</v>
          </cell>
          <cell r="Q158">
            <v>4750.5600000000004</v>
          </cell>
        </row>
        <row r="160">
          <cell r="B160" t="str">
            <v>TOTAL REVENUE</v>
          </cell>
          <cell r="E160">
            <v>318205.44999999995</v>
          </cell>
          <cell r="F160">
            <v>329891.21999999986</v>
          </cell>
          <cell r="G160">
            <v>367983.55999999994</v>
          </cell>
          <cell r="H160">
            <v>371483.43</v>
          </cell>
          <cell r="I160">
            <v>356410.69</v>
          </cell>
          <cell r="J160">
            <v>340239.38000000006</v>
          </cell>
          <cell r="K160">
            <v>339506.02999999991</v>
          </cell>
          <cell r="L160">
            <v>294034.51</v>
          </cell>
          <cell r="M160">
            <v>298876.38</v>
          </cell>
          <cell r="N160">
            <v>309375.68999999994</v>
          </cell>
          <cell r="O160">
            <v>332042.05999999994</v>
          </cell>
          <cell r="P160">
            <v>326882.44</v>
          </cell>
          <cell r="Q160">
            <v>3984930.8400000003</v>
          </cell>
        </row>
        <row r="163">
          <cell r="Q163">
            <v>3980180.2800000003</v>
          </cell>
        </row>
        <row r="167">
          <cell r="E167">
            <v>7.9852188852542277E-2</v>
          </cell>
          <cell r="F167">
            <v>8.2784678892946564E-2</v>
          </cell>
          <cell r="G167">
            <v>9.2343775783069779E-2</v>
          </cell>
          <cell r="H167">
            <v>9.3222052004295258E-2</v>
          </cell>
          <cell r="I167">
            <v>8.9439617476523126E-2</v>
          </cell>
          <cell r="J167">
            <v>8.538150187821078E-2</v>
          </cell>
          <cell r="K167">
            <v>8.5197471080828063E-2</v>
          </cell>
          <cell r="L167">
            <v>7.3786603031735426E-2</v>
          </cell>
          <cell r="M167">
            <v>7.5001647958336956E-2</v>
          </cell>
          <cell r="N167">
            <v>7.7636401338398109E-2</v>
          </cell>
          <cell r="O167">
            <v>8.3324422262746195E-2</v>
          </cell>
          <cell r="P167">
            <v>8.20296394403673E-2</v>
          </cell>
          <cell r="Q167">
            <v>1</v>
          </cell>
        </row>
      </sheetData>
      <sheetData sheetId="4" refreshError="1">
        <row r="1">
          <cell r="A1" t="str">
            <v>Peninsula Sanitation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B1" t="str">
            <v>(All)</v>
          </cell>
        </row>
        <row r="2">
          <cell r="B2" t="str">
            <v>(All)</v>
          </cell>
        </row>
        <row r="3">
          <cell r="B3" t="str">
            <v>(All)</v>
          </cell>
        </row>
        <row r="6">
          <cell r="B6" t="str">
            <v>Serv. Code</v>
          </cell>
          <cell r="C6" t="str">
            <v>Serv. Code Desc.</v>
          </cell>
        </row>
        <row r="7">
          <cell r="B7" t="str">
            <v>20RW1</v>
          </cell>
          <cell r="C7" t="str">
            <v>1-20 GAL CART WEEKLY SVC</v>
          </cell>
        </row>
        <row r="8">
          <cell r="B8" t="str">
            <v>60RM1</v>
          </cell>
          <cell r="C8" t="str">
            <v>1-60 GAL CART MONTHLY SVC</v>
          </cell>
        </row>
        <row r="9">
          <cell r="B9" t="str">
            <v>60RW1</v>
          </cell>
          <cell r="C9" t="str">
            <v>1-60 GAL CART WEEKLY SVC</v>
          </cell>
        </row>
        <row r="10">
          <cell r="B10" t="str">
            <v>EMPLOYEER</v>
          </cell>
          <cell r="C10" t="str">
            <v>EMPLOYEE SERVICE</v>
          </cell>
        </row>
        <row r="11">
          <cell r="B11" t="str">
            <v>EXTRAR</v>
          </cell>
          <cell r="C11" t="str">
            <v>EXTRA CAN/BAGS</v>
          </cell>
        </row>
        <row r="12">
          <cell r="B12" t="str">
            <v>OFOWR</v>
          </cell>
          <cell r="C12" t="str">
            <v>OVERFILL/OVERWEIGHT CHG</v>
          </cell>
        </row>
        <row r="13">
          <cell r="B13" t="str">
            <v>RDRIVEIN</v>
          </cell>
          <cell r="C13" t="str">
            <v>DRIVE IN SERVICE</v>
          </cell>
        </row>
        <row r="14">
          <cell r="B14" t="str">
            <v>REDELIVER</v>
          </cell>
          <cell r="C14" t="str">
            <v>DELIVERY CHARGE</v>
          </cell>
        </row>
        <row r="15">
          <cell r="B15" t="str">
            <v>RESTART</v>
          </cell>
          <cell r="C15" t="str">
            <v>SERVICE RESTART FEE</v>
          </cell>
        </row>
        <row r="16">
          <cell r="B16" t="str">
            <v>ROLLM-RESI</v>
          </cell>
          <cell r="C16" t="str">
            <v>ROLLOUT RESI MTHLY UP TO</v>
          </cell>
        </row>
        <row r="17">
          <cell r="B17" t="str">
            <v>ROLLW-RESI</v>
          </cell>
          <cell r="C17" t="str">
            <v>Rollout 25ft/can per pick up</v>
          </cell>
        </row>
        <row r="18">
          <cell r="B18" t="str">
            <v>RWALKIN</v>
          </cell>
          <cell r="C18" t="str">
            <v>WALK IN SERVICE</v>
          </cell>
        </row>
        <row r="19">
          <cell r="B19" t="str">
            <v>SP</v>
          </cell>
          <cell r="C19" t="str">
            <v>SPECIAL PICKUP</v>
          </cell>
        </row>
        <row r="20">
          <cell r="B20" t="str">
            <v>SP60-RES</v>
          </cell>
          <cell r="C20" t="str">
            <v>SPECIAL PICKUP 60GL RES</v>
          </cell>
        </row>
        <row r="21">
          <cell r="B21" t="str">
            <v>TRIPRCANS</v>
          </cell>
          <cell r="C21" t="str">
            <v>RETURN TRIP CHARGE - CANS</v>
          </cell>
        </row>
        <row r="22">
          <cell r="B22" t="str">
            <v>TRIPRCARTS</v>
          </cell>
          <cell r="C22" t="str">
            <v>RESI TRIP CHARGE - CARTS</v>
          </cell>
        </row>
        <row r="23">
          <cell r="B23" t="str">
            <v>WLKNRW1</v>
          </cell>
          <cell r="C23" t="str">
            <v>WALK IN 5-25</v>
          </cell>
        </row>
        <row r="24">
          <cell r="B24" t="str">
            <v>ADJRES</v>
          </cell>
          <cell r="C24" t="str">
            <v>SERVICE ADJ-RESIDENTIAL</v>
          </cell>
        </row>
        <row r="25">
          <cell r="B25" t="str">
            <v>RXTRA60</v>
          </cell>
          <cell r="C25" t="str">
            <v>EXTRA 60GAL RESI</v>
          </cell>
        </row>
        <row r="26">
          <cell r="B26" t="str">
            <v>SP90-RES</v>
          </cell>
          <cell r="C26" t="str">
            <v>SPECIAL PICKUP 90GL RES</v>
          </cell>
        </row>
        <row r="27">
          <cell r="B27" t="str">
            <v>65RBRENT</v>
          </cell>
          <cell r="C27" t="str">
            <v>65 RESI BEAR RENT</v>
          </cell>
        </row>
        <row r="28">
          <cell r="B28" t="str">
            <v>90RW1</v>
          </cell>
          <cell r="C28" t="str">
            <v>1-90 GAL CART RESI WKLY</v>
          </cell>
        </row>
        <row r="29">
          <cell r="B29" t="str">
            <v>RXTRA90</v>
          </cell>
          <cell r="C29" t="str">
            <v>EXTRA 90GAL RESI</v>
          </cell>
        </row>
        <row r="30">
          <cell r="B30" t="str">
            <v>95RBRENT</v>
          </cell>
          <cell r="C30" t="str">
            <v>95 RESI BEAR RENT</v>
          </cell>
        </row>
        <row r="31">
          <cell r="B31" t="str">
            <v>RDRIVEINM</v>
          </cell>
          <cell r="C31" t="str">
            <v>DRIVE IN SVC RESI MNTHLY</v>
          </cell>
        </row>
        <row r="32">
          <cell r="B32" t="str">
            <v>LOOSE-RES</v>
          </cell>
          <cell r="C32" t="str">
            <v>LOOSE MATERIAL -RES</v>
          </cell>
        </row>
        <row r="33">
          <cell r="B33" t="str">
            <v>TIRE-RESI</v>
          </cell>
          <cell r="C33" t="str">
            <v>TIRE FEE - RESI</v>
          </cell>
        </row>
        <row r="34">
          <cell r="B34" t="str">
            <v>REDELIVERRECY</v>
          </cell>
          <cell r="C34" t="str">
            <v>DELIVERY CHARGE RECYCLE</v>
          </cell>
        </row>
        <row r="35">
          <cell r="B35" t="str">
            <v>TIME15</v>
          </cell>
          <cell r="C35" t="str">
            <v>TIME CHRG - 15MIN</v>
          </cell>
        </row>
        <row r="36">
          <cell r="B36" t="str">
            <v>TIME-XTRA15</v>
          </cell>
          <cell r="C36" t="str">
            <v>RESI TIME CHRG - XTRA PERSON</v>
          </cell>
        </row>
        <row r="37">
          <cell r="B37" t="str">
            <v>UNLOCKRESW1</v>
          </cell>
          <cell r="C37" t="str">
            <v>UNLOCK/UNLATCH WEEKLY</v>
          </cell>
        </row>
        <row r="38">
          <cell r="B38" t="str">
            <v>PDBAG-RES</v>
          </cell>
          <cell r="C38" t="str">
            <v>PREPAID BAG - RES</v>
          </cell>
        </row>
        <row r="39">
          <cell r="B39" t="str">
            <v>UNLOCKRES</v>
          </cell>
          <cell r="C39" t="str">
            <v>UNLOCK/UNLATCH REFUSE</v>
          </cell>
        </row>
        <row r="41">
          <cell r="B41" t="str">
            <v>60CW1</v>
          </cell>
          <cell r="C41" t="str">
            <v>1-60 GAL CART CMML WKLY</v>
          </cell>
        </row>
        <row r="42">
          <cell r="B42" t="str">
            <v>CDRIVEIN</v>
          </cell>
          <cell r="C42" t="str">
            <v>DRIVE IN SERVICE</v>
          </cell>
        </row>
        <row r="43">
          <cell r="B43" t="str">
            <v>CGATEEOW</v>
          </cell>
          <cell r="C43" t="str">
            <v>GATE CHARGE EOW</v>
          </cell>
        </row>
        <row r="44">
          <cell r="B44" t="str">
            <v>CRENT</v>
          </cell>
          <cell r="C44" t="str">
            <v>CONTAINER RENT</v>
          </cell>
        </row>
        <row r="45">
          <cell r="B45" t="str">
            <v>CTDEL</v>
          </cell>
          <cell r="C45" t="str">
            <v>TEMP CONTAINER DELIV</v>
          </cell>
        </row>
        <row r="46">
          <cell r="B46" t="str">
            <v>CTRENT</v>
          </cell>
          <cell r="C46" t="str">
            <v>TEMP CONTAINER RENT</v>
          </cell>
        </row>
        <row r="47">
          <cell r="B47" t="str">
            <v>CTRIP</v>
          </cell>
          <cell r="C47" t="str">
            <v>RETURN TRIP CHARGE - CONT</v>
          </cell>
        </row>
        <row r="48">
          <cell r="B48" t="str">
            <v>CTRIPCAN</v>
          </cell>
          <cell r="C48" t="str">
            <v>RETURN TRIP CHG - CANS</v>
          </cell>
        </row>
        <row r="49">
          <cell r="B49" t="str">
            <v>CTRIP-COMM</v>
          </cell>
          <cell r="C49" t="str">
            <v>RETURN TRIP CHARGE - COMM</v>
          </cell>
        </row>
        <row r="50">
          <cell r="B50" t="str">
            <v>CWALKIN</v>
          </cell>
          <cell r="C50" t="str">
            <v>WALK IN SERVICE</v>
          </cell>
        </row>
        <row r="51">
          <cell r="B51" t="str">
            <v>ROLLOUTOC</v>
          </cell>
          <cell r="C51" t="str">
            <v>ROLL OUT</v>
          </cell>
        </row>
        <row r="52">
          <cell r="B52" t="str">
            <v>ADJCOM</v>
          </cell>
          <cell r="C52" t="str">
            <v>SERVICE ADJ-COMMERCIAL</v>
          </cell>
        </row>
        <row r="53">
          <cell r="B53" t="str">
            <v>300CTPU</v>
          </cell>
          <cell r="C53" t="str">
            <v>300 GL CART TEMP PICKUP</v>
          </cell>
        </row>
        <row r="54">
          <cell r="B54" t="str">
            <v>300RENTTD</v>
          </cell>
          <cell r="C54" t="str">
            <v>300 GL CART TEMP RENT DAILY</v>
          </cell>
        </row>
        <row r="55">
          <cell r="B55" t="str">
            <v>300C2W1</v>
          </cell>
          <cell r="C55" t="str">
            <v>1-300 GL CART 2X WK SVC</v>
          </cell>
        </row>
        <row r="56">
          <cell r="B56" t="str">
            <v>300C3W1</v>
          </cell>
          <cell r="C56" t="str">
            <v>1-300 GL CART 3X WK SVC</v>
          </cell>
        </row>
        <row r="57">
          <cell r="B57" t="str">
            <v>300C5W1</v>
          </cell>
          <cell r="C57" t="str">
            <v>1-300 GL CART 5X WK SVC</v>
          </cell>
        </row>
        <row r="58">
          <cell r="B58" t="str">
            <v>300CE1</v>
          </cell>
          <cell r="C58" t="str">
            <v>1-300 GL CART EOW SVC</v>
          </cell>
        </row>
        <row r="59">
          <cell r="B59" t="str">
            <v>300CW1</v>
          </cell>
          <cell r="C59" t="str">
            <v>1-300 GL CART WEEKLY SVC</v>
          </cell>
        </row>
        <row r="60">
          <cell r="B60" t="str">
            <v>65CBRENT</v>
          </cell>
          <cell r="C60" t="str">
            <v>65 CMML BEAR RENT</v>
          </cell>
        </row>
        <row r="61">
          <cell r="B61" t="str">
            <v>65CWB1</v>
          </cell>
          <cell r="C61" t="str">
            <v>1-65 GAL BEAR CART CMML WKLY</v>
          </cell>
        </row>
        <row r="62">
          <cell r="B62" t="str">
            <v>90CW1</v>
          </cell>
          <cell r="C62" t="str">
            <v>1-90 GAL CART CMML WKLY</v>
          </cell>
        </row>
        <row r="63">
          <cell r="B63" t="str">
            <v>95CBRENT</v>
          </cell>
          <cell r="C63" t="str">
            <v>95 CMML BEAR RENT</v>
          </cell>
        </row>
        <row r="64">
          <cell r="B64" t="str">
            <v>95CWB1</v>
          </cell>
          <cell r="C64" t="str">
            <v>1-95 GAL BEAR CART CMML WKLY</v>
          </cell>
        </row>
        <row r="65">
          <cell r="B65" t="str">
            <v>CASTERS-COM</v>
          </cell>
          <cell r="C65" t="str">
            <v>CASTERS - COM</v>
          </cell>
        </row>
        <row r="66">
          <cell r="B66" t="str">
            <v>CRENT300</v>
          </cell>
          <cell r="C66" t="str">
            <v>CONTAINER RENT 300 GAL</v>
          </cell>
        </row>
        <row r="67">
          <cell r="B67" t="str">
            <v>ROLLW300</v>
          </cell>
          <cell r="C67" t="str">
            <v>ROLL OUT 300GAL WKLY</v>
          </cell>
        </row>
        <row r="68">
          <cell r="B68" t="str">
            <v>UNLOCKREF</v>
          </cell>
          <cell r="C68" t="str">
            <v>UNLOCK / UNLATCH REFUSE</v>
          </cell>
        </row>
        <row r="69">
          <cell r="B69" t="str">
            <v>CXTRA60</v>
          </cell>
          <cell r="C69" t="str">
            <v>EXTRA 60GAL COMM</v>
          </cell>
        </row>
        <row r="70">
          <cell r="B70" t="str">
            <v>OFOWC</v>
          </cell>
          <cell r="C70" t="str">
            <v>OVERFILL/OVERWEIGHT COMM</v>
          </cell>
        </row>
        <row r="71">
          <cell r="B71" t="str">
            <v>SP300</v>
          </cell>
          <cell r="C71" t="str">
            <v>SPECIAL PICKUP 300GL</v>
          </cell>
        </row>
        <row r="72">
          <cell r="B72" t="str">
            <v>60CM1</v>
          </cell>
          <cell r="C72" t="str">
            <v>1-60 GAL CART CMML MNTHLY</v>
          </cell>
        </row>
        <row r="73">
          <cell r="B73" t="str">
            <v>90C2W1</v>
          </cell>
          <cell r="C73" t="str">
            <v>1-90 GAL CART CMML 2X WK</v>
          </cell>
        </row>
        <row r="74">
          <cell r="B74" t="str">
            <v>CRENT60</v>
          </cell>
          <cell r="C74" t="str">
            <v>CONTAINER RENT 60 GAL</v>
          </cell>
        </row>
        <row r="75">
          <cell r="B75" t="str">
            <v>ROLLW-COM</v>
          </cell>
          <cell r="C75" t="str">
            <v>ROLLOUT CMML WEEKLY UP TO 25FT</v>
          </cell>
        </row>
        <row r="76">
          <cell r="B76" t="str">
            <v>SP60-COMM</v>
          </cell>
          <cell r="C76" t="str">
            <v>SPECIAL PICKUP 60GL COMM</v>
          </cell>
        </row>
        <row r="77">
          <cell r="B77" t="str">
            <v>300RENTTM</v>
          </cell>
          <cell r="C77" t="str">
            <v>300 GL CART TEMP RENT MONTHLY</v>
          </cell>
        </row>
        <row r="78">
          <cell r="B78" t="str">
            <v>90CM1</v>
          </cell>
          <cell r="C78" t="str">
            <v>1-90 GAL CART CMML MONTHLY</v>
          </cell>
        </row>
        <row r="79">
          <cell r="B79" t="str">
            <v>CRENT90</v>
          </cell>
          <cell r="C79" t="str">
            <v>CONTAINER RENT 90 GAL</v>
          </cell>
        </row>
        <row r="80">
          <cell r="B80" t="str">
            <v>ROLLM-COM</v>
          </cell>
          <cell r="C80" t="str">
            <v>ROLLOUT CMML MTHLY UP TO 25FT</v>
          </cell>
        </row>
        <row r="81">
          <cell r="B81" t="str">
            <v>SP90-COMM</v>
          </cell>
          <cell r="C81" t="str">
            <v>SPECIAL PICKUP 90GL COMM</v>
          </cell>
        </row>
        <row r="82">
          <cell r="B82" t="str">
            <v>CXTRA65B</v>
          </cell>
          <cell r="C82" t="str">
            <v>EXTRA 65GAL BEAR COMM</v>
          </cell>
        </row>
        <row r="83">
          <cell r="B83" t="str">
            <v>CXTRA95B</v>
          </cell>
          <cell r="C83" t="str">
            <v>EXTRA 95GAL BEAR COMM</v>
          </cell>
        </row>
        <row r="84">
          <cell r="B84" t="str">
            <v>SP65B</v>
          </cell>
          <cell r="C84" t="str">
            <v>SPECIAL PICKUP 65GL BEAR</v>
          </cell>
        </row>
        <row r="85">
          <cell r="B85" t="str">
            <v>SP95B</v>
          </cell>
          <cell r="C85" t="str">
            <v>SPECIAL PICKUP 95GL BEAR</v>
          </cell>
        </row>
        <row r="86">
          <cell r="B86" t="str">
            <v>CXTRA90</v>
          </cell>
          <cell r="C86" t="str">
            <v>EXTRA 90GAL COMM</v>
          </cell>
        </row>
        <row r="87">
          <cell r="B87" t="str">
            <v>ROLL2W300</v>
          </cell>
          <cell r="C87" t="str">
            <v>ROLL OUT 300GAL 2X WK</v>
          </cell>
        </row>
        <row r="88">
          <cell r="B88" t="str">
            <v>65C2WB1</v>
          </cell>
          <cell r="C88" t="str">
            <v>1-65 GAL BEAR CART CMML 2X WK</v>
          </cell>
        </row>
        <row r="89">
          <cell r="B89" t="str">
            <v>90C3W1</v>
          </cell>
          <cell r="C89" t="str">
            <v>1-90 GAL CART CMML 3X WK</v>
          </cell>
        </row>
        <row r="90">
          <cell r="B90" t="str">
            <v>60C2W1</v>
          </cell>
          <cell r="C90" t="str">
            <v>1-60 GAL CART CMML 2X WK</v>
          </cell>
        </row>
        <row r="91">
          <cell r="B91" t="str">
            <v>95C2WB1</v>
          </cell>
          <cell r="C91" t="str">
            <v>1-95 GAL BEAR CART CMML 2X WK</v>
          </cell>
        </row>
        <row r="92">
          <cell r="B92" t="str">
            <v>60CE1</v>
          </cell>
          <cell r="C92" t="str">
            <v>1-60 GAL CART CMML EOW</v>
          </cell>
        </row>
        <row r="93">
          <cell r="B93" t="str">
            <v>90CE1</v>
          </cell>
          <cell r="C93" t="str">
            <v>1-90 GAL CART CMML EOW</v>
          </cell>
        </row>
        <row r="94">
          <cell r="B94" t="str">
            <v>95C5WB1</v>
          </cell>
          <cell r="C94" t="str">
            <v>1-95 GAL BEAR CART CMML 5X WK</v>
          </cell>
        </row>
        <row r="95">
          <cell r="B95" t="str">
            <v>95C3WB1</v>
          </cell>
          <cell r="C95" t="str">
            <v>1-95 GAL BEAR CART CMML 3X WK</v>
          </cell>
        </row>
        <row r="96">
          <cell r="B96" t="str">
            <v>300C4W1</v>
          </cell>
          <cell r="C96" t="str">
            <v>1-300 GL CART 4X WK SVC</v>
          </cell>
        </row>
        <row r="97">
          <cell r="B97" t="str">
            <v>90C5W1</v>
          </cell>
          <cell r="C97" t="str">
            <v>1-90 GAL CART CMML 5X WK</v>
          </cell>
        </row>
        <row r="98">
          <cell r="B98" t="str">
            <v>LOOSE-COMM</v>
          </cell>
          <cell r="C98" t="str">
            <v>LOOSE MATERIAL - COMM</v>
          </cell>
        </row>
        <row r="99">
          <cell r="B99" t="str">
            <v>ROLLE-COM</v>
          </cell>
          <cell r="C99" t="str">
            <v>ROLLOUT CMML EOW UP TO 25FT</v>
          </cell>
        </row>
        <row r="100">
          <cell r="B100" t="str">
            <v>CTIME15</v>
          </cell>
          <cell r="C100" t="str">
            <v>COMM TIME CHRG -  15MIN</v>
          </cell>
        </row>
        <row r="101">
          <cell r="B101" t="str">
            <v>ROLLOUT OVER 25</v>
          </cell>
          <cell r="C101" t="str">
            <v>ROLLOUT OVER 25 FT</v>
          </cell>
        </row>
        <row r="102">
          <cell r="B102" t="str">
            <v>CDRIVEINEOW</v>
          </cell>
          <cell r="C102" t="str">
            <v>DRIVE IN SVC COMM EOW</v>
          </cell>
        </row>
        <row r="103">
          <cell r="B103" t="str">
            <v>OW300</v>
          </cell>
          <cell r="C103" t="str">
            <v>OVERWEIGHT 300GAL</v>
          </cell>
        </row>
        <row r="105">
          <cell r="B105" t="str">
            <v>CPHAUL20</v>
          </cell>
          <cell r="C105" t="str">
            <v>20YD COMPACTOR-HAUL</v>
          </cell>
        </row>
        <row r="106">
          <cell r="B106" t="str">
            <v>DISP</v>
          </cell>
          <cell r="C106" t="str">
            <v>Disposal Fee Per Ton</v>
          </cell>
        </row>
        <row r="107">
          <cell r="B107" t="str">
            <v>DISPAPPL</v>
          </cell>
          <cell r="C107" t="str">
            <v>DUMP FEE - APPLIANCE</v>
          </cell>
        </row>
        <row r="108">
          <cell r="B108" t="str">
            <v>DISPWD-RO</v>
          </cell>
          <cell r="C108" t="str">
            <v>DISPOSAL FEE WOOD - RO</v>
          </cell>
        </row>
        <row r="109">
          <cell r="B109" t="str">
            <v>RECYHAUL20</v>
          </cell>
          <cell r="C109" t="str">
            <v>20YD RECYCLE BOX HAUL</v>
          </cell>
        </row>
        <row r="110">
          <cell r="B110" t="str">
            <v>ROHAUL20</v>
          </cell>
          <cell r="C110" t="str">
            <v>20YD ROLL OFF-HAUL</v>
          </cell>
        </row>
        <row r="111">
          <cell r="B111" t="str">
            <v>ROHAUL20T</v>
          </cell>
          <cell r="C111" t="str">
            <v>20YD ROLL OFF TEMP HAUL</v>
          </cell>
        </row>
        <row r="112">
          <cell r="B112" t="str">
            <v>ROHAUL30</v>
          </cell>
          <cell r="C112" t="str">
            <v>30YD ROLL OFF-HAUL</v>
          </cell>
        </row>
        <row r="113">
          <cell r="B113" t="str">
            <v>ROHAUL30T</v>
          </cell>
          <cell r="C113" t="str">
            <v>30YD ROLL OFF TEMP HAUL</v>
          </cell>
        </row>
        <row r="114">
          <cell r="B114" t="str">
            <v>ROMILE</v>
          </cell>
          <cell r="C114" t="str">
            <v>ROLL OFF-MILEAGE</v>
          </cell>
        </row>
        <row r="115">
          <cell r="B115" t="str">
            <v>RORELOCATE</v>
          </cell>
          <cell r="C115" t="str">
            <v>ROLL OFF RELOCATE</v>
          </cell>
        </row>
        <row r="116">
          <cell r="B116" t="str">
            <v>RORENT30M</v>
          </cell>
          <cell r="C116" t="str">
            <v>30YD ROLL OFF-MNTHLY RENT</v>
          </cell>
        </row>
        <row r="117">
          <cell r="B117" t="str">
            <v>TIRE-RO</v>
          </cell>
          <cell r="C117" t="str">
            <v>TIRE FEE - RO</v>
          </cell>
        </row>
        <row r="118">
          <cell r="B118" t="str">
            <v>RORENTTD</v>
          </cell>
          <cell r="C118" t="str">
            <v>ROLL OFF RENT TEMP DAILY</v>
          </cell>
        </row>
        <row r="119">
          <cell r="B119" t="str">
            <v>RORENT</v>
          </cell>
          <cell r="C119" t="str">
            <v>ROLL OFF RENT</v>
          </cell>
        </row>
        <row r="120">
          <cell r="B120" t="str">
            <v>ROTIME15</v>
          </cell>
          <cell r="C120" t="str">
            <v>RO TIME CHRG - 15MIN</v>
          </cell>
        </row>
        <row r="121">
          <cell r="B121" t="str">
            <v>CPRENT20M</v>
          </cell>
          <cell r="C121" t="str">
            <v>20YD COMP MONTHLY RENT</v>
          </cell>
        </row>
        <row r="122">
          <cell r="B122" t="str">
            <v>RORENTTM</v>
          </cell>
          <cell r="C122" t="str">
            <v>ROLL OFF RENT TEMP MONTHLY</v>
          </cell>
        </row>
        <row r="123">
          <cell r="B123" t="str">
            <v>CPHAUL20CO</v>
          </cell>
          <cell r="C123" t="str">
            <v>20YD CUST OWNED COMP-HAUL</v>
          </cell>
        </row>
        <row r="124">
          <cell r="B124" t="str">
            <v>SPRECY</v>
          </cell>
          <cell r="C124" t="str">
            <v>SPECIAL RECY HAUL</v>
          </cell>
        </row>
        <row r="125">
          <cell r="B125" t="str">
            <v>DISPRH</v>
          </cell>
          <cell r="C125" t="str">
            <v>DISPOSAL TONNAGE-RH</v>
          </cell>
        </row>
        <row r="126">
          <cell r="B126" t="str">
            <v>RECYHAUL</v>
          </cell>
          <cell r="C126" t="str">
            <v>ROLL OFF RECYCLE HAUL</v>
          </cell>
        </row>
        <row r="127">
          <cell r="B127" t="str">
            <v>RECYRELOCATE</v>
          </cell>
          <cell r="C127" t="str">
            <v>RELOCATE RECY BOX</v>
          </cell>
        </row>
        <row r="128">
          <cell r="B128" t="str">
            <v>ROTIME-MINIMUM</v>
          </cell>
          <cell r="C128" t="str">
            <v>RO TIME CHRG - MINIMUM</v>
          </cell>
        </row>
        <row r="129">
          <cell r="B129" t="str">
            <v>RORECYRENT</v>
          </cell>
          <cell r="C129" t="str">
            <v>ROLL OFF RECYCLE RENT</v>
          </cell>
        </row>
        <row r="130">
          <cell r="B130" t="str">
            <v>DISPMETAL-RO</v>
          </cell>
          <cell r="C130" t="str">
            <v>DISPOSAL FEE METAL - RO</v>
          </cell>
        </row>
        <row r="131">
          <cell r="B131" t="str">
            <v>BLUEBOX</v>
          </cell>
          <cell r="C131" t="str">
            <v>RECYCLING BLUE BOX</v>
          </cell>
        </row>
        <row r="132">
          <cell r="B132" t="str">
            <v>ROMILERECY</v>
          </cell>
          <cell r="C132" t="str">
            <v>ROLL OFF MILEAGE RECYCLE</v>
          </cell>
        </row>
        <row r="133">
          <cell r="B133" t="str">
            <v>ROTRIP</v>
          </cell>
          <cell r="C133" t="str">
            <v>RETURN TRP - ROLL OFF</v>
          </cell>
        </row>
        <row r="135">
          <cell r="B135" t="str">
            <v>ADJTAX</v>
          </cell>
          <cell r="C135" t="str">
            <v>TAX ADJUSTMENT</v>
          </cell>
        </row>
        <row r="136">
          <cell r="B136" t="str">
            <v>BD</v>
          </cell>
          <cell r="C136" t="str">
            <v>W\O BAD DEBT</v>
          </cell>
        </row>
        <row r="137">
          <cell r="B137" t="str">
            <v>BDR</v>
          </cell>
          <cell r="C137" t="str">
            <v>BAD DEBT RECOVERY</v>
          </cell>
        </row>
        <row r="138">
          <cell r="B138" t="str">
            <v>FINCHG</v>
          </cell>
          <cell r="C138" t="str">
            <v>LATE FEE</v>
          </cell>
        </row>
        <row r="139">
          <cell r="B139" t="str">
            <v>MM</v>
          </cell>
          <cell r="C139" t="str">
            <v>MOVE MONEY</v>
          </cell>
        </row>
        <row r="140">
          <cell r="B140" t="str">
            <v>NSF FEES</v>
          </cell>
          <cell r="C140" t="str">
            <v>RETURNED CHECK FEE</v>
          </cell>
        </row>
        <row r="141">
          <cell r="B141" t="str">
            <v>REFUND</v>
          </cell>
          <cell r="C141" t="str">
            <v>REFUND</v>
          </cell>
        </row>
        <row r="142">
          <cell r="B142" t="str">
            <v>RETCK</v>
          </cell>
          <cell r="C142" t="str">
            <v>RETURNED CHECK</v>
          </cell>
        </row>
        <row r="143">
          <cell r="B143" t="str">
            <v>UNCLAIMED</v>
          </cell>
          <cell r="C143" t="str">
            <v>UNCLAIMED PROPERTY</v>
          </cell>
        </row>
        <row r="144">
          <cell r="B144" t="str">
            <v>REF-MAKEPAYMENT</v>
          </cell>
          <cell r="C144" t="str">
            <v>REFUND OF PAYMENT</v>
          </cell>
        </row>
        <row r="145">
          <cell r="B145" t="str">
            <v>NSF CC FEE</v>
          </cell>
          <cell r="C145" t="str">
            <v>RETURNED CREDIT CARD FEE</v>
          </cell>
        </row>
        <row r="147">
          <cell r="B147" t="str">
            <v>2178-COM</v>
          </cell>
          <cell r="C147" t="str">
            <v>FUEL AND MATERIAL SURCHARGE</v>
          </cell>
        </row>
        <row r="148">
          <cell r="B148" t="str">
            <v>2178-RO</v>
          </cell>
          <cell r="C148" t="str">
            <v>FUEL AND MATERIAL SURCHARGE</v>
          </cell>
        </row>
        <row r="149">
          <cell r="B149" t="str">
            <v>2178-RES</v>
          </cell>
          <cell r="C149" t="str">
            <v>FUEL AND MATERIAL SURCHARGE</v>
          </cell>
        </row>
        <row r="151">
          <cell r="B151" t="str">
            <v>COMMODITY</v>
          </cell>
          <cell r="C151" t="str">
            <v>COMMODITY</v>
          </cell>
        </row>
        <row r="152">
          <cell r="B152" t="str">
            <v>ROHAUL30WOOD</v>
          </cell>
          <cell r="C152" t="str">
            <v>30YD WOOD ROLL OFF-HAUL</v>
          </cell>
        </row>
        <row r="153">
          <cell r="B153" t="str">
            <v>RORECYMILE</v>
          </cell>
          <cell r="C153" t="str">
            <v>ROLL OFF RECYCLE-MILEAGE</v>
          </cell>
        </row>
        <row r="155">
          <cell r="B155" t="str">
            <v>SPRECY</v>
          </cell>
          <cell r="C155" t="str">
            <v>SPECIAL RECY HAUL</v>
          </cell>
        </row>
        <row r="345">
          <cell r="B345" t="str">
            <v>(Multiple Items)</v>
          </cell>
        </row>
        <row r="346">
          <cell r="B346">
            <v>38000</v>
          </cell>
        </row>
        <row r="349">
          <cell r="B349" t="str">
            <v>Service Code</v>
          </cell>
          <cell r="C349" t="str">
            <v>Description</v>
          </cell>
        </row>
        <row r="350">
          <cell r="B350" t="str">
            <v>FINCHG</v>
          </cell>
          <cell r="C350" t="str">
            <v>LATE FEE</v>
          </cell>
        </row>
        <row r="351">
          <cell r="B351" t="str">
            <v>WO</v>
          </cell>
          <cell r="C351" t="str">
            <v>SMALL BALANCE WRITE OFF</v>
          </cell>
        </row>
        <row r="352">
          <cell r="B352" t="str">
            <v>C19-ADJFIN</v>
          </cell>
          <cell r="C352" t="str">
            <v>FINANCE CHARGE ADJUSTMENT</v>
          </cell>
        </row>
        <row r="405">
          <cell r="B405" t="str">
            <v>COUPEVILLE</v>
          </cell>
        </row>
        <row r="406">
          <cell r="B406">
            <v>31004</v>
          </cell>
        </row>
        <row r="409">
          <cell r="B409" t="str">
            <v>Service Code</v>
          </cell>
          <cell r="C409" t="str">
            <v>Description</v>
          </cell>
        </row>
        <row r="410">
          <cell r="B410" t="str">
            <v>RECYHAUL20</v>
          </cell>
          <cell r="C410" t="str">
            <v>20YD RECYCLE BOX HAUL</v>
          </cell>
        </row>
        <row r="417">
          <cell r="B417" t="str">
            <v>NAVY BASE</v>
          </cell>
        </row>
        <row r="418">
          <cell r="B418">
            <v>31004</v>
          </cell>
        </row>
        <row r="421">
          <cell r="B421" t="str">
            <v>Service Code</v>
          </cell>
          <cell r="C421" t="str">
            <v>Description</v>
          </cell>
        </row>
        <row r="422">
          <cell r="B422" t="str">
            <v>RECYHAUL20</v>
          </cell>
          <cell r="C422" t="str">
            <v>20YD RECYCLE BOX HAUL</v>
          </cell>
        </row>
        <row r="446">
          <cell r="B446" t="str">
            <v>NAVY BASE</v>
          </cell>
        </row>
        <row r="447">
          <cell r="B447" t="str">
            <v>(Multiple Items)</v>
          </cell>
        </row>
        <row r="450">
          <cell r="B450" t="str">
            <v>Service Code</v>
          </cell>
          <cell r="C450" t="str">
            <v>Description</v>
          </cell>
        </row>
        <row r="451">
          <cell r="B451" t="str">
            <v>R1YD1W</v>
          </cell>
          <cell r="C451" t="str">
            <v>1YD CONT 1xWEEKLY SVC</v>
          </cell>
        </row>
        <row r="452">
          <cell r="B452" t="str">
            <v>APPLIANCEC</v>
          </cell>
          <cell r="C452" t="str">
            <v>APPLIANCE REMOVAL - COMM</v>
          </cell>
        </row>
        <row r="453">
          <cell r="B453" t="str">
            <v>NAVYREPLCAN</v>
          </cell>
          <cell r="C453" t="str">
            <v>NAVY CAN REPLACEMENT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G1" t="str">
            <v>svc_code_alpha</v>
          </cell>
          <cell r="H1" t="str">
            <v>descript</v>
          </cell>
          <cell r="I1" t="str">
            <v>AreaDefault</v>
          </cell>
          <cell r="J1" t="str">
            <v>NewRate</v>
          </cell>
          <cell r="K1" t="str">
            <v>CodeDefault</v>
          </cell>
          <cell r="L1" t="str">
            <v>Taxable</v>
          </cell>
          <cell r="M1" t="str">
            <v>FMSC</v>
          </cell>
          <cell r="N1" t="str">
            <v>Bill Cycle</v>
          </cell>
          <cell r="O1" t="str">
            <v>Monthly rate</v>
          </cell>
        </row>
        <row r="2">
          <cell r="G2" t="str">
            <v>300C2W1</v>
          </cell>
          <cell r="H2" t="str">
            <v>1-300 GL CART 2X WK SVC</v>
          </cell>
          <cell r="I2">
            <v>273.92</v>
          </cell>
          <cell r="J2" t="str">
            <v/>
          </cell>
          <cell r="L2" t="str">
            <v>Taxable</v>
          </cell>
          <cell r="M2" t="str">
            <v>Yes</v>
          </cell>
          <cell r="N2" t="str">
            <v/>
          </cell>
          <cell r="O2">
            <v>273.92</v>
          </cell>
        </row>
        <row r="3">
          <cell r="G3" t="str">
            <v>300C2W1</v>
          </cell>
          <cell r="H3" t="str">
            <v>1-300 GL CART 2X WK SVC</v>
          </cell>
          <cell r="I3">
            <v>273.92</v>
          </cell>
          <cell r="J3" t="str">
            <v/>
          </cell>
          <cell r="L3" t="str">
            <v>Taxable</v>
          </cell>
          <cell r="M3" t="str">
            <v>Yes</v>
          </cell>
          <cell r="N3" t="str">
            <v/>
          </cell>
          <cell r="O3">
            <v>273.92</v>
          </cell>
        </row>
        <row r="4">
          <cell r="G4" t="str">
            <v>300C2W1</v>
          </cell>
          <cell r="H4" t="str">
            <v>1-300 GL CART 2X WK SVC</v>
          </cell>
          <cell r="I4">
            <v>273.92</v>
          </cell>
          <cell r="J4" t="str">
            <v/>
          </cell>
          <cell r="L4" t="str">
            <v>Taxable</v>
          </cell>
          <cell r="M4" t="str">
            <v>Yes</v>
          </cell>
          <cell r="N4" t="str">
            <v/>
          </cell>
          <cell r="O4">
            <v>273.92</v>
          </cell>
        </row>
        <row r="5">
          <cell r="G5" t="str">
            <v>300C2W1</v>
          </cell>
          <cell r="H5" t="str">
            <v>1-300 GL CART 2X WK SVC</v>
          </cell>
          <cell r="I5">
            <v>273.92</v>
          </cell>
          <cell r="J5" t="str">
            <v/>
          </cell>
          <cell r="L5" t="str">
            <v>Taxable</v>
          </cell>
          <cell r="M5" t="str">
            <v>Yes</v>
          </cell>
          <cell r="N5" t="str">
            <v/>
          </cell>
          <cell r="O5">
            <v>273.92</v>
          </cell>
        </row>
        <row r="6">
          <cell r="G6" t="str">
            <v>300C2W1</v>
          </cell>
          <cell r="H6" t="str">
            <v>1-300 GL CART 2X WK SVC</v>
          </cell>
          <cell r="I6">
            <v>273.92</v>
          </cell>
          <cell r="J6" t="str">
            <v/>
          </cell>
          <cell r="L6" t="str">
            <v>Taxable</v>
          </cell>
          <cell r="M6" t="str">
            <v>Yes</v>
          </cell>
          <cell r="N6" t="str">
            <v/>
          </cell>
          <cell r="O6">
            <v>273.92</v>
          </cell>
        </row>
        <row r="7">
          <cell r="G7" t="str">
            <v>300C3W1</v>
          </cell>
          <cell r="H7" t="str">
            <v>1-300 GL CART 3X WK SVC</v>
          </cell>
          <cell r="I7">
            <v>410.88</v>
          </cell>
          <cell r="J7" t="str">
            <v/>
          </cell>
          <cell r="L7" t="str">
            <v>Taxable</v>
          </cell>
          <cell r="M7" t="str">
            <v>Yes</v>
          </cell>
          <cell r="N7" t="str">
            <v/>
          </cell>
          <cell r="O7">
            <v>410.88</v>
          </cell>
        </row>
        <row r="8">
          <cell r="G8" t="str">
            <v>300C3W1</v>
          </cell>
          <cell r="H8" t="str">
            <v>1-300 GL CART 3X WK SVC</v>
          </cell>
          <cell r="I8">
            <v>410.88</v>
          </cell>
          <cell r="J8" t="str">
            <v/>
          </cell>
          <cell r="L8" t="str">
            <v>Taxable</v>
          </cell>
          <cell r="M8" t="str">
            <v>Yes</v>
          </cell>
          <cell r="N8" t="str">
            <v/>
          </cell>
          <cell r="O8">
            <v>410.88</v>
          </cell>
        </row>
        <row r="9">
          <cell r="G9" t="str">
            <v>300C3W1</v>
          </cell>
          <cell r="H9" t="str">
            <v>1-300 GL CART 3X WK SVC</v>
          </cell>
          <cell r="I9">
            <v>410.88</v>
          </cell>
          <cell r="J9" t="str">
            <v/>
          </cell>
          <cell r="L9" t="str">
            <v>Taxable</v>
          </cell>
          <cell r="M9" t="str">
            <v>Yes</v>
          </cell>
          <cell r="N9" t="str">
            <v/>
          </cell>
          <cell r="O9">
            <v>410.88</v>
          </cell>
        </row>
        <row r="10">
          <cell r="G10" t="str">
            <v>300C3W1</v>
          </cell>
          <cell r="H10" t="str">
            <v>1-300 GL CART 3X WK SVC</v>
          </cell>
          <cell r="I10">
            <v>410.88</v>
          </cell>
          <cell r="J10" t="str">
            <v/>
          </cell>
          <cell r="L10" t="str">
            <v>Taxable</v>
          </cell>
          <cell r="M10" t="str">
            <v>Yes</v>
          </cell>
          <cell r="N10" t="str">
            <v/>
          </cell>
          <cell r="O10">
            <v>410.88</v>
          </cell>
        </row>
        <row r="11">
          <cell r="G11" t="str">
            <v>300C3W1</v>
          </cell>
          <cell r="H11" t="str">
            <v>1-300 GL CART 3X WK SVC</v>
          </cell>
          <cell r="I11">
            <v>410.88</v>
          </cell>
          <cell r="J11" t="str">
            <v/>
          </cell>
          <cell r="L11" t="str">
            <v>Taxable</v>
          </cell>
          <cell r="M11" t="str">
            <v>Yes</v>
          </cell>
          <cell r="N11" t="str">
            <v/>
          </cell>
          <cell r="O11">
            <v>410.88</v>
          </cell>
        </row>
        <row r="12">
          <cell r="G12" t="str">
            <v>300C4W1</v>
          </cell>
          <cell r="H12" t="str">
            <v>1-300 GL CART 4X WK SVC</v>
          </cell>
          <cell r="I12">
            <v>547.84</v>
          </cell>
          <cell r="J12" t="str">
            <v/>
          </cell>
          <cell r="L12" t="str">
            <v>Taxable</v>
          </cell>
          <cell r="M12" t="str">
            <v>Yes</v>
          </cell>
          <cell r="N12" t="str">
            <v/>
          </cell>
          <cell r="O12">
            <v>547.84</v>
          </cell>
        </row>
        <row r="13">
          <cell r="G13" t="str">
            <v>300C4W1</v>
          </cell>
          <cell r="H13" t="str">
            <v>1-300 GL CART 4X WK SVC</v>
          </cell>
          <cell r="I13">
            <v>547.84</v>
          </cell>
          <cell r="J13" t="str">
            <v/>
          </cell>
          <cell r="L13" t="str">
            <v>Taxable</v>
          </cell>
          <cell r="M13" t="str">
            <v>Yes</v>
          </cell>
          <cell r="N13" t="str">
            <v/>
          </cell>
          <cell r="O13">
            <v>547.84</v>
          </cell>
        </row>
        <row r="14">
          <cell r="G14" t="str">
            <v>300C4W1</v>
          </cell>
          <cell r="H14" t="str">
            <v>1-300 GL CART 4X WK SVC</v>
          </cell>
          <cell r="I14">
            <v>547.84</v>
          </cell>
          <cell r="J14" t="str">
            <v/>
          </cell>
          <cell r="L14" t="str">
            <v>Taxable</v>
          </cell>
          <cell r="M14" t="str">
            <v>Yes</v>
          </cell>
          <cell r="N14" t="str">
            <v/>
          </cell>
          <cell r="O14">
            <v>547.84</v>
          </cell>
        </row>
        <row r="15">
          <cell r="G15" t="str">
            <v>300C4W1</v>
          </cell>
          <cell r="H15" t="str">
            <v>1-300 GL CART 4X WK SVC</v>
          </cell>
          <cell r="I15">
            <v>547.84</v>
          </cell>
          <cell r="J15" t="str">
            <v/>
          </cell>
          <cell r="L15" t="str">
            <v>Taxable</v>
          </cell>
          <cell r="M15" t="str">
            <v>Yes</v>
          </cell>
          <cell r="N15" t="str">
            <v/>
          </cell>
          <cell r="O15">
            <v>547.84</v>
          </cell>
        </row>
        <row r="16">
          <cell r="G16" t="str">
            <v>300C4W1</v>
          </cell>
          <cell r="H16" t="str">
            <v>1-300 GL CART 4X WK SVC</v>
          </cell>
          <cell r="I16">
            <v>547.84</v>
          </cell>
          <cell r="J16" t="str">
            <v/>
          </cell>
          <cell r="L16" t="str">
            <v>Taxable</v>
          </cell>
          <cell r="M16" t="str">
            <v>Yes</v>
          </cell>
          <cell r="N16" t="str">
            <v/>
          </cell>
          <cell r="O16">
            <v>547.84</v>
          </cell>
        </row>
        <row r="17">
          <cell r="G17" t="str">
            <v>300C5W1</v>
          </cell>
          <cell r="H17" t="str">
            <v>1-300 GL CART 5X WK SVC</v>
          </cell>
          <cell r="I17">
            <v>684.8</v>
          </cell>
          <cell r="J17" t="str">
            <v/>
          </cell>
          <cell r="L17" t="str">
            <v>Taxable</v>
          </cell>
          <cell r="M17" t="str">
            <v>Yes</v>
          </cell>
          <cell r="N17" t="str">
            <v/>
          </cell>
          <cell r="O17">
            <v>684.8</v>
          </cell>
        </row>
        <row r="18">
          <cell r="G18" t="str">
            <v>300C5W1</v>
          </cell>
          <cell r="H18" t="str">
            <v>1-300 GL CART 5X WK SVC</v>
          </cell>
          <cell r="I18">
            <v>684.8</v>
          </cell>
          <cell r="J18" t="str">
            <v/>
          </cell>
          <cell r="L18" t="str">
            <v>Taxable</v>
          </cell>
          <cell r="M18" t="str">
            <v>Yes</v>
          </cell>
          <cell r="N18" t="str">
            <v/>
          </cell>
          <cell r="O18">
            <v>684.8</v>
          </cell>
        </row>
        <row r="19">
          <cell r="G19" t="str">
            <v>300C5W1</v>
          </cell>
          <cell r="H19" t="str">
            <v>1-300 GL CART 5X WK SVC</v>
          </cell>
          <cell r="I19">
            <v>684.8</v>
          </cell>
          <cell r="J19" t="str">
            <v/>
          </cell>
          <cell r="L19" t="str">
            <v>Taxable</v>
          </cell>
          <cell r="M19" t="str">
            <v>Yes</v>
          </cell>
          <cell r="N19" t="str">
            <v/>
          </cell>
          <cell r="O19">
            <v>684.8</v>
          </cell>
        </row>
        <row r="20">
          <cell r="G20" t="str">
            <v>300C5W1</v>
          </cell>
          <cell r="H20" t="str">
            <v>1-300 GL CART 5X WK SVC</v>
          </cell>
          <cell r="I20">
            <v>684.8</v>
          </cell>
          <cell r="J20" t="str">
            <v/>
          </cell>
          <cell r="L20" t="str">
            <v>Taxable</v>
          </cell>
          <cell r="M20" t="str">
            <v>Yes</v>
          </cell>
          <cell r="N20" t="str">
            <v/>
          </cell>
          <cell r="O20">
            <v>684.8</v>
          </cell>
        </row>
        <row r="21">
          <cell r="G21" t="str">
            <v>300C5W1</v>
          </cell>
          <cell r="H21" t="str">
            <v>1-300 GL CART 5X WK SVC</v>
          </cell>
          <cell r="I21">
            <v>684.8</v>
          </cell>
          <cell r="J21" t="str">
            <v/>
          </cell>
          <cell r="L21" t="str">
            <v>Taxable</v>
          </cell>
          <cell r="M21" t="str">
            <v>Yes</v>
          </cell>
          <cell r="N21" t="str">
            <v/>
          </cell>
          <cell r="O21">
            <v>684.8</v>
          </cell>
        </row>
        <row r="22">
          <cell r="G22" t="str">
            <v>300CE1</v>
          </cell>
          <cell r="H22" t="str">
            <v>1-300 GL CART EOW SVC</v>
          </cell>
          <cell r="I22">
            <v>68.64</v>
          </cell>
          <cell r="J22" t="str">
            <v/>
          </cell>
          <cell r="L22" t="str">
            <v>Taxable</v>
          </cell>
          <cell r="M22" t="str">
            <v>No</v>
          </cell>
          <cell r="N22" t="str">
            <v/>
          </cell>
          <cell r="O22">
            <v>68.64</v>
          </cell>
        </row>
        <row r="23">
          <cell r="G23" t="str">
            <v>300CE1</v>
          </cell>
          <cell r="H23" t="str">
            <v>1-300 GL CART EOW SVC</v>
          </cell>
          <cell r="I23">
            <v>68.64</v>
          </cell>
          <cell r="J23" t="str">
            <v/>
          </cell>
          <cell r="L23" t="str">
            <v>Taxable</v>
          </cell>
          <cell r="M23" t="str">
            <v>No</v>
          </cell>
          <cell r="N23" t="str">
            <v/>
          </cell>
          <cell r="O23">
            <v>68.64</v>
          </cell>
        </row>
        <row r="24">
          <cell r="G24" t="str">
            <v>300CE1</v>
          </cell>
          <cell r="H24" t="str">
            <v>1-300 GL CART EOW SVC</v>
          </cell>
          <cell r="I24">
            <v>68.64</v>
          </cell>
          <cell r="J24" t="str">
            <v/>
          </cell>
          <cell r="L24" t="str">
            <v>Taxable</v>
          </cell>
          <cell r="M24" t="str">
            <v>No</v>
          </cell>
          <cell r="N24" t="str">
            <v/>
          </cell>
          <cell r="O24">
            <v>68.64</v>
          </cell>
        </row>
        <row r="25">
          <cell r="G25" t="str">
            <v>300CE1</v>
          </cell>
          <cell r="H25" t="str">
            <v>1-300 GL CART EOW SVC</v>
          </cell>
          <cell r="I25">
            <v>68.64</v>
          </cell>
          <cell r="J25" t="str">
            <v/>
          </cell>
          <cell r="L25" t="str">
            <v>Taxable</v>
          </cell>
          <cell r="M25" t="str">
            <v>No</v>
          </cell>
          <cell r="N25" t="str">
            <v/>
          </cell>
          <cell r="O25">
            <v>68.64</v>
          </cell>
        </row>
        <row r="26">
          <cell r="G26" t="str">
            <v>300CE1</v>
          </cell>
          <cell r="H26" t="str">
            <v>1-300 GL CART EOW SVC</v>
          </cell>
          <cell r="I26">
            <v>68.64</v>
          </cell>
          <cell r="J26" t="str">
            <v/>
          </cell>
          <cell r="L26" t="str">
            <v>Taxable</v>
          </cell>
          <cell r="M26" t="str">
            <v>No</v>
          </cell>
          <cell r="N26" t="str">
            <v/>
          </cell>
          <cell r="O26">
            <v>68.64</v>
          </cell>
        </row>
        <row r="27">
          <cell r="G27" t="str">
            <v>300CTPU</v>
          </cell>
          <cell r="H27" t="str">
            <v>300 GL CART TEMP PICKUP</v>
          </cell>
          <cell r="I27">
            <v>31.63</v>
          </cell>
          <cell r="J27" t="str">
            <v/>
          </cell>
          <cell r="L27" t="str">
            <v>Taxable</v>
          </cell>
          <cell r="M27" t="str">
            <v>Yes</v>
          </cell>
          <cell r="N27" t="str">
            <v/>
          </cell>
          <cell r="O27">
            <v>31.63</v>
          </cell>
        </row>
        <row r="28">
          <cell r="G28" t="str">
            <v>300CTPU</v>
          </cell>
          <cell r="H28" t="str">
            <v>300 GL CART TEMP PICKUP</v>
          </cell>
          <cell r="I28">
            <v>31.63</v>
          </cell>
          <cell r="J28" t="str">
            <v/>
          </cell>
          <cell r="L28" t="str">
            <v>Taxable</v>
          </cell>
          <cell r="M28" t="str">
            <v>Yes</v>
          </cell>
          <cell r="N28" t="str">
            <v/>
          </cell>
          <cell r="O28">
            <v>31.63</v>
          </cell>
        </row>
        <row r="29">
          <cell r="G29" t="str">
            <v>300CTPU</v>
          </cell>
          <cell r="H29" t="str">
            <v>300 GL CART TEMP PICKUP</v>
          </cell>
          <cell r="I29">
            <v>31.63</v>
          </cell>
          <cell r="J29" t="str">
            <v/>
          </cell>
          <cell r="L29" t="str">
            <v>Taxable</v>
          </cell>
          <cell r="M29" t="str">
            <v>Yes</v>
          </cell>
          <cell r="N29" t="str">
            <v/>
          </cell>
          <cell r="O29">
            <v>31.63</v>
          </cell>
        </row>
        <row r="30">
          <cell r="G30" t="str">
            <v>300CTPU</v>
          </cell>
          <cell r="H30" t="str">
            <v>300 GL CART TEMP PICKUP</v>
          </cell>
          <cell r="I30">
            <v>31.63</v>
          </cell>
          <cell r="J30" t="str">
            <v/>
          </cell>
          <cell r="L30" t="str">
            <v>Taxable</v>
          </cell>
          <cell r="M30" t="str">
            <v>Yes</v>
          </cell>
          <cell r="N30" t="str">
            <v/>
          </cell>
          <cell r="O30">
            <v>31.63</v>
          </cell>
        </row>
        <row r="31">
          <cell r="G31" t="str">
            <v>300CTPU</v>
          </cell>
          <cell r="H31" t="str">
            <v>300 GL CART TEMP PICKUP</v>
          </cell>
          <cell r="I31">
            <v>31.63</v>
          </cell>
          <cell r="J31" t="str">
            <v/>
          </cell>
          <cell r="L31" t="str">
            <v>Taxable</v>
          </cell>
          <cell r="M31" t="str">
            <v>Yes</v>
          </cell>
          <cell r="N31" t="str">
            <v/>
          </cell>
          <cell r="O31">
            <v>31.63</v>
          </cell>
        </row>
        <row r="32">
          <cell r="G32" t="str">
            <v>300CW1</v>
          </cell>
          <cell r="H32" t="str">
            <v>1-300 GL CART WEEKLY SVC</v>
          </cell>
          <cell r="I32">
            <v>136.96</v>
          </cell>
          <cell r="J32" t="str">
            <v/>
          </cell>
          <cell r="K32">
            <v>0</v>
          </cell>
          <cell r="L32" t="str">
            <v>Taxable</v>
          </cell>
          <cell r="M32" t="str">
            <v>Yes</v>
          </cell>
          <cell r="N32" t="str">
            <v/>
          </cell>
          <cell r="O32">
            <v>136.96</v>
          </cell>
        </row>
        <row r="33">
          <cell r="G33" t="str">
            <v>300CW1</v>
          </cell>
          <cell r="H33" t="str">
            <v>1-300 GL CART WEEKLY SVC</v>
          </cell>
          <cell r="I33">
            <v>136.96</v>
          </cell>
          <cell r="J33" t="str">
            <v/>
          </cell>
          <cell r="K33">
            <v>0</v>
          </cell>
          <cell r="L33" t="str">
            <v>Taxable</v>
          </cell>
          <cell r="M33" t="str">
            <v>Yes</v>
          </cell>
          <cell r="N33" t="str">
            <v/>
          </cell>
          <cell r="O33">
            <v>136.96</v>
          </cell>
        </row>
        <row r="34">
          <cell r="G34" t="str">
            <v>300CW1</v>
          </cell>
          <cell r="H34" t="str">
            <v>1-300 GL CART WEEKLY SVC</v>
          </cell>
          <cell r="I34">
            <v>136.96</v>
          </cell>
          <cell r="J34" t="str">
            <v/>
          </cell>
          <cell r="K34">
            <v>0</v>
          </cell>
          <cell r="L34" t="str">
            <v>Taxable</v>
          </cell>
          <cell r="M34" t="str">
            <v>Yes</v>
          </cell>
          <cell r="N34" t="str">
            <v/>
          </cell>
          <cell r="O34">
            <v>136.96</v>
          </cell>
        </row>
        <row r="35">
          <cell r="G35" t="str">
            <v>300CW1</v>
          </cell>
          <cell r="H35" t="str">
            <v>1-300 GL CART WEEKLY SVC</v>
          </cell>
          <cell r="I35">
            <v>136.96</v>
          </cell>
          <cell r="J35" t="str">
            <v/>
          </cell>
          <cell r="K35">
            <v>0</v>
          </cell>
          <cell r="L35" t="str">
            <v>Taxable</v>
          </cell>
          <cell r="M35" t="str">
            <v>Yes</v>
          </cell>
          <cell r="N35" t="str">
            <v/>
          </cell>
          <cell r="O35">
            <v>136.96</v>
          </cell>
        </row>
        <row r="36">
          <cell r="G36" t="str">
            <v>300CW1</v>
          </cell>
          <cell r="H36" t="str">
            <v>1-300 GL CART WEEKLY SVC</v>
          </cell>
          <cell r="I36">
            <v>136.96</v>
          </cell>
          <cell r="J36" t="str">
            <v/>
          </cell>
          <cell r="K36">
            <v>0</v>
          </cell>
          <cell r="L36" t="str">
            <v>Taxable</v>
          </cell>
          <cell r="M36" t="str">
            <v>Yes</v>
          </cell>
          <cell r="N36" t="str">
            <v/>
          </cell>
          <cell r="O36">
            <v>136.96</v>
          </cell>
        </row>
        <row r="37">
          <cell r="G37" t="str">
            <v>300RENTTD</v>
          </cell>
          <cell r="H37" t="str">
            <v>300 GL CART TEMP RENT DAILY</v>
          </cell>
          <cell r="I37">
            <v>1.32</v>
          </cell>
          <cell r="J37" t="str">
            <v/>
          </cell>
          <cell r="L37" t="str">
            <v>Taxable</v>
          </cell>
          <cell r="M37" t="str">
            <v>Yes</v>
          </cell>
          <cell r="N37" t="str">
            <v/>
          </cell>
          <cell r="O37">
            <v>1.32</v>
          </cell>
        </row>
        <row r="38">
          <cell r="G38" t="str">
            <v>300RENTTD</v>
          </cell>
          <cell r="H38" t="str">
            <v>300 GL CART TEMP RENT DAILY</v>
          </cell>
          <cell r="I38">
            <v>1.32</v>
          </cell>
          <cell r="J38" t="str">
            <v/>
          </cell>
          <cell r="L38" t="str">
            <v>Taxable</v>
          </cell>
          <cell r="M38" t="str">
            <v>Yes</v>
          </cell>
          <cell r="N38" t="str">
            <v/>
          </cell>
          <cell r="O38">
            <v>1.32</v>
          </cell>
        </row>
        <row r="39">
          <cell r="G39" t="str">
            <v>300RENTTD</v>
          </cell>
          <cell r="H39" t="str">
            <v>300 GL CART TEMP RENT DAILY</v>
          </cell>
          <cell r="I39">
            <v>1.32</v>
          </cell>
          <cell r="J39" t="str">
            <v/>
          </cell>
          <cell r="L39" t="str">
            <v>Taxable</v>
          </cell>
          <cell r="M39" t="str">
            <v>Yes</v>
          </cell>
          <cell r="N39" t="str">
            <v/>
          </cell>
          <cell r="O39">
            <v>1.32</v>
          </cell>
        </row>
        <row r="40">
          <cell r="G40" t="str">
            <v>300RENTTD</v>
          </cell>
          <cell r="H40" t="str">
            <v>300 GL CART TEMP RENT DAILY</v>
          </cell>
          <cell r="I40">
            <v>1.32</v>
          </cell>
          <cell r="J40" t="str">
            <v/>
          </cell>
          <cell r="L40" t="str">
            <v>Taxable</v>
          </cell>
          <cell r="M40" t="str">
            <v>Yes</v>
          </cell>
          <cell r="N40" t="str">
            <v/>
          </cell>
          <cell r="O40">
            <v>1.32</v>
          </cell>
        </row>
        <row r="41">
          <cell r="G41" t="str">
            <v>300RENTTD</v>
          </cell>
          <cell r="H41" t="str">
            <v>300 GL CART TEMP RENT DAILY</v>
          </cell>
          <cell r="I41">
            <v>1.32</v>
          </cell>
          <cell r="J41" t="str">
            <v/>
          </cell>
          <cell r="L41" t="str">
            <v>Taxable</v>
          </cell>
          <cell r="M41" t="str">
            <v>Yes</v>
          </cell>
          <cell r="N41" t="str">
            <v/>
          </cell>
          <cell r="O41">
            <v>1.32</v>
          </cell>
        </row>
        <row r="42">
          <cell r="G42" t="str">
            <v>300RENTTM</v>
          </cell>
          <cell r="H42" t="str">
            <v>300 GL CART TEMP RENT MONTHLY</v>
          </cell>
          <cell r="I42">
            <v>39.68</v>
          </cell>
          <cell r="J42" t="str">
            <v/>
          </cell>
          <cell r="L42" t="str">
            <v>Taxable</v>
          </cell>
          <cell r="M42" t="str">
            <v>Yes</v>
          </cell>
          <cell r="N42" t="str">
            <v/>
          </cell>
          <cell r="O42">
            <v>39.68</v>
          </cell>
        </row>
        <row r="43">
          <cell r="G43" t="str">
            <v>300RENTTM</v>
          </cell>
          <cell r="H43" t="str">
            <v>300 GL CART TEMP RENT MONTHLY</v>
          </cell>
          <cell r="I43">
            <v>39.68</v>
          </cell>
          <cell r="J43" t="str">
            <v/>
          </cell>
          <cell r="L43" t="str">
            <v>Taxable</v>
          </cell>
          <cell r="M43" t="str">
            <v>Yes</v>
          </cell>
          <cell r="N43" t="str">
            <v/>
          </cell>
          <cell r="O43">
            <v>39.68</v>
          </cell>
        </row>
        <row r="44">
          <cell r="G44" t="str">
            <v>300RENTTM</v>
          </cell>
          <cell r="H44" t="str">
            <v>300 GL CART TEMP RENT MONTHLY</v>
          </cell>
          <cell r="I44">
            <v>39.68</v>
          </cell>
          <cell r="J44" t="str">
            <v/>
          </cell>
          <cell r="L44" t="str">
            <v>Taxable</v>
          </cell>
          <cell r="M44" t="str">
            <v>Yes</v>
          </cell>
          <cell r="N44" t="str">
            <v/>
          </cell>
          <cell r="O44">
            <v>39.68</v>
          </cell>
        </row>
        <row r="45">
          <cell r="G45" t="str">
            <v>300RENTTM</v>
          </cell>
          <cell r="H45" t="str">
            <v>300 GL CART TEMP RENT MONTHLY</v>
          </cell>
          <cell r="I45">
            <v>39.68</v>
          </cell>
          <cell r="J45" t="str">
            <v/>
          </cell>
          <cell r="L45" t="str">
            <v>Taxable</v>
          </cell>
          <cell r="M45" t="str">
            <v>Yes</v>
          </cell>
          <cell r="N45" t="str">
            <v/>
          </cell>
          <cell r="O45">
            <v>39.68</v>
          </cell>
        </row>
        <row r="46">
          <cell r="G46" t="str">
            <v>300RENTTM</v>
          </cell>
          <cell r="H46" t="str">
            <v>300 GL CART TEMP RENT MONTHLY</v>
          </cell>
          <cell r="I46">
            <v>39.68</v>
          </cell>
          <cell r="J46" t="str">
            <v/>
          </cell>
          <cell r="L46" t="str">
            <v>Taxable</v>
          </cell>
          <cell r="M46" t="str">
            <v>Yes</v>
          </cell>
          <cell r="N46" t="str">
            <v/>
          </cell>
          <cell r="O46">
            <v>39.68</v>
          </cell>
        </row>
        <row r="47">
          <cell r="G47" t="str">
            <v>60C2W1</v>
          </cell>
          <cell r="H47" t="str">
            <v>1-60 GAL CART CMML 2X WK</v>
          </cell>
          <cell r="I47">
            <v>77.510000000000005</v>
          </cell>
          <cell r="J47" t="str">
            <v/>
          </cell>
          <cell r="L47" t="str">
            <v>Taxable</v>
          </cell>
          <cell r="M47" t="str">
            <v>Yes</v>
          </cell>
          <cell r="N47" t="str">
            <v/>
          </cell>
          <cell r="O47">
            <v>77.510000000000005</v>
          </cell>
        </row>
        <row r="48">
          <cell r="G48" t="str">
            <v>60C2W1</v>
          </cell>
          <cell r="H48" t="str">
            <v>1-60 GAL CART CMML 2X WK</v>
          </cell>
          <cell r="I48">
            <v>77.510000000000005</v>
          </cell>
          <cell r="J48" t="str">
            <v/>
          </cell>
          <cell r="L48" t="str">
            <v>Taxable</v>
          </cell>
          <cell r="M48" t="str">
            <v>Yes</v>
          </cell>
          <cell r="N48" t="str">
            <v/>
          </cell>
          <cell r="O48">
            <v>77.510000000000005</v>
          </cell>
        </row>
        <row r="49">
          <cell r="G49" t="str">
            <v>60C2W1</v>
          </cell>
          <cell r="H49" t="str">
            <v>1-60 GAL CART CMML 2X WK</v>
          </cell>
          <cell r="I49">
            <v>77.510000000000005</v>
          </cell>
          <cell r="J49" t="str">
            <v/>
          </cell>
          <cell r="L49" t="str">
            <v>Taxable</v>
          </cell>
          <cell r="M49" t="str">
            <v>Yes</v>
          </cell>
          <cell r="N49" t="str">
            <v/>
          </cell>
          <cell r="O49">
            <v>77.510000000000005</v>
          </cell>
        </row>
        <row r="50">
          <cell r="G50" t="str">
            <v>60C2W1</v>
          </cell>
          <cell r="H50" t="str">
            <v>1-60 GAL CART CMML 2X WK</v>
          </cell>
          <cell r="I50">
            <v>77.510000000000005</v>
          </cell>
          <cell r="J50" t="str">
            <v/>
          </cell>
          <cell r="L50" t="str">
            <v>Taxable</v>
          </cell>
          <cell r="M50" t="str">
            <v>Yes</v>
          </cell>
          <cell r="N50" t="str">
            <v/>
          </cell>
          <cell r="O50">
            <v>77.510000000000005</v>
          </cell>
        </row>
        <row r="51">
          <cell r="G51" t="str">
            <v>60C2W1</v>
          </cell>
          <cell r="H51" t="str">
            <v>1-60 GAL CART CMML 2X WK</v>
          </cell>
          <cell r="I51">
            <v>77.510000000000005</v>
          </cell>
          <cell r="J51" t="str">
            <v/>
          </cell>
          <cell r="L51" t="str">
            <v>Taxable</v>
          </cell>
          <cell r="M51" t="str">
            <v>Yes</v>
          </cell>
          <cell r="N51" t="str">
            <v/>
          </cell>
          <cell r="O51">
            <v>77.510000000000005</v>
          </cell>
        </row>
        <row r="52">
          <cell r="G52" t="str">
            <v>60C3W1</v>
          </cell>
          <cell r="H52" t="str">
            <v>1-60 GAL CART CMML 3X WK</v>
          </cell>
          <cell r="I52">
            <v>116.26</v>
          </cell>
          <cell r="J52" t="str">
            <v/>
          </cell>
          <cell r="L52" t="str">
            <v>Taxable</v>
          </cell>
          <cell r="M52" t="str">
            <v>Yes</v>
          </cell>
          <cell r="N52" t="str">
            <v/>
          </cell>
          <cell r="O52">
            <v>116.26</v>
          </cell>
        </row>
        <row r="53">
          <cell r="G53" t="str">
            <v>60C3W1</v>
          </cell>
          <cell r="H53" t="str">
            <v>1-60 GAL CART CMML 3X WK</v>
          </cell>
          <cell r="I53">
            <v>116.26</v>
          </cell>
          <cell r="J53" t="str">
            <v/>
          </cell>
          <cell r="L53" t="str">
            <v>Taxable</v>
          </cell>
          <cell r="M53" t="str">
            <v>Yes</v>
          </cell>
          <cell r="N53" t="str">
            <v/>
          </cell>
          <cell r="O53">
            <v>116.26</v>
          </cell>
        </row>
        <row r="54">
          <cell r="G54" t="str">
            <v>60C3W1</v>
          </cell>
          <cell r="H54" t="str">
            <v>1-60 GAL CART CMML 3X WK</v>
          </cell>
          <cell r="I54">
            <v>116.26</v>
          </cell>
          <cell r="J54" t="str">
            <v/>
          </cell>
          <cell r="L54" t="str">
            <v>Taxable</v>
          </cell>
          <cell r="M54" t="str">
            <v>Yes</v>
          </cell>
          <cell r="N54" t="str">
            <v/>
          </cell>
          <cell r="O54">
            <v>116.26</v>
          </cell>
        </row>
        <row r="55">
          <cell r="G55" t="str">
            <v>60C3W1</v>
          </cell>
          <cell r="H55" t="str">
            <v>1-60 GAL CART CMML 3X WK</v>
          </cell>
          <cell r="I55">
            <v>116.26</v>
          </cell>
          <cell r="J55" t="str">
            <v/>
          </cell>
          <cell r="L55" t="str">
            <v>Taxable</v>
          </cell>
          <cell r="M55" t="str">
            <v>Yes</v>
          </cell>
          <cell r="N55" t="str">
            <v/>
          </cell>
          <cell r="O55">
            <v>116.26</v>
          </cell>
        </row>
        <row r="56">
          <cell r="G56" t="str">
            <v>60C3W1</v>
          </cell>
          <cell r="H56" t="str">
            <v>1-60 GAL CART CMML 3X WK</v>
          </cell>
          <cell r="I56">
            <v>116.26</v>
          </cell>
          <cell r="J56" t="str">
            <v/>
          </cell>
          <cell r="L56" t="str">
            <v>Taxable</v>
          </cell>
          <cell r="M56" t="str">
            <v>Yes</v>
          </cell>
          <cell r="N56" t="str">
            <v/>
          </cell>
          <cell r="O56">
            <v>116.26</v>
          </cell>
        </row>
        <row r="57">
          <cell r="G57" t="str">
            <v>60C4W1</v>
          </cell>
          <cell r="H57" t="str">
            <v>1-60 GAL CART CMML 4X WK</v>
          </cell>
          <cell r="I57">
            <v>155.01</v>
          </cell>
          <cell r="J57" t="str">
            <v/>
          </cell>
          <cell r="L57" t="str">
            <v>Taxable</v>
          </cell>
          <cell r="M57" t="str">
            <v>Yes</v>
          </cell>
          <cell r="N57" t="str">
            <v/>
          </cell>
          <cell r="O57">
            <v>155.01</v>
          </cell>
        </row>
        <row r="58">
          <cell r="G58" t="str">
            <v>60C4W1</v>
          </cell>
          <cell r="H58" t="str">
            <v>1-60 GAL CART CMML 4X WK</v>
          </cell>
          <cell r="I58">
            <v>155.01</v>
          </cell>
          <cell r="J58" t="str">
            <v/>
          </cell>
          <cell r="L58" t="str">
            <v>Taxable</v>
          </cell>
          <cell r="M58" t="str">
            <v>Yes</v>
          </cell>
          <cell r="N58" t="str">
            <v/>
          </cell>
          <cell r="O58">
            <v>155.01</v>
          </cell>
        </row>
        <row r="59">
          <cell r="G59" t="str">
            <v>60C4W1</v>
          </cell>
          <cell r="H59" t="str">
            <v>1-60 GAL CART CMML 4X WK</v>
          </cell>
          <cell r="I59">
            <v>155.01</v>
          </cell>
          <cell r="J59" t="str">
            <v/>
          </cell>
          <cell r="L59" t="str">
            <v>Taxable</v>
          </cell>
          <cell r="M59" t="str">
            <v>Yes</v>
          </cell>
          <cell r="N59" t="str">
            <v/>
          </cell>
          <cell r="O59">
            <v>155.01</v>
          </cell>
        </row>
        <row r="60">
          <cell r="G60" t="str">
            <v>60C4W1</v>
          </cell>
          <cell r="H60" t="str">
            <v>1-60 GAL CART CMML 4X WK</v>
          </cell>
          <cell r="I60">
            <v>155.01</v>
          </cell>
          <cell r="J60" t="str">
            <v/>
          </cell>
          <cell r="L60" t="str">
            <v>Taxable</v>
          </cell>
          <cell r="M60" t="str">
            <v>Yes</v>
          </cell>
          <cell r="N60" t="str">
            <v/>
          </cell>
          <cell r="O60">
            <v>155.01</v>
          </cell>
        </row>
        <row r="61">
          <cell r="G61" t="str">
            <v>60C4W1</v>
          </cell>
          <cell r="H61" t="str">
            <v>1-60 GAL CART CMML 4X WK</v>
          </cell>
          <cell r="I61">
            <v>155.01</v>
          </cell>
          <cell r="J61" t="str">
            <v/>
          </cell>
          <cell r="L61" t="str">
            <v>Taxable</v>
          </cell>
          <cell r="M61" t="str">
            <v>Yes</v>
          </cell>
          <cell r="N61" t="str">
            <v/>
          </cell>
          <cell r="O61">
            <v>155.01</v>
          </cell>
        </row>
        <row r="62">
          <cell r="G62" t="str">
            <v>60C5W1</v>
          </cell>
          <cell r="H62" t="str">
            <v>1-60 GAL CART CMML 5X WK</v>
          </cell>
          <cell r="I62">
            <v>193.77</v>
          </cell>
          <cell r="J62" t="str">
            <v/>
          </cell>
          <cell r="L62" t="str">
            <v>Taxable</v>
          </cell>
          <cell r="M62" t="str">
            <v>Yes</v>
          </cell>
          <cell r="N62" t="str">
            <v/>
          </cell>
          <cell r="O62">
            <v>193.77</v>
          </cell>
        </row>
        <row r="63">
          <cell r="G63" t="str">
            <v>60C5W1</v>
          </cell>
          <cell r="H63" t="str">
            <v>1-60 GAL CART CMML 5X WK</v>
          </cell>
          <cell r="I63">
            <v>193.77</v>
          </cell>
          <cell r="J63" t="str">
            <v/>
          </cell>
          <cell r="L63" t="str">
            <v>Taxable</v>
          </cell>
          <cell r="M63" t="str">
            <v>Yes</v>
          </cell>
          <cell r="N63" t="str">
            <v/>
          </cell>
          <cell r="O63">
            <v>193.77</v>
          </cell>
        </row>
        <row r="64">
          <cell r="G64" t="str">
            <v>60C5W1</v>
          </cell>
          <cell r="H64" t="str">
            <v>1-60 GAL CART CMML 5X WK</v>
          </cell>
          <cell r="I64">
            <v>193.77</v>
          </cell>
          <cell r="J64" t="str">
            <v/>
          </cell>
          <cell r="L64" t="str">
            <v>Taxable</v>
          </cell>
          <cell r="M64" t="str">
            <v>Yes</v>
          </cell>
          <cell r="N64" t="str">
            <v/>
          </cell>
          <cell r="O64">
            <v>193.77</v>
          </cell>
        </row>
        <row r="65">
          <cell r="G65" t="str">
            <v>60C5W1</v>
          </cell>
          <cell r="H65" t="str">
            <v>1-60 GAL CART CMML 5X WK</v>
          </cell>
          <cell r="I65">
            <v>193.77</v>
          </cell>
          <cell r="J65" t="str">
            <v/>
          </cell>
          <cell r="L65" t="str">
            <v>Taxable</v>
          </cell>
          <cell r="M65" t="str">
            <v>Yes</v>
          </cell>
          <cell r="N65" t="str">
            <v/>
          </cell>
          <cell r="O65">
            <v>193.77</v>
          </cell>
        </row>
        <row r="66">
          <cell r="G66" t="str">
            <v>60C5W1</v>
          </cell>
          <cell r="H66" t="str">
            <v>1-60 GAL CART CMML 5X WK</v>
          </cell>
          <cell r="I66">
            <v>193.77</v>
          </cell>
          <cell r="J66" t="str">
            <v/>
          </cell>
          <cell r="L66" t="str">
            <v>Taxable</v>
          </cell>
          <cell r="M66" t="str">
            <v>Yes</v>
          </cell>
          <cell r="N66" t="str">
            <v/>
          </cell>
          <cell r="O66">
            <v>193.77</v>
          </cell>
        </row>
        <row r="67">
          <cell r="G67" t="str">
            <v>60CE1</v>
          </cell>
          <cell r="H67" t="str">
            <v>1-60 GAL CART CMML EOW</v>
          </cell>
          <cell r="I67">
            <v>19.420000000000002</v>
          </cell>
          <cell r="J67" t="str">
            <v/>
          </cell>
          <cell r="L67" t="str">
            <v>Taxable</v>
          </cell>
          <cell r="M67" t="str">
            <v>Yes</v>
          </cell>
          <cell r="N67" t="str">
            <v/>
          </cell>
          <cell r="O67">
            <v>19.420000000000002</v>
          </cell>
        </row>
        <row r="68">
          <cell r="G68" t="str">
            <v>60CE1</v>
          </cell>
          <cell r="H68" t="str">
            <v>1-60 GAL CART CMML EOW</v>
          </cell>
          <cell r="I68">
            <v>19.420000000000002</v>
          </cell>
          <cell r="J68" t="str">
            <v/>
          </cell>
          <cell r="L68" t="str">
            <v>Taxable</v>
          </cell>
          <cell r="M68" t="str">
            <v>Yes</v>
          </cell>
          <cell r="N68" t="str">
            <v/>
          </cell>
          <cell r="O68">
            <v>19.420000000000002</v>
          </cell>
        </row>
        <row r="69">
          <cell r="G69" t="str">
            <v>60CE1</v>
          </cell>
          <cell r="H69" t="str">
            <v>1-60 GAL CART CMML EOW</v>
          </cell>
          <cell r="I69">
            <v>19.420000000000002</v>
          </cell>
          <cell r="J69" t="str">
            <v/>
          </cell>
          <cell r="L69" t="str">
            <v>Taxable</v>
          </cell>
          <cell r="M69" t="str">
            <v>Yes</v>
          </cell>
          <cell r="N69" t="str">
            <v/>
          </cell>
          <cell r="O69">
            <v>19.420000000000002</v>
          </cell>
        </row>
        <row r="70">
          <cell r="G70" t="str">
            <v>60CE1</v>
          </cell>
          <cell r="H70" t="str">
            <v>1-60 GAL CART CMML EOW</v>
          </cell>
          <cell r="I70">
            <v>19.420000000000002</v>
          </cell>
          <cell r="J70" t="str">
            <v/>
          </cell>
          <cell r="L70" t="str">
            <v>Taxable</v>
          </cell>
          <cell r="M70" t="str">
            <v>Yes</v>
          </cell>
          <cell r="N70" t="str">
            <v/>
          </cell>
          <cell r="O70">
            <v>19.420000000000002</v>
          </cell>
        </row>
        <row r="71">
          <cell r="G71" t="str">
            <v>60CE1</v>
          </cell>
          <cell r="H71" t="str">
            <v>1-60 GAL CART CMML EOW</v>
          </cell>
          <cell r="I71">
            <v>19.420000000000002</v>
          </cell>
          <cell r="J71" t="str">
            <v/>
          </cell>
          <cell r="L71" t="str">
            <v>Taxable</v>
          </cell>
          <cell r="M71" t="str">
            <v>Yes</v>
          </cell>
          <cell r="N71" t="str">
            <v/>
          </cell>
          <cell r="O71">
            <v>19.420000000000002</v>
          </cell>
        </row>
        <row r="72">
          <cell r="G72" t="str">
            <v>60CM1</v>
          </cell>
          <cell r="H72" t="str">
            <v>1-60 GAL CART CMML MNTHLY</v>
          </cell>
          <cell r="I72">
            <v>8.9499999999999993</v>
          </cell>
          <cell r="J72" t="str">
            <v/>
          </cell>
          <cell r="L72" t="str">
            <v>Taxable</v>
          </cell>
          <cell r="M72" t="str">
            <v>Yes</v>
          </cell>
          <cell r="N72" t="str">
            <v/>
          </cell>
          <cell r="O72">
            <v>8.9499999999999993</v>
          </cell>
        </row>
        <row r="73">
          <cell r="G73" t="str">
            <v>60CM1</v>
          </cell>
          <cell r="H73" t="str">
            <v>1-60 GAL CART CMML MNTHLY</v>
          </cell>
          <cell r="I73">
            <v>8.9499999999999993</v>
          </cell>
          <cell r="J73" t="str">
            <v/>
          </cell>
          <cell r="L73" t="str">
            <v>Taxable</v>
          </cell>
          <cell r="M73" t="str">
            <v>Yes</v>
          </cell>
          <cell r="N73" t="str">
            <v/>
          </cell>
          <cell r="O73">
            <v>8.9499999999999993</v>
          </cell>
        </row>
        <row r="74">
          <cell r="G74" t="str">
            <v>60CM1</v>
          </cell>
          <cell r="H74" t="str">
            <v>1-60 GAL CART CMML MNTHLY</v>
          </cell>
          <cell r="I74">
            <v>8.9499999999999993</v>
          </cell>
          <cell r="J74" t="str">
            <v/>
          </cell>
          <cell r="L74" t="str">
            <v>Taxable</v>
          </cell>
          <cell r="M74" t="str">
            <v>Yes</v>
          </cell>
          <cell r="N74" t="str">
            <v/>
          </cell>
          <cell r="O74">
            <v>8.9499999999999993</v>
          </cell>
        </row>
        <row r="75">
          <cell r="G75" t="str">
            <v>60CM1</v>
          </cell>
          <cell r="H75" t="str">
            <v>1-60 GAL CART CMML MNTHLY</v>
          </cell>
          <cell r="I75">
            <v>8.9499999999999993</v>
          </cell>
          <cell r="J75" t="str">
            <v/>
          </cell>
          <cell r="L75" t="str">
            <v>Taxable</v>
          </cell>
          <cell r="M75" t="str">
            <v>Yes</v>
          </cell>
          <cell r="N75" t="str">
            <v/>
          </cell>
          <cell r="O75">
            <v>8.9499999999999993</v>
          </cell>
        </row>
        <row r="76">
          <cell r="G76" t="str">
            <v>60CM1</v>
          </cell>
          <cell r="H76" t="str">
            <v>1-60 GAL CART CMML MNTHLY</v>
          </cell>
          <cell r="I76">
            <v>8.9499999999999993</v>
          </cell>
          <cell r="J76" t="str">
            <v/>
          </cell>
          <cell r="L76" t="str">
            <v>Taxable</v>
          </cell>
          <cell r="M76" t="str">
            <v>Yes</v>
          </cell>
          <cell r="N76" t="str">
            <v/>
          </cell>
          <cell r="O76">
            <v>8.9499999999999993</v>
          </cell>
        </row>
        <row r="77">
          <cell r="G77" t="str">
            <v>60CW1</v>
          </cell>
          <cell r="H77" t="str">
            <v>1-60 GAL CART CMML WKLY</v>
          </cell>
          <cell r="I77">
            <v>38.75</v>
          </cell>
          <cell r="J77" t="str">
            <v/>
          </cell>
          <cell r="K77">
            <v>0</v>
          </cell>
          <cell r="L77" t="str">
            <v>Taxable</v>
          </cell>
          <cell r="M77" t="str">
            <v>Yes</v>
          </cell>
          <cell r="N77" t="str">
            <v/>
          </cell>
          <cell r="O77">
            <v>38.75</v>
          </cell>
        </row>
        <row r="78">
          <cell r="G78" t="str">
            <v>60CW1</v>
          </cell>
          <cell r="H78" t="str">
            <v>1-60 GAL CART CMML WKLY</v>
          </cell>
          <cell r="I78">
            <v>38.75</v>
          </cell>
          <cell r="J78" t="str">
            <v/>
          </cell>
          <cell r="K78">
            <v>0</v>
          </cell>
          <cell r="L78" t="str">
            <v>Taxable</v>
          </cell>
          <cell r="M78" t="str">
            <v>Yes</v>
          </cell>
          <cell r="N78" t="str">
            <v/>
          </cell>
          <cell r="O78">
            <v>38.75</v>
          </cell>
        </row>
        <row r="79">
          <cell r="G79" t="str">
            <v>60CW1</v>
          </cell>
          <cell r="H79" t="str">
            <v>1-60 GAL CART CMML WKLY</v>
          </cell>
          <cell r="I79">
            <v>38.75</v>
          </cell>
          <cell r="J79" t="str">
            <v/>
          </cell>
          <cell r="K79">
            <v>0</v>
          </cell>
          <cell r="L79" t="str">
            <v>Taxable</v>
          </cell>
          <cell r="M79" t="str">
            <v>Yes</v>
          </cell>
          <cell r="N79" t="str">
            <v/>
          </cell>
          <cell r="O79">
            <v>38.75</v>
          </cell>
        </row>
        <row r="80">
          <cell r="G80" t="str">
            <v>60CW1</v>
          </cell>
          <cell r="H80" t="str">
            <v>1-60 GAL CART CMML WKLY</v>
          </cell>
          <cell r="I80">
            <v>38.75</v>
          </cell>
          <cell r="J80" t="str">
            <v/>
          </cell>
          <cell r="K80">
            <v>0</v>
          </cell>
          <cell r="L80" t="str">
            <v>Taxable</v>
          </cell>
          <cell r="M80" t="str">
            <v>Yes</v>
          </cell>
          <cell r="N80" t="str">
            <v/>
          </cell>
          <cell r="O80">
            <v>38.75</v>
          </cell>
        </row>
        <row r="81">
          <cell r="G81" t="str">
            <v>60CW1</v>
          </cell>
          <cell r="H81" t="str">
            <v>1-60 GAL CART CMML WKLY</v>
          </cell>
          <cell r="I81">
            <v>38.75</v>
          </cell>
          <cell r="J81" t="str">
            <v/>
          </cell>
          <cell r="K81">
            <v>0</v>
          </cell>
          <cell r="L81" t="str">
            <v>Taxable</v>
          </cell>
          <cell r="M81" t="str">
            <v>Yes</v>
          </cell>
          <cell r="N81" t="str">
            <v/>
          </cell>
          <cell r="O81">
            <v>38.75</v>
          </cell>
        </row>
        <row r="82">
          <cell r="G82" t="str">
            <v>60RM1</v>
          </cell>
          <cell r="H82" t="str">
            <v>1-60 GAL CART MONTHLY SVC</v>
          </cell>
          <cell r="I82">
            <v>30.32</v>
          </cell>
          <cell r="J82" t="str">
            <v/>
          </cell>
          <cell r="K82">
            <v>0</v>
          </cell>
          <cell r="L82" t="str">
            <v>Taxable</v>
          </cell>
          <cell r="M82" t="str">
            <v>Yes</v>
          </cell>
          <cell r="N82" t="str">
            <v>bi</v>
          </cell>
          <cell r="O82">
            <v>15.16</v>
          </cell>
        </row>
        <row r="83">
          <cell r="G83" t="str">
            <v>60RM1</v>
          </cell>
          <cell r="H83" t="str">
            <v>1-60 GAL CART MONTHLY SVC</v>
          </cell>
          <cell r="I83">
            <v>30.32</v>
          </cell>
          <cell r="J83" t="str">
            <v/>
          </cell>
          <cell r="K83">
            <v>0</v>
          </cell>
          <cell r="L83" t="str">
            <v>Taxable</v>
          </cell>
          <cell r="M83" t="str">
            <v>Yes</v>
          </cell>
          <cell r="N83" t="str">
            <v>bi</v>
          </cell>
          <cell r="O83">
            <v>15.16</v>
          </cell>
        </row>
        <row r="84">
          <cell r="G84" t="str">
            <v>60RM1</v>
          </cell>
          <cell r="H84" t="str">
            <v>1-60 GAL CART MONTHLY SVC</v>
          </cell>
          <cell r="I84">
            <v>30.32</v>
          </cell>
          <cell r="J84" t="str">
            <v/>
          </cell>
          <cell r="K84">
            <v>0</v>
          </cell>
          <cell r="L84" t="str">
            <v>Taxable</v>
          </cell>
          <cell r="M84" t="str">
            <v>Yes</v>
          </cell>
          <cell r="N84" t="str">
            <v>bi</v>
          </cell>
          <cell r="O84">
            <v>15.16</v>
          </cell>
        </row>
        <row r="85">
          <cell r="G85" t="str">
            <v>60RM1</v>
          </cell>
          <cell r="H85" t="str">
            <v>1-60 GAL CART MONTHLY SVC</v>
          </cell>
          <cell r="I85">
            <v>30.32</v>
          </cell>
          <cell r="J85" t="str">
            <v/>
          </cell>
          <cell r="K85">
            <v>0</v>
          </cell>
          <cell r="L85" t="str">
            <v>Taxable</v>
          </cell>
          <cell r="M85" t="str">
            <v>Yes</v>
          </cell>
          <cell r="N85" t="str">
            <v>bi</v>
          </cell>
          <cell r="O85">
            <v>15.16</v>
          </cell>
        </row>
        <row r="86">
          <cell r="G86" t="str">
            <v>60RM1</v>
          </cell>
          <cell r="H86" t="str">
            <v>1-60 GAL CART MONTHLY SVC</v>
          </cell>
          <cell r="I86">
            <v>30.32</v>
          </cell>
          <cell r="J86" t="str">
            <v/>
          </cell>
          <cell r="K86">
            <v>0</v>
          </cell>
          <cell r="L86" t="str">
            <v>Taxable</v>
          </cell>
          <cell r="M86" t="str">
            <v>Yes</v>
          </cell>
          <cell r="N86" t="str">
            <v>bi</v>
          </cell>
          <cell r="O86">
            <v>15.16</v>
          </cell>
        </row>
        <row r="87">
          <cell r="G87" t="str">
            <v>60RW1</v>
          </cell>
          <cell r="H87" t="str">
            <v>1-60 GAL CART WEEKLY SVC</v>
          </cell>
          <cell r="I87">
            <v>52.38</v>
          </cell>
          <cell r="J87" t="str">
            <v/>
          </cell>
          <cell r="K87">
            <v>0</v>
          </cell>
          <cell r="L87" t="str">
            <v>Taxable</v>
          </cell>
          <cell r="M87" t="str">
            <v>Yes</v>
          </cell>
          <cell r="N87" t="str">
            <v>bi</v>
          </cell>
          <cell r="O87">
            <v>26.19</v>
          </cell>
        </row>
        <row r="88">
          <cell r="G88" t="str">
            <v>60RW1</v>
          </cell>
          <cell r="H88" t="str">
            <v>1-60 GAL CART WEEKLY SVC</v>
          </cell>
          <cell r="I88">
            <v>52.38</v>
          </cell>
          <cell r="J88" t="str">
            <v/>
          </cell>
          <cell r="K88">
            <v>0</v>
          </cell>
          <cell r="L88" t="str">
            <v>Taxable</v>
          </cell>
          <cell r="M88" t="str">
            <v>Yes</v>
          </cell>
          <cell r="N88" t="str">
            <v>bi</v>
          </cell>
          <cell r="O88">
            <v>26.19</v>
          </cell>
        </row>
        <row r="89">
          <cell r="G89" t="str">
            <v>60RW1</v>
          </cell>
          <cell r="H89" t="str">
            <v>1-60 GAL CART WEEKLY SVC</v>
          </cell>
          <cell r="I89">
            <v>52.38</v>
          </cell>
          <cell r="J89" t="str">
            <v/>
          </cell>
          <cell r="K89">
            <v>0</v>
          </cell>
          <cell r="L89" t="str">
            <v>Taxable</v>
          </cell>
          <cell r="M89" t="str">
            <v>Yes</v>
          </cell>
          <cell r="N89" t="str">
            <v>bi</v>
          </cell>
          <cell r="O89">
            <v>26.19</v>
          </cell>
        </row>
        <row r="90">
          <cell r="G90" t="str">
            <v>60RW1</v>
          </cell>
          <cell r="H90" t="str">
            <v>1-60 GAL CART WEEKLY SVC</v>
          </cell>
          <cell r="I90">
            <v>52.38</v>
          </cell>
          <cell r="J90" t="str">
            <v/>
          </cell>
          <cell r="K90">
            <v>0</v>
          </cell>
          <cell r="L90" t="str">
            <v>Taxable</v>
          </cell>
          <cell r="M90" t="str">
            <v>Yes</v>
          </cell>
          <cell r="N90" t="str">
            <v>bi</v>
          </cell>
          <cell r="O90">
            <v>26.19</v>
          </cell>
        </row>
        <row r="91">
          <cell r="G91" t="str">
            <v>60RW1</v>
          </cell>
          <cell r="H91" t="str">
            <v>1-60 GAL CART WEEKLY SVC</v>
          </cell>
          <cell r="I91">
            <v>52.38</v>
          </cell>
          <cell r="J91" t="str">
            <v/>
          </cell>
          <cell r="K91">
            <v>0</v>
          </cell>
          <cell r="L91" t="str">
            <v>Taxable</v>
          </cell>
          <cell r="M91" t="str">
            <v>Yes</v>
          </cell>
          <cell r="N91" t="str">
            <v>bi</v>
          </cell>
          <cell r="O91">
            <v>26.19</v>
          </cell>
        </row>
        <row r="92">
          <cell r="G92" t="str">
            <v>65C2WB1</v>
          </cell>
          <cell r="H92" t="str">
            <v>1-65 GAL BEAR CART CMML 2X WK</v>
          </cell>
          <cell r="I92">
            <v>83.14</v>
          </cell>
          <cell r="J92" t="str">
            <v/>
          </cell>
          <cell r="L92" t="str">
            <v>Taxable</v>
          </cell>
          <cell r="M92" t="str">
            <v>Yes</v>
          </cell>
          <cell r="N92" t="str">
            <v/>
          </cell>
          <cell r="O92">
            <v>83.14</v>
          </cell>
        </row>
        <row r="93">
          <cell r="G93" t="str">
            <v>65C2WB1</v>
          </cell>
          <cell r="H93" t="str">
            <v>1-65 GAL BEAR CART CMML 2X WK</v>
          </cell>
          <cell r="I93">
            <v>83.14</v>
          </cell>
          <cell r="J93" t="str">
            <v/>
          </cell>
          <cell r="L93" t="str">
            <v>Taxable</v>
          </cell>
          <cell r="M93" t="str">
            <v>Yes</v>
          </cell>
          <cell r="N93" t="str">
            <v/>
          </cell>
          <cell r="O93">
            <v>83.14</v>
          </cell>
        </row>
        <row r="94">
          <cell r="G94" t="str">
            <v>65C2WB1</v>
          </cell>
          <cell r="H94" t="str">
            <v>1-65 GAL BEAR CART CMML 2X WK</v>
          </cell>
          <cell r="I94">
            <v>83.14</v>
          </cell>
          <cell r="J94" t="str">
            <v/>
          </cell>
          <cell r="L94" t="str">
            <v>Taxable</v>
          </cell>
          <cell r="M94" t="str">
            <v>Yes</v>
          </cell>
          <cell r="N94" t="str">
            <v/>
          </cell>
          <cell r="O94">
            <v>83.14</v>
          </cell>
        </row>
        <row r="95">
          <cell r="G95" t="str">
            <v>65C2WB1</v>
          </cell>
          <cell r="H95" t="str">
            <v>1-65 GAL BEAR CART CMML 2X WK</v>
          </cell>
          <cell r="I95">
            <v>83.14</v>
          </cell>
          <cell r="J95" t="str">
            <v/>
          </cell>
          <cell r="L95" t="str">
            <v>Taxable</v>
          </cell>
          <cell r="M95" t="str">
            <v>Yes</v>
          </cell>
          <cell r="N95" t="str">
            <v/>
          </cell>
          <cell r="O95">
            <v>83.14</v>
          </cell>
        </row>
        <row r="96">
          <cell r="G96" t="str">
            <v>65C2WB1</v>
          </cell>
          <cell r="H96" t="str">
            <v>1-65 GAL BEAR CART CMML 2X WK</v>
          </cell>
          <cell r="I96">
            <v>83.14</v>
          </cell>
          <cell r="J96" t="str">
            <v/>
          </cell>
          <cell r="L96" t="str">
            <v>Taxable</v>
          </cell>
          <cell r="M96" t="str">
            <v>Yes</v>
          </cell>
          <cell r="N96" t="str">
            <v/>
          </cell>
          <cell r="O96">
            <v>83.14</v>
          </cell>
        </row>
        <row r="97">
          <cell r="G97" t="str">
            <v>65C3WB1</v>
          </cell>
          <cell r="H97" t="str">
            <v>1-65 GAL BEAR CART CMML 3X WK</v>
          </cell>
          <cell r="I97">
            <v>124.7</v>
          </cell>
          <cell r="J97" t="str">
            <v/>
          </cell>
          <cell r="L97" t="str">
            <v>Taxable</v>
          </cell>
          <cell r="M97" t="str">
            <v>Yes</v>
          </cell>
          <cell r="N97" t="str">
            <v/>
          </cell>
          <cell r="O97">
            <v>124.7</v>
          </cell>
        </row>
        <row r="98">
          <cell r="G98" t="str">
            <v>65C3WB1</v>
          </cell>
          <cell r="H98" t="str">
            <v>1-65 GAL BEAR CART CMML 3X WK</v>
          </cell>
          <cell r="I98">
            <v>124.7</v>
          </cell>
          <cell r="J98" t="str">
            <v/>
          </cell>
          <cell r="L98" t="str">
            <v>Taxable</v>
          </cell>
          <cell r="M98" t="str">
            <v>Yes</v>
          </cell>
          <cell r="N98" t="str">
            <v/>
          </cell>
          <cell r="O98">
            <v>124.7</v>
          </cell>
        </row>
        <row r="99">
          <cell r="G99" t="str">
            <v>65C3WB1</v>
          </cell>
          <cell r="H99" t="str">
            <v>1-65 GAL BEAR CART CMML 3X WK</v>
          </cell>
          <cell r="I99">
            <v>124.7</v>
          </cell>
          <cell r="J99" t="str">
            <v/>
          </cell>
          <cell r="L99" t="str">
            <v>Taxable</v>
          </cell>
          <cell r="M99" t="str">
            <v>Yes</v>
          </cell>
          <cell r="N99" t="str">
            <v/>
          </cell>
          <cell r="O99">
            <v>124.7</v>
          </cell>
        </row>
        <row r="100">
          <cell r="G100" t="str">
            <v>65C3WB1</v>
          </cell>
          <cell r="H100" t="str">
            <v>1-65 GAL BEAR CART CMML 3X WK</v>
          </cell>
          <cell r="I100">
            <v>124.7</v>
          </cell>
          <cell r="J100" t="str">
            <v/>
          </cell>
          <cell r="L100" t="str">
            <v>Taxable</v>
          </cell>
          <cell r="M100" t="str">
            <v>Yes</v>
          </cell>
          <cell r="N100" t="str">
            <v/>
          </cell>
          <cell r="O100">
            <v>124.7</v>
          </cell>
        </row>
        <row r="101">
          <cell r="G101" t="str">
            <v>65C3WB1</v>
          </cell>
          <cell r="H101" t="str">
            <v>1-65 GAL BEAR CART CMML 3X WK</v>
          </cell>
          <cell r="I101">
            <v>124.7</v>
          </cell>
          <cell r="J101" t="str">
            <v/>
          </cell>
          <cell r="L101" t="str">
            <v>Taxable</v>
          </cell>
          <cell r="M101" t="str">
            <v>Yes</v>
          </cell>
          <cell r="N101" t="str">
            <v/>
          </cell>
          <cell r="O101">
            <v>124.7</v>
          </cell>
        </row>
        <row r="102">
          <cell r="G102" t="str">
            <v>65C4WB1</v>
          </cell>
          <cell r="H102" t="str">
            <v>1-65 GAL BEAR CART CMML 4X WK</v>
          </cell>
          <cell r="I102">
            <v>166.27</v>
          </cell>
          <cell r="J102" t="str">
            <v/>
          </cell>
          <cell r="L102" t="str">
            <v>Taxable</v>
          </cell>
          <cell r="M102" t="str">
            <v>Yes</v>
          </cell>
          <cell r="N102" t="str">
            <v/>
          </cell>
          <cell r="O102">
            <v>166.27</v>
          </cell>
        </row>
        <row r="103">
          <cell r="G103" t="str">
            <v>65C4WB1</v>
          </cell>
          <cell r="H103" t="str">
            <v>1-65 GAL BEAR CART CMML 4X WK</v>
          </cell>
          <cell r="I103">
            <v>166.27</v>
          </cell>
          <cell r="J103" t="str">
            <v/>
          </cell>
          <cell r="L103" t="str">
            <v>Taxable</v>
          </cell>
          <cell r="M103" t="str">
            <v>Yes</v>
          </cell>
          <cell r="N103" t="str">
            <v/>
          </cell>
          <cell r="O103">
            <v>166.27</v>
          </cell>
        </row>
        <row r="104">
          <cell r="G104" t="str">
            <v>65C4WB1</v>
          </cell>
          <cell r="H104" t="str">
            <v>1-65 GAL BEAR CART CMML 4X WK</v>
          </cell>
          <cell r="I104">
            <v>166.27</v>
          </cell>
          <cell r="J104" t="str">
            <v/>
          </cell>
          <cell r="L104" t="str">
            <v>Taxable</v>
          </cell>
          <cell r="M104" t="str">
            <v>Yes</v>
          </cell>
          <cell r="N104" t="str">
            <v/>
          </cell>
          <cell r="O104">
            <v>166.27</v>
          </cell>
        </row>
        <row r="105">
          <cell r="G105" t="str">
            <v>65C4WB1</v>
          </cell>
          <cell r="H105" t="str">
            <v>1-65 GAL BEAR CART CMML 4X WK</v>
          </cell>
          <cell r="I105">
            <v>166.27</v>
          </cell>
          <cell r="J105" t="str">
            <v/>
          </cell>
          <cell r="L105" t="str">
            <v>Taxable</v>
          </cell>
          <cell r="M105" t="str">
            <v>Yes</v>
          </cell>
          <cell r="N105" t="str">
            <v/>
          </cell>
          <cell r="O105">
            <v>166.27</v>
          </cell>
        </row>
        <row r="106">
          <cell r="G106" t="str">
            <v>65C4WB1</v>
          </cell>
          <cell r="H106" t="str">
            <v>1-65 GAL BEAR CART CMML 4X WK</v>
          </cell>
          <cell r="I106">
            <v>166.27</v>
          </cell>
          <cell r="J106" t="str">
            <v/>
          </cell>
          <cell r="L106" t="str">
            <v>Taxable</v>
          </cell>
          <cell r="M106" t="str">
            <v>Yes</v>
          </cell>
          <cell r="N106" t="str">
            <v/>
          </cell>
          <cell r="O106">
            <v>166.27</v>
          </cell>
        </row>
        <row r="107">
          <cell r="G107" t="str">
            <v>65C5WB1</v>
          </cell>
          <cell r="H107" t="str">
            <v>1-65 GAL BEAR CART CMML 5X WK</v>
          </cell>
          <cell r="I107">
            <v>207.84</v>
          </cell>
          <cell r="J107" t="str">
            <v/>
          </cell>
          <cell r="L107" t="str">
            <v>Taxable</v>
          </cell>
          <cell r="M107" t="str">
            <v>Yes</v>
          </cell>
          <cell r="N107" t="str">
            <v/>
          </cell>
          <cell r="O107">
            <v>207.84</v>
          </cell>
        </row>
        <row r="108">
          <cell r="G108" t="str">
            <v>65C5WB1</v>
          </cell>
          <cell r="H108" t="str">
            <v>1-65 GAL BEAR CART CMML 5X WK</v>
          </cell>
          <cell r="I108">
            <v>207.84</v>
          </cell>
          <cell r="J108" t="str">
            <v/>
          </cell>
          <cell r="L108" t="str">
            <v>Taxable</v>
          </cell>
          <cell r="M108" t="str">
            <v>Yes</v>
          </cell>
          <cell r="N108" t="str">
            <v/>
          </cell>
          <cell r="O108">
            <v>207.84</v>
          </cell>
        </row>
        <row r="109">
          <cell r="G109" t="str">
            <v>65C5WB1</v>
          </cell>
          <cell r="H109" t="str">
            <v>1-65 GAL BEAR CART CMML 5X WK</v>
          </cell>
          <cell r="I109">
            <v>207.84</v>
          </cell>
          <cell r="J109" t="str">
            <v/>
          </cell>
          <cell r="L109" t="str">
            <v>Taxable</v>
          </cell>
          <cell r="M109" t="str">
            <v>Yes</v>
          </cell>
          <cell r="N109" t="str">
            <v/>
          </cell>
          <cell r="O109">
            <v>207.84</v>
          </cell>
        </row>
        <row r="110">
          <cell r="G110" t="str">
            <v>65C5WB1</v>
          </cell>
          <cell r="H110" t="str">
            <v>1-65 GAL BEAR CART CMML 5X WK</v>
          </cell>
          <cell r="I110">
            <v>207.84</v>
          </cell>
          <cell r="J110" t="str">
            <v/>
          </cell>
          <cell r="L110" t="str">
            <v>Taxable</v>
          </cell>
          <cell r="M110" t="str">
            <v>Yes</v>
          </cell>
          <cell r="N110" t="str">
            <v/>
          </cell>
          <cell r="O110">
            <v>207.84</v>
          </cell>
        </row>
        <row r="111">
          <cell r="G111" t="str">
            <v>65C5WB1</v>
          </cell>
          <cell r="H111" t="str">
            <v>1-65 GAL BEAR CART CMML 5X WK</v>
          </cell>
          <cell r="I111">
            <v>207.84</v>
          </cell>
          <cell r="J111" t="str">
            <v/>
          </cell>
          <cell r="L111" t="str">
            <v>Taxable</v>
          </cell>
          <cell r="M111" t="str">
            <v>Yes</v>
          </cell>
          <cell r="N111" t="str">
            <v/>
          </cell>
          <cell r="O111">
            <v>207.84</v>
          </cell>
        </row>
        <row r="112">
          <cell r="G112" t="str">
            <v>65CBRENT</v>
          </cell>
          <cell r="H112" t="str">
            <v>65 CMML BEAR RENT</v>
          </cell>
          <cell r="I112">
            <v>6.84</v>
          </cell>
          <cell r="J112" t="str">
            <v/>
          </cell>
          <cell r="L112" t="str">
            <v>Taxable</v>
          </cell>
          <cell r="M112" t="str">
            <v>Yes</v>
          </cell>
          <cell r="N112" t="str">
            <v/>
          </cell>
          <cell r="O112">
            <v>6.84</v>
          </cell>
        </row>
        <row r="113">
          <cell r="G113" t="str">
            <v>65CBRENT</v>
          </cell>
          <cell r="H113" t="str">
            <v>65 CMML BEAR RENT</v>
          </cell>
          <cell r="I113">
            <v>6.84</v>
          </cell>
          <cell r="J113" t="str">
            <v/>
          </cell>
          <cell r="L113" t="str">
            <v>Taxable</v>
          </cell>
          <cell r="M113" t="str">
            <v>Yes</v>
          </cell>
          <cell r="N113" t="str">
            <v/>
          </cell>
          <cell r="O113">
            <v>6.84</v>
          </cell>
        </row>
        <row r="114">
          <cell r="G114" t="str">
            <v>65CBRENT</v>
          </cell>
          <cell r="H114" t="str">
            <v>65 CMML BEAR RENT</v>
          </cell>
          <cell r="I114">
            <v>6.84</v>
          </cell>
          <cell r="J114" t="str">
            <v/>
          </cell>
          <cell r="L114" t="str">
            <v>Taxable</v>
          </cell>
          <cell r="M114" t="str">
            <v>Yes</v>
          </cell>
          <cell r="N114" t="str">
            <v/>
          </cell>
          <cell r="O114">
            <v>6.84</v>
          </cell>
        </row>
        <row r="115">
          <cell r="G115" t="str">
            <v>65CBRENT</v>
          </cell>
          <cell r="H115" t="str">
            <v>65 CMML BEAR RENT</v>
          </cell>
          <cell r="I115">
            <v>6.84</v>
          </cell>
          <cell r="J115" t="str">
            <v/>
          </cell>
          <cell r="L115" t="str">
            <v>Taxable</v>
          </cell>
          <cell r="M115" t="str">
            <v>Yes</v>
          </cell>
          <cell r="N115" t="str">
            <v/>
          </cell>
          <cell r="O115">
            <v>6.84</v>
          </cell>
        </row>
        <row r="116">
          <cell r="G116" t="str">
            <v>65CBRENT</v>
          </cell>
          <cell r="H116" t="str">
            <v>65 CMML BEAR RENT</v>
          </cell>
          <cell r="I116">
            <v>6.84</v>
          </cell>
          <cell r="J116" t="str">
            <v/>
          </cell>
          <cell r="L116" t="str">
            <v>Taxable</v>
          </cell>
          <cell r="M116" t="str">
            <v>Yes</v>
          </cell>
          <cell r="N116" t="str">
            <v/>
          </cell>
          <cell r="O116">
            <v>6.84</v>
          </cell>
        </row>
        <row r="117">
          <cell r="G117" t="str">
            <v>65CWB1</v>
          </cell>
          <cell r="H117" t="str">
            <v>1-65 GAL BEAR CART CMML WKLY</v>
          </cell>
          <cell r="I117">
            <v>41.57</v>
          </cell>
          <cell r="J117" t="str">
            <v/>
          </cell>
          <cell r="L117" t="str">
            <v>Taxable</v>
          </cell>
          <cell r="M117" t="str">
            <v>Yes</v>
          </cell>
          <cell r="N117" t="str">
            <v/>
          </cell>
          <cell r="O117">
            <v>41.57</v>
          </cell>
        </row>
        <row r="118">
          <cell r="G118" t="str">
            <v>65CWB1</v>
          </cell>
          <cell r="H118" t="str">
            <v>1-65 GAL BEAR CART CMML WKLY</v>
          </cell>
          <cell r="I118">
            <v>41.57</v>
          </cell>
          <cell r="J118" t="str">
            <v/>
          </cell>
          <cell r="L118" t="str">
            <v>Taxable</v>
          </cell>
          <cell r="M118" t="str">
            <v>Yes</v>
          </cell>
          <cell r="N118" t="str">
            <v/>
          </cell>
          <cell r="O118">
            <v>41.57</v>
          </cell>
        </row>
        <row r="119">
          <cell r="G119" t="str">
            <v>65CWB1</v>
          </cell>
          <cell r="H119" t="str">
            <v>1-65 GAL BEAR CART CMML WKLY</v>
          </cell>
          <cell r="I119">
            <v>41.57</v>
          </cell>
          <cell r="J119" t="str">
            <v/>
          </cell>
          <cell r="L119" t="str">
            <v>Taxable</v>
          </cell>
          <cell r="M119" t="str">
            <v>Yes</v>
          </cell>
          <cell r="N119" t="str">
            <v/>
          </cell>
          <cell r="O119">
            <v>41.57</v>
          </cell>
        </row>
        <row r="120">
          <cell r="G120" t="str">
            <v>65CWB1</v>
          </cell>
          <cell r="H120" t="str">
            <v>1-65 GAL BEAR CART CMML WKLY</v>
          </cell>
          <cell r="I120">
            <v>41.57</v>
          </cell>
          <cell r="J120" t="str">
            <v/>
          </cell>
          <cell r="L120" t="str">
            <v>Taxable</v>
          </cell>
          <cell r="M120" t="str">
            <v>Yes</v>
          </cell>
          <cell r="N120" t="str">
            <v/>
          </cell>
          <cell r="O120">
            <v>41.57</v>
          </cell>
        </row>
        <row r="121">
          <cell r="G121" t="str">
            <v>65CWB1</v>
          </cell>
          <cell r="H121" t="str">
            <v>1-65 GAL BEAR CART CMML WKLY</v>
          </cell>
          <cell r="I121">
            <v>41.57</v>
          </cell>
          <cell r="J121" t="str">
            <v/>
          </cell>
          <cell r="L121" t="str">
            <v>Taxable</v>
          </cell>
          <cell r="M121" t="str">
            <v>Yes</v>
          </cell>
          <cell r="N121" t="str">
            <v/>
          </cell>
          <cell r="O121">
            <v>41.57</v>
          </cell>
        </row>
        <row r="122">
          <cell r="G122" t="str">
            <v>65RBRENT</v>
          </cell>
          <cell r="H122" t="str">
            <v>65 RESI BEAR RENT</v>
          </cell>
          <cell r="I122">
            <v>13.68</v>
          </cell>
          <cell r="J122" t="str">
            <v/>
          </cell>
          <cell r="L122" t="str">
            <v>Taxable</v>
          </cell>
          <cell r="M122" t="str">
            <v>Yes</v>
          </cell>
          <cell r="N122" t="str">
            <v>bi</v>
          </cell>
          <cell r="O122">
            <v>6.84</v>
          </cell>
        </row>
        <row r="123">
          <cell r="G123" t="str">
            <v>65RBRENT</v>
          </cell>
          <cell r="H123" t="str">
            <v>65 RESI BEAR RENT</v>
          </cell>
          <cell r="I123">
            <v>13.68</v>
          </cell>
          <cell r="J123" t="str">
            <v/>
          </cell>
          <cell r="L123" t="str">
            <v>Taxable</v>
          </cell>
          <cell r="M123" t="str">
            <v>Yes</v>
          </cell>
          <cell r="N123" t="str">
            <v>bi</v>
          </cell>
          <cell r="O123">
            <v>6.84</v>
          </cell>
        </row>
        <row r="124">
          <cell r="G124" t="str">
            <v>65RBRENT</v>
          </cell>
          <cell r="H124" t="str">
            <v>65 RESI BEAR RENT</v>
          </cell>
          <cell r="I124">
            <v>13.68</v>
          </cell>
          <cell r="J124" t="str">
            <v/>
          </cell>
          <cell r="L124" t="str">
            <v>Taxable</v>
          </cell>
          <cell r="M124" t="str">
            <v>Yes</v>
          </cell>
          <cell r="N124" t="str">
            <v>bi</v>
          </cell>
          <cell r="O124">
            <v>6.84</v>
          </cell>
        </row>
        <row r="125">
          <cell r="G125" t="str">
            <v>65RBRENT</v>
          </cell>
          <cell r="H125" t="str">
            <v>65 RESI BEAR RENT</v>
          </cell>
          <cell r="I125">
            <v>13.68</v>
          </cell>
          <cell r="J125" t="str">
            <v/>
          </cell>
          <cell r="L125" t="str">
            <v>Taxable</v>
          </cell>
          <cell r="M125" t="str">
            <v>Yes</v>
          </cell>
          <cell r="N125" t="str">
            <v>bi</v>
          </cell>
          <cell r="O125">
            <v>6.84</v>
          </cell>
        </row>
        <row r="126">
          <cell r="G126" t="str">
            <v>65RBRENT</v>
          </cell>
          <cell r="H126" t="str">
            <v>65 RESI BEAR RENT</v>
          </cell>
          <cell r="I126">
            <v>13.68</v>
          </cell>
          <cell r="J126" t="str">
            <v/>
          </cell>
          <cell r="L126" t="str">
            <v>Taxable</v>
          </cell>
          <cell r="M126" t="str">
            <v>Yes</v>
          </cell>
          <cell r="N126" t="str">
            <v>bi</v>
          </cell>
          <cell r="O126">
            <v>6.84</v>
          </cell>
        </row>
        <row r="127">
          <cell r="G127" t="str">
            <v>90C2W1</v>
          </cell>
          <cell r="H127" t="str">
            <v>1-90 GAL CART CMML 2X WK</v>
          </cell>
          <cell r="I127">
            <v>89.28</v>
          </cell>
          <cell r="J127" t="str">
            <v/>
          </cell>
          <cell r="L127" t="str">
            <v>Taxable</v>
          </cell>
          <cell r="M127" t="str">
            <v>Yes</v>
          </cell>
          <cell r="N127" t="str">
            <v/>
          </cell>
          <cell r="O127">
            <v>89.28</v>
          </cell>
        </row>
        <row r="128">
          <cell r="G128" t="str">
            <v>90C2W1</v>
          </cell>
          <cell r="H128" t="str">
            <v>1-90 GAL CART CMML 2X WK</v>
          </cell>
          <cell r="I128">
            <v>89.28</v>
          </cell>
          <cell r="J128" t="str">
            <v/>
          </cell>
          <cell r="L128" t="str">
            <v>Taxable</v>
          </cell>
          <cell r="M128" t="str">
            <v>Yes</v>
          </cell>
          <cell r="N128" t="str">
            <v/>
          </cell>
          <cell r="O128">
            <v>89.28</v>
          </cell>
        </row>
        <row r="129">
          <cell r="G129" t="str">
            <v>90C2W1</v>
          </cell>
          <cell r="H129" t="str">
            <v>1-90 GAL CART CMML 2X WK</v>
          </cell>
          <cell r="I129">
            <v>89.28</v>
          </cell>
          <cell r="J129" t="str">
            <v/>
          </cell>
          <cell r="L129" t="str">
            <v>Taxable</v>
          </cell>
          <cell r="M129" t="str">
            <v>Yes</v>
          </cell>
          <cell r="N129" t="str">
            <v/>
          </cell>
          <cell r="O129">
            <v>89.28</v>
          </cell>
        </row>
        <row r="130">
          <cell r="G130" t="str">
            <v>90C2W1</v>
          </cell>
          <cell r="H130" t="str">
            <v>1-90 GAL CART CMML 2X WK</v>
          </cell>
          <cell r="I130">
            <v>89.28</v>
          </cell>
          <cell r="J130" t="str">
            <v/>
          </cell>
          <cell r="L130" t="str">
            <v>Taxable</v>
          </cell>
          <cell r="M130" t="str">
            <v>Yes</v>
          </cell>
          <cell r="N130" t="str">
            <v/>
          </cell>
          <cell r="O130">
            <v>89.28</v>
          </cell>
        </row>
        <row r="131">
          <cell r="G131" t="str">
            <v>90C2W1</v>
          </cell>
          <cell r="H131" t="str">
            <v>1-90 GAL CART CMML 2X WK</v>
          </cell>
          <cell r="I131">
            <v>89.28</v>
          </cell>
          <cell r="J131" t="str">
            <v/>
          </cell>
          <cell r="L131" t="str">
            <v>Taxable</v>
          </cell>
          <cell r="M131" t="str">
            <v>Yes</v>
          </cell>
          <cell r="N131" t="str">
            <v/>
          </cell>
          <cell r="O131">
            <v>89.28</v>
          </cell>
        </row>
        <row r="132">
          <cell r="G132" t="str">
            <v>90C3W1</v>
          </cell>
          <cell r="H132" t="str">
            <v>1-90 GAL CART CMML 3X WK</v>
          </cell>
          <cell r="I132">
            <v>133.93</v>
          </cell>
          <cell r="J132" t="str">
            <v/>
          </cell>
          <cell r="L132" t="str">
            <v>Taxable</v>
          </cell>
          <cell r="M132" t="str">
            <v>Yes</v>
          </cell>
          <cell r="N132" t="str">
            <v/>
          </cell>
          <cell r="O132">
            <v>133.93</v>
          </cell>
        </row>
        <row r="133">
          <cell r="G133" t="str">
            <v>90C3W1</v>
          </cell>
          <cell r="H133" t="str">
            <v>1-90 GAL CART CMML 3X WK</v>
          </cell>
          <cell r="I133">
            <v>133.93</v>
          </cell>
          <cell r="J133" t="str">
            <v/>
          </cell>
          <cell r="L133" t="str">
            <v>Taxable</v>
          </cell>
          <cell r="M133" t="str">
            <v>Yes</v>
          </cell>
          <cell r="N133" t="str">
            <v/>
          </cell>
          <cell r="O133">
            <v>133.93</v>
          </cell>
        </row>
        <row r="134">
          <cell r="G134" t="str">
            <v>90C3W1</v>
          </cell>
          <cell r="H134" t="str">
            <v>1-90 GAL CART CMML 3X WK</v>
          </cell>
          <cell r="I134">
            <v>133.93</v>
          </cell>
          <cell r="J134" t="str">
            <v/>
          </cell>
          <cell r="L134" t="str">
            <v>Taxable</v>
          </cell>
          <cell r="M134" t="str">
            <v>Yes</v>
          </cell>
          <cell r="N134" t="str">
            <v/>
          </cell>
          <cell r="O134">
            <v>133.93</v>
          </cell>
        </row>
        <row r="135">
          <cell r="G135" t="str">
            <v>90C3W1</v>
          </cell>
          <cell r="H135" t="str">
            <v>1-90 GAL CART CMML 3X WK</v>
          </cell>
          <cell r="I135">
            <v>133.93</v>
          </cell>
          <cell r="J135" t="str">
            <v/>
          </cell>
          <cell r="L135" t="str">
            <v>Taxable</v>
          </cell>
          <cell r="M135" t="str">
            <v>Yes</v>
          </cell>
          <cell r="N135" t="str">
            <v/>
          </cell>
          <cell r="O135">
            <v>133.93</v>
          </cell>
        </row>
        <row r="136">
          <cell r="G136" t="str">
            <v>90C3W1</v>
          </cell>
          <cell r="H136" t="str">
            <v>1-90 GAL CART CMML 3X WK</v>
          </cell>
          <cell r="I136">
            <v>133.93</v>
          </cell>
          <cell r="J136" t="str">
            <v/>
          </cell>
          <cell r="L136" t="str">
            <v>Taxable</v>
          </cell>
          <cell r="M136" t="str">
            <v>Yes</v>
          </cell>
          <cell r="N136" t="str">
            <v/>
          </cell>
          <cell r="O136">
            <v>133.93</v>
          </cell>
        </row>
        <row r="137">
          <cell r="G137" t="str">
            <v>90C4W1</v>
          </cell>
          <cell r="H137" t="str">
            <v>1-90 GAL CART CMML 4X WK</v>
          </cell>
          <cell r="I137">
            <v>178.57</v>
          </cell>
          <cell r="J137" t="str">
            <v/>
          </cell>
          <cell r="L137" t="str">
            <v>Taxable</v>
          </cell>
          <cell r="M137" t="str">
            <v>Yes</v>
          </cell>
          <cell r="N137" t="str">
            <v/>
          </cell>
          <cell r="O137">
            <v>178.57</v>
          </cell>
        </row>
        <row r="138">
          <cell r="G138" t="str">
            <v>90C4W1</v>
          </cell>
          <cell r="H138" t="str">
            <v>1-90 GAL CART CMML 4X WK</v>
          </cell>
          <cell r="I138">
            <v>178.57</v>
          </cell>
          <cell r="J138" t="str">
            <v/>
          </cell>
          <cell r="L138" t="str">
            <v>Taxable</v>
          </cell>
          <cell r="M138" t="str">
            <v>Yes</v>
          </cell>
          <cell r="N138" t="str">
            <v/>
          </cell>
          <cell r="O138">
            <v>178.57</v>
          </cell>
        </row>
        <row r="139">
          <cell r="G139" t="str">
            <v>90C4W1</v>
          </cell>
          <cell r="H139" t="str">
            <v>1-90 GAL CART CMML 4X WK</v>
          </cell>
          <cell r="I139">
            <v>178.57</v>
          </cell>
          <cell r="J139" t="str">
            <v/>
          </cell>
          <cell r="L139" t="str">
            <v>Taxable</v>
          </cell>
          <cell r="M139" t="str">
            <v>Yes</v>
          </cell>
          <cell r="N139" t="str">
            <v/>
          </cell>
          <cell r="O139">
            <v>178.57</v>
          </cell>
        </row>
        <row r="140">
          <cell r="G140" t="str">
            <v>90C4W1</v>
          </cell>
          <cell r="H140" t="str">
            <v>1-90 GAL CART CMML 4X WK</v>
          </cell>
          <cell r="I140">
            <v>178.57</v>
          </cell>
          <cell r="J140" t="str">
            <v/>
          </cell>
          <cell r="L140" t="str">
            <v>Taxable</v>
          </cell>
          <cell r="M140" t="str">
            <v>Yes</v>
          </cell>
          <cell r="N140" t="str">
            <v/>
          </cell>
          <cell r="O140">
            <v>178.57</v>
          </cell>
        </row>
        <row r="141">
          <cell r="G141" t="str">
            <v>90C4W1</v>
          </cell>
          <cell r="H141" t="str">
            <v>1-90 GAL CART CMML 4X WK</v>
          </cell>
          <cell r="I141">
            <v>178.57</v>
          </cell>
          <cell r="J141" t="str">
            <v/>
          </cell>
          <cell r="L141" t="str">
            <v>Taxable</v>
          </cell>
          <cell r="M141" t="str">
            <v>Yes</v>
          </cell>
          <cell r="N141" t="str">
            <v/>
          </cell>
          <cell r="O141">
            <v>178.57</v>
          </cell>
        </row>
        <row r="142">
          <cell r="G142" t="str">
            <v>90C5W1</v>
          </cell>
          <cell r="H142" t="str">
            <v>1-90 GAL CART CMML 5X WK</v>
          </cell>
          <cell r="I142">
            <v>223.21</v>
          </cell>
          <cell r="J142" t="str">
            <v/>
          </cell>
          <cell r="L142" t="str">
            <v>Taxable</v>
          </cell>
          <cell r="M142" t="str">
            <v>Yes</v>
          </cell>
          <cell r="N142" t="str">
            <v/>
          </cell>
          <cell r="O142">
            <v>223.21</v>
          </cell>
        </row>
        <row r="143">
          <cell r="G143" t="str">
            <v>90C5W1</v>
          </cell>
          <cell r="H143" t="str">
            <v>1-90 GAL CART CMML 5X WK</v>
          </cell>
          <cell r="I143">
            <v>223.21</v>
          </cell>
          <cell r="J143" t="str">
            <v/>
          </cell>
          <cell r="L143" t="str">
            <v>Taxable</v>
          </cell>
          <cell r="M143" t="str">
            <v>Yes</v>
          </cell>
          <cell r="N143" t="str">
            <v/>
          </cell>
          <cell r="O143">
            <v>223.21</v>
          </cell>
        </row>
        <row r="144">
          <cell r="G144" t="str">
            <v>90C5W1</v>
          </cell>
          <cell r="H144" t="str">
            <v>1-90 GAL CART CMML 5X WK</v>
          </cell>
          <cell r="I144">
            <v>223.21</v>
          </cell>
          <cell r="J144" t="str">
            <v/>
          </cell>
          <cell r="L144" t="str">
            <v>Taxable</v>
          </cell>
          <cell r="M144" t="str">
            <v>Yes</v>
          </cell>
          <cell r="N144" t="str">
            <v/>
          </cell>
          <cell r="O144">
            <v>223.21</v>
          </cell>
        </row>
        <row r="145">
          <cell r="G145" t="str">
            <v>90C5W1</v>
          </cell>
          <cell r="H145" t="str">
            <v>1-90 GAL CART CMML 5X WK</v>
          </cell>
          <cell r="I145">
            <v>223.21</v>
          </cell>
          <cell r="J145" t="str">
            <v/>
          </cell>
          <cell r="L145" t="str">
            <v>Taxable</v>
          </cell>
          <cell r="M145" t="str">
            <v>Yes</v>
          </cell>
          <cell r="N145" t="str">
            <v/>
          </cell>
          <cell r="O145">
            <v>223.21</v>
          </cell>
        </row>
        <row r="146">
          <cell r="G146" t="str">
            <v>90C5W1</v>
          </cell>
          <cell r="H146" t="str">
            <v>1-90 GAL CART CMML 5X WK</v>
          </cell>
          <cell r="I146">
            <v>223.21</v>
          </cell>
          <cell r="J146" t="str">
            <v/>
          </cell>
          <cell r="L146" t="str">
            <v>Taxable</v>
          </cell>
          <cell r="M146" t="str">
            <v>Yes</v>
          </cell>
          <cell r="N146" t="str">
            <v/>
          </cell>
          <cell r="O146">
            <v>223.21</v>
          </cell>
        </row>
        <row r="147">
          <cell r="G147" t="str">
            <v>90CE1</v>
          </cell>
          <cell r="H147" t="str">
            <v>1-90 GAL CART CMML EOW</v>
          </cell>
          <cell r="I147">
            <v>22.37</v>
          </cell>
          <cell r="J147" t="str">
            <v/>
          </cell>
          <cell r="L147" t="str">
            <v>Taxable</v>
          </cell>
          <cell r="M147" t="str">
            <v>Yes</v>
          </cell>
          <cell r="N147" t="str">
            <v/>
          </cell>
          <cell r="O147">
            <v>22.37</v>
          </cell>
        </row>
        <row r="148">
          <cell r="G148" t="str">
            <v>90CE1</v>
          </cell>
          <cell r="H148" t="str">
            <v>1-90 GAL CART CMML EOW</v>
          </cell>
          <cell r="I148">
            <v>22.37</v>
          </cell>
          <cell r="J148" t="str">
            <v/>
          </cell>
          <cell r="L148" t="str">
            <v>Taxable</v>
          </cell>
          <cell r="M148" t="str">
            <v>Yes</v>
          </cell>
          <cell r="N148" t="str">
            <v/>
          </cell>
          <cell r="O148">
            <v>22.37</v>
          </cell>
        </row>
        <row r="149">
          <cell r="G149" t="str">
            <v>90CE1</v>
          </cell>
          <cell r="H149" t="str">
            <v>1-90 GAL CART CMML EOW</v>
          </cell>
          <cell r="I149">
            <v>22.37</v>
          </cell>
          <cell r="J149" t="str">
            <v/>
          </cell>
          <cell r="L149" t="str">
            <v>Taxable</v>
          </cell>
          <cell r="M149" t="str">
            <v>Yes</v>
          </cell>
          <cell r="N149" t="str">
            <v/>
          </cell>
          <cell r="O149">
            <v>22.37</v>
          </cell>
        </row>
        <row r="150">
          <cell r="G150" t="str">
            <v>90CE1</v>
          </cell>
          <cell r="H150" t="str">
            <v>1-90 GAL CART CMML EOW</v>
          </cell>
          <cell r="I150">
            <v>22.37</v>
          </cell>
          <cell r="J150" t="str">
            <v/>
          </cell>
          <cell r="L150" t="str">
            <v>Taxable</v>
          </cell>
          <cell r="M150" t="str">
            <v>Yes</v>
          </cell>
          <cell r="N150" t="str">
            <v/>
          </cell>
          <cell r="O150">
            <v>22.37</v>
          </cell>
        </row>
        <row r="151">
          <cell r="G151" t="str">
            <v>90CE1</v>
          </cell>
          <cell r="H151" t="str">
            <v>1-90 GAL CART CMML EOW</v>
          </cell>
          <cell r="I151">
            <v>22.37</v>
          </cell>
          <cell r="J151" t="str">
            <v/>
          </cell>
          <cell r="L151" t="str">
            <v>Taxable</v>
          </cell>
          <cell r="M151" t="str">
            <v>Yes</v>
          </cell>
          <cell r="N151" t="str">
            <v/>
          </cell>
          <cell r="O151">
            <v>22.37</v>
          </cell>
        </row>
        <row r="152">
          <cell r="G152" t="str">
            <v>90CM1</v>
          </cell>
          <cell r="H152" t="str">
            <v>1-90 GAL CART CMML MONTHLY</v>
          </cell>
          <cell r="I152">
            <v>10.31</v>
          </cell>
          <cell r="J152" t="str">
            <v/>
          </cell>
          <cell r="L152" t="str">
            <v>Taxable</v>
          </cell>
          <cell r="M152" t="str">
            <v>Yes</v>
          </cell>
          <cell r="N152" t="str">
            <v/>
          </cell>
          <cell r="O152">
            <v>10.31</v>
          </cell>
        </row>
        <row r="153">
          <cell r="G153" t="str">
            <v>90CM1</v>
          </cell>
          <cell r="H153" t="str">
            <v>1-90 GAL CART CMML MONTHLY</v>
          </cell>
          <cell r="I153">
            <v>10.31</v>
          </cell>
          <cell r="J153" t="str">
            <v/>
          </cell>
          <cell r="L153" t="str">
            <v>Taxable</v>
          </cell>
          <cell r="M153" t="str">
            <v>Yes</v>
          </cell>
          <cell r="N153" t="str">
            <v/>
          </cell>
          <cell r="O153">
            <v>10.31</v>
          </cell>
        </row>
        <row r="154">
          <cell r="G154" t="str">
            <v>90CM1</v>
          </cell>
          <cell r="H154" t="str">
            <v>1-90 GAL CART CMML MONTHLY</v>
          </cell>
          <cell r="I154">
            <v>10.31</v>
          </cell>
          <cell r="J154" t="str">
            <v/>
          </cell>
          <cell r="L154" t="str">
            <v>Taxable</v>
          </cell>
          <cell r="M154" t="str">
            <v>Yes</v>
          </cell>
          <cell r="N154" t="str">
            <v/>
          </cell>
          <cell r="O154">
            <v>10.31</v>
          </cell>
        </row>
        <row r="155">
          <cell r="G155" t="str">
            <v>90CM1</v>
          </cell>
          <cell r="H155" t="str">
            <v>1-90 GAL CART CMML MONTHLY</v>
          </cell>
          <cell r="I155">
            <v>10.31</v>
          </cell>
          <cell r="J155" t="str">
            <v/>
          </cell>
          <cell r="L155" t="str">
            <v>Taxable</v>
          </cell>
          <cell r="M155" t="str">
            <v>Yes</v>
          </cell>
          <cell r="N155" t="str">
            <v/>
          </cell>
          <cell r="O155">
            <v>10.31</v>
          </cell>
        </row>
        <row r="156">
          <cell r="G156" t="str">
            <v>90CM1</v>
          </cell>
          <cell r="H156" t="str">
            <v>1-90 GAL CART CMML MONTHLY</v>
          </cell>
          <cell r="I156">
            <v>10.31</v>
          </cell>
          <cell r="J156" t="str">
            <v/>
          </cell>
          <cell r="L156" t="str">
            <v>Taxable</v>
          </cell>
          <cell r="M156" t="str">
            <v>Yes</v>
          </cell>
          <cell r="N156" t="str">
            <v/>
          </cell>
          <cell r="O156">
            <v>10.31</v>
          </cell>
        </row>
        <row r="157">
          <cell r="G157" t="str">
            <v>90CW1</v>
          </cell>
          <cell r="H157" t="str">
            <v>1-90 GAL CART CMML WKLY</v>
          </cell>
          <cell r="I157">
            <v>44.64</v>
          </cell>
          <cell r="J157" t="str">
            <v/>
          </cell>
          <cell r="L157" t="str">
            <v>Taxable</v>
          </cell>
          <cell r="M157" t="str">
            <v>Yes</v>
          </cell>
          <cell r="N157" t="str">
            <v/>
          </cell>
          <cell r="O157">
            <v>44.64</v>
          </cell>
        </row>
        <row r="158">
          <cell r="G158" t="str">
            <v>90CW1</v>
          </cell>
          <cell r="H158" t="str">
            <v>1-90 GAL CART CMML WKLY</v>
          </cell>
          <cell r="I158">
            <v>44.64</v>
          </cell>
          <cell r="J158" t="str">
            <v/>
          </cell>
          <cell r="L158" t="str">
            <v>Taxable</v>
          </cell>
          <cell r="M158" t="str">
            <v>Yes</v>
          </cell>
          <cell r="N158" t="str">
            <v/>
          </cell>
          <cell r="O158">
            <v>44.64</v>
          </cell>
        </row>
        <row r="159">
          <cell r="G159" t="str">
            <v>90CW1</v>
          </cell>
          <cell r="H159" t="str">
            <v>1-90 GAL CART CMML WKLY</v>
          </cell>
          <cell r="I159">
            <v>44.64</v>
          </cell>
          <cell r="J159" t="str">
            <v/>
          </cell>
          <cell r="L159" t="str">
            <v>Taxable</v>
          </cell>
          <cell r="M159" t="str">
            <v>Yes</v>
          </cell>
          <cell r="N159" t="str">
            <v/>
          </cell>
          <cell r="O159">
            <v>44.64</v>
          </cell>
        </row>
        <row r="160">
          <cell r="G160" t="str">
            <v>90CW1</v>
          </cell>
          <cell r="H160" t="str">
            <v>1-90 GAL CART CMML WKLY</v>
          </cell>
          <cell r="I160">
            <v>44.64</v>
          </cell>
          <cell r="J160" t="str">
            <v/>
          </cell>
          <cell r="L160" t="str">
            <v>Taxable</v>
          </cell>
          <cell r="M160" t="str">
            <v>Yes</v>
          </cell>
          <cell r="N160" t="str">
            <v/>
          </cell>
          <cell r="O160">
            <v>44.64</v>
          </cell>
        </row>
        <row r="161">
          <cell r="G161" t="str">
            <v>90CW1</v>
          </cell>
          <cell r="H161" t="str">
            <v>1-90 GAL CART CMML WKLY</v>
          </cell>
          <cell r="I161">
            <v>44.64</v>
          </cell>
          <cell r="J161" t="str">
            <v/>
          </cell>
          <cell r="L161" t="str">
            <v>Taxable</v>
          </cell>
          <cell r="M161" t="str">
            <v>Yes</v>
          </cell>
          <cell r="N161" t="str">
            <v/>
          </cell>
          <cell r="O161">
            <v>44.64</v>
          </cell>
        </row>
        <row r="162">
          <cell r="G162" t="str">
            <v>90RW1</v>
          </cell>
          <cell r="H162" t="str">
            <v>1-90 GAL CART RESI WKLY</v>
          </cell>
          <cell r="I162">
            <v>65.88</v>
          </cell>
          <cell r="J162" t="str">
            <v/>
          </cell>
          <cell r="L162" t="str">
            <v>Taxable</v>
          </cell>
          <cell r="M162" t="str">
            <v>Yes</v>
          </cell>
          <cell r="N162" t="str">
            <v>bi</v>
          </cell>
          <cell r="O162">
            <v>32.94</v>
          </cell>
        </row>
        <row r="163">
          <cell r="G163" t="str">
            <v>90RW1</v>
          </cell>
          <cell r="H163" t="str">
            <v>1-90 GAL CART RESI WKLY</v>
          </cell>
          <cell r="I163">
            <v>65.88</v>
          </cell>
          <cell r="J163" t="str">
            <v/>
          </cell>
          <cell r="L163" t="str">
            <v>Taxable</v>
          </cell>
          <cell r="M163" t="str">
            <v>Yes</v>
          </cell>
          <cell r="N163" t="str">
            <v>bi</v>
          </cell>
          <cell r="O163">
            <v>32.94</v>
          </cell>
        </row>
        <row r="164">
          <cell r="G164" t="str">
            <v>90RW1</v>
          </cell>
          <cell r="H164" t="str">
            <v>1-90 GAL CART RESI WKLY</v>
          </cell>
          <cell r="I164">
            <v>65.88</v>
          </cell>
          <cell r="J164" t="str">
            <v/>
          </cell>
          <cell r="L164" t="str">
            <v>Taxable</v>
          </cell>
          <cell r="M164" t="str">
            <v>Yes</v>
          </cell>
          <cell r="N164" t="str">
            <v>bi</v>
          </cell>
          <cell r="O164">
            <v>32.94</v>
          </cell>
        </row>
        <row r="165">
          <cell r="G165" t="str">
            <v>90RW1</v>
          </cell>
          <cell r="H165" t="str">
            <v>1-90 GAL CART RESI WKLY</v>
          </cell>
          <cell r="I165">
            <v>65.88</v>
          </cell>
          <cell r="J165" t="str">
            <v/>
          </cell>
          <cell r="L165" t="str">
            <v>Taxable</v>
          </cell>
          <cell r="M165" t="str">
            <v>Yes</v>
          </cell>
          <cell r="N165" t="str">
            <v>bi</v>
          </cell>
          <cell r="O165">
            <v>32.94</v>
          </cell>
        </row>
        <row r="166">
          <cell r="G166" t="str">
            <v>90RW1</v>
          </cell>
          <cell r="H166" t="str">
            <v>1-90 GAL CART RESI WKLY</v>
          </cell>
          <cell r="I166">
            <v>65.88</v>
          </cell>
          <cell r="J166" t="str">
            <v/>
          </cell>
          <cell r="L166" t="str">
            <v>Taxable</v>
          </cell>
          <cell r="M166" t="str">
            <v>Yes</v>
          </cell>
          <cell r="N166" t="str">
            <v>bi</v>
          </cell>
          <cell r="O166">
            <v>32.94</v>
          </cell>
        </row>
        <row r="167">
          <cell r="G167" t="str">
            <v>95C2WB1</v>
          </cell>
          <cell r="H167" t="str">
            <v>1-95 GAL BEAR CART CMML 2X WK</v>
          </cell>
          <cell r="I167">
            <v>92.32</v>
          </cell>
          <cell r="J167" t="str">
            <v/>
          </cell>
          <cell r="L167" t="str">
            <v>Taxable</v>
          </cell>
          <cell r="M167" t="str">
            <v>Yes</v>
          </cell>
          <cell r="N167" t="str">
            <v/>
          </cell>
          <cell r="O167">
            <v>92.32</v>
          </cell>
        </row>
        <row r="168">
          <cell r="G168" t="str">
            <v>95C2WB1</v>
          </cell>
          <cell r="H168" t="str">
            <v>1-95 GAL BEAR CART CMML 2X WK</v>
          </cell>
          <cell r="I168">
            <v>92.32</v>
          </cell>
          <cell r="J168" t="str">
            <v/>
          </cell>
          <cell r="L168" t="str">
            <v>Taxable</v>
          </cell>
          <cell r="M168" t="str">
            <v>Yes</v>
          </cell>
          <cell r="N168" t="str">
            <v/>
          </cell>
          <cell r="O168">
            <v>92.32</v>
          </cell>
        </row>
        <row r="169">
          <cell r="G169" t="str">
            <v>95C2WB1</v>
          </cell>
          <cell r="H169" t="str">
            <v>1-95 GAL BEAR CART CMML 2X WK</v>
          </cell>
          <cell r="I169">
            <v>92.32</v>
          </cell>
          <cell r="J169" t="str">
            <v/>
          </cell>
          <cell r="L169" t="str">
            <v>Taxable</v>
          </cell>
          <cell r="M169" t="str">
            <v>Yes</v>
          </cell>
          <cell r="N169" t="str">
            <v/>
          </cell>
          <cell r="O169">
            <v>92.32</v>
          </cell>
        </row>
        <row r="170">
          <cell r="G170" t="str">
            <v>95C2WB1</v>
          </cell>
          <cell r="H170" t="str">
            <v>1-95 GAL BEAR CART CMML 2X WK</v>
          </cell>
          <cell r="I170">
            <v>92.32</v>
          </cell>
          <cell r="J170" t="str">
            <v/>
          </cell>
          <cell r="L170" t="str">
            <v>Taxable</v>
          </cell>
          <cell r="M170" t="str">
            <v>Yes</v>
          </cell>
          <cell r="N170" t="str">
            <v/>
          </cell>
          <cell r="O170">
            <v>92.32</v>
          </cell>
        </row>
        <row r="171">
          <cell r="G171" t="str">
            <v>95C2WB1</v>
          </cell>
          <cell r="H171" t="str">
            <v>1-95 GAL BEAR CART CMML 2X WK</v>
          </cell>
          <cell r="I171">
            <v>92.32</v>
          </cell>
          <cell r="J171" t="str">
            <v/>
          </cell>
          <cell r="L171" t="str">
            <v>Taxable</v>
          </cell>
          <cell r="M171" t="str">
            <v>Yes</v>
          </cell>
          <cell r="N171" t="str">
            <v/>
          </cell>
          <cell r="O171">
            <v>92.32</v>
          </cell>
        </row>
        <row r="172">
          <cell r="G172" t="str">
            <v>95C3WB1</v>
          </cell>
          <cell r="H172" t="str">
            <v>1-95 GAL BEAR CART CMML 3X WK</v>
          </cell>
          <cell r="I172">
            <v>138.47</v>
          </cell>
          <cell r="J172" t="str">
            <v/>
          </cell>
          <cell r="L172" t="str">
            <v>Taxable</v>
          </cell>
          <cell r="M172" t="str">
            <v>Yes</v>
          </cell>
          <cell r="N172" t="str">
            <v/>
          </cell>
          <cell r="O172">
            <v>138.47</v>
          </cell>
        </row>
        <row r="173">
          <cell r="G173" t="str">
            <v>95C3WB1</v>
          </cell>
          <cell r="H173" t="str">
            <v>1-95 GAL BEAR CART CMML 3X WK</v>
          </cell>
          <cell r="I173">
            <v>138.47</v>
          </cell>
          <cell r="J173" t="str">
            <v/>
          </cell>
          <cell r="L173" t="str">
            <v>Taxable</v>
          </cell>
          <cell r="M173" t="str">
            <v>Yes</v>
          </cell>
          <cell r="N173" t="str">
            <v/>
          </cell>
          <cell r="O173">
            <v>138.47</v>
          </cell>
        </row>
        <row r="174">
          <cell r="G174" t="str">
            <v>95C3WB1</v>
          </cell>
          <cell r="H174" t="str">
            <v>1-95 GAL BEAR CART CMML 3X WK</v>
          </cell>
          <cell r="I174">
            <v>138.47</v>
          </cell>
          <cell r="J174" t="str">
            <v/>
          </cell>
          <cell r="L174" t="str">
            <v>Taxable</v>
          </cell>
          <cell r="M174" t="str">
            <v>Yes</v>
          </cell>
          <cell r="N174" t="str">
            <v/>
          </cell>
          <cell r="O174">
            <v>138.47</v>
          </cell>
        </row>
        <row r="175">
          <cell r="G175" t="str">
            <v>95C3WB1</v>
          </cell>
          <cell r="H175" t="str">
            <v>1-95 GAL BEAR CART CMML 3X WK</v>
          </cell>
          <cell r="I175">
            <v>138.47</v>
          </cell>
          <cell r="J175" t="str">
            <v/>
          </cell>
          <cell r="L175" t="str">
            <v>Taxable</v>
          </cell>
          <cell r="M175" t="str">
            <v>Yes</v>
          </cell>
          <cell r="N175" t="str">
            <v/>
          </cell>
          <cell r="O175">
            <v>138.47</v>
          </cell>
        </row>
        <row r="176">
          <cell r="G176" t="str">
            <v>95C3WB1</v>
          </cell>
          <cell r="H176" t="str">
            <v>1-95 GAL BEAR CART CMML 3X WK</v>
          </cell>
          <cell r="I176">
            <v>138.47</v>
          </cell>
          <cell r="J176" t="str">
            <v/>
          </cell>
          <cell r="L176" t="str">
            <v>Taxable</v>
          </cell>
          <cell r="M176" t="str">
            <v>Yes</v>
          </cell>
          <cell r="N176" t="str">
            <v/>
          </cell>
          <cell r="O176">
            <v>138.47</v>
          </cell>
        </row>
        <row r="177">
          <cell r="G177" t="str">
            <v>95C4WB1</v>
          </cell>
          <cell r="H177" t="str">
            <v>1-95 GAL BEAR CART CMML 4X WK</v>
          </cell>
          <cell r="I177">
            <v>184.63</v>
          </cell>
          <cell r="J177" t="str">
            <v/>
          </cell>
          <cell r="L177" t="str">
            <v>Taxable</v>
          </cell>
          <cell r="M177" t="str">
            <v>Yes</v>
          </cell>
          <cell r="N177" t="str">
            <v/>
          </cell>
          <cell r="O177">
            <v>184.63</v>
          </cell>
        </row>
        <row r="178">
          <cell r="G178" t="str">
            <v>95C4WB1</v>
          </cell>
          <cell r="H178" t="str">
            <v>1-95 GAL BEAR CART CMML 4X WK</v>
          </cell>
          <cell r="I178">
            <v>184.63</v>
          </cell>
          <cell r="J178" t="str">
            <v/>
          </cell>
          <cell r="L178" t="str">
            <v>Taxable</v>
          </cell>
          <cell r="M178" t="str">
            <v>Yes</v>
          </cell>
          <cell r="N178" t="str">
            <v/>
          </cell>
          <cell r="O178">
            <v>184.63</v>
          </cell>
        </row>
        <row r="179">
          <cell r="G179" t="str">
            <v>95C4WB1</v>
          </cell>
          <cell r="H179" t="str">
            <v>1-95 GAL BEAR CART CMML 4X WK</v>
          </cell>
          <cell r="I179">
            <v>184.63</v>
          </cell>
          <cell r="J179" t="str">
            <v/>
          </cell>
          <cell r="L179" t="str">
            <v>Taxable</v>
          </cell>
          <cell r="M179" t="str">
            <v>Yes</v>
          </cell>
          <cell r="N179" t="str">
            <v/>
          </cell>
          <cell r="O179">
            <v>184.63</v>
          </cell>
        </row>
        <row r="180">
          <cell r="G180" t="str">
            <v>95C4WB1</v>
          </cell>
          <cell r="H180" t="str">
            <v>1-95 GAL BEAR CART CMML 4X WK</v>
          </cell>
          <cell r="I180">
            <v>184.63</v>
          </cell>
          <cell r="J180" t="str">
            <v/>
          </cell>
          <cell r="L180" t="str">
            <v>Taxable</v>
          </cell>
          <cell r="M180" t="str">
            <v>Yes</v>
          </cell>
          <cell r="N180" t="str">
            <v/>
          </cell>
          <cell r="O180">
            <v>184.63</v>
          </cell>
        </row>
        <row r="181">
          <cell r="G181" t="str">
            <v>95C4WB1</v>
          </cell>
          <cell r="H181" t="str">
            <v>1-95 GAL BEAR CART CMML 4X WK</v>
          </cell>
          <cell r="I181">
            <v>184.63</v>
          </cell>
          <cell r="J181" t="str">
            <v/>
          </cell>
          <cell r="L181" t="str">
            <v>Taxable</v>
          </cell>
          <cell r="M181" t="str">
            <v>Yes</v>
          </cell>
          <cell r="N181" t="str">
            <v/>
          </cell>
          <cell r="O181">
            <v>184.63</v>
          </cell>
        </row>
        <row r="182">
          <cell r="G182" t="str">
            <v>95C5WB1</v>
          </cell>
          <cell r="H182" t="str">
            <v>1-95 GAL BEAR CART CMML 5X WK</v>
          </cell>
          <cell r="I182">
            <v>230.8</v>
          </cell>
          <cell r="J182" t="str">
            <v/>
          </cell>
          <cell r="L182" t="str">
            <v>Taxable</v>
          </cell>
          <cell r="M182" t="str">
            <v>Yes</v>
          </cell>
          <cell r="N182" t="str">
            <v/>
          </cell>
          <cell r="O182">
            <v>230.8</v>
          </cell>
        </row>
        <row r="183">
          <cell r="G183" t="str">
            <v>95C5WB1</v>
          </cell>
          <cell r="H183" t="str">
            <v>1-95 GAL BEAR CART CMML 5X WK</v>
          </cell>
          <cell r="I183">
            <v>230.8</v>
          </cell>
          <cell r="J183" t="str">
            <v/>
          </cell>
          <cell r="L183" t="str">
            <v>Taxable</v>
          </cell>
          <cell r="M183" t="str">
            <v>Yes</v>
          </cell>
          <cell r="N183" t="str">
            <v/>
          </cell>
          <cell r="O183">
            <v>230.8</v>
          </cell>
        </row>
        <row r="184">
          <cell r="G184" t="str">
            <v>95C5WB1</v>
          </cell>
          <cell r="H184" t="str">
            <v>1-95 GAL BEAR CART CMML 5X WK</v>
          </cell>
          <cell r="I184">
            <v>230.8</v>
          </cell>
          <cell r="J184" t="str">
            <v/>
          </cell>
          <cell r="L184" t="str">
            <v>Taxable</v>
          </cell>
          <cell r="M184" t="str">
            <v>Yes</v>
          </cell>
          <cell r="N184" t="str">
            <v/>
          </cell>
          <cell r="O184">
            <v>230.8</v>
          </cell>
        </row>
        <row r="185">
          <cell r="G185" t="str">
            <v>95C5WB1</v>
          </cell>
          <cell r="H185" t="str">
            <v>1-95 GAL BEAR CART CMML 5X WK</v>
          </cell>
          <cell r="I185">
            <v>230.8</v>
          </cell>
          <cell r="J185" t="str">
            <v/>
          </cell>
          <cell r="L185" t="str">
            <v>Taxable</v>
          </cell>
          <cell r="M185" t="str">
            <v>Yes</v>
          </cell>
          <cell r="N185" t="str">
            <v/>
          </cell>
          <cell r="O185">
            <v>230.8</v>
          </cell>
        </row>
        <row r="186">
          <cell r="G186" t="str">
            <v>95C5WB1</v>
          </cell>
          <cell r="H186" t="str">
            <v>1-95 GAL BEAR CART CMML 5X WK</v>
          </cell>
          <cell r="I186">
            <v>230.8</v>
          </cell>
          <cell r="J186" t="str">
            <v/>
          </cell>
          <cell r="L186" t="str">
            <v>Taxable</v>
          </cell>
          <cell r="M186" t="str">
            <v>Yes</v>
          </cell>
          <cell r="N186" t="str">
            <v/>
          </cell>
          <cell r="O186">
            <v>230.8</v>
          </cell>
        </row>
        <row r="187">
          <cell r="G187" t="str">
            <v>95CBRENT</v>
          </cell>
          <cell r="H187" t="str">
            <v>95 CMML BEAR RENT</v>
          </cell>
          <cell r="I187">
            <v>7.1</v>
          </cell>
          <cell r="J187" t="str">
            <v/>
          </cell>
          <cell r="L187" t="str">
            <v>Taxable</v>
          </cell>
          <cell r="M187" t="str">
            <v>Yes</v>
          </cell>
          <cell r="N187" t="str">
            <v/>
          </cell>
          <cell r="O187">
            <v>7.1</v>
          </cell>
        </row>
        <row r="188">
          <cell r="G188" t="str">
            <v>95CBRENT</v>
          </cell>
          <cell r="H188" t="str">
            <v>95 CMML BEAR RENT</v>
          </cell>
          <cell r="I188">
            <v>7.1</v>
          </cell>
          <cell r="J188" t="str">
            <v/>
          </cell>
          <cell r="L188" t="str">
            <v>Taxable</v>
          </cell>
          <cell r="M188" t="str">
            <v>Yes</v>
          </cell>
          <cell r="N188" t="str">
            <v/>
          </cell>
          <cell r="O188">
            <v>7.1</v>
          </cell>
        </row>
        <row r="189">
          <cell r="G189" t="str">
            <v>95CBRENT</v>
          </cell>
          <cell r="H189" t="str">
            <v>95 CMML BEAR RENT</v>
          </cell>
          <cell r="I189">
            <v>7.1</v>
          </cell>
          <cell r="J189" t="str">
            <v/>
          </cell>
          <cell r="L189" t="str">
            <v>Taxable</v>
          </cell>
          <cell r="M189" t="str">
            <v>Yes</v>
          </cell>
          <cell r="N189" t="str">
            <v/>
          </cell>
          <cell r="O189">
            <v>7.1</v>
          </cell>
        </row>
        <row r="190">
          <cell r="G190" t="str">
            <v>95CBRENT</v>
          </cell>
          <cell r="H190" t="str">
            <v>95 CMML BEAR RENT</v>
          </cell>
          <cell r="I190">
            <v>7.1</v>
          </cell>
          <cell r="J190" t="str">
            <v/>
          </cell>
          <cell r="L190" t="str">
            <v>Taxable</v>
          </cell>
          <cell r="M190" t="str">
            <v>Yes</v>
          </cell>
          <cell r="N190" t="str">
            <v/>
          </cell>
          <cell r="O190">
            <v>7.1</v>
          </cell>
        </row>
        <row r="191">
          <cell r="G191" t="str">
            <v>95CBRENT</v>
          </cell>
          <cell r="H191" t="str">
            <v>95 CMML BEAR RENT</v>
          </cell>
          <cell r="I191">
            <v>7.1</v>
          </cell>
          <cell r="J191" t="str">
            <v/>
          </cell>
          <cell r="L191" t="str">
            <v>Taxable</v>
          </cell>
          <cell r="M191" t="str">
            <v>Yes</v>
          </cell>
          <cell r="N191" t="str">
            <v/>
          </cell>
          <cell r="O191">
            <v>7.1</v>
          </cell>
        </row>
        <row r="192">
          <cell r="G192" t="str">
            <v>95CWB1</v>
          </cell>
          <cell r="H192" t="str">
            <v>1-95 GAL BEAR CART CMML WKLY</v>
          </cell>
          <cell r="I192">
            <v>46.16</v>
          </cell>
          <cell r="J192" t="str">
            <v/>
          </cell>
          <cell r="L192" t="str">
            <v>Taxable</v>
          </cell>
          <cell r="M192" t="str">
            <v>Yes</v>
          </cell>
          <cell r="N192" t="str">
            <v/>
          </cell>
          <cell r="O192">
            <v>46.16</v>
          </cell>
        </row>
        <row r="193">
          <cell r="G193" t="str">
            <v>95CWB1</v>
          </cell>
          <cell r="H193" t="str">
            <v>1-95 GAL BEAR CART CMML WKLY</v>
          </cell>
          <cell r="I193">
            <v>46.16</v>
          </cell>
          <cell r="J193" t="str">
            <v/>
          </cell>
          <cell r="L193" t="str">
            <v>Taxable</v>
          </cell>
          <cell r="M193" t="str">
            <v>Yes</v>
          </cell>
          <cell r="N193" t="str">
            <v/>
          </cell>
          <cell r="O193">
            <v>46.16</v>
          </cell>
        </row>
        <row r="194">
          <cell r="G194" t="str">
            <v>95CWB1</v>
          </cell>
          <cell r="H194" t="str">
            <v>1-95 GAL BEAR CART CMML WKLY</v>
          </cell>
          <cell r="I194">
            <v>46.16</v>
          </cell>
          <cell r="J194" t="str">
            <v/>
          </cell>
          <cell r="L194" t="str">
            <v>Taxable</v>
          </cell>
          <cell r="M194" t="str">
            <v>Yes</v>
          </cell>
          <cell r="N194" t="str">
            <v/>
          </cell>
          <cell r="O194">
            <v>46.16</v>
          </cell>
        </row>
        <row r="195">
          <cell r="G195" t="str">
            <v>95CWB1</v>
          </cell>
          <cell r="H195" t="str">
            <v>1-95 GAL BEAR CART CMML WKLY</v>
          </cell>
          <cell r="I195">
            <v>46.16</v>
          </cell>
          <cell r="J195" t="str">
            <v/>
          </cell>
          <cell r="L195" t="str">
            <v>Taxable</v>
          </cell>
          <cell r="M195" t="str">
            <v>Yes</v>
          </cell>
          <cell r="N195" t="str">
            <v/>
          </cell>
          <cell r="O195">
            <v>46.16</v>
          </cell>
        </row>
        <row r="196">
          <cell r="G196" t="str">
            <v>95CWB1</v>
          </cell>
          <cell r="H196" t="str">
            <v>1-95 GAL BEAR CART CMML WKLY</v>
          </cell>
          <cell r="I196">
            <v>46.16</v>
          </cell>
          <cell r="J196" t="str">
            <v/>
          </cell>
          <cell r="L196" t="str">
            <v>Taxable</v>
          </cell>
          <cell r="M196" t="str">
            <v>Yes</v>
          </cell>
          <cell r="N196" t="str">
            <v/>
          </cell>
          <cell r="O196">
            <v>46.16</v>
          </cell>
        </row>
        <row r="197">
          <cell r="G197" t="str">
            <v>95RBRENT</v>
          </cell>
          <cell r="H197" t="str">
            <v>95 RESI BEAR RENT</v>
          </cell>
          <cell r="I197">
            <v>14.2</v>
          </cell>
          <cell r="J197" t="str">
            <v/>
          </cell>
          <cell r="L197" t="str">
            <v>Taxable</v>
          </cell>
          <cell r="M197" t="str">
            <v>Yes</v>
          </cell>
          <cell r="N197" t="str">
            <v>bi</v>
          </cell>
          <cell r="O197">
            <v>7.1</v>
          </cell>
        </row>
        <row r="198">
          <cell r="G198" t="str">
            <v>95RBRENT</v>
          </cell>
          <cell r="H198" t="str">
            <v>95 RESI BEAR RENT</v>
          </cell>
          <cell r="I198">
            <v>14.2</v>
          </cell>
          <cell r="J198" t="str">
            <v/>
          </cell>
          <cell r="L198" t="str">
            <v>Taxable</v>
          </cell>
          <cell r="M198" t="str">
            <v>Yes</v>
          </cell>
          <cell r="N198" t="str">
            <v>bi</v>
          </cell>
          <cell r="O198">
            <v>7.1</v>
          </cell>
        </row>
        <row r="199">
          <cell r="G199" t="str">
            <v>95RBRENT</v>
          </cell>
          <cell r="H199" t="str">
            <v>95 RESI BEAR RENT</v>
          </cell>
          <cell r="I199">
            <v>14.2</v>
          </cell>
          <cell r="J199" t="str">
            <v/>
          </cell>
          <cell r="L199" t="str">
            <v>Taxable</v>
          </cell>
          <cell r="M199" t="str">
            <v>Yes</v>
          </cell>
          <cell r="N199" t="str">
            <v>bi</v>
          </cell>
          <cell r="O199">
            <v>7.1</v>
          </cell>
        </row>
        <row r="200">
          <cell r="G200" t="str">
            <v>95RBRENT</v>
          </cell>
          <cell r="H200" t="str">
            <v>95 RESI BEAR RENT</v>
          </cell>
          <cell r="I200">
            <v>14.2</v>
          </cell>
          <cell r="J200" t="str">
            <v/>
          </cell>
          <cell r="L200" t="str">
            <v>Taxable</v>
          </cell>
          <cell r="M200" t="str">
            <v>Yes</v>
          </cell>
          <cell r="N200" t="str">
            <v>bi</v>
          </cell>
          <cell r="O200">
            <v>7.1</v>
          </cell>
        </row>
        <row r="201">
          <cell r="G201" t="str">
            <v>95RBRENT</v>
          </cell>
          <cell r="H201" t="str">
            <v>95 RESI BEAR RENT</v>
          </cell>
          <cell r="I201">
            <v>14.2</v>
          </cell>
          <cell r="J201" t="str">
            <v/>
          </cell>
          <cell r="L201" t="str">
            <v>Taxable</v>
          </cell>
          <cell r="M201" t="str">
            <v>Yes</v>
          </cell>
          <cell r="N201" t="str">
            <v>bi</v>
          </cell>
          <cell r="O201">
            <v>7.1</v>
          </cell>
        </row>
        <row r="202">
          <cell r="G202" t="str">
            <v>CASTERS-COM</v>
          </cell>
          <cell r="H202" t="str">
            <v>CASTERS - COM</v>
          </cell>
          <cell r="I202">
            <v>4.63</v>
          </cell>
          <cell r="J202" t="str">
            <v/>
          </cell>
          <cell r="K202">
            <v>0</v>
          </cell>
          <cell r="L202" t="str">
            <v>Taxable</v>
          </cell>
          <cell r="M202" t="str">
            <v>Yes</v>
          </cell>
          <cell r="N202" t="str">
            <v/>
          </cell>
          <cell r="O202">
            <v>4.63</v>
          </cell>
        </row>
        <row r="203">
          <cell r="G203" t="str">
            <v>CASTERS-COM</v>
          </cell>
          <cell r="H203" t="str">
            <v>CASTERS - COM</v>
          </cell>
          <cell r="I203">
            <v>4.63</v>
          </cell>
          <cell r="J203" t="str">
            <v/>
          </cell>
          <cell r="K203">
            <v>0</v>
          </cell>
          <cell r="L203" t="str">
            <v>Taxable</v>
          </cell>
          <cell r="M203" t="str">
            <v>Yes</v>
          </cell>
          <cell r="N203" t="str">
            <v/>
          </cell>
          <cell r="O203">
            <v>4.63</v>
          </cell>
        </row>
        <row r="204">
          <cell r="G204" t="str">
            <v>CASTERS-COM</v>
          </cell>
          <cell r="H204" t="str">
            <v>CASTERS - COM</v>
          </cell>
          <cell r="I204">
            <v>4.63</v>
          </cell>
          <cell r="J204" t="str">
            <v/>
          </cell>
          <cell r="K204">
            <v>0</v>
          </cell>
          <cell r="L204" t="str">
            <v>Taxable</v>
          </cell>
          <cell r="M204" t="str">
            <v>Yes</v>
          </cell>
          <cell r="N204" t="str">
            <v/>
          </cell>
          <cell r="O204">
            <v>4.63</v>
          </cell>
        </row>
        <row r="205">
          <cell r="G205" t="str">
            <v>CASTERS-COM</v>
          </cell>
          <cell r="H205" t="str">
            <v>CASTERS - COM</v>
          </cell>
          <cell r="I205">
            <v>4.63</v>
          </cell>
          <cell r="J205" t="str">
            <v/>
          </cell>
          <cell r="K205">
            <v>0</v>
          </cell>
          <cell r="L205" t="str">
            <v>Taxable</v>
          </cell>
          <cell r="M205" t="str">
            <v>Yes</v>
          </cell>
          <cell r="N205" t="str">
            <v/>
          </cell>
          <cell r="O205">
            <v>4.63</v>
          </cell>
        </row>
        <row r="206">
          <cell r="G206" t="str">
            <v>CASTERS-COM</v>
          </cell>
          <cell r="H206" t="str">
            <v>CASTERS - COM</v>
          </cell>
          <cell r="I206">
            <v>4.63</v>
          </cell>
          <cell r="J206" t="str">
            <v/>
          </cell>
          <cell r="K206">
            <v>0</v>
          </cell>
          <cell r="L206" t="str">
            <v>Taxable</v>
          </cell>
          <cell r="M206" t="str">
            <v>Yes</v>
          </cell>
          <cell r="N206" t="str">
            <v/>
          </cell>
          <cell r="O206">
            <v>4.63</v>
          </cell>
        </row>
        <row r="207">
          <cell r="G207" t="str">
            <v>CCLEAN</v>
          </cell>
          <cell r="H207" t="str">
            <v>CONTAINER CLEANING</v>
          </cell>
          <cell r="I207">
            <v>15.79</v>
          </cell>
          <cell r="J207" t="str">
            <v/>
          </cell>
          <cell r="K207">
            <v>0</v>
          </cell>
          <cell r="L207" t="str">
            <v>Taxable</v>
          </cell>
          <cell r="M207" t="str">
            <v>Yes</v>
          </cell>
          <cell r="N207" t="str">
            <v/>
          </cell>
          <cell r="O207">
            <v>15.79</v>
          </cell>
        </row>
        <row r="208">
          <cell r="G208" t="str">
            <v>CCLEAN</v>
          </cell>
          <cell r="H208" t="str">
            <v>CONTAINER CLEANING</v>
          </cell>
          <cell r="I208">
            <v>15.79</v>
          </cell>
          <cell r="J208" t="str">
            <v/>
          </cell>
          <cell r="K208">
            <v>0</v>
          </cell>
          <cell r="L208" t="str">
            <v>Taxable</v>
          </cell>
          <cell r="M208" t="str">
            <v>Yes</v>
          </cell>
          <cell r="N208" t="str">
            <v/>
          </cell>
          <cell r="O208">
            <v>15.79</v>
          </cell>
        </row>
        <row r="209">
          <cell r="G209" t="str">
            <v>CCLEAN</v>
          </cell>
          <cell r="H209" t="str">
            <v>CONTAINER CLEANING</v>
          </cell>
          <cell r="I209">
            <v>15.79</v>
          </cell>
          <cell r="J209" t="str">
            <v/>
          </cell>
          <cell r="K209">
            <v>0</v>
          </cell>
          <cell r="L209" t="str">
            <v>Taxable</v>
          </cell>
          <cell r="M209" t="str">
            <v>Yes</v>
          </cell>
          <cell r="N209" t="str">
            <v/>
          </cell>
          <cell r="O209">
            <v>15.79</v>
          </cell>
        </row>
        <row r="210">
          <cell r="G210" t="str">
            <v>CCLEAN</v>
          </cell>
          <cell r="H210" t="str">
            <v>CONTAINER CLEANING</v>
          </cell>
          <cell r="I210">
            <v>15.79</v>
          </cell>
          <cell r="J210" t="str">
            <v/>
          </cell>
          <cell r="K210">
            <v>0</v>
          </cell>
          <cell r="L210" t="str">
            <v>Taxable</v>
          </cell>
          <cell r="M210" t="str">
            <v>Yes</v>
          </cell>
          <cell r="N210" t="str">
            <v/>
          </cell>
          <cell r="O210">
            <v>15.79</v>
          </cell>
        </row>
        <row r="211">
          <cell r="G211" t="str">
            <v>CCLEAN</v>
          </cell>
          <cell r="H211" t="str">
            <v>CONTAINER CLEANING</v>
          </cell>
          <cell r="I211">
            <v>15.79</v>
          </cell>
          <cell r="J211" t="str">
            <v/>
          </cell>
          <cell r="K211">
            <v>0</v>
          </cell>
          <cell r="L211" t="str">
            <v>Taxable</v>
          </cell>
          <cell r="M211" t="str">
            <v>Yes</v>
          </cell>
          <cell r="N211" t="str">
            <v/>
          </cell>
          <cell r="O211">
            <v>15.79</v>
          </cell>
        </row>
        <row r="212">
          <cell r="G212" t="str">
            <v>CDRIVEIN</v>
          </cell>
          <cell r="H212" t="str">
            <v>DRIVE IN SERVICE</v>
          </cell>
          <cell r="I212">
            <v>7.75</v>
          </cell>
          <cell r="J212" t="str">
            <v/>
          </cell>
          <cell r="K212">
            <v>4.5599999999999996</v>
          </cell>
          <cell r="L212" t="str">
            <v>Taxable</v>
          </cell>
          <cell r="M212" t="str">
            <v>Yes</v>
          </cell>
          <cell r="N212" t="str">
            <v/>
          </cell>
          <cell r="O212">
            <v>7.75</v>
          </cell>
        </row>
        <row r="213">
          <cell r="G213" t="str">
            <v>CDRIVEIN</v>
          </cell>
          <cell r="H213" t="str">
            <v>DRIVE IN SERVICE</v>
          </cell>
          <cell r="I213">
            <v>7.75</v>
          </cell>
          <cell r="J213" t="str">
            <v/>
          </cell>
          <cell r="K213">
            <v>4.5599999999999996</v>
          </cell>
          <cell r="L213" t="str">
            <v>Taxable</v>
          </cell>
          <cell r="M213" t="str">
            <v>Yes</v>
          </cell>
          <cell r="N213" t="str">
            <v/>
          </cell>
          <cell r="O213">
            <v>7.75</v>
          </cell>
        </row>
        <row r="214">
          <cell r="G214" t="str">
            <v>CDRIVEIN</v>
          </cell>
          <cell r="H214" t="str">
            <v>DRIVE IN SERVICE</v>
          </cell>
          <cell r="I214">
            <v>7.75</v>
          </cell>
          <cell r="J214" t="str">
            <v/>
          </cell>
          <cell r="K214">
            <v>4.5599999999999996</v>
          </cell>
          <cell r="L214" t="str">
            <v>Taxable</v>
          </cell>
          <cell r="M214" t="str">
            <v>Yes</v>
          </cell>
          <cell r="N214" t="str">
            <v/>
          </cell>
          <cell r="O214">
            <v>7.75</v>
          </cell>
        </row>
        <row r="215">
          <cell r="G215" t="str">
            <v>CDRIVEIN</v>
          </cell>
          <cell r="H215" t="str">
            <v>DRIVE IN SERVICE</v>
          </cell>
          <cell r="I215">
            <v>7.75</v>
          </cell>
          <cell r="J215" t="str">
            <v/>
          </cell>
          <cell r="K215">
            <v>4.5599999999999996</v>
          </cell>
          <cell r="L215" t="str">
            <v>Taxable</v>
          </cell>
          <cell r="M215" t="str">
            <v>Yes</v>
          </cell>
          <cell r="N215" t="str">
            <v/>
          </cell>
          <cell r="O215">
            <v>7.75</v>
          </cell>
        </row>
        <row r="216">
          <cell r="G216" t="str">
            <v>CDRIVEIN</v>
          </cell>
          <cell r="H216" t="str">
            <v>DRIVE IN SERVICE</v>
          </cell>
          <cell r="I216">
            <v>7.75</v>
          </cell>
          <cell r="J216" t="str">
            <v/>
          </cell>
          <cell r="K216">
            <v>4.5599999999999996</v>
          </cell>
          <cell r="L216" t="str">
            <v>Taxable</v>
          </cell>
          <cell r="M216" t="str">
            <v>Yes</v>
          </cell>
          <cell r="N216" t="str">
            <v/>
          </cell>
          <cell r="O216">
            <v>7.75</v>
          </cell>
        </row>
        <row r="217">
          <cell r="G217" t="str">
            <v>CDRIVEINEOW</v>
          </cell>
          <cell r="H217" t="str">
            <v>DRIVE IN SVC COMM EOW</v>
          </cell>
          <cell r="I217">
            <v>3.88</v>
          </cell>
          <cell r="J217" t="str">
            <v/>
          </cell>
          <cell r="L217" t="str">
            <v>Taxable</v>
          </cell>
          <cell r="M217" t="str">
            <v>Yes</v>
          </cell>
          <cell r="N217" t="str">
            <v/>
          </cell>
          <cell r="O217">
            <v>3.88</v>
          </cell>
        </row>
        <row r="218">
          <cell r="G218" t="str">
            <v>CDRIVEINEOW</v>
          </cell>
          <cell r="H218" t="str">
            <v>DRIVE IN SVC COMM EOW</v>
          </cell>
          <cell r="I218">
            <v>3.88</v>
          </cell>
          <cell r="J218" t="str">
            <v/>
          </cell>
          <cell r="L218" t="str">
            <v>Taxable</v>
          </cell>
          <cell r="M218" t="str">
            <v>Yes</v>
          </cell>
          <cell r="N218" t="str">
            <v/>
          </cell>
          <cell r="O218">
            <v>3.88</v>
          </cell>
        </row>
        <row r="219">
          <cell r="G219" t="str">
            <v>CDRIVEINEOW</v>
          </cell>
          <cell r="H219" t="str">
            <v>DRIVE IN SVC COMM EOW</v>
          </cell>
          <cell r="I219">
            <v>3.88</v>
          </cell>
          <cell r="J219" t="str">
            <v/>
          </cell>
          <cell r="L219" t="str">
            <v>Taxable</v>
          </cell>
          <cell r="M219" t="str">
            <v>Yes</v>
          </cell>
          <cell r="N219" t="str">
            <v/>
          </cell>
          <cell r="O219">
            <v>3.88</v>
          </cell>
        </row>
        <row r="220">
          <cell r="G220" t="str">
            <v>CDRIVEINEOW</v>
          </cell>
          <cell r="H220" t="str">
            <v>DRIVE IN SVC COMM EOW</v>
          </cell>
          <cell r="I220">
            <v>3.88</v>
          </cell>
          <cell r="J220" t="str">
            <v/>
          </cell>
          <cell r="L220" t="str">
            <v>Taxable</v>
          </cell>
          <cell r="M220" t="str">
            <v>Yes</v>
          </cell>
          <cell r="N220" t="str">
            <v/>
          </cell>
          <cell r="O220">
            <v>3.88</v>
          </cell>
        </row>
        <row r="221">
          <cell r="G221" t="str">
            <v>CDRIVEINEOW</v>
          </cell>
          <cell r="H221" t="str">
            <v>DRIVE IN SVC COMM EOW</v>
          </cell>
          <cell r="I221">
            <v>3.88</v>
          </cell>
          <cell r="J221" t="str">
            <v/>
          </cell>
          <cell r="L221" t="str">
            <v>Taxable</v>
          </cell>
          <cell r="M221" t="str">
            <v>Yes</v>
          </cell>
          <cell r="N221" t="str">
            <v/>
          </cell>
          <cell r="O221">
            <v>3.88</v>
          </cell>
        </row>
        <row r="222">
          <cell r="G222" t="str">
            <v>CDRIVEINM</v>
          </cell>
          <cell r="H222" t="str">
            <v>DRIVE IN SVC COMM MONTHLY</v>
          </cell>
          <cell r="I222">
            <v>1.79</v>
          </cell>
          <cell r="J222" t="str">
            <v/>
          </cell>
          <cell r="L222" t="str">
            <v>Taxable</v>
          </cell>
          <cell r="M222" t="str">
            <v>Yes</v>
          </cell>
          <cell r="N222" t="str">
            <v/>
          </cell>
          <cell r="O222">
            <v>1.79</v>
          </cell>
        </row>
        <row r="223">
          <cell r="G223" t="str">
            <v>CDRIVEINM</v>
          </cell>
          <cell r="H223" t="str">
            <v>DRIVE IN SVC COMM MONTHLY</v>
          </cell>
          <cell r="I223">
            <v>1.79</v>
          </cell>
          <cell r="J223" t="str">
            <v/>
          </cell>
          <cell r="L223" t="str">
            <v>Taxable</v>
          </cell>
          <cell r="M223" t="str">
            <v>Yes</v>
          </cell>
          <cell r="N223" t="str">
            <v/>
          </cell>
          <cell r="O223">
            <v>1.79</v>
          </cell>
        </row>
        <row r="224">
          <cell r="G224" t="str">
            <v>CDRIVEINM</v>
          </cell>
          <cell r="H224" t="str">
            <v>DRIVE IN SVC COMM MONTHLY</v>
          </cell>
          <cell r="I224">
            <v>1.79</v>
          </cell>
          <cell r="J224" t="str">
            <v/>
          </cell>
          <cell r="L224" t="str">
            <v>Taxable</v>
          </cell>
          <cell r="M224" t="str">
            <v>Yes</v>
          </cell>
          <cell r="N224" t="str">
            <v/>
          </cell>
          <cell r="O224">
            <v>1.79</v>
          </cell>
        </row>
        <row r="225">
          <cell r="G225" t="str">
            <v>CDRIVEINM</v>
          </cell>
          <cell r="H225" t="str">
            <v>DRIVE IN SVC COMM MONTHLY</v>
          </cell>
          <cell r="I225">
            <v>1.79</v>
          </cell>
          <cell r="J225" t="str">
            <v/>
          </cell>
          <cell r="L225" t="str">
            <v>Taxable</v>
          </cell>
          <cell r="M225" t="str">
            <v>Yes</v>
          </cell>
          <cell r="N225" t="str">
            <v/>
          </cell>
          <cell r="O225">
            <v>1.79</v>
          </cell>
        </row>
        <row r="226">
          <cell r="G226" t="str">
            <v>CDRIVEINM</v>
          </cell>
          <cell r="H226" t="str">
            <v>DRIVE IN SVC COMM MONTHLY</v>
          </cell>
          <cell r="I226">
            <v>1.79</v>
          </cell>
          <cell r="J226" t="str">
            <v/>
          </cell>
          <cell r="L226" t="str">
            <v>Taxable</v>
          </cell>
          <cell r="M226" t="str">
            <v>Yes</v>
          </cell>
          <cell r="N226" t="str">
            <v/>
          </cell>
          <cell r="O226">
            <v>1.79</v>
          </cell>
        </row>
        <row r="227">
          <cell r="G227" t="str">
            <v>CGATEEOW</v>
          </cell>
          <cell r="H227" t="str">
            <v>GATE CHARGE EOW</v>
          </cell>
          <cell r="I227">
            <v>12.33</v>
          </cell>
          <cell r="J227" t="str">
            <v/>
          </cell>
          <cell r="K227">
            <v>2.4300000000000002</v>
          </cell>
          <cell r="L227" t="str">
            <v>Taxable</v>
          </cell>
          <cell r="M227" t="str">
            <v>Yes</v>
          </cell>
          <cell r="N227" t="str">
            <v/>
          </cell>
          <cell r="O227">
            <v>12.33</v>
          </cell>
        </row>
        <row r="228">
          <cell r="G228" t="str">
            <v>CGATEEOW</v>
          </cell>
          <cell r="H228" t="str">
            <v>GATE CHARGE EOW</v>
          </cell>
          <cell r="I228">
            <v>12.33</v>
          </cell>
          <cell r="J228" t="str">
            <v/>
          </cell>
          <cell r="K228">
            <v>2.4300000000000002</v>
          </cell>
          <cell r="L228" t="str">
            <v>Taxable</v>
          </cell>
          <cell r="M228" t="str">
            <v>Yes</v>
          </cell>
          <cell r="N228" t="str">
            <v/>
          </cell>
          <cell r="O228">
            <v>12.33</v>
          </cell>
        </row>
        <row r="229">
          <cell r="G229" t="str">
            <v>CGATEEOW</v>
          </cell>
          <cell r="H229" t="str">
            <v>GATE CHARGE EOW</v>
          </cell>
          <cell r="I229">
            <v>12.33</v>
          </cell>
          <cell r="J229" t="str">
            <v/>
          </cell>
          <cell r="K229">
            <v>2.4300000000000002</v>
          </cell>
          <cell r="L229" t="str">
            <v>Taxable</v>
          </cell>
          <cell r="M229" t="str">
            <v>Yes</v>
          </cell>
          <cell r="N229" t="str">
            <v/>
          </cell>
          <cell r="O229">
            <v>12.33</v>
          </cell>
        </row>
        <row r="230">
          <cell r="G230" t="str">
            <v>CGATEEOW</v>
          </cell>
          <cell r="H230" t="str">
            <v>GATE CHARGE EOW</v>
          </cell>
          <cell r="I230">
            <v>12.33</v>
          </cell>
          <cell r="J230" t="str">
            <v/>
          </cell>
          <cell r="K230">
            <v>2.4300000000000002</v>
          </cell>
          <cell r="L230" t="str">
            <v>Taxable</v>
          </cell>
          <cell r="M230" t="str">
            <v>Yes</v>
          </cell>
          <cell r="N230" t="str">
            <v/>
          </cell>
          <cell r="O230">
            <v>12.33</v>
          </cell>
        </row>
        <row r="231">
          <cell r="G231" t="str">
            <v>CGATEEOW</v>
          </cell>
          <cell r="H231" t="str">
            <v>GATE CHARGE EOW</v>
          </cell>
          <cell r="I231">
            <v>12.33</v>
          </cell>
          <cell r="J231" t="str">
            <v/>
          </cell>
          <cell r="K231">
            <v>2.4300000000000002</v>
          </cell>
          <cell r="L231" t="str">
            <v>Taxable</v>
          </cell>
          <cell r="M231" t="str">
            <v>Yes</v>
          </cell>
          <cell r="N231" t="str">
            <v/>
          </cell>
          <cell r="O231">
            <v>12.33</v>
          </cell>
        </row>
        <row r="232">
          <cell r="G232" t="str">
            <v>CGATEM</v>
          </cell>
          <cell r="H232" t="str">
            <v>GATE CHARGE MONTHLY</v>
          </cell>
          <cell r="I232">
            <v>5.68</v>
          </cell>
          <cell r="J232" t="str">
            <v/>
          </cell>
          <cell r="L232" t="str">
            <v>Taxable</v>
          </cell>
          <cell r="M232" t="str">
            <v>Yes</v>
          </cell>
          <cell r="N232" t="str">
            <v/>
          </cell>
          <cell r="O232">
            <v>5.68</v>
          </cell>
        </row>
        <row r="233">
          <cell r="G233" t="str">
            <v>CGATEM</v>
          </cell>
          <cell r="H233" t="str">
            <v>GATE CHARGE MONTHLY</v>
          </cell>
          <cell r="I233">
            <v>5.68</v>
          </cell>
          <cell r="J233" t="str">
            <v/>
          </cell>
          <cell r="L233" t="str">
            <v>Taxable</v>
          </cell>
          <cell r="M233" t="str">
            <v>Yes</v>
          </cell>
          <cell r="N233" t="str">
            <v/>
          </cell>
          <cell r="O233">
            <v>5.68</v>
          </cell>
        </row>
        <row r="234">
          <cell r="G234" t="str">
            <v>CGATEM</v>
          </cell>
          <cell r="H234" t="str">
            <v>GATE CHARGE MONTHLY</v>
          </cell>
          <cell r="I234">
            <v>5.68</v>
          </cell>
          <cell r="J234" t="str">
            <v/>
          </cell>
          <cell r="L234" t="str">
            <v>Taxable</v>
          </cell>
          <cell r="M234" t="str">
            <v>Yes</v>
          </cell>
          <cell r="N234" t="str">
            <v/>
          </cell>
          <cell r="O234">
            <v>5.68</v>
          </cell>
        </row>
        <row r="235">
          <cell r="G235" t="str">
            <v>CGATEM</v>
          </cell>
          <cell r="H235" t="str">
            <v>GATE CHARGE MONTHLY</v>
          </cell>
          <cell r="I235">
            <v>5.68</v>
          </cell>
          <cell r="J235" t="str">
            <v/>
          </cell>
          <cell r="L235" t="str">
            <v>Taxable</v>
          </cell>
          <cell r="M235" t="str">
            <v>Yes</v>
          </cell>
          <cell r="N235" t="str">
            <v/>
          </cell>
          <cell r="O235">
            <v>5.68</v>
          </cell>
        </row>
        <row r="236">
          <cell r="G236" t="str">
            <v>CGATEM</v>
          </cell>
          <cell r="H236" t="str">
            <v>GATE CHARGE MONTHLY</v>
          </cell>
          <cell r="I236">
            <v>5.68</v>
          </cell>
          <cell r="J236" t="str">
            <v/>
          </cell>
          <cell r="L236" t="str">
            <v>Taxable</v>
          </cell>
          <cell r="M236" t="str">
            <v>Yes</v>
          </cell>
          <cell r="N236" t="str">
            <v/>
          </cell>
          <cell r="O236">
            <v>5.68</v>
          </cell>
        </row>
        <row r="237">
          <cell r="G237" t="str">
            <v>CPHAUL20</v>
          </cell>
          <cell r="H237" t="str">
            <v>20YD COMPACTOR-HAUL</v>
          </cell>
          <cell r="I237">
            <v>233.37</v>
          </cell>
          <cell r="J237" t="str">
            <v/>
          </cell>
          <cell r="K237">
            <v>0</v>
          </cell>
          <cell r="L237" t="str">
            <v>Taxable</v>
          </cell>
          <cell r="M237" t="str">
            <v>Yes</v>
          </cell>
          <cell r="N237" t="str">
            <v/>
          </cell>
          <cell r="O237">
            <v>233.37</v>
          </cell>
        </row>
        <row r="238">
          <cell r="G238" t="str">
            <v>CPHAUL20</v>
          </cell>
          <cell r="H238" t="str">
            <v>20YD COMPACTOR-HAUL</v>
          </cell>
          <cell r="I238">
            <v>233.37</v>
          </cell>
          <cell r="J238" t="str">
            <v/>
          </cell>
          <cell r="K238">
            <v>0</v>
          </cell>
          <cell r="L238" t="str">
            <v>Taxable</v>
          </cell>
          <cell r="M238" t="str">
            <v>Yes</v>
          </cell>
          <cell r="N238" t="str">
            <v/>
          </cell>
          <cell r="O238">
            <v>233.37</v>
          </cell>
        </row>
        <row r="239">
          <cell r="G239" t="str">
            <v>CPHAUL20</v>
          </cell>
          <cell r="H239" t="str">
            <v>20YD COMPACTOR-HAUL</v>
          </cell>
          <cell r="I239">
            <v>233.37</v>
          </cell>
          <cell r="J239" t="str">
            <v/>
          </cell>
          <cell r="K239">
            <v>0</v>
          </cell>
          <cell r="L239" t="str">
            <v>Taxable</v>
          </cell>
          <cell r="M239" t="str">
            <v>Yes</v>
          </cell>
          <cell r="N239" t="str">
            <v/>
          </cell>
          <cell r="O239">
            <v>233.37</v>
          </cell>
        </row>
        <row r="240">
          <cell r="G240" t="str">
            <v>CPHAUL20</v>
          </cell>
          <cell r="H240" t="str">
            <v>20YD COMPACTOR-HAUL</v>
          </cell>
          <cell r="I240">
            <v>233.37</v>
          </cell>
          <cell r="J240" t="str">
            <v/>
          </cell>
          <cell r="K240">
            <v>0</v>
          </cell>
          <cell r="L240" t="str">
            <v>Taxable</v>
          </cell>
          <cell r="M240" t="str">
            <v>Yes</v>
          </cell>
          <cell r="N240" t="str">
            <v/>
          </cell>
          <cell r="O240">
            <v>233.37</v>
          </cell>
        </row>
        <row r="241">
          <cell r="G241" t="str">
            <v>CPHAUL20</v>
          </cell>
          <cell r="H241" t="str">
            <v>20YD COMPACTOR-HAUL</v>
          </cell>
          <cell r="I241">
            <v>233.37</v>
          </cell>
          <cell r="J241" t="str">
            <v/>
          </cell>
          <cell r="K241">
            <v>0</v>
          </cell>
          <cell r="L241" t="str">
            <v>Taxable</v>
          </cell>
          <cell r="M241" t="str">
            <v>Yes</v>
          </cell>
          <cell r="N241" t="str">
            <v/>
          </cell>
          <cell r="O241">
            <v>233.37</v>
          </cell>
        </row>
        <row r="242">
          <cell r="G242" t="str">
            <v>CPHAUL20CO</v>
          </cell>
          <cell r="H242" t="str">
            <v>20YD CUST OWNED COMP-HAUL</v>
          </cell>
          <cell r="I242">
            <v>327.06</v>
          </cell>
          <cell r="J242" t="str">
            <v/>
          </cell>
          <cell r="L242" t="str">
            <v>Taxable</v>
          </cell>
          <cell r="M242" t="str">
            <v>Yes</v>
          </cell>
          <cell r="N242" t="str">
            <v/>
          </cell>
          <cell r="O242">
            <v>327.06</v>
          </cell>
        </row>
        <row r="243">
          <cell r="G243" t="str">
            <v>CPHAUL20CO</v>
          </cell>
          <cell r="H243" t="str">
            <v>20YD CUST OWNED COMP-HAUL</v>
          </cell>
          <cell r="I243">
            <v>327.06</v>
          </cell>
          <cell r="J243" t="str">
            <v/>
          </cell>
          <cell r="L243" t="str">
            <v>Taxable</v>
          </cell>
          <cell r="M243" t="str">
            <v>Yes</v>
          </cell>
          <cell r="N243" t="str">
            <v/>
          </cell>
          <cell r="O243">
            <v>327.06</v>
          </cell>
        </row>
        <row r="244">
          <cell r="G244" t="str">
            <v>CPHAUL20CO</v>
          </cell>
          <cell r="H244" t="str">
            <v>20YD CUST OWNED COMP-HAUL</v>
          </cell>
          <cell r="I244">
            <v>327.06</v>
          </cell>
          <cell r="J244" t="str">
            <v/>
          </cell>
          <cell r="L244" t="str">
            <v>Taxable</v>
          </cell>
          <cell r="M244" t="str">
            <v>Yes</v>
          </cell>
          <cell r="N244" t="str">
            <v/>
          </cell>
          <cell r="O244">
            <v>327.06</v>
          </cell>
        </row>
        <row r="245">
          <cell r="G245" t="str">
            <v>CPHAUL20CO</v>
          </cell>
          <cell r="H245" t="str">
            <v>20YD CUST OWNED COMP-HAUL</v>
          </cell>
          <cell r="I245">
            <v>327.06</v>
          </cell>
          <cell r="J245" t="str">
            <v/>
          </cell>
          <cell r="L245" t="str">
            <v>Taxable</v>
          </cell>
          <cell r="M245" t="str">
            <v>Yes</v>
          </cell>
          <cell r="N245" t="str">
            <v/>
          </cell>
          <cell r="O245">
            <v>327.06</v>
          </cell>
        </row>
        <row r="246">
          <cell r="G246" t="str">
            <v>CPHAUL20CO</v>
          </cell>
          <cell r="H246" t="str">
            <v>20YD CUST OWNED COMP-HAUL</v>
          </cell>
          <cell r="I246">
            <v>327.06</v>
          </cell>
          <cell r="J246" t="str">
            <v/>
          </cell>
          <cell r="L246" t="str">
            <v>Taxable</v>
          </cell>
          <cell r="M246" t="str">
            <v>Yes</v>
          </cell>
          <cell r="N246" t="str">
            <v/>
          </cell>
          <cell r="O246">
            <v>327.06</v>
          </cell>
        </row>
        <row r="247">
          <cell r="G247" t="str">
            <v>CPHAUL30</v>
          </cell>
          <cell r="H247" t="str">
            <v>30YD COMPACTOR-HAUL</v>
          </cell>
          <cell r="I247">
            <v>327.06</v>
          </cell>
          <cell r="J247" t="str">
            <v/>
          </cell>
          <cell r="K247">
            <v>0</v>
          </cell>
          <cell r="L247" t="str">
            <v>Taxable</v>
          </cell>
          <cell r="M247" t="str">
            <v>Yes</v>
          </cell>
          <cell r="N247" t="str">
            <v/>
          </cell>
          <cell r="O247">
            <v>327.06</v>
          </cell>
        </row>
        <row r="248">
          <cell r="G248" t="str">
            <v>CPHAUL30</v>
          </cell>
          <cell r="H248" t="str">
            <v>30YD COMPACTOR-HAUL</v>
          </cell>
          <cell r="I248">
            <v>327.06</v>
          </cell>
          <cell r="J248" t="str">
            <v/>
          </cell>
          <cell r="K248">
            <v>0</v>
          </cell>
          <cell r="L248" t="str">
            <v>Taxable</v>
          </cell>
          <cell r="M248" t="str">
            <v>Yes</v>
          </cell>
          <cell r="N248" t="str">
            <v/>
          </cell>
          <cell r="O248">
            <v>327.06</v>
          </cell>
        </row>
        <row r="249">
          <cell r="G249" t="str">
            <v>CPHAUL30</v>
          </cell>
          <cell r="H249" t="str">
            <v>30YD COMPACTOR-HAUL</v>
          </cell>
          <cell r="I249">
            <v>327.06</v>
          </cell>
          <cell r="J249" t="str">
            <v/>
          </cell>
          <cell r="K249">
            <v>0</v>
          </cell>
          <cell r="L249" t="str">
            <v>Taxable</v>
          </cell>
          <cell r="M249" t="str">
            <v>Yes</v>
          </cell>
          <cell r="N249" t="str">
            <v/>
          </cell>
          <cell r="O249">
            <v>327.06</v>
          </cell>
        </row>
        <row r="250">
          <cell r="G250" t="str">
            <v>CPHAUL30</v>
          </cell>
          <cell r="H250" t="str">
            <v>30YD COMPACTOR-HAUL</v>
          </cell>
          <cell r="I250">
            <v>327.06</v>
          </cell>
          <cell r="J250" t="str">
            <v/>
          </cell>
          <cell r="K250">
            <v>0</v>
          </cell>
          <cell r="L250" t="str">
            <v>Taxable</v>
          </cell>
          <cell r="M250" t="str">
            <v>Yes</v>
          </cell>
          <cell r="N250" t="str">
            <v/>
          </cell>
          <cell r="O250">
            <v>327.06</v>
          </cell>
        </row>
        <row r="251">
          <cell r="G251" t="str">
            <v>CPHAUL30</v>
          </cell>
          <cell r="H251" t="str">
            <v>30YD COMPACTOR-HAUL</v>
          </cell>
          <cell r="I251">
            <v>327.06</v>
          </cell>
          <cell r="J251" t="str">
            <v/>
          </cell>
          <cell r="K251">
            <v>0</v>
          </cell>
          <cell r="L251" t="str">
            <v>Taxable</v>
          </cell>
          <cell r="M251" t="str">
            <v>Yes</v>
          </cell>
          <cell r="N251" t="str">
            <v/>
          </cell>
          <cell r="O251">
            <v>327.06</v>
          </cell>
        </row>
        <row r="252">
          <cell r="G252" t="str">
            <v>CPRENT20M</v>
          </cell>
          <cell r="H252" t="str">
            <v>20YD COMP MONTHLY RENT</v>
          </cell>
          <cell r="I252">
            <v>373.64</v>
          </cell>
          <cell r="J252" t="str">
            <v/>
          </cell>
          <cell r="L252" t="str">
            <v>Taxable</v>
          </cell>
          <cell r="M252" t="str">
            <v>Yes</v>
          </cell>
          <cell r="N252" t="str">
            <v/>
          </cell>
          <cell r="O252">
            <v>373.64</v>
          </cell>
        </row>
        <row r="253">
          <cell r="G253" t="str">
            <v>CPRENT20M</v>
          </cell>
          <cell r="H253" t="str">
            <v>20YD COMP MONTHLY RENT</v>
          </cell>
          <cell r="I253">
            <v>373.64</v>
          </cell>
          <cell r="J253" t="str">
            <v/>
          </cell>
          <cell r="L253" t="str">
            <v>Taxable</v>
          </cell>
          <cell r="M253" t="str">
            <v>Yes</v>
          </cell>
          <cell r="N253" t="str">
            <v/>
          </cell>
          <cell r="O253">
            <v>373.64</v>
          </cell>
        </row>
        <row r="254">
          <cell r="G254" t="str">
            <v>CPRENT20M</v>
          </cell>
          <cell r="H254" t="str">
            <v>20YD COMP MONTHLY RENT</v>
          </cell>
          <cell r="I254">
            <v>373.64</v>
          </cell>
          <cell r="J254" t="str">
            <v/>
          </cell>
          <cell r="L254" t="str">
            <v>Taxable</v>
          </cell>
          <cell r="M254" t="str">
            <v>Yes</v>
          </cell>
          <cell r="N254" t="str">
            <v/>
          </cell>
          <cell r="O254">
            <v>373.64</v>
          </cell>
        </row>
        <row r="255">
          <cell r="G255" t="str">
            <v>CPRENT20M</v>
          </cell>
          <cell r="H255" t="str">
            <v>20YD COMP MONTHLY RENT</v>
          </cell>
          <cell r="I255">
            <v>373.64</v>
          </cell>
          <cell r="J255" t="str">
            <v/>
          </cell>
          <cell r="L255" t="str">
            <v>Taxable</v>
          </cell>
          <cell r="M255" t="str">
            <v>Yes</v>
          </cell>
          <cell r="N255" t="str">
            <v/>
          </cell>
          <cell r="O255">
            <v>373.64</v>
          </cell>
        </row>
        <row r="256">
          <cell r="G256" t="str">
            <v>CPRENT20M</v>
          </cell>
          <cell r="H256" t="str">
            <v>20YD COMP MONTHLY RENT</v>
          </cell>
          <cell r="I256">
            <v>373.64</v>
          </cell>
          <cell r="J256" t="str">
            <v/>
          </cell>
          <cell r="L256" t="str">
            <v>Taxable</v>
          </cell>
          <cell r="M256" t="str">
            <v>Yes</v>
          </cell>
          <cell r="N256" t="str">
            <v/>
          </cell>
          <cell r="O256">
            <v>373.64</v>
          </cell>
        </row>
        <row r="257">
          <cell r="G257" t="str">
            <v>CRENT</v>
          </cell>
          <cell r="H257" t="str">
            <v>CONTAINER RENT</v>
          </cell>
          <cell r="I257">
            <v>17.21</v>
          </cell>
          <cell r="J257" t="str">
            <v/>
          </cell>
          <cell r="K257">
            <v>11.05</v>
          </cell>
          <cell r="L257" t="str">
            <v>Taxable</v>
          </cell>
          <cell r="M257" t="str">
            <v>Yes</v>
          </cell>
          <cell r="N257" t="str">
            <v/>
          </cell>
          <cell r="O257">
            <v>17.21</v>
          </cell>
        </row>
        <row r="258">
          <cell r="G258" t="str">
            <v>CRENT</v>
          </cell>
          <cell r="H258" t="str">
            <v>CONTAINER RENT</v>
          </cell>
          <cell r="I258">
            <v>17.21</v>
          </cell>
          <cell r="J258" t="str">
            <v/>
          </cell>
          <cell r="K258">
            <v>11.05</v>
          </cell>
          <cell r="L258" t="str">
            <v>Taxable</v>
          </cell>
          <cell r="M258" t="str">
            <v>Yes</v>
          </cell>
          <cell r="N258" t="str">
            <v/>
          </cell>
          <cell r="O258">
            <v>17.21</v>
          </cell>
        </row>
        <row r="259">
          <cell r="G259" t="str">
            <v>CRENT</v>
          </cell>
          <cell r="H259" t="str">
            <v>CONTAINER RENT</v>
          </cell>
          <cell r="I259">
            <v>17.21</v>
          </cell>
          <cell r="J259" t="str">
            <v/>
          </cell>
          <cell r="K259">
            <v>11.05</v>
          </cell>
          <cell r="L259" t="str">
            <v>Taxable</v>
          </cell>
          <cell r="M259" t="str">
            <v>Yes</v>
          </cell>
          <cell r="N259" t="str">
            <v/>
          </cell>
          <cell r="O259">
            <v>17.21</v>
          </cell>
        </row>
        <row r="260">
          <cell r="G260" t="str">
            <v>CRENT</v>
          </cell>
          <cell r="H260" t="str">
            <v>CONTAINER RENT</v>
          </cell>
          <cell r="I260">
            <v>17.21</v>
          </cell>
          <cell r="J260" t="str">
            <v/>
          </cell>
          <cell r="K260">
            <v>11.05</v>
          </cell>
          <cell r="L260" t="str">
            <v>Taxable</v>
          </cell>
          <cell r="M260" t="str">
            <v>Yes</v>
          </cell>
          <cell r="N260" t="str">
            <v/>
          </cell>
          <cell r="O260">
            <v>17.21</v>
          </cell>
        </row>
        <row r="261">
          <cell r="G261" t="str">
            <v>CRENT</v>
          </cell>
          <cell r="H261" t="str">
            <v>CONTAINER RENT</v>
          </cell>
          <cell r="I261">
            <v>17.21</v>
          </cell>
          <cell r="J261" t="str">
            <v/>
          </cell>
          <cell r="K261">
            <v>11.05</v>
          </cell>
          <cell r="L261" t="str">
            <v>Taxable</v>
          </cell>
          <cell r="M261" t="str">
            <v>Yes</v>
          </cell>
          <cell r="N261" t="str">
            <v/>
          </cell>
          <cell r="O261">
            <v>17.21</v>
          </cell>
        </row>
        <row r="262">
          <cell r="G262" t="str">
            <v>CRENT300</v>
          </cell>
          <cell r="H262" t="str">
            <v>CONTAINER RENT 300 GAL</v>
          </cell>
          <cell r="I262">
            <v>17.21</v>
          </cell>
          <cell r="J262" t="str">
            <v/>
          </cell>
          <cell r="L262" t="str">
            <v>Taxable</v>
          </cell>
          <cell r="M262" t="str">
            <v>Yes</v>
          </cell>
          <cell r="N262" t="str">
            <v/>
          </cell>
          <cell r="O262">
            <v>17.21</v>
          </cell>
        </row>
        <row r="263">
          <cell r="G263" t="str">
            <v>CRENT300</v>
          </cell>
          <cell r="H263" t="str">
            <v>CONTAINER RENT 300 GAL</v>
          </cell>
          <cell r="I263">
            <v>17.21</v>
          </cell>
          <cell r="J263" t="str">
            <v/>
          </cell>
          <cell r="L263" t="str">
            <v>Taxable</v>
          </cell>
          <cell r="M263" t="str">
            <v>Yes</v>
          </cell>
          <cell r="N263" t="str">
            <v/>
          </cell>
          <cell r="O263">
            <v>17.21</v>
          </cell>
        </row>
        <row r="264">
          <cell r="G264" t="str">
            <v>CRENT300</v>
          </cell>
          <cell r="H264" t="str">
            <v>CONTAINER RENT 300 GAL</v>
          </cell>
          <cell r="I264">
            <v>17.21</v>
          </cell>
          <cell r="J264" t="str">
            <v/>
          </cell>
          <cell r="L264" t="str">
            <v>Taxable</v>
          </cell>
          <cell r="M264" t="str">
            <v>Yes</v>
          </cell>
          <cell r="N264" t="str">
            <v/>
          </cell>
          <cell r="O264">
            <v>17.21</v>
          </cell>
        </row>
        <row r="265">
          <cell r="G265" t="str">
            <v>CRENT300</v>
          </cell>
          <cell r="H265" t="str">
            <v>CONTAINER RENT 300 GAL</v>
          </cell>
          <cell r="I265">
            <v>17.21</v>
          </cell>
          <cell r="J265" t="str">
            <v/>
          </cell>
          <cell r="L265" t="str">
            <v>Taxable</v>
          </cell>
          <cell r="M265" t="str">
            <v>Yes</v>
          </cell>
          <cell r="N265" t="str">
            <v/>
          </cell>
          <cell r="O265">
            <v>17.21</v>
          </cell>
        </row>
        <row r="266">
          <cell r="G266" t="str">
            <v>CRENT300</v>
          </cell>
          <cell r="H266" t="str">
            <v>CONTAINER RENT 300 GAL</v>
          </cell>
          <cell r="I266">
            <v>17.21</v>
          </cell>
          <cell r="J266" t="str">
            <v/>
          </cell>
          <cell r="L266" t="str">
            <v>Taxable</v>
          </cell>
          <cell r="M266" t="str">
            <v>Yes</v>
          </cell>
          <cell r="N266" t="str">
            <v/>
          </cell>
          <cell r="O266">
            <v>17.21</v>
          </cell>
        </row>
        <row r="267">
          <cell r="G267" t="str">
            <v>CRENT60</v>
          </cell>
          <cell r="H267" t="str">
            <v>CONTAINER RENT 60 GAL</v>
          </cell>
          <cell r="I267">
            <v>10.53</v>
          </cell>
          <cell r="J267" t="str">
            <v/>
          </cell>
          <cell r="L267" t="str">
            <v>Taxable</v>
          </cell>
          <cell r="M267" t="str">
            <v>Yes</v>
          </cell>
          <cell r="N267" t="str">
            <v/>
          </cell>
          <cell r="O267">
            <v>10.53</v>
          </cell>
        </row>
        <row r="268">
          <cell r="G268" t="str">
            <v>CRENT60</v>
          </cell>
          <cell r="H268" t="str">
            <v>CONTAINER RENT 60 GAL</v>
          </cell>
          <cell r="I268">
            <v>10.53</v>
          </cell>
          <cell r="J268" t="str">
            <v/>
          </cell>
          <cell r="L268" t="str">
            <v>Taxable</v>
          </cell>
          <cell r="M268" t="str">
            <v>Yes</v>
          </cell>
          <cell r="N268" t="str">
            <v/>
          </cell>
          <cell r="O268">
            <v>10.53</v>
          </cell>
        </row>
        <row r="269">
          <cell r="G269" t="str">
            <v>CRENT60</v>
          </cell>
          <cell r="H269" t="str">
            <v>CONTAINER RENT 60 GAL</v>
          </cell>
          <cell r="I269">
            <v>10.53</v>
          </cell>
          <cell r="J269" t="str">
            <v/>
          </cell>
          <cell r="L269" t="str">
            <v>Taxable</v>
          </cell>
          <cell r="M269" t="str">
            <v>Yes</v>
          </cell>
          <cell r="N269" t="str">
            <v/>
          </cell>
          <cell r="O269">
            <v>10.53</v>
          </cell>
        </row>
        <row r="270">
          <cell r="G270" t="str">
            <v>CRENT60</v>
          </cell>
          <cell r="H270" t="str">
            <v>CONTAINER RENT 60 GAL</v>
          </cell>
          <cell r="I270">
            <v>10.53</v>
          </cell>
          <cell r="J270" t="str">
            <v/>
          </cell>
          <cell r="L270" t="str">
            <v>Taxable</v>
          </cell>
          <cell r="M270" t="str">
            <v>Yes</v>
          </cell>
          <cell r="N270" t="str">
            <v/>
          </cell>
          <cell r="O270">
            <v>10.53</v>
          </cell>
        </row>
        <row r="271">
          <cell r="G271" t="str">
            <v>CRENT60</v>
          </cell>
          <cell r="H271" t="str">
            <v>CONTAINER RENT 60 GAL</v>
          </cell>
          <cell r="I271">
            <v>10.53</v>
          </cell>
          <cell r="J271" t="str">
            <v/>
          </cell>
          <cell r="L271" t="str">
            <v>Taxable</v>
          </cell>
          <cell r="M271" t="str">
            <v>Yes</v>
          </cell>
          <cell r="N271" t="str">
            <v/>
          </cell>
          <cell r="O271">
            <v>10.53</v>
          </cell>
        </row>
        <row r="272">
          <cell r="G272" t="str">
            <v>CRENT90</v>
          </cell>
          <cell r="H272" t="str">
            <v>CONTAINER RENT 90 GAL</v>
          </cell>
          <cell r="I272">
            <v>11.58</v>
          </cell>
          <cell r="J272" t="str">
            <v/>
          </cell>
          <cell r="L272" t="str">
            <v>Taxable</v>
          </cell>
          <cell r="M272" t="str">
            <v>Yes</v>
          </cell>
          <cell r="N272" t="str">
            <v/>
          </cell>
          <cell r="O272">
            <v>11.58</v>
          </cell>
        </row>
        <row r="273">
          <cell r="G273" t="str">
            <v>CRENT90</v>
          </cell>
          <cell r="H273" t="str">
            <v>CONTAINER RENT 90 GAL</v>
          </cell>
          <cell r="I273">
            <v>11.58</v>
          </cell>
          <cell r="J273" t="str">
            <v/>
          </cell>
          <cell r="L273" t="str">
            <v>Taxable</v>
          </cell>
          <cell r="M273" t="str">
            <v>Yes</v>
          </cell>
          <cell r="N273" t="str">
            <v/>
          </cell>
          <cell r="O273">
            <v>11.58</v>
          </cell>
        </row>
        <row r="274">
          <cell r="G274" t="str">
            <v>CRENT90</v>
          </cell>
          <cell r="H274" t="str">
            <v>CONTAINER RENT 90 GAL</v>
          </cell>
          <cell r="I274">
            <v>11.58</v>
          </cell>
          <cell r="J274" t="str">
            <v/>
          </cell>
          <cell r="L274" t="str">
            <v>Taxable</v>
          </cell>
          <cell r="M274" t="str">
            <v>Yes</v>
          </cell>
          <cell r="N274" t="str">
            <v/>
          </cell>
          <cell r="O274">
            <v>11.58</v>
          </cell>
        </row>
        <row r="275">
          <cell r="G275" t="str">
            <v>CRENT90</v>
          </cell>
          <cell r="H275" t="str">
            <v>CONTAINER RENT 90 GAL</v>
          </cell>
          <cell r="I275">
            <v>11.58</v>
          </cell>
          <cell r="J275" t="str">
            <v/>
          </cell>
          <cell r="L275" t="str">
            <v>Taxable</v>
          </cell>
          <cell r="M275" t="str">
            <v>Yes</v>
          </cell>
          <cell r="N275" t="str">
            <v/>
          </cell>
          <cell r="O275">
            <v>11.58</v>
          </cell>
        </row>
        <row r="276">
          <cell r="G276" t="str">
            <v>CRENT90</v>
          </cell>
          <cell r="H276" t="str">
            <v>CONTAINER RENT 90 GAL</v>
          </cell>
          <cell r="I276">
            <v>11.58</v>
          </cell>
          <cell r="J276" t="str">
            <v/>
          </cell>
          <cell r="L276" t="str">
            <v>Taxable</v>
          </cell>
          <cell r="M276" t="str">
            <v>Yes</v>
          </cell>
          <cell r="N276" t="str">
            <v/>
          </cell>
          <cell r="O276">
            <v>11.58</v>
          </cell>
        </row>
        <row r="277">
          <cell r="G277" t="str">
            <v>CTDEL</v>
          </cell>
          <cell r="H277" t="str">
            <v>TEMP CONTAINER DELIV</v>
          </cell>
          <cell r="I277">
            <v>39.68</v>
          </cell>
          <cell r="J277" t="str">
            <v/>
          </cell>
          <cell r="K277">
            <v>7.71</v>
          </cell>
          <cell r="L277" t="str">
            <v>Taxable</v>
          </cell>
          <cell r="M277" t="str">
            <v>Yes</v>
          </cell>
          <cell r="N277" t="str">
            <v/>
          </cell>
          <cell r="O277">
            <v>39.68</v>
          </cell>
        </row>
        <row r="278">
          <cell r="G278" t="str">
            <v>CTDEL</v>
          </cell>
          <cell r="H278" t="str">
            <v>TEMP CONTAINER DELIV</v>
          </cell>
          <cell r="I278">
            <v>39.68</v>
          </cell>
          <cell r="J278" t="str">
            <v/>
          </cell>
          <cell r="K278">
            <v>7.71</v>
          </cell>
          <cell r="L278" t="str">
            <v>Taxable</v>
          </cell>
          <cell r="M278" t="str">
            <v>Yes</v>
          </cell>
          <cell r="N278" t="str">
            <v/>
          </cell>
          <cell r="O278">
            <v>39.68</v>
          </cell>
        </row>
        <row r="279">
          <cell r="G279" t="str">
            <v>CTDEL</v>
          </cell>
          <cell r="H279" t="str">
            <v>TEMP CONTAINER DELIV</v>
          </cell>
          <cell r="I279">
            <v>39.68</v>
          </cell>
          <cell r="J279" t="str">
            <v/>
          </cell>
          <cell r="K279">
            <v>7.71</v>
          </cell>
          <cell r="L279" t="str">
            <v>Taxable</v>
          </cell>
          <cell r="M279" t="str">
            <v>Yes</v>
          </cell>
          <cell r="N279" t="str">
            <v/>
          </cell>
          <cell r="O279">
            <v>39.68</v>
          </cell>
        </row>
        <row r="280">
          <cell r="G280" t="str">
            <v>CTDEL</v>
          </cell>
          <cell r="H280" t="str">
            <v>TEMP CONTAINER DELIV</v>
          </cell>
          <cell r="I280">
            <v>39.68</v>
          </cell>
          <cell r="J280" t="str">
            <v/>
          </cell>
          <cell r="K280">
            <v>7.71</v>
          </cell>
          <cell r="L280" t="str">
            <v>Taxable</v>
          </cell>
          <cell r="M280" t="str">
            <v>Yes</v>
          </cell>
          <cell r="N280" t="str">
            <v/>
          </cell>
          <cell r="O280">
            <v>39.68</v>
          </cell>
        </row>
        <row r="281">
          <cell r="G281" t="str">
            <v>CTDEL</v>
          </cell>
          <cell r="H281" t="str">
            <v>TEMP CONTAINER DELIV</v>
          </cell>
          <cell r="I281">
            <v>39.68</v>
          </cell>
          <cell r="J281" t="str">
            <v/>
          </cell>
          <cell r="K281">
            <v>7.71</v>
          </cell>
          <cell r="L281" t="str">
            <v>Taxable</v>
          </cell>
          <cell r="M281" t="str">
            <v>Yes</v>
          </cell>
          <cell r="N281" t="str">
            <v/>
          </cell>
          <cell r="O281">
            <v>39.68</v>
          </cell>
        </row>
        <row r="282">
          <cell r="G282" t="str">
            <v>CTIME</v>
          </cell>
          <cell r="H282" t="str">
            <v>COMMERCIAL TIME CHARGE</v>
          </cell>
          <cell r="I282">
            <v>121.04</v>
          </cell>
          <cell r="J282" t="str">
            <v/>
          </cell>
          <cell r="K282">
            <v>50.27</v>
          </cell>
          <cell r="L282" t="str">
            <v>Taxable</v>
          </cell>
          <cell r="M282" t="str">
            <v>Yes</v>
          </cell>
          <cell r="N282" t="str">
            <v/>
          </cell>
          <cell r="O282">
            <v>121.04</v>
          </cell>
        </row>
        <row r="283">
          <cell r="G283" t="str">
            <v>CTIME</v>
          </cell>
          <cell r="H283" t="str">
            <v>COMMERCIAL TIME CHARGE</v>
          </cell>
          <cell r="I283">
            <v>121.04</v>
          </cell>
          <cell r="J283" t="str">
            <v/>
          </cell>
          <cell r="K283">
            <v>50.27</v>
          </cell>
          <cell r="L283" t="str">
            <v>Taxable</v>
          </cell>
          <cell r="M283" t="str">
            <v>Yes</v>
          </cell>
          <cell r="N283" t="str">
            <v/>
          </cell>
          <cell r="O283">
            <v>121.04</v>
          </cell>
        </row>
        <row r="284">
          <cell r="G284" t="str">
            <v>CTIME</v>
          </cell>
          <cell r="H284" t="str">
            <v>COMMERCIAL TIME CHARGE</v>
          </cell>
          <cell r="I284">
            <v>121.04</v>
          </cell>
          <cell r="J284" t="str">
            <v/>
          </cell>
          <cell r="K284">
            <v>50.27</v>
          </cell>
          <cell r="L284" t="str">
            <v>Taxable</v>
          </cell>
          <cell r="M284" t="str">
            <v>Yes</v>
          </cell>
          <cell r="N284" t="str">
            <v/>
          </cell>
          <cell r="O284">
            <v>121.04</v>
          </cell>
        </row>
        <row r="285">
          <cell r="G285" t="str">
            <v>CTIME</v>
          </cell>
          <cell r="H285" t="str">
            <v>COMMERCIAL TIME CHARGE</v>
          </cell>
          <cell r="I285">
            <v>121.04</v>
          </cell>
          <cell r="J285" t="str">
            <v/>
          </cell>
          <cell r="K285">
            <v>50.27</v>
          </cell>
          <cell r="L285" t="str">
            <v>Taxable</v>
          </cell>
          <cell r="M285" t="str">
            <v>Yes</v>
          </cell>
          <cell r="N285" t="str">
            <v/>
          </cell>
          <cell r="O285">
            <v>121.04</v>
          </cell>
        </row>
        <row r="286">
          <cell r="G286" t="str">
            <v>CTIME</v>
          </cell>
          <cell r="H286" t="str">
            <v>COMMERCIAL TIME CHARGE</v>
          </cell>
          <cell r="I286">
            <v>121.04</v>
          </cell>
          <cell r="J286" t="str">
            <v/>
          </cell>
          <cell r="K286">
            <v>50.27</v>
          </cell>
          <cell r="L286" t="str">
            <v>Taxable</v>
          </cell>
          <cell r="M286" t="str">
            <v>Yes</v>
          </cell>
          <cell r="N286" t="str">
            <v/>
          </cell>
          <cell r="O286">
            <v>121.04</v>
          </cell>
        </row>
        <row r="287">
          <cell r="G287" t="str">
            <v>CTIME-MINIMUM</v>
          </cell>
          <cell r="H287" t="str">
            <v>COMM TIME CHRG - MINIMUM</v>
          </cell>
          <cell r="I287">
            <v>65</v>
          </cell>
          <cell r="J287" t="str">
            <v/>
          </cell>
          <cell r="K287">
            <v>0</v>
          </cell>
          <cell r="L287" t="str">
            <v>Taxable</v>
          </cell>
          <cell r="M287" t="str">
            <v>Yes</v>
          </cell>
          <cell r="N287" t="str">
            <v/>
          </cell>
          <cell r="O287">
            <v>65</v>
          </cell>
        </row>
        <row r="288">
          <cell r="G288" t="str">
            <v>CTIME-MINIMUM</v>
          </cell>
          <cell r="H288" t="str">
            <v>COMM TIME CHRG - MINIMUM</v>
          </cell>
          <cell r="I288">
            <v>65</v>
          </cell>
          <cell r="J288" t="str">
            <v/>
          </cell>
          <cell r="K288">
            <v>0</v>
          </cell>
          <cell r="L288" t="str">
            <v>Taxable</v>
          </cell>
          <cell r="M288" t="str">
            <v>Yes</v>
          </cell>
          <cell r="N288" t="str">
            <v/>
          </cell>
          <cell r="O288">
            <v>65</v>
          </cell>
        </row>
        <row r="289">
          <cell r="G289" t="str">
            <v>CTIME-MINIMUM</v>
          </cell>
          <cell r="H289" t="str">
            <v>COMM TIME CHRG - MINIMUM</v>
          </cell>
          <cell r="I289">
            <v>65</v>
          </cell>
          <cell r="J289" t="str">
            <v/>
          </cell>
          <cell r="K289">
            <v>0</v>
          </cell>
          <cell r="L289" t="str">
            <v>Taxable</v>
          </cell>
          <cell r="M289" t="str">
            <v>Yes</v>
          </cell>
          <cell r="N289" t="str">
            <v/>
          </cell>
          <cell r="O289">
            <v>65</v>
          </cell>
        </row>
        <row r="290">
          <cell r="G290" t="str">
            <v>CTIME-MINIMUM</v>
          </cell>
          <cell r="H290" t="str">
            <v>COMM TIME CHRG - MINIMUM</v>
          </cell>
          <cell r="I290">
            <v>65</v>
          </cell>
          <cell r="J290" t="str">
            <v/>
          </cell>
          <cell r="K290">
            <v>0</v>
          </cell>
          <cell r="L290" t="str">
            <v>Taxable</v>
          </cell>
          <cell r="M290" t="str">
            <v>Yes</v>
          </cell>
          <cell r="N290" t="str">
            <v/>
          </cell>
          <cell r="O290">
            <v>65</v>
          </cell>
        </row>
        <row r="291">
          <cell r="G291" t="str">
            <v>CTIME-MINIMUM</v>
          </cell>
          <cell r="H291" t="str">
            <v>COMM TIME CHRG - MINIMUM</v>
          </cell>
          <cell r="I291">
            <v>65</v>
          </cell>
          <cell r="J291" t="str">
            <v/>
          </cell>
          <cell r="K291">
            <v>0</v>
          </cell>
          <cell r="L291" t="str">
            <v>Taxable</v>
          </cell>
          <cell r="M291" t="str">
            <v>Yes</v>
          </cell>
          <cell r="N291" t="str">
            <v/>
          </cell>
          <cell r="O291">
            <v>65</v>
          </cell>
        </row>
        <row r="292">
          <cell r="G292" t="str">
            <v>CTIME-XTRA15</v>
          </cell>
          <cell r="H292" t="str">
            <v>COMM TIME CHRG - XTRA PERSON</v>
          </cell>
          <cell r="I292">
            <v>10.5</v>
          </cell>
          <cell r="J292" t="str">
            <v/>
          </cell>
          <cell r="L292" t="str">
            <v>Taxable</v>
          </cell>
          <cell r="M292" t="str">
            <v>Yes</v>
          </cell>
          <cell r="N292" t="str">
            <v/>
          </cell>
          <cell r="O292">
            <v>10.5</v>
          </cell>
        </row>
        <row r="293">
          <cell r="G293" t="str">
            <v>CTIME-XTRA15</v>
          </cell>
          <cell r="H293" t="str">
            <v>COMM TIME CHRG - XTRA PERSON</v>
          </cell>
          <cell r="I293">
            <v>10.5</v>
          </cell>
          <cell r="J293" t="str">
            <v/>
          </cell>
          <cell r="L293" t="str">
            <v>Taxable</v>
          </cell>
          <cell r="M293" t="str">
            <v>Yes</v>
          </cell>
          <cell r="N293" t="str">
            <v/>
          </cell>
          <cell r="O293">
            <v>10.5</v>
          </cell>
        </row>
        <row r="294">
          <cell r="G294" t="str">
            <v>CTIME-XTRA15</v>
          </cell>
          <cell r="H294" t="str">
            <v>COMM TIME CHRG - XTRA PERSON</v>
          </cell>
          <cell r="I294">
            <v>10.5</v>
          </cell>
          <cell r="J294" t="str">
            <v/>
          </cell>
          <cell r="L294" t="str">
            <v>Taxable</v>
          </cell>
          <cell r="M294" t="str">
            <v>Yes</v>
          </cell>
          <cell r="N294" t="str">
            <v/>
          </cell>
          <cell r="O294">
            <v>10.5</v>
          </cell>
        </row>
        <row r="295">
          <cell r="G295" t="str">
            <v>CTIME-XTRA15</v>
          </cell>
          <cell r="H295" t="str">
            <v>COMM TIME CHRG - XTRA PERSON</v>
          </cell>
          <cell r="I295">
            <v>10.5</v>
          </cell>
          <cell r="J295" t="str">
            <v/>
          </cell>
          <cell r="L295" t="str">
            <v>Taxable</v>
          </cell>
          <cell r="M295" t="str">
            <v>Yes</v>
          </cell>
          <cell r="N295" t="str">
            <v/>
          </cell>
          <cell r="O295">
            <v>10.5</v>
          </cell>
        </row>
        <row r="296">
          <cell r="G296" t="str">
            <v>CTIME15</v>
          </cell>
          <cell r="H296" t="str">
            <v>COMM TIME CHRG -  15MIN</v>
          </cell>
          <cell r="I296">
            <v>30.26</v>
          </cell>
          <cell r="J296" t="str">
            <v/>
          </cell>
          <cell r="K296">
            <v>0</v>
          </cell>
          <cell r="L296" t="str">
            <v>Taxable</v>
          </cell>
          <cell r="M296" t="str">
            <v>Yes</v>
          </cell>
          <cell r="N296" t="str">
            <v/>
          </cell>
          <cell r="O296">
            <v>30.26</v>
          </cell>
        </row>
        <row r="297">
          <cell r="G297" t="str">
            <v>CTIME15</v>
          </cell>
          <cell r="H297" t="str">
            <v>COMM TIME CHRG -  15MIN</v>
          </cell>
          <cell r="I297">
            <v>30.26</v>
          </cell>
          <cell r="J297" t="str">
            <v/>
          </cell>
          <cell r="K297">
            <v>0</v>
          </cell>
          <cell r="L297" t="str">
            <v>Taxable</v>
          </cell>
          <cell r="M297" t="str">
            <v>Yes</v>
          </cell>
          <cell r="N297" t="str">
            <v/>
          </cell>
          <cell r="O297">
            <v>30.26</v>
          </cell>
        </row>
        <row r="298">
          <cell r="G298" t="str">
            <v>CTIME15</v>
          </cell>
          <cell r="H298" t="str">
            <v>COMM TIME CHRG -  15MIN</v>
          </cell>
          <cell r="I298">
            <v>30.26</v>
          </cell>
          <cell r="J298" t="str">
            <v/>
          </cell>
          <cell r="K298">
            <v>0</v>
          </cell>
          <cell r="L298" t="str">
            <v>Taxable</v>
          </cell>
          <cell r="M298" t="str">
            <v>Yes</v>
          </cell>
          <cell r="N298" t="str">
            <v/>
          </cell>
          <cell r="O298">
            <v>30.26</v>
          </cell>
        </row>
        <row r="299">
          <cell r="G299" t="str">
            <v>CTIME15</v>
          </cell>
          <cell r="H299" t="str">
            <v>COMM TIME CHRG -  15MIN</v>
          </cell>
          <cell r="I299">
            <v>30.26</v>
          </cell>
          <cell r="J299" t="str">
            <v/>
          </cell>
          <cell r="K299">
            <v>0</v>
          </cell>
          <cell r="L299" t="str">
            <v>Taxable</v>
          </cell>
          <cell r="M299" t="str">
            <v>Yes</v>
          </cell>
          <cell r="N299" t="str">
            <v/>
          </cell>
          <cell r="O299">
            <v>30.26</v>
          </cell>
        </row>
        <row r="300">
          <cell r="G300" t="str">
            <v>CTIME15</v>
          </cell>
          <cell r="H300" t="str">
            <v>COMM TIME CHRG -  15MIN</v>
          </cell>
          <cell r="I300">
            <v>30.26</v>
          </cell>
          <cell r="J300" t="str">
            <v/>
          </cell>
          <cell r="K300">
            <v>0</v>
          </cell>
          <cell r="L300" t="str">
            <v>Taxable</v>
          </cell>
          <cell r="M300" t="str">
            <v>Yes</v>
          </cell>
          <cell r="N300" t="str">
            <v/>
          </cell>
          <cell r="O300">
            <v>30.26</v>
          </cell>
        </row>
        <row r="301">
          <cell r="G301" t="str">
            <v>CTRIP-COMM</v>
          </cell>
          <cell r="H301" t="str">
            <v>RETURN TRIP CHARGE - COMM</v>
          </cell>
          <cell r="I301">
            <v>8</v>
          </cell>
          <cell r="J301" t="str">
            <v/>
          </cell>
          <cell r="K301">
            <v>0</v>
          </cell>
          <cell r="L301" t="str">
            <v>Taxable</v>
          </cell>
          <cell r="M301" t="str">
            <v>Yes</v>
          </cell>
          <cell r="N301" t="str">
            <v/>
          </cell>
          <cell r="O301">
            <v>8</v>
          </cell>
        </row>
        <row r="302">
          <cell r="G302" t="str">
            <v>CTRIP-COMM</v>
          </cell>
          <cell r="H302" t="str">
            <v>RETURN TRIP CHARGE - COMM</v>
          </cell>
          <cell r="I302">
            <v>8</v>
          </cell>
          <cell r="J302" t="str">
            <v/>
          </cell>
          <cell r="K302">
            <v>0</v>
          </cell>
          <cell r="L302" t="str">
            <v>Taxable</v>
          </cell>
          <cell r="M302" t="str">
            <v>Yes</v>
          </cell>
          <cell r="N302" t="str">
            <v/>
          </cell>
          <cell r="O302">
            <v>8</v>
          </cell>
        </row>
        <row r="303">
          <cell r="G303" t="str">
            <v>CTRIP-COMM</v>
          </cell>
          <cell r="H303" t="str">
            <v>RETURN TRIP CHARGE - COMM</v>
          </cell>
          <cell r="I303">
            <v>8</v>
          </cell>
          <cell r="J303" t="str">
            <v/>
          </cell>
          <cell r="K303">
            <v>0</v>
          </cell>
          <cell r="L303" t="str">
            <v>Taxable</v>
          </cell>
          <cell r="M303" t="str">
            <v>Yes</v>
          </cell>
          <cell r="N303" t="str">
            <v/>
          </cell>
          <cell r="O303">
            <v>8</v>
          </cell>
        </row>
        <row r="304">
          <cell r="G304" t="str">
            <v>CTRIP-COMM</v>
          </cell>
          <cell r="H304" t="str">
            <v>RETURN TRIP CHARGE - COMM</v>
          </cell>
          <cell r="I304">
            <v>8</v>
          </cell>
          <cell r="J304" t="str">
            <v/>
          </cell>
          <cell r="K304">
            <v>0</v>
          </cell>
          <cell r="L304" t="str">
            <v>Taxable</v>
          </cell>
          <cell r="M304" t="str">
            <v>Yes</v>
          </cell>
          <cell r="N304" t="str">
            <v/>
          </cell>
          <cell r="O304">
            <v>8</v>
          </cell>
        </row>
        <row r="305">
          <cell r="G305" t="str">
            <v>CTRIP-COMM</v>
          </cell>
          <cell r="H305" t="str">
            <v>RETURN TRIP CHARGE - COMM</v>
          </cell>
          <cell r="I305">
            <v>8</v>
          </cell>
          <cell r="J305" t="str">
            <v/>
          </cell>
          <cell r="K305">
            <v>0</v>
          </cell>
          <cell r="L305" t="str">
            <v>Taxable</v>
          </cell>
          <cell r="M305" t="str">
            <v>Yes</v>
          </cell>
          <cell r="N305" t="str">
            <v/>
          </cell>
          <cell r="O305">
            <v>8</v>
          </cell>
        </row>
        <row r="306">
          <cell r="G306" t="str">
            <v>CXTRA60</v>
          </cell>
          <cell r="H306" t="str">
            <v>EXTRA 60GAL COMM</v>
          </cell>
          <cell r="I306">
            <v>8.9499999999999993</v>
          </cell>
          <cell r="J306" t="str">
            <v/>
          </cell>
          <cell r="L306" t="str">
            <v>Taxable</v>
          </cell>
          <cell r="M306" t="str">
            <v>Yes</v>
          </cell>
          <cell r="N306" t="str">
            <v/>
          </cell>
          <cell r="O306">
            <v>8.9499999999999993</v>
          </cell>
        </row>
        <row r="307">
          <cell r="G307" t="str">
            <v>CXTRA60</v>
          </cell>
          <cell r="H307" t="str">
            <v>EXTRA 60GAL COMM</v>
          </cell>
          <cell r="I307">
            <v>8.9499999999999993</v>
          </cell>
          <cell r="J307" t="str">
            <v/>
          </cell>
          <cell r="L307" t="str">
            <v>Taxable</v>
          </cell>
          <cell r="M307" t="str">
            <v>Yes</v>
          </cell>
          <cell r="N307" t="str">
            <v/>
          </cell>
          <cell r="O307">
            <v>8.9499999999999993</v>
          </cell>
        </row>
        <row r="308">
          <cell r="G308" t="str">
            <v>CXTRA60</v>
          </cell>
          <cell r="H308" t="str">
            <v>EXTRA 60GAL COMM</v>
          </cell>
          <cell r="I308">
            <v>8.9499999999999993</v>
          </cell>
          <cell r="J308" t="str">
            <v/>
          </cell>
          <cell r="L308" t="str">
            <v>Taxable</v>
          </cell>
          <cell r="M308" t="str">
            <v>Yes</v>
          </cell>
          <cell r="N308" t="str">
            <v/>
          </cell>
          <cell r="O308">
            <v>8.9499999999999993</v>
          </cell>
        </row>
        <row r="309">
          <cell r="G309" t="str">
            <v>CXTRA60</v>
          </cell>
          <cell r="H309" t="str">
            <v>EXTRA 60GAL COMM</v>
          </cell>
          <cell r="I309">
            <v>8.9499999999999993</v>
          </cell>
          <cell r="J309" t="str">
            <v/>
          </cell>
          <cell r="L309" t="str">
            <v>Taxable</v>
          </cell>
          <cell r="M309" t="str">
            <v>Yes</v>
          </cell>
          <cell r="N309" t="str">
            <v/>
          </cell>
          <cell r="O309">
            <v>8.9499999999999993</v>
          </cell>
        </row>
        <row r="310">
          <cell r="G310" t="str">
            <v>CXTRA60</v>
          </cell>
          <cell r="H310" t="str">
            <v>EXTRA 60GAL COMM</v>
          </cell>
          <cell r="I310">
            <v>8.9499999999999993</v>
          </cell>
          <cell r="J310" t="str">
            <v/>
          </cell>
          <cell r="L310" t="str">
            <v>Taxable</v>
          </cell>
          <cell r="M310" t="str">
            <v>Yes</v>
          </cell>
          <cell r="N310" t="str">
            <v/>
          </cell>
          <cell r="O310">
            <v>8.9499999999999993</v>
          </cell>
        </row>
        <row r="311">
          <cell r="G311" t="str">
            <v>CXTRA65B</v>
          </cell>
          <cell r="H311" t="str">
            <v>EXTRA 65GAL BEAR COMM</v>
          </cell>
          <cell r="I311">
            <v>9.6</v>
          </cell>
          <cell r="J311" t="str">
            <v/>
          </cell>
          <cell r="L311" t="str">
            <v>Taxable</v>
          </cell>
          <cell r="M311" t="str">
            <v>Yes</v>
          </cell>
          <cell r="N311" t="str">
            <v/>
          </cell>
          <cell r="O311">
            <v>9.6</v>
          </cell>
        </row>
        <row r="312">
          <cell r="G312" t="str">
            <v>CXTRA65B</v>
          </cell>
          <cell r="H312" t="str">
            <v>EXTRA 65GAL BEAR COMM</v>
          </cell>
          <cell r="I312">
            <v>9.6</v>
          </cell>
          <cell r="J312" t="str">
            <v/>
          </cell>
          <cell r="L312" t="str">
            <v>Taxable</v>
          </cell>
          <cell r="M312" t="str">
            <v>Yes</v>
          </cell>
          <cell r="N312" t="str">
            <v/>
          </cell>
          <cell r="O312">
            <v>9.6</v>
          </cell>
        </row>
        <row r="313">
          <cell r="G313" t="str">
            <v>CXTRA65B</v>
          </cell>
          <cell r="H313" t="str">
            <v>EXTRA 65GAL BEAR COMM</v>
          </cell>
          <cell r="I313">
            <v>9.6</v>
          </cell>
          <cell r="J313" t="str">
            <v/>
          </cell>
          <cell r="L313" t="str">
            <v>Taxable</v>
          </cell>
          <cell r="M313" t="str">
            <v>Yes</v>
          </cell>
          <cell r="N313" t="str">
            <v/>
          </cell>
          <cell r="O313">
            <v>9.6</v>
          </cell>
        </row>
        <row r="314">
          <cell r="G314" t="str">
            <v>CXTRA65B</v>
          </cell>
          <cell r="H314" t="str">
            <v>EXTRA 65GAL BEAR COMM</v>
          </cell>
          <cell r="I314">
            <v>9.6</v>
          </cell>
          <cell r="J314" t="str">
            <v/>
          </cell>
          <cell r="L314" t="str">
            <v>Taxable</v>
          </cell>
          <cell r="M314" t="str">
            <v>Yes</v>
          </cell>
          <cell r="N314" t="str">
            <v/>
          </cell>
          <cell r="O314">
            <v>9.6</v>
          </cell>
        </row>
        <row r="315">
          <cell r="G315" t="str">
            <v>CXTRA65B</v>
          </cell>
          <cell r="H315" t="str">
            <v>EXTRA 65GAL BEAR COMM</v>
          </cell>
          <cell r="I315">
            <v>9.6</v>
          </cell>
          <cell r="J315" t="str">
            <v/>
          </cell>
          <cell r="L315" t="str">
            <v>Taxable</v>
          </cell>
          <cell r="M315" t="str">
            <v>Yes</v>
          </cell>
          <cell r="N315" t="str">
            <v/>
          </cell>
          <cell r="O315">
            <v>9.6</v>
          </cell>
        </row>
        <row r="316">
          <cell r="G316" t="str">
            <v>CXTRA90</v>
          </cell>
          <cell r="H316" t="str">
            <v>EXTRA 90GAL COMM</v>
          </cell>
          <cell r="I316">
            <v>10.31</v>
          </cell>
          <cell r="J316" t="str">
            <v/>
          </cell>
          <cell r="L316" t="str">
            <v>Taxable</v>
          </cell>
          <cell r="M316" t="str">
            <v>Yes</v>
          </cell>
          <cell r="N316" t="str">
            <v/>
          </cell>
          <cell r="O316">
            <v>10.31</v>
          </cell>
        </row>
        <row r="317">
          <cell r="G317" t="str">
            <v>CXTRA90</v>
          </cell>
          <cell r="H317" t="str">
            <v>EXTRA 90GAL COMM</v>
          </cell>
          <cell r="I317">
            <v>10.31</v>
          </cell>
          <cell r="J317" t="str">
            <v/>
          </cell>
          <cell r="L317" t="str">
            <v>Taxable</v>
          </cell>
          <cell r="M317" t="str">
            <v>Yes</v>
          </cell>
          <cell r="N317" t="str">
            <v/>
          </cell>
          <cell r="O317">
            <v>10.31</v>
          </cell>
        </row>
        <row r="318">
          <cell r="G318" t="str">
            <v>CXTRA90</v>
          </cell>
          <cell r="H318" t="str">
            <v>EXTRA 90GAL COMM</v>
          </cell>
          <cell r="I318">
            <v>10.31</v>
          </cell>
          <cell r="J318" t="str">
            <v/>
          </cell>
          <cell r="L318" t="str">
            <v>Taxable</v>
          </cell>
          <cell r="M318" t="str">
            <v>Yes</v>
          </cell>
          <cell r="N318" t="str">
            <v/>
          </cell>
          <cell r="O318">
            <v>10.31</v>
          </cell>
        </row>
        <row r="319">
          <cell r="G319" t="str">
            <v>CXTRA90</v>
          </cell>
          <cell r="H319" t="str">
            <v>EXTRA 90GAL COMM</v>
          </cell>
          <cell r="I319">
            <v>10.31</v>
          </cell>
          <cell r="J319" t="str">
            <v/>
          </cell>
          <cell r="L319" t="str">
            <v>Taxable</v>
          </cell>
          <cell r="M319" t="str">
            <v>Yes</v>
          </cell>
          <cell r="N319" t="str">
            <v/>
          </cell>
          <cell r="O319">
            <v>10.31</v>
          </cell>
        </row>
        <row r="320">
          <cell r="G320" t="str">
            <v>CXTRA90</v>
          </cell>
          <cell r="H320" t="str">
            <v>EXTRA 90GAL COMM</v>
          </cell>
          <cell r="I320">
            <v>10.31</v>
          </cell>
          <cell r="J320" t="str">
            <v/>
          </cell>
          <cell r="L320" t="str">
            <v>Taxable</v>
          </cell>
          <cell r="M320" t="str">
            <v>Yes</v>
          </cell>
          <cell r="N320" t="str">
            <v/>
          </cell>
          <cell r="O320">
            <v>10.31</v>
          </cell>
        </row>
        <row r="321">
          <cell r="G321" t="str">
            <v>CXTRA95B</v>
          </cell>
          <cell r="H321" t="str">
            <v>EXTRA 95GAL BEAR COMM</v>
          </cell>
          <cell r="I321">
            <v>10.66</v>
          </cell>
          <cell r="J321" t="str">
            <v/>
          </cell>
          <cell r="L321" t="str">
            <v>Taxable</v>
          </cell>
          <cell r="M321" t="str">
            <v>Yes</v>
          </cell>
          <cell r="N321" t="str">
            <v/>
          </cell>
          <cell r="O321">
            <v>10.66</v>
          </cell>
        </row>
        <row r="322">
          <cell r="G322" t="str">
            <v>CXTRA95B</v>
          </cell>
          <cell r="H322" t="str">
            <v>EXTRA 95GAL BEAR COMM</v>
          </cell>
          <cell r="I322">
            <v>10.66</v>
          </cell>
          <cell r="J322" t="str">
            <v/>
          </cell>
          <cell r="L322" t="str">
            <v>Taxable</v>
          </cell>
          <cell r="M322" t="str">
            <v>Yes</v>
          </cell>
          <cell r="N322" t="str">
            <v/>
          </cell>
          <cell r="O322">
            <v>10.66</v>
          </cell>
        </row>
        <row r="323">
          <cell r="G323" t="str">
            <v>CXTRA95B</v>
          </cell>
          <cell r="H323" t="str">
            <v>EXTRA 95GAL BEAR COMM</v>
          </cell>
          <cell r="I323">
            <v>10.66</v>
          </cell>
          <cell r="J323" t="str">
            <v/>
          </cell>
          <cell r="L323" t="str">
            <v>Taxable</v>
          </cell>
          <cell r="M323" t="str">
            <v>Yes</v>
          </cell>
          <cell r="N323" t="str">
            <v/>
          </cell>
          <cell r="O323">
            <v>10.66</v>
          </cell>
        </row>
        <row r="324">
          <cell r="G324" t="str">
            <v>CXTRA95B</v>
          </cell>
          <cell r="H324" t="str">
            <v>EXTRA 95GAL BEAR COMM</v>
          </cell>
          <cell r="I324">
            <v>10.66</v>
          </cell>
          <cell r="J324" t="str">
            <v/>
          </cell>
          <cell r="L324" t="str">
            <v>Taxable</v>
          </cell>
          <cell r="M324" t="str">
            <v>Yes</v>
          </cell>
          <cell r="N324" t="str">
            <v/>
          </cell>
          <cell r="O324">
            <v>10.66</v>
          </cell>
        </row>
        <row r="325">
          <cell r="G325" t="str">
            <v>CXTRA95B</v>
          </cell>
          <cell r="H325" t="str">
            <v>EXTRA 95GAL BEAR COMM</v>
          </cell>
          <cell r="I325">
            <v>10.66</v>
          </cell>
          <cell r="J325" t="str">
            <v/>
          </cell>
          <cell r="L325" t="str">
            <v>Taxable</v>
          </cell>
          <cell r="M325" t="str">
            <v>Yes</v>
          </cell>
          <cell r="N325" t="str">
            <v/>
          </cell>
          <cell r="O325">
            <v>10.66</v>
          </cell>
        </row>
        <row r="326">
          <cell r="G326" t="str">
            <v>DISP</v>
          </cell>
          <cell r="H326" t="str">
            <v>DISPOSAL FEE PER TON</v>
          </cell>
          <cell r="I326">
            <v>120</v>
          </cell>
          <cell r="J326" t="str">
            <v/>
          </cell>
          <cell r="K326">
            <v>0</v>
          </cell>
          <cell r="L326" t="str">
            <v>Taxable</v>
          </cell>
          <cell r="M326" t="str">
            <v>Yes</v>
          </cell>
          <cell r="N326" t="str">
            <v/>
          </cell>
          <cell r="O326">
            <v>120</v>
          </cell>
        </row>
        <row r="327">
          <cell r="G327" t="str">
            <v>DISP</v>
          </cell>
          <cell r="H327" t="str">
            <v>DISPOSAL FEE PER TON</v>
          </cell>
          <cell r="I327">
            <v>120</v>
          </cell>
          <cell r="J327" t="str">
            <v/>
          </cell>
          <cell r="K327">
            <v>0</v>
          </cell>
          <cell r="L327" t="str">
            <v>Taxable</v>
          </cell>
          <cell r="M327" t="str">
            <v>Yes</v>
          </cell>
          <cell r="N327" t="str">
            <v/>
          </cell>
          <cell r="O327">
            <v>120</v>
          </cell>
        </row>
        <row r="328">
          <cell r="G328" t="str">
            <v>DISP</v>
          </cell>
          <cell r="H328" t="str">
            <v>DISPOSAL FEE PER TON</v>
          </cell>
          <cell r="I328">
            <v>120</v>
          </cell>
          <cell r="J328" t="str">
            <v/>
          </cell>
          <cell r="K328">
            <v>0</v>
          </cell>
          <cell r="L328" t="str">
            <v>Taxable</v>
          </cell>
          <cell r="M328" t="str">
            <v>Yes</v>
          </cell>
          <cell r="N328" t="str">
            <v/>
          </cell>
          <cell r="O328">
            <v>120</v>
          </cell>
        </row>
        <row r="329">
          <cell r="G329" t="str">
            <v>DISP</v>
          </cell>
          <cell r="H329" t="str">
            <v>DISPOSAL FEE PER TON</v>
          </cell>
          <cell r="I329">
            <v>120</v>
          </cell>
          <cell r="J329" t="str">
            <v/>
          </cell>
          <cell r="K329">
            <v>0</v>
          </cell>
          <cell r="L329" t="str">
            <v>Taxable</v>
          </cell>
          <cell r="M329" t="str">
            <v>Yes</v>
          </cell>
          <cell r="N329" t="str">
            <v/>
          </cell>
          <cell r="O329">
            <v>120</v>
          </cell>
        </row>
        <row r="330">
          <cell r="G330" t="str">
            <v>DISP</v>
          </cell>
          <cell r="H330" t="str">
            <v>DISPOSAL FEE PER TON</v>
          </cell>
          <cell r="I330">
            <v>120</v>
          </cell>
          <cell r="J330" t="str">
            <v/>
          </cell>
          <cell r="K330">
            <v>0</v>
          </cell>
          <cell r="L330" t="str">
            <v>Taxable</v>
          </cell>
          <cell r="M330" t="str">
            <v>Yes</v>
          </cell>
          <cell r="N330" t="str">
            <v/>
          </cell>
          <cell r="O330">
            <v>120</v>
          </cell>
        </row>
        <row r="331">
          <cell r="G331" t="str">
            <v>DISPAPPL</v>
          </cell>
          <cell r="H331" t="str">
            <v>DUMP FEE - APPLIANCE</v>
          </cell>
          <cell r="I331">
            <v>10</v>
          </cell>
          <cell r="J331" t="str">
            <v/>
          </cell>
          <cell r="K331">
            <v>0</v>
          </cell>
          <cell r="L331" t="str">
            <v>Taxable</v>
          </cell>
          <cell r="M331" t="str">
            <v>No</v>
          </cell>
          <cell r="N331" t="str">
            <v/>
          </cell>
          <cell r="O331">
            <v>10</v>
          </cell>
        </row>
        <row r="332">
          <cell r="G332" t="str">
            <v>DISPAPPL</v>
          </cell>
          <cell r="H332" t="str">
            <v>DUMP FEE - APPLIANCE</v>
          </cell>
          <cell r="I332">
            <v>10</v>
          </cell>
          <cell r="J332" t="str">
            <v/>
          </cell>
          <cell r="K332">
            <v>0</v>
          </cell>
          <cell r="L332" t="str">
            <v>Taxable</v>
          </cell>
          <cell r="M332" t="str">
            <v>No</v>
          </cell>
          <cell r="N332" t="str">
            <v/>
          </cell>
          <cell r="O332">
            <v>10</v>
          </cell>
        </row>
        <row r="333">
          <cell r="G333" t="str">
            <v>DISPAPPL</v>
          </cell>
          <cell r="H333" t="str">
            <v>DUMP FEE - APPLIANCE</v>
          </cell>
          <cell r="I333">
            <v>10</v>
          </cell>
          <cell r="J333" t="str">
            <v/>
          </cell>
          <cell r="K333">
            <v>0</v>
          </cell>
          <cell r="L333" t="str">
            <v>Taxable</v>
          </cell>
          <cell r="M333" t="str">
            <v>No</v>
          </cell>
          <cell r="N333" t="str">
            <v/>
          </cell>
          <cell r="O333">
            <v>10</v>
          </cell>
        </row>
        <row r="334">
          <cell r="G334" t="str">
            <v>DISPAPPL</v>
          </cell>
          <cell r="H334" t="str">
            <v>DUMP FEE - APPLIANCE</v>
          </cell>
          <cell r="I334">
            <v>10</v>
          </cell>
          <cell r="J334" t="str">
            <v/>
          </cell>
          <cell r="K334">
            <v>0</v>
          </cell>
          <cell r="L334" t="str">
            <v>Taxable</v>
          </cell>
          <cell r="M334" t="str">
            <v>No</v>
          </cell>
          <cell r="N334" t="str">
            <v/>
          </cell>
          <cell r="O334">
            <v>10</v>
          </cell>
        </row>
        <row r="335">
          <cell r="G335" t="str">
            <v>DISPAPPL</v>
          </cell>
          <cell r="H335" t="str">
            <v>DUMP FEE - APPLIANCE</v>
          </cell>
          <cell r="I335">
            <v>10</v>
          </cell>
          <cell r="J335" t="str">
            <v/>
          </cell>
          <cell r="K335">
            <v>0</v>
          </cell>
          <cell r="L335" t="str">
            <v>Taxable</v>
          </cell>
          <cell r="M335" t="str">
            <v>No</v>
          </cell>
          <cell r="N335" t="str">
            <v/>
          </cell>
          <cell r="O335">
            <v>10</v>
          </cell>
        </row>
        <row r="336">
          <cell r="G336" t="str">
            <v>DISPMETAL-RO</v>
          </cell>
          <cell r="H336" t="str">
            <v>DISPOSAL FEE METAL - RO</v>
          </cell>
          <cell r="I336">
            <v>34</v>
          </cell>
          <cell r="J336" t="str">
            <v/>
          </cell>
          <cell r="K336">
            <v>0</v>
          </cell>
          <cell r="L336" t="str">
            <v>Taxable</v>
          </cell>
          <cell r="M336" t="str">
            <v>No</v>
          </cell>
          <cell r="N336" t="str">
            <v/>
          </cell>
          <cell r="O336">
            <v>34</v>
          </cell>
        </row>
        <row r="337">
          <cell r="G337" t="str">
            <v>DISPMETAL-RO</v>
          </cell>
          <cell r="H337" t="str">
            <v>DISPOSAL FEE METAL - RO</v>
          </cell>
          <cell r="I337">
            <v>34</v>
          </cell>
          <cell r="J337" t="str">
            <v/>
          </cell>
          <cell r="K337">
            <v>0</v>
          </cell>
          <cell r="L337" t="str">
            <v>Taxable</v>
          </cell>
          <cell r="M337" t="str">
            <v>No</v>
          </cell>
          <cell r="N337" t="str">
            <v/>
          </cell>
          <cell r="O337">
            <v>34</v>
          </cell>
        </row>
        <row r="338">
          <cell r="G338" t="str">
            <v>DISPMETAL-RO</v>
          </cell>
          <cell r="H338" t="str">
            <v>DISPOSAL FEE METAL - RO</v>
          </cell>
          <cell r="I338">
            <v>34</v>
          </cell>
          <cell r="J338" t="str">
            <v/>
          </cell>
          <cell r="K338">
            <v>0</v>
          </cell>
          <cell r="L338" t="str">
            <v>Taxable</v>
          </cell>
          <cell r="M338" t="str">
            <v>No</v>
          </cell>
          <cell r="N338" t="str">
            <v/>
          </cell>
          <cell r="O338">
            <v>34</v>
          </cell>
        </row>
        <row r="339">
          <cell r="G339" t="str">
            <v>DISPMETAL-RO</v>
          </cell>
          <cell r="H339" t="str">
            <v>DISPOSAL FEE METAL - RO</v>
          </cell>
          <cell r="I339">
            <v>34</v>
          </cell>
          <cell r="J339" t="str">
            <v/>
          </cell>
          <cell r="K339">
            <v>0</v>
          </cell>
          <cell r="L339" t="str">
            <v>Taxable</v>
          </cell>
          <cell r="M339" t="str">
            <v>No</v>
          </cell>
          <cell r="N339" t="str">
            <v/>
          </cell>
          <cell r="O339">
            <v>34</v>
          </cell>
        </row>
        <row r="340">
          <cell r="G340" t="str">
            <v>DISPMETAL-RO</v>
          </cell>
          <cell r="H340" t="str">
            <v>DISPOSAL FEE METAL - RO</v>
          </cell>
          <cell r="I340">
            <v>34</v>
          </cell>
          <cell r="J340" t="str">
            <v/>
          </cell>
          <cell r="K340">
            <v>0</v>
          </cell>
          <cell r="L340" t="str">
            <v>Taxable</v>
          </cell>
          <cell r="M340" t="str">
            <v>No</v>
          </cell>
          <cell r="N340" t="str">
            <v/>
          </cell>
          <cell r="O340">
            <v>34</v>
          </cell>
        </row>
        <row r="341">
          <cell r="G341" t="str">
            <v>DISPRH</v>
          </cell>
          <cell r="H341" t="str">
            <v>DISPOSAL TONNAGE-RH</v>
          </cell>
          <cell r="I341">
            <v>138.97999999999999</v>
          </cell>
          <cell r="J341" t="str">
            <v/>
          </cell>
          <cell r="L341" t="str">
            <v>Taxable</v>
          </cell>
          <cell r="M341" t="str">
            <v>No</v>
          </cell>
          <cell r="N341" t="str">
            <v/>
          </cell>
          <cell r="O341">
            <v>138.97999999999999</v>
          </cell>
        </row>
        <row r="342">
          <cell r="G342" t="str">
            <v>DISPRH</v>
          </cell>
          <cell r="H342" t="str">
            <v>DISPOSAL TONNAGE-RH</v>
          </cell>
          <cell r="I342">
            <v>138.97999999999999</v>
          </cell>
          <cell r="J342" t="str">
            <v/>
          </cell>
          <cell r="L342" t="str">
            <v>Taxable</v>
          </cell>
          <cell r="M342" t="str">
            <v>No</v>
          </cell>
          <cell r="N342" t="str">
            <v/>
          </cell>
          <cell r="O342">
            <v>138.97999999999999</v>
          </cell>
        </row>
        <row r="343">
          <cell r="G343" t="str">
            <v>DISPRH</v>
          </cell>
          <cell r="H343" t="str">
            <v>DISPOSAL TONNAGE-RH</v>
          </cell>
          <cell r="I343">
            <v>138.97999999999999</v>
          </cell>
          <cell r="J343" t="str">
            <v/>
          </cell>
          <cell r="L343" t="str">
            <v>Taxable</v>
          </cell>
          <cell r="M343" t="str">
            <v>No</v>
          </cell>
          <cell r="N343" t="str">
            <v/>
          </cell>
          <cell r="O343">
            <v>138.97999999999999</v>
          </cell>
        </row>
        <row r="344">
          <cell r="G344" t="str">
            <v>DISPRH</v>
          </cell>
          <cell r="H344" t="str">
            <v>DISPOSAL TONNAGE-RH</v>
          </cell>
          <cell r="I344">
            <v>138.97999999999999</v>
          </cell>
          <cell r="J344" t="str">
            <v/>
          </cell>
          <cell r="L344" t="str">
            <v>Taxable</v>
          </cell>
          <cell r="M344" t="str">
            <v>No</v>
          </cell>
          <cell r="N344" t="str">
            <v/>
          </cell>
          <cell r="O344">
            <v>138.97999999999999</v>
          </cell>
        </row>
        <row r="345">
          <cell r="G345" t="str">
            <v>DISPRH</v>
          </cell>
          <cell r="H345" t="str">
            <v>DISPOSAL TONNAGE-RH</v>
          </cell>
          <cell r="I345">
            <v>138.97999999999999</v>
          </cell>
          <cell r="J345" t="str">
            <v/>
          </cell>
          <cell r="L345" t="str">
            <v>Taxable</v>
          </cell>
          <cell r="M345" t="str">
            <v>No</v>
          </cell>
          <cell r="N345" t="str">
            <v/>
          </cell>
          <cell r="O345">
            <v>138.97999999999999</v>
          </cell>
        </row>
        <row r="346">
          <cell r="G346" t="str">
            <v>DISPRH-APPL</v>
          </cell>
          <cell r="H346" t="str">
            <v>RH DUMP FEE - APPLIANCE</v>
          </cell>
          <cell r="I346">
            <v>30</v>
          </cell>
          <cell r="J346" t="str">
            <v/>
          </cell>
          <cell r="L346" t="str">
            <v>Taxable</v>
          </cell>
          <cell r="M346" t="str">
            <v>No</v>
          </cell>
          <cell r="N346" t="str">
            <v/>
          </cell>
          <cell r="O346">
            <v>30</v>
          </cell>
        </row>
        <row r="347">
          <cell r="G347" t="str">
            <v>DISPRH-APPL</v>
          </cell>
          <cell r="H347" t="str">
            <v>RH DUMP FEE - APPLIANCE</v>
          </cell>
          <cell r="I347">
            <v>30</v>
          </cell>
          <cell r="J347" t="str">
            <v/>
          </cell>
          <cell r="L347" t="str">
            <v>Taxable</v>
          </cell>
          <cell r="M347" t="str">
            <v>No</v>
          </cell>
          <cell r="N347" t="str">
            <v/>
          </cell>
          <cell r="O347">
            <v>30</v>
          </cell>
        </row>
        <row r="348">
          <cell r="G348" t="str">
            <v>DISPRH-APPL</v>
          </cell>
          <cell r="H348" t="str">
            <v>RH DUMP FEE - APPLIANCE</v>
          </cell>
          <cell r="I348">
            <v>30</v>
          </cell>
          <cell r="J348" t="str">
            <v/>
          </cell>
          <cell r="L348" t="str">
            <v>Taxable</v>
          </cell>
          <cell r="M348" t="str">
            <v>No</v>
          </cell>
          <cell r="N348" t="str">
            <v/>
          </cell>
          <cell r="O348">
            <v>30</v>
          </cell>
        </row>
        <row r="349">
          <cell r="G349" t="str">
            <v>DISPRH-APPL</v>
          </cell>
          <cell r="H349" t="str">
            <v>RH DUMP FEE - APPLIANCE</v>
          </cell>
          <cell r="I349">
            <v>30</v>
          </cell>
          <cell r="J349" t="str">
            <v/>
          </cell>
          <cell r="L349" t="str">
            <v>Taxable</v>
          </cell>
          <cell r="M349" t="str">
            <v>No</v>
          </cell>
          <cell r="N349" t="str">
            <v/>
          </cell>
          <cell r="O349">
            <v>30</v>
          </cell>
        </row>
        <row r="350">
          <cell r="G350" t="str">
            <v>DISPRH-APPL</v>
          </cell>
          <cell r="H350" t="str">
            <v>RH DUMP FEE - APPLIANCE</v>
          </cell>
          <cell r="I350">
            <v>30</v>
          </cell>
          <cell r="J350" t="str">
            <v/>
          </cell>
          <cell r="L350" t="str">
            <v>Taxable</v>
          </cell>
          <cell r="M350" t="str">
            <v>No</v>
          </cell>
          <cell r="N350" t="str">
            <v/>
          </cell>
          <cell r="O350">
            <v>30</v>
          </cell>
        </row>
        <row r="351">
          <cell r="G351" t="str">
            <v>DISPWD-RO</v>
          </cell>
          <cell r="H351" t="str">
            <v>DISPOSAL FEE WOOD - RO</v>
          </cell>
          <cell r="I351">
            <v>70</v>
          </cell>
          <cell r="J351" t="str">
            <v/>
          </cell>
          <cell r="K351">
            <v>0</v>
          </cell>
          <cell r="L351" t="str">
            <v>Taxable</v>
          </cell>
          <cell r="M351" t="str">
            <v>No</v>
          </cell>
          <cell r="N351" t="str">
            <v/>
          </cell>
          <cell r="O351">
            <v>70</v>
          </cell>
        </row>
        <row r="352">
          <cell r="G352" t="str">
            <v>DISPWD-RO</v>
          </cell>
          <cell r="H352" t="str">
            <v>DISPOSAL FEE WOOD - RO</v>
          </cell>
          <cell r="I352">
            <v>70</v>
          </cell>
          <cell r="J352" t="str">
            <v/>
          </cell>
          <cell r="K352">
            <v>0</v>
          </cell>
          <cell r="L352" t="str">
            <v>Taxable</v>
          </cell>
          <cell r="M352" t="str">
            <v>No</v>
          </cell>
          <cell r="N352" t="str">
            <v/>
          </cell>
          <cell r="O352">
            <v>70</v>
          </cell>
        </row>
        <row r="353">
          <cell r="G353" t="str">
            <v>DISPWD-RO</v>
          </cell>
          <cell r="H353" t="str">
            <v>DISPOSAL FEE WOOD - RO</v>
          </cell>
          <cell r="I353">
            <v>70</v>
          </cell>
          <cell r="J353" t="str">
            <v/>
          </cell>
          <cell r="K353">
            <v>0</v>
          </cell>
          <cell r="L353" t="str">
            <v>Taxable</v>
          </cell>
          <cell r="M353" t="str">
            <v>No</v>
          </cell>
          <cell r="N353" t="str">
            <v/>
          </cell>
          <cell r="O353">
            <v>70</v>
          </cell>
        </row>
        <row r="354">
          <cell r="G354" t="str">
            <v>DISPWD-RO</v>
          </cell>
          <cell r="H354" t="str">
            <v>DISPOSAL FEE WOOD - RO</v>
          </cell>
          <cell r="I354">
            <v>70</v>
          </cell>
          <cell r="J354" t="str">
            <v/>
          </cell>
          <cell r="K354">
            <v>0</v>
          </cell>
          <cell r="L354" t="str">
            <v>Taxable</v>
          </cell>
          <cell r="M354" t="str">
            <v>No</v>
          </cell>
          <cell r="N354" t="str">
            <v/>
          </cell>
          <cell r="O354">
            <v>70</v>
          </cell>
        </row>
        <row r="355">
          <cell r="G355" t="str">
            <v>DISPWD-RO</v>
          </cell>
          <cell r="H355" t="str">
            <v>DISPOSAL FEE WOOD - RO</v>
          </cell>
          <cell r="I355">
            <v>70</v>
          </cell>
          <cell r="J355" t="str">
            <v/>
          </cell>
          <cell r="K355">
            <v>0</v>
          </cell>
          <cell r="L355" t="str">
            <v>Taxable</v>
          </cell>
          <cell r="M355" t="str">
            <v>No</v>
          </cell>
          <cell r="N355" t="str">
            <v/>
          </cell>
          <cell r="O355">
            <v>70</v>
          </cell>
        </row>
        <row r="356">
          <cell r="G356" t="str">
            <v>EXTRAR</v>
          </cell>
          <cell r="H356" t="str">
            <v>EXTRA CAN/BAGS</v>
          </cell>
          <cell r="I356">
            <v>6.32</v>
          </cell>
          <cell r="J356" t="str">
            <v/>
          </cell>
          <cell r="K356">
            <v>0</v>
          </cell>
          <cell r="L356" t="str">
            <v>Taxable</v>
          </cell>
          <cell r="M356" t="str">
            <v>Yes</v>
          </cell>
          <cell r="N356" t="str">
            <v/>
          </cell>
          <cell r="O356">
            <v>6.32</v>
          </cell>
        </row>
        <row r="357">
          <cell r="G357" t="str">
            <v>EXTRAR</v>
          </cell>
          <cell r="H357" t="str">
            <v>EXTRA CAN/BAGS</v>
          </cell>
          <cell r="I357">
            <v>6.32</v>
          </cell>
          <cell r="J357" t="str">
            <v/>
          </cell>
          <cell r="K357">
            <v>0</v>
          </cell>
          <cell r="L357" t="str">
            <v>Taxable</v>
          </cell>
          <cell r="M357" t="str">
            <v>Yes</v>
          </cell>
          <cell r="N357" t="str">
            <v/>
          </cell>
          <cell r="O357">
            <v>6.32</v>
          </cell>
        </row>
        <row r="358">
          <cell r="G358" t="str">
            <v>EXTRAR</v>
          </cell>
          <cell r="H358" t="str">
            <v>EXTRA CAN/BAGS</v>
          </cell>
          <cell r="I358">
            <v>6.32</v>
          </cell>
          <cell r="J358" t="str">
            <v/>
          </cell>
          <cell r="K358">
            <v>0</v>
          </cell>
          <cell r="L358" t="str">
            <v>Taxable</v>
          </cell>
          <cell r="M358" t="str">
            <v>Yes</v>
          </cell>
          <cell r="N358" t="str">
            <v/>
          </cell>
          <cell r="O358">
            <v>6.32</v>
          </cell>
        </row>
        <row r="359">
          <cell r="G359" t="str">
            <v>EXTRAR</v>
          </cell>
          <cell r="H359" t="str">
            <v>EXTRA CAN/BAGS</v>
          </cell>
          <cell r="I359">
            <v>6.32</v>
          </cell>
          <cell r="J359" t="str">
            <v/>
          </cell>
          <cell r="K359">
            <v>0</v>
          </cell>
          <cell r="L359" t="str">
            <v>Taxable</v>
          </cell>
          <cell r="M359" t="str">
            <v>Yes</v>
          </cell>
          <cell r="N359" t="str">
            <v/>
          </cell>
          <cell r="O359">
            <v>6.32</v>
          </cell>
        </row>
        <row r="360">
          <cell r="G360" t="str">
            <v>EXTRAR</v>
          </cell>
          <cell r="H360" t="str">
            <v>EXTRA CAN/BAGS</v>
          </cell>
          <cell r="I360">
            <v>6.32</v>
          </cell>
          <cell r="J360" t="str">
            <v/>
          </cell>
          <cell r="K360">
            <v>0</v>
          </cell>
          <cell r="L360" t="str">
            <v>Taxable</v>
          </cell>
          <cell r="M360" t="str">
            <v>Yes</v>
          </cell>
          <cell r="N360" t="str">
            <v/>
          </cell>
          <cell r="O360">
            <v>6.32</v>
          </cell>
        </row>
        <row r="361">
          <cell r="G361" t="str">
            <v>FILL</v>
          </cell>
          <cell r="H361" t="str">
            <v>FILL</v>
          </cell>
          <cell r="I361">
            <v>4</v>
          </cell>
          <cell r="J361" t="str">
            <v/>
          </cell>
          <cell r="L361" t="str">
            <v>Taxable</v>
          </cell>
          <cell r="M361" t="str">
            <v>Yes</v>
          </cell>
          <cell r="N361" t="str">
            <v/>
          </cell>
          <cell r="O361">
            <v>4</v>
          </cell>
        </row>
        <row r="362">
          <cell r="G362" t="str">
            <v>FILL</v>
          </cell>
          <cell r="H362" t="str">
            <v>FILL</v>
          </cell>
          <cell r="I362">
            <v>4</v>
          </cell>
          <cell r="J362" t="str">
            <v/>
          </cell>
          <cell r="L362" t="str">
            <v>Taxable</v>
          </cell>
          <cell r="M362" t="str">
            <v>Yes</v>
          </cell>
          <cell r="N362" t="str">
            <v/>
          </cell>
          <cell r="O362">
            <v>4</v>
          </cell>
        </row>
        <row r="363">
          <cell r="G363" t="str">
            <v>FILL</v>
          </cell>
          <cell r="H363" t="str">
            <v>FILL</v>
          </cell>
          <cell r="I363">
            <v>4</v>
          </cell>
          <cell r="J363" t="str">
            <v/>
          </cell>
          <cell r="L363" t="str">
            <v>Taxable</v>
          </cell>
          <cell r="M363" t="str">
            <v>Yes</v>
          </cell>
          <cell r="N363" t="str">
            <v/>
          </cell>
          <cell r="O363">
            <v>4</v>
          </cell>
        </row>
        <row r="364">
          <cell r="G364" t="str">
            <v>FILL</v>
          </cell>
          <cell r="H364" t="str">
            <v>FILL</v>
          </cell>
          <cell r="I364">
            <v>4</v>
          </cell>
          <cell r="J364" t="str">
            <v/>
          </cell>
          <cell r="L364" t="str">
            <v>Taxable</v>
          </cell>
          <cell r="M364" t="str">
            <v>Yes</v>
          </cell>
          <cell r="N364" t="str">
            <v/>
          </cell>
          <cell r="O364">
            <v>4</v>
          </cell>
        </row>
        <row r="365">
          <cell r="G365" t="str">
            <v>FILL</v>
          </cell>
          <cell r="H365" t="str">
            <v>FILL</v>
          </cell>
          <cell r="I365">
            <v>4</v>
          </cell>
          <cell r="J365" t="str">
            <v/>
          </cell>
          <cell r="L365" t="str">
            <v>Taxable</v>
          </cell>
          <cell r="M365" t="str">
            <v>Yes</v>
          </cell>
          <cell r="N365" t="str">
            <v/>
          </cell>
          <cell r="O365">
            <v>4</v>
          </cell>
        </row>
        <row r="366">
          <cell r="G366" t="str">
            <v>HAULFLATREC-RO-ASH</v>
          </cell>
          <cell r="H366" t="str">
            <v>HAUL FLAT FEE RECY - RO/ASH</v>
          </cell>
          <cell r="I366">
            <v>707.54</v>
          </cell>
          <cell r="J366" t="str">
            <v/>
          </cell>
          <cell r="L366" t="str">
            <v>Taxable</v>
          </cell>
          <cell r="M366" t="str">
            <v>Yes</v>
          </cell>
          <cell r="N366" t="str">
            <v/>
          </cell>
          <cell r="O366">
            <v>707.54</v>
          </cell>
        </row>
        <row r="367">
          <cell r="G367" t="str">
            <v>HAULFLATREC-RO-ASH</v>
          </cell>
          <cell r="H367" t="str">
            <v>HAUL FLAT FEE RECY - RO/ASH</v>
          </cell>
          <cell r="I367">
            <v>707.54</v>
          </cell>
          <cell r="J367" t="str">
            <v/>
          </cell>
          <cell r="L367" t="str">
            <v>Taxable</v>
          </cell>
          <cell r="M367" t="str">
            <v>Yes</v>
          </cell>
          <cell r="N367" t="str">
            <v/>
          </cell>
          <cell r="O367">
            <v>707.54</v>
          </cell>
        </row>
        <row r="368">
          <cell r="G368" t="str">
            <v>HAULFLATREC-RO-ASH</v>
          </cell>
          <cell r="H368" t="str">
            <v>HAUL FLAT FEE RECY - RO/ASH</v>
          </cell>
          <cell r="I368">
            <v>707.54</v>
          </cell>
          <cell r="J368" t="str">
            <v/>
          </cell>
          <cell r="L368" t="str">
            <v>Taxable</v>
          </cell>
          <cell r="M368" t="str">
            <v>Yes</v>
          </cell>
          <cell r="N368" t="str">
            <v/>
          </cell>
          <cell r="O368">
            <v>707.54</v>
          </cell>
        </row>
        <row r="369">
          <cell r="G369" t="str">
            <v>HAULFLATREC-RO-ASH</v>
          </cell>
          <cell r="H369" t="str">
            <v>HAUL FLAT FEE RECY - RO/ASH</v>
          </cell>
          <cell r="I369">
            <v>707.54</v>
          </cell>
          <cell r="J369" t="str">
            <v/>
          </cell>
          <cell r="L369" t="str">
            <v>Taxable</v>
          </cell>
          <cell r="M369" t="str">
            <v>Yes</v>
          </cell>
          <cell r="N369" t="str">
            <v/>
          </cell>
          <cell r="O369">
            <v>707.54</v>
          </cell>
        </row>
        <row r="370">
          <cell r="G370" t="str">
            <v>HAULFLATREC-RO-ASH</v>
          </cell>
          <cell r="H370" t="str">
            <v>HAUL FLAT FEE RECY - RO/ASH</v>
          </cell>
          <cell r="I370">
            <v>707.54</v>
          </cell>
          <cell r="J370" t="str">
            <v/>
          </cell>
          <cell r="L370" t="str">
            <v>Taxable</v>
          </cell>
          <cell r="M370" t="str">
            <v>Yes</v>
          </cell>
          <cell r="N370" t="str">
            <v/>
          </cell>
          <cell r="O370">
            <v>707.54</v>
          </cell>
        </row>
        <row r="371">
          <cell r="G371" t="str">
            <v>LOOSE-COMM</v>
          </cell>
          <cell r="H371" t="str">
            <v>LOOSE MATERIAL - COMM</v>
          </cell>
          <cell r="I371">
            <v>7.84</v>
          </cell>
          <cell r="J371" t="str">
            <v/>
          </cell>
          <cell r="K371">
            <v>0</v>
          </cell>
          <cell r="L371" t="str">
            <v>Taxable</v>
          </cell>
          <cell r="M371" t="str">
            <v>Yes</v>
          </cell>
          <cell r="N371" t="str">
            <v/>
          </cell>
          <cell r="O371">
            <v>7.84</v>
          </cell>
        </row>
        <row r="372">
          <cell r="G372" t="str">
            <v>LOOSE-COMM</v>
          </cell>
          <cell r="H372" t="str">
            <v>LOOSE MATERIAL - COMM</v>
          </cell>
          <cell r="I372">
            <v>7.84</v>
          </cell>
          <cell r="J372" t="str">
            <v/>
          </cell>
          <cell r="K372">
            <v>0</v>
          </cell>
          <cell r="L372" t="str">
            <v>Taxable</v>
          </cell>
          <cell r="M372" t="str">
            <v>Yes</v>
          </cell>
          <cell r="N372" t="str">
            <v/>
          </cell>
          <cell r="O372">
            <v>7.84</v>
          </cell>
        </row>
        <row r="373">
          <cell r="G373" t="str">
            <v>LOOSE-COMM</v>
          </cell>
          <cell r="H373" t="str">
            <v>LOOSE MATERIAL - COMM</v>
          </cell>
          <cell r="I373">
            <v>7.84</v>
          </cell>
          <cell r="J373" t="str">
            <v/>
          </cell>
          <cell r="K373">
            <v>0</v>
          </cell>
          <cell r="L373" t="str">
            <v>Taxable</v>
          </cell>
          <cell r="M373" t="str">
            <v>Yes</v>
          </cell>
          <cell r="N373" t="str">
            <v/>
          </cell>
          <cell r="O373">
            <v>7.84</v>
          </cell>
        </row>
        <row r="374">
          <cell r="G374" t="str">
            <v>LOOSE-COMM</v>
          </cell>
          <cell r="H374" t="str">
            <v>LOOSE MATERIAL - COMM</v>
          </cell>
          <cell r="I374">
            <v>7.84</v>
          </cell>
          <cell r="J374" t="str">
            <v/>
          </cell>
          <cell r="K374">
            <v>0</v>
          </cell>
          <cell r="L374" t="str">
            <v>Taxable</v>
          </cell>
          <cell r="M374" t="str">
            <v>Yes</v>
          </cell>
          <cell r="N374" t="str">
            <v/>
          </cell>
          <cell r="O374">
            <v>7.84</v>
          </cell>
        </row>
        <row r="375">
          <cell r="G375" t="str">
            <v>LOOSE-COMM</v>
          </cell>
          <cell r="H375" t="str">
            <v>LOOSE MATERIAL - COMM</v>
          </cell>
          <cell r="I375">
            <v>7.84</v>
          </cell>
          <cell r="J375" t="str">
            <v/>
          </cell>
          <cell r="K375">
            <v>0</v>
          </cell>
          <cell r="L375" t="str">
            <v>Taxable</v>
          </cell>
          <cell r="M375" t="str">
            <v>Yes</v>
          </cell>
          <cell r="N375" t="str">
            <v/>
          </cell>
          <cell r="O375">
            <v>7.84</v>
          </cell>
        </row>
        <row r="376">
          <cell r="G376" t="str">
            <v>LOOSE-RES</v>
          </cell>
          <cell r="H376" t="str">
            <v>LOOSE MATERIAL -RES</v>
          </cell>
          <cell r="I376">
            <v>7.84</v>
          </cell>
          <cell r="J376" t="str">
            <v/>
          </cell>
          <cell r="K376">
            <v>4.5</v>
          </cell>
          <cell r="L376" t="str">
            <v>Taxable</v>
          </cell>
          <cell r="M376" t="str">
            <v>Yes</v>
          </cell>
          <cell r="N376" t="str">
            <v/>
          </cell>
          <cell r="O376">
            <v>7.84</v>
          </cell>
        </row>
        <row r="377">
          <cell r="G377" t="str">
            <v>LOOSE-RES</v>
          </cell>
          <cell r="H377" t="str">
            <v>LOOSE MATERIAL -RES</v>
          </cell>
          <cell r="I377">
            <v>7.84</v>
          </cell>
          <cell r="J377" t="str">
            <v/>
          </cell>
          <cell r="K377">
            <v>4.5</v>
          </cell>
          <cell r="L377" t="str">
            <v>Taxable</v>
          </cell>
          <cell r="M377" t="str">
            <v>Yes</v>
          </cell>
          <cell r="N377" t="str">
            <v/>
          </cell>
          <cell r="O377">
            <v>7.84</v>
          </cell>
        </row>
        <row r="378">
          <cell r="G378" t="str">
            <v>LOOSE-RES</v>
          </cell>
          <cell r="H378" t="str">
            <v>LOOSE MATERIAL -RES</v>
          </cell>
          <cell r="I378">
            <v>7.84</v>
          </cell>
          <cell r="J378" t="str">
            <v/>
          </cell>
          <cell r="K378">
            <v>4.5</v>
          </cell>
          <cell r="L378" t="str">
            <v>Taxable</v>
          </cell>
          <cell r="M378" t="str">
            <v>Yes</v>
          </cell>
          <cell r="N378" t="str">
            <v/>
          </cell>
          <cell r="O378">
            <v>7.84</v>
          </cell>
        </row>
        <row r="379">
          <cell r="G379" t="str">
            <v>LOOSE-RES</v>
          </cell>
          <cell r="H379" t="str">
            <v>LOOSE MATERIAL -RES</v>
          </cell>
          <cell r="I379">
            <v>7.84</v>
          </cell>
          <cell r="J379" t="str">
            <v/>
          </cell>
          <cell r="K379">
            <v>4.5</v>
          </cell>
          <cell r="L379" t="str">
            <v>Taxable</v>
          </cell>
          <cell r="M379" t="str">
            <v>Yes</v>
          </cell>
          <cell r="N379" t="str">
            <v/>
          </cell>
          <cell r="O379">
            <v>7.84</v>
          </cell>
        </row>
        <row r="380">
          <cell r="G380" t="str">
            <v>LOOSE-RES</v>
          </cell>
          <cell r="H380" t="str">
            <v>LOOSE MATERIAL -RES</v>
          </cell>
          <cell r="I380">
            <v>7.84</v>
          </cell>
          <cell r="J380" t="str">
            <v/>
          </cell>
          <cell r="K380">
            <v>4.5</v>
          </cell>
          <cell r="L380" t="str">
            <v>Taxable</v>
          </cell>
          <cell r="M380" t="str">
            <v>Yes</v>
          </cell>
          <cell r="N380" t="str">
            <v/>
          </cell>
          <cell r="O380">
            <v>7.84</v>
          </cell>
        </row>
        <row r="381">
          <cell r="G381" t="str">
            <v>NSF CC FEE</v>
          </cell>
          <cell r="H381" t="str">
            <v>RETURNED CREDIT CARD FEE</v>
          </cell>
          <cell r="I381">
            <v>10.53</v>
          </cell>
          <cell r="J381" t="str">
            <v/>
          </cell>
          <cell r="L381" t="str">
            <v>Non-Taxable</v>
          </cell>
          <cell r="M381" t="str">
            <v>No</v>
          </cell>
          <cell r="N381" t="str">
            <v/>
          </cell>
          <cell r="O381">
            <v>10.53</v>
          </cell>
        </row>
        <row r="382">
          <cell r="G382" t="str">
            <v>NSF CC FEE</v>
          </cell>
          <cell r="H382" t="str">
            <v>RETURNED CREDIT CARD FEE</v>
          </cell>
          <cell r="I382">
            <v>10.53</v>
          </cell>
          <cell r="J382" t="str">
            <v/>
          </cell>
          <cell r="L382" t="str">
            <v>Non-Taxable</v>
          </cell>
          <cell r="M382" t="str">
            <v>No</v>
          </cell>
          <cell r="N382" t="str">
            <v/>
          </cell>
          <cell r="O382">
            <v>10.53</v>
          </cell>
        </row>
        <row r="383">
          <cell r="G383" t="str">
            <v>NSF CC FEE</v>
          </cell>
          <cell r="H383" t="str">
            <v>RETURNED CREDIT CARD FEE</v>
          </cell>
          <cell r="I383">
            <v>10.53</v>
          </cell>
          <cell r="J383" t="str">
            <v/>
          </cell>
          <cell r="L383" t="str">
            <v>Non-Taxable</v>
          </cell>
          <cell r="M383" t="str">
            <v>No</v>
          </cell>
          <cell r="N383" t="str">
            <v/>
          </cell>
          <cell r="O383">
            <v>10.53</v>
          </cell>
        </row>
        <row r="384">
          <cell r="G384" t="str">
            <v>NSF CC FEE</v>
          </cell>
          <cell r="H384" t="str">
            <v>RETURNED CREDIT CARD FEE</v>
          </cell>
          <cell r="I384">
            <v>10.53</v>
          </cell>
          <cell r="J384" t="str">
            <v/>
          </cell>
          <cell r="L384" t="str">
            <v>Non-Taxable</v>
          </cell>
          <cell r="M384" t="str">
            <v>No</v>
          </cell>
          <cell r="N384" t="str">
            <v/>
          </cell>
          <cell r="O384">
            <v>10.53</v>
          </cell>
        </row>
        <row r="385">
          <cell r="G385" t="str">
            <v>NSF CC FEE</v>
          </cell>
          <cell r="H385" t="str">
            <v>RETURNED CREDIT CARD FEE</v>
          </cell>
          <cell r="I385">
            <v>10.53</v>
          </cell>
          <cell r="J385" t="str">
            <v/>
          </cell>
          <cell r="L385" t="str">
            <v>Non-Taxable</v>
          </cell>
          <cell r="M385" t="str">
            <v>No</v>
          </cell>
          <cell r="N385" t="str">
            <v/>
          </cell>
          <cell r="O385">
            <v>10.53</v>
          </cell>
        </row>
        <row r="386">
          <cell r="G386" t="str">
            <v>NSF FEES</v>
          </cell>
          <cell r="H386" t="str">
            <v>RETURNED CHECK FEE</v>
          </cell>
          <cell r="I386">
            <v>31.58</v>
          </cell>
          <cell r="J386" t="str">
            <v/>
          </cell>
          <cell r="K386">
            <v>0</v>
          </cell>
          <cell r="L386" t="str">
            <v>Taxable</v>
          </cell>
          <cell r="M386" t="str">
            <v>Yes</v>
          </cell>
          <cell r="N386" t="str">
            <v/>
          </cell>
          <cell r="O386">
            <v>31.58</v>
          </cell>
        </row>
        <row r="387">
          <cell r="G387" t="str">
            <v>NSF FEES</v>
          </cell>
          <cell r="H387" t="str">
            <v>RETURNED CHECK FEE</v>
          </cell>
          <cell r="I387">
            <v>31.58</v>
          </cell>
          <cell r="J387" t="str">
            <v/>
          </cell>
          <cell r="K387">
            <v>0</v>
          </cell>
          <cell r="L387" t="str">
            <v>Taxable</v>
          </cell>
          <cell r="M387" t="str">
            <v>Yes</v>
          </cell>
          <cell r="N387" t="str">
            <v/>
          </cell>
          <cell r="O387">
            <v>31.58</v>
          </cell>
        </row>
        <row r="388">
          <cell r="G388" t="str">
            <v>NSF FEES</v>
          </cell>
          <cell r="H388" t="str">
            <v>RETURNED CHECK FEE</v>
          </cell>
          <cell r="I388">
            <v>31.58</v>
          </cell>
          <cell r="J388" t="str">
            <v/>
          </cell>
          <cell r="K388">
            <v>0</v>
          </cell>
          <cell r="L388" t="str">
            <v>Taxable</v>
          </cell>
          <cell r="M388" t="str">
            <v>Yes</v>
          </cell>
          <cell r="N388" t="str">
            <v/>
          </cell>
          <cell r="O388">
            <v>31.58</v>
          </cell>
        </row>
        <row r="389">
          <cell r="G389" t="str">
            <v>NSF FEES</v>
          </cell>
          <cell r="H389" t="str">
            <v>RETURNED CHECK FEE</v>
          </cell>
          <cell r="I389">
            <v>31.58</v>
          </cell>
          <cell r="J389" t="str">
            <v/>
          </cell>
          <cell r="K389">
            <v>0</v>
          </cell>
          <cell r="L389" t="str">
            <v>Taxable</v>
          </cell>
          <cell r="M389" t="str">
            <v>Yes</v>
          </cell>
          <cell r="N389" t="str">
            <v/>
          </cell>
          <cell r="O389">
            <v>31.58</v>
          </cell>
        </row>
        <row r="390">
          <cell r="G390" t="str">
            <v>NSF FEES</v>
          </cell>
          <cell r="H390" t="str">
            <v>RETURNED CHECK FEE</v>
          </cell>
          <cell r="I390">
            <v>31.58</v>
          </cell>
          <cell r="J390" t="str">
            <v/>
          </cell>
          <cell r="K390">
            <v>0</v>
          </cell>
          <cell r="L390" t="str">
            <v>Taxable</v>
          </cell>
          <cell r="M390" t="str">
            <v>Yes</v>
          </cell>
          <cell r="N390" t="str">
            <v/>
          </cell>
          <cell r="O390">
            <v>31.58</v>
          </cell>
        </row>
        <row r="391">
          <cell r="G391" t="str">
            <v>OFOWC</v>
          </cell>
          <cell r="H391" t="str">
            <v>OVERFILL/OVERWEIGHT COMM</v>
          </cell>
          <cell r="I391">
            <v>7.84</v>
          </cell>
          <cell r="J391" t="str">
            <v/>
          </cell>
          <cell r="L391" t="str">
            <v>Taxable</v>
          </cell>
          <cell r="M391" t="str">
            <v>Yes</v>
          </cell>
          <cell r="N391" t="str">
            <v/>
          </cell>
          <cell r="O391">
            <v>7.84</v>
          </cell>
        </row>
        <row r="392">
          <cell r="G392" t="str">
            <v>OFOWC</v>
          </cell>
          <cell r="H392" t="str">
            <v>OVERFILL/OVERWEIGHT COMM</v>
          </cell>
          <cell r="I392">
            <v>7.84</v>
          </cell>
          <cell r="J392" t="str">
            <v/>
          </cell>
          <cell r="L392" t="str">
            <v>Taxable</v>
          </cell>
          <cell r="M392" t="str">
            <v>Yes</v>
          </cell>
          <cell r="N392" t="str">
            <v/>
          </cell>
          <cell r="O392">
            <v>7.84</v>
          </cell>
        </row>
        <row r="393">
          <cell r="G393" t="str">
            <v>OFOWC</v>
          </cell>
          <cell r="H393" t="str">
            <v>OVERFILL/OVERWEIGHT COMM</v>
          </cell>
          <cell r="I393">
            <v>7.84</v>
          </cell>
          <cell r="J393" t="str">
            <v/>
          </cell>
          <cell r="L393" t="str">
            <v>Taxable</v>
          </cell>
          <cell r="M393" t="str">
            <v>Yes</v>
          </cell>
          <cell r="N393" t="str">
            <v/>
          </cell>
          <cell r="O393">
            <v>7.84</v>
          </cell>
        </row>
        <row r="394">
          <cell r="G394" t="str">
            <v>OFOWC</v>
          </cell>
          <cell r="H394" t="str">
            <v>OVERFILL/OVERWEIGHT COMM</v>
          </cell>
          <cell r="I394">
            <v>7.84</v>
          </cell>
          <cell r="J394" t="str">
            <v/>
          </cell>
          <cell r="L394" t="str">
            <v>Taxable</v>
          </cell>
          <cell r="M394" t="str">
            <v>Yes</v>
          </cell>
          <cell r="N394" t="str">
            <v/>
          </cell>
          <cell r="O394">
            <v>7.84</v>
          </cell>
        </row>
        <row r="395">
          <cell r="G395" t="str">
            <v>OFOWC</v>
          </cell>
          <cell r="H395" t="str">
            <v>OVERFILL/OVERWEIGHT COMM</v>
          </cell>
          <cell r="I395">
            <v>7.84</v>
          </cell>
          <cell r="J395" t="str">
            <v/>
          </cell>
          <cell r="L395" t="str">
            <v>Taxable</v>
          </cell>
          <cell r="M395" t="str">
            <v>Yes</v>
          </cell>
          <cell r="N395" t="str">
            <v/>
          </cell>
          <cell r="O395">
            <v>7.84</v>
          </cell>
        </row>
        <row r="396">
          <cell r="G396" t="str">
            <v>OFOWR</v>
          </cell>
          <cell r="H396" t="str">
            <v>OVERFILL/OVERWEIGHT CHG</v>
          </cell>
          <cell r="I396">
            <v>6.05</v>
          </cell>
          <cell r="J396" t="str">
            <v/>
          </cell>
          <cell r="K396">
            <v>0</v>
          </cell>
          <cell r="L396" t="str">
            <v>Taxable</v>
          </cell>
          <cell r="M396" t="str">
            <v>Yes</v>
          </cell>
          <cell r="N396" t="str">
            <v/>
          </cell>
          <cell r="O396">
            <v>6.05</v>
          </cell>
        </row>
        <row r="397">
          <cell r="G397" t="str">
            <v>OFOWR</v>
          </cell>
          <cell r="H397" t="str">
            <v>OVERFILL/OVERWEIGHT CHG</v>
          </cell>
          <cell r="I397">
            <v>6.05</v>
          </cell>
          <cell r="J397" t="str">
            <v/>
          </cell>
          <cell r="K397">
            <v>0</v>
          </cell>
          <cell r="L397" t="str">
            <v>Taxable</v>
          </cell>
          <cell r="M397" t="str">
            <v>Yes</v>
          </cell>
          <cell r="N397" t="str">
            <v/>
          </cell>
          <cell r="O397">
            <v>6.05</v>
          </cell>
        </row>
        <row r="398">
          <cell r="G398" t="str">
            <v>OFOWR</v>
          </cell>
          <cell r="H398" t="str">
            <v>OVERFILL/OVERWEIGHT CHG</v>
          </cell>
          <cell r="I398">
            <v>6.05</v>
          </cell>
          <cell r="J398" t="str">
            <v/>
          </cell>
          <cell r="K398">
            <v>0</v>
          </cell>
          <cell r="L398" t="str">
            <v>Taxable</v>
          </cell>
          <cell r="M398" t="str">
            <v>Yes</v>
          </cell>
          <cell r="N398" t="str">
            <v/>
          </cell>
          <cell r="O398">
            <v>6.05</v>
          </cell>
        </row>
        <row r="399">
          <cell r="G399" t="str">
            <v>OFOWR</v>
          </cell>
          <cell r="H399" t="str">
            <v>OVERFILL/OVERWEIGHT CHG</v>
          </cell>
          <cell r="I399">
            <v>6.05</v>
          </cell>
          <cell r="J399" t="str">
            <v/>
          </cell>
          <cell r="K399">
            <v>0</v>
          </cell>
          <cell r="L399" t="str">
            <v>Taxable</v>
          </cell>
          <cell r="M399" t="str">
            <v>Yes</v>
          </cell>
          <cell r="N399" t="str">
            <v/>
          </cell>
          <cell r="O399">
            <v>6.05</v>
          </cell>
        </row>
        <row r="400">
          <cell r="G400" t="str">
            <v>OFOWR</v>
          </cell>
          <cell r="H400" t="str">
            <v>OVERFILL/OVERWEIGHT CHG</v>
          </cell>
          <cell r="I400">
            <v>6.05</v>
          </cell>
          <cell r="J400" t="str">
            <v/>
          </cell>
          <cell r="K400">
            <v>0</v>
          </cell>
          <cell r="L400" t="str">
            <v>Taxable</v>
          </cell>
          <cell r="M400" t="str">
            <v>Yes</v>
          </cell>
          <cell r="N400" t="str">
            <v/>
          </cell>
          <cell r="O400">
            <v>6.05</v>
          </cell>
        </row>
        <row r="401">
          <cell r="G401" t="str">
            <v>OT-RO</v>
          </cell>
          <cell r="H401" t="str">
            <v>OVERTIME ROLL OFF</v>
          </cell>
          <cell r="I401">
            <v>67.680000000000007</v>
          </cell>
          <cell r="J401" t="str">
            <v/>
          </cell>
          <cell r="L401" t="str">
            <v>Taxable</v>
          </cell>
          <cell r="M401" t="str">
            <v>Yes</v>
          </cell>
          <cell r="N401" t="str">
            <v/>
          </cell>
          <cell r="O401">
            <v>67.680000000000007</v>
          </cell>
        </row>
        <row r="402">
          <cell r="G402" t="str">
            <v>OT-RO</v>
          </cell>
          <cell r="H402" t="str">
            <v>OVERTIME ROLL OFF</v>
          </cell>
          <cell r="I402">
            <v>67.680000000000007</v>
          </cell>
          <cell r="J402" t="str">
            <v/>
          </cell>
          <cell r="L402" t="str">
            <v>Taxable</v>
          </cell>
          <cell r="M402" t="str">
            <v>Yes</v>
          </cell>
          <cell r="N402" t="str">
            <v/>
          </cell>
          <cell r="O402">
            <v>67.680000000000007</v>
          </cell>
        </row>
        <row r="403">
          <cell r="G403" t="str">
            <v>OT-RO</v>
          </cell>
          <cell r="H403" t="str">
            <v>OVERTIME ROLL OFF</v>
          </cell>
          <cell r="I403">
            <v>67.680000000000007</v>
          </cell>
          <cell r="J403" t="str">
            <v/>
          </cell>
          <cell r="L403" t="str">
            <v>Taxable</v>
          </cell>
          <cell r="M403" t="str">
            <v>Yes</v>
          </cell>
          <cell r="N403" t="str">
            <v/>
          </cell>
          <cell r="O403">
            <v>67.680000000000007</v>
          </cell>
        </row>
        <row r="404">
          <cell r="G404" t="str">
            <v>OT-RO</v>
          </cell>
          <cell r="H404" t="str">
            <v>OVERTIME ROLL OFF</v>
          </cell>
          <cell r="I404">
            <v>67.680000000000007</v>
          </cell>
          <cell r="J404" t="str">
            <v/>
          </cell>
          <cell r="L404" t="str">
            <v>Taxable</v>
          </cell>
          <cell r="M404" t="str">
            <v>Yes</v>
          </cell>
          <cell r="N404" t="str">
            <v/>
          </cell>
          <cell r="O404">
            <v>67.680000000000007</v>
          </cell>
        </row>
        <row r="405">
          <cell r="G405" t="str">
            <v>OT-RO</v>
          </cell>
          <cell r="H405" t="str">
            <v>OVERTIME ROLL OFF</v>
          </cell>
          <cell r="I405">
            <v>67.680000000000007</v>
          </cell>
          <cell r="J405" t="str">
            <v/>
          </cell>
          <cell r="L405" t="str">
            <v>Taxable</v>
          </cell>
          <cell r="M405" t="str">
            <v>Yes</v>
          </cell>
          <cell r="N405" t="str">
            <v/>
          </cell>
          <cell r="O405">
            <v>67.680000000000007</v>
          </cell>
        </row>
        <row r="406">
          <cell r="G406" t="str">
            <v>OW-RO20</v>
          </cell>
          <cell r="H406" t="str">
            <v>OVERWEIGHT 20YD RO</v>
          </cell>
          <cell r="I406">
            <v>213.72</v>
          </cell>
          <cell r="J406" t="str">
            <v/>
          </cell>
          <cell r="L406" t="str">
            <v>Taxable</v>
          </cell>
          <cell r="M406" t="str">
            <v>Yes</v>
          </cell>
          <cell r="N406" t="str">
            <v/>
          </cell>
          <cell r="O406">
            <v>213.72</v>
          </cell>
        </row>
        <row r="407">
          <cell r="G407" t="str">
            <v>OW-RO20</v>
          </cell>
          <cell r="H407" t="str">
            <v>OVERWEIGHT 20YD RO</v>
          </cell>
          <cell r="I407">
            <v>213.72</v>
          </cell>
          <cell r="J407" t="str">
            <v/>
          </cell>
          <cell r="L407" t="str">
            <v>Taxable</v>
          </cell>
          <cell r="M407" t="str">
            <v>Yes</v>
          </cell>
          <cell r="N407" t="str">
            <v/>
          </cell>
          <cell r="O407">
            <v>213.72</v>
          </cell>
        </row>
        <row r="408">
          <cell r="G408" t="str">
            <v>OW-RO20</v>
          </cell>
          <cell r="H408" t="str">
            <v>OVERWEIGHT 20YD RO</v>
          </cell>
          <cell r="I408">
            <v>213.72</v>
          </cell>
          <cell r="J408" t="str">
            <v/>
          </cell>
          <cell r="L408" t="str">
            <v>Taxable</v>
          </cell>
          <cell r="M408" t="str">
            <v>Yes</v>
          </cell>
          <cell r="N408" t="str">
            <v/>
          </cell>
          <cell r="O408">
            <v>213.72</v>
          </cell>
        </row>
        <row r="409">
          <cell r="G409" t="str">
            <v>OW-RO20</v>
          </cell>
          <cell r="H409" t="str">
            <v>OVERWEIGHT 20YD RO</v>
          </cell>
          <cell r="I409">
            <v>213.72</v>
          </cell>
          <cell r="J409" t="str">
            <v/>
          </cell>
          <cell r="L409" t="str">
            <v>Taxable</v>
          </cell>
          <cell r="M409" t="str">
            <v>Yes</v>
          </cell>
          <cell r="N409" t="str">
            <v/>
          </cell>
          <cell r="O409">
            <v>213.72</v>
          </cell>
        </row>
        <row r="410">
          <cell r="G410" t="str">
            <v>OW-RO20</v>
          </cell>
          <cell r="H410" t="str">
            <v>OVERWEIGHT 20YD RO</v>
          </cell>
          <cell r="I410">
            <v>213.72</v>
          </cell>
          <cell r="J410" t="str">
            <v/>
          </cell>
          <cell r="L410" t="str">
            <v>Taxable</v>
          </cell>
          <cell r="M410" t="str">
            <v>Yes</v>
          </cell>
          <cell r="N410" t="str">
            <v/>
          </cell>
          <cell r="O410">
            <v>213.72</v>
          </cell>
        </row>
        <row r="411">
          <cell r="G411" t="str">
            <v>OW-RO30</v>
          </cell>
          <cell r="H411" t="str">
            <v>OVERWEIGHT 30YD RO</v>
          </cell>
          <cell r="I411">
            <v>252.6</v>
          </cell>
          <cell r="J411" t="str">
            <v/>
          </cell>
          <cell r="L411" t="str">
            <v>Taxable</v>
          </cell>
          <cell r="M411" t="str">
            <v>Yes</v>
          </cell>
          <cell r="N411" t="str">
            <v/>
          </cell>
          <cell r="O411">
            <v>252.6</v>
          </cell>
        </row>
        <row r="412">
          <cell r="G412" t="str">
            <v>OW-RO30</v>
          </cell>
          <cell r="H412" t="str">
            <v>OVERWEIGHT 30YD RO</v>
          </cell>
          <cell r="I412">
            <v>252.6</v>
          </cell>
          <cell r="J412" t="str">
            <v/>
          </cell>
          <cell r="L412" t="str">
            <v>Taxable</v>
          </cell>
          <cell r="M412" t="str">
            <v>Yes</v>
          </cell>
          <cell r="N412" t="str">
            <v/>
          </cell>
          <cell r="O412">
            <v>252.6</v>
          </cell>
        </row>
        <row r="413">
          <cell r="G413" t="str">
            <v>OW-RO30</v>
          </cell>
          <cell r="H413" t="str">
            <v>OVERWEIGHT 30YD RO</v>
          </cell>
          <cell r="I413">
            <v>252.6</v>
          </cell>
          <cell r="J413" t="str">
            <v/>
          </cell>
          <cell r="L413" t="str">
            <v>Taxable</v>
          </cell>
          <cell r="M413" t="str">
            <v>Yes</v>
          </cell>
          <cell r="N413" t="str">
            <v/>
          </cell>
          <cell r="O413">
            <v>252.6</v>
          </cell>
        </row>
        <row r="414">
          <cell r="G414" t="str">
            <v>OW-RO30</v>
          </cell>
          <cell r="H414" t="str">
            <v>OVERWEIGHT 30YD RO</v>
          </cell>
          <cell r="I414">
            <v>252.6</v>
          </cell>
          <cell r="J414" t="str">
            <v/>
          </cell>
          <cell r="L414" t="str">
            <v>Taxable</v>
          </cell>
          <cell r="M414" t="str">
            <v>Yes</v>
          </cell>
          <cell r="N414" t="str">
            <v/>
          </cell>
          <cell r="O414">
            <v>252.6</v>
          </cell>
        </row>
        <row r="415">
          <cell r="G415" t="str">
            <v>OW-RO30</v>
          </cell>
          <cell r="H415" t="str">
            <v>OVERWEIGHT 30YD RO</v>
          </cell>
          <cell r="I415">
            <v>252.6</v>
          </cell>
          <cell r="J415" t="str">
            <v/>
          </cell>
          <cell r="L415" t="str">
            <v>Taxable</v>
          </cell>
          <cell r="M415" t="str">
            <v>Yes</v>
          </cell>
          <cell r="N415" t="str">
            <v/>
          </cell>
          <cell r="O415">
            <v>252.6</v>
          </cell>
        </row>
        <row r="416">
          <cell r="G416" t="str">
            <v>OW300</v>
          </cell>
          <cell r="H416" t="str">
            <v>OVERWEIGHT 300GAL</v>
          </cell>
          <cell r="I416">
            <v>33.42</v>
          </cell>
          <cell r="J416" t="str">
            <v/>
          </cell>
          <cell r="L416" t="str">
            <v>Taxable</v>
          </cell>
          <cell r="M416" t="str">
            <v>Yes</v>
          </cell>
          <cell r="N416" t="str">
            <v/>
          </cell>
          <cell r="O416">
            <v>33.42</v>
          </cell>
        </row>
        <row r="417">
          <cell r="G417" t="str">
            <v>OW300</v>
          </cell>
          <cell r="H417" t="str">
            <v>OVERWEIGHT 300GAL</v>
          </cell>
          <cell r="I417">
            <v>33.42</v>
          </cell>
          <cell r="J417" t="str">
            <v/>
          </cell>
          <cell r="L417" t="str">
            <v>Taxable</v>
          </cell>
          <cell r="M417" t="str">
            <v>Yes</v>
          </cell>
          <cell r="N417" t="str">
            <v/>
          </cell>
          <cell r="O417">
            <v>33.42</v>
          </cell>
        </row>
        <row r="418">
          <cell r="G418" t="str">
            <v>OW300</v>
          </cell>
          <cell r="H418" t="str">
            <v>OVERWEIGHT 300GAL</v>
          </cell>
          <cell r="I418">
            <v>33.42</v>
          </cell>
          <cell r="J418" t="str">
            <v/>
          </cell>
          <cell r="L418" t="str">
            <v>Taxable</v>
          </cell>
          <cell r="M418" t="str">
            <v>Yes</v>
          </cell>
          <cell r="N418" t="str">
            <v/>
          </cell>
          <cell r="O418">
            <v>33.42</v>
          </cell>
        </row>
        <row r="419">
          <cell r="G419" t="str">
            <v>OW300</v>
          </cell>
          <cell r="H419" t="str">
            <v>OVERWEIGHT 300GAL</v>
          </cell>
          <cell r="I419">
            <v>33.42</v>
          </cell>
          <cell r="J419" t="str">
            <v/>
          </cell>
          <cell r="L419" t="str">
            <v>Taxable</v>
          </cell>
          <cell r="M419" t="str">
            <v>Yes</v>
          </cell>
          <cell r="N419" t="str">
            <v/>
          </cell>
          <cell r="O419">
            <v>33.42</v>
          </cell>
        </row>
        <row r="420">
          <cell r="G420" t="str">
            <v>OW300</v>
          </cell>
          <cell r="H420" t="str">
            <v>OVERWEIGHT 300GAL</v>
          </cell>
          <cell r="I420">
            <v>33.42</v>
          </cell>
          <cell r="J420" t="str">
            <v/>
          </cell>
          <cell r="L420" t="str">
            <v>Taxable</v>
          </cell>
          <cell r="M420" t="str">
            <v>Yes</v>
          </cell>
          <cell r="N420" t="str">
            <v/>
          </cell>
          <cell r="O420">
            <v>33.42</v>
          </cell>
        </row>
        <row r="421">
          <cell r="G421" t="str">
            <v>PDBAG-RES</v>
          </cell>
          <cell r="H421" t="str">
            <v>PREPAID BAG - RES</v>
          </cell>
          <cell r="I421">
            <v>7.37</v>
          </cell>
          <cell r="J421" t="str">
            <v/>
          </cell>
          <cell r="L421" t="str">
            <v>Taxable</v>
          </cell>
          <cell r="M421" t="str">
            <v>No</v>
          </cell>
          <cell r="N421" t="str">
            <v/>
          </cell>
          <cell r="O421">
            <v>7.37</v>
          </cell>
        </row>
        <row r="422">
          <cell r="G422" t="str">
            <v>RCARRYOUT 5-25</v>
          </cell>
          <cell r="H422" t="str">
            <v>RESI CARRYOUT FEE 5-25 FT</v>
          </cell>
          <cell r="I422">
            <v>24.59</v>
          </cell>
          <cell r="J422" t="str">
            <v/>
          </cell>
          <cell r="K422">
            <v>3.22</v>
          </cell>
          <cell r="L422" t="str">
            <v>Taxable</v>
          </cell>
          <cell r="M422" t="str">
            <v>Yes</v>
          </cell>
          <cell r="N422" t="str">
            <v/>
          </cell>
          <cell r="O422">
            <v>24.59</v>
          </cell>
        </row>
        <row r="423">
          <cell r="G423" t="str">
            <v>RCARRYOUT 5-25</v>
          </cell>
          <cell r="H423" t="str">
            <v>RESI CARRYOUT FEE 5-25 FT</v>
          </cell>
          <cell r="I423">
            <v>24.59</v>
          </cell>
          <cell r="J423" t="str">
            <v/>
          </cell>
          <cell r="K423">
            <v>3.22</v>
          </cell>
          <cell r="L423" t="str">
            <v>Taxable</v>
          </cell>
          <cell r="M423" t="str">
            <v>Yes</v>
          </cell>
          <cell r="N423" t="str">
            <v/>
          </cell>
          <cell r="O423">
            <v>24.59</v>
          </cell>
        </row>
        <row r="424">
          <cell r="G424" t="str">
            <v>RCARRYOUT 5-25</v>
          </cell>
          <cell r="H424" t="str">
            <v>RESI CARRYOUT FEE 5-25 FT</v>
          </cell>
          <cell r="I424">
            <v>24.59</v>
          </cell>
          <cell r="J424" t="str">
            <v/>
          </cell>
          <cell r="K424">
            <v>3.22</v>
          </cell>
          <cell r="L424" t="str">
            <v>Taxable</v>
          </cell>
          <cell r="M424" t="str">
            <v>Yes</v>
          </cell>
          <cell r="N424" t="str">
            <v/>
          </cell>
          <cell r="O424">
            <v>24.59</v>
          </cell>
        </row>
        <row r="425">
          <cell r="G425" t="str">
            <v>RCARRYOUT 5-25</v>
          </cell>
          <cell r="H425" t="str">
            <v>RESI CARRYOUT FEE 5-25 FT</v>
          </cell>
          <cell r="I425">
            <v>24.59</v>
          </cell>
          <cell r="J425" t="str">
            <v/>
          </cell>
          <cell r="K425">
            <v>3.22</v>
          </cell>
          <cell r="L425" t="str">
            <v>Taxable</v>
          </cell>
          <cell r="M425" t="str">
            <v>Yes</v>
          </cell>
          <cell r="N425" t="str">
            <v/>
          </cell>
          <cell r="O425">
            <v>24.59</v>
          </cell>
        </row>
        <row r="426">
          <cell r="G426" t="str">
            <v>RCARRYOUT 5-25</v>
          </cell>
          <cell r="H426" t="str">
            <v>RESI CARRYOUT FEE 5-25 FT</v>
          </cell>
          <cell r="I426">
            <v>24.59</v>
          </cell>
          <cell r="J426" t="str">
            <v/>
          </cell>
          <cell r="K426">
            <v>3.22</v>
          </cell>
          <cell r="L426" t="str">
            <v>Taxable</v>
          </cell>
          <cell r="M426" t="str">
            <v>Yes</v>
          </cell>
          <cell r="N426" t="str">
            <v/>
          </cell>
          <cell r="O426">
            <v>24.59</v>
          </cell>
        </row>
        <row r="427">
          <cell r="G427" t="str">
            <v>RCLEAN</v>
          </cell>
          <cell r="H427" t="str">
            <v>CONTAINER CLEANING FEE</v>
          </cell>
          <cell r="I427">
            <v>15.79</v>
          </cell>
          <cell r="J427" t="str">
            <v/>
          </cell>
          <cell r="K427">
            <v>0</v>
          </cell>
          <cell r="L427" t="str">
            <v>Taxable</v>
          </cell>
          <cell r="M427" t="str">
            <v>No</v>
          </cell>
          <cell r="N427" t="str">
            <v/>
          </cell>
          <cell r="O427">
            <v>15.79</v>
          </cell>
        </row>
        <row r="428">
          <cell r="G428" t="str">
            <v>RCLEAN</v>
          </cell>
          <cell r="H428" t="str">
            <v>CONTAINER CLEANING FEE</v>
          </cell>
          <cell r="I428">
            <v>15.79</v>
          </cell>
          <cell r="J428" t="str">
            <v/>
          </cell>
          <cell r="K428">
            <v>0</v>
          </cell>
          <cell r="L428" t="str">
            <v>Taxable</v>
          </cell>
          <cell r="M428" t="str">
            <v>No</v>
          </cell>
          <cell r="N428" t="str">
            <v/>
          </cell>
          <cell r="O428">
            <v>15.79</v>
          </cell>
        </row>
        <row r="429">
          <cell r="G429" t="str">
            <v>RCLEAN</v>
          </cell>
          <cell r="H429" t="str">
            <v>CONTAINER CLEANING FEE</v>
          </cell>
          <cell r="I429">
            <v>15.79</v>
          </cell>
          <cell r="J429" t="str">
            <v/>
          </cell>
          <cell r="K429">
            <v>0</v>
          </cell>
          <cell r="L429" t="str">
            <v>Taxable</v>
          </cell>
          <cell r="M429" t="str">
            <v>No</v>
          </cell>
          <cell r="N429" t="str">
            <v/>
          </cell>
          <cell r="O429">
            <v>15.79</v>
          </cell>
        </row>
        <row r="430">
          <cell r="G430" t="str">
            <v>RCLEAN</v>
          </cell>
          <cell r="H430" t="str">
            <v>CONTAINER CLEANING FEE</v>
          </cell>
          <cell r="I430">
            <v>15.79</v>
          </cell>
          <cell r="J430" t="str">
            <v/>
          </cell>
          <cell r="K430">
            <v>0</v>
          </cell>
          <cell r="L430" t="str">
            <v>Taxable</v>
          </cell>
          <cell r="M430" t="str">
            <v>No</v>
          </cell>
          <cell r="N430" t="str">
            <v/>
          </cell>
          <cell r="O430">
            <v>15.79</v>
          </cell>
        </row>
        <row r="431">
          <cell r="G431" t="str">
            <v>RCLEAN</v>
          </cell>
          <cell r="H431" t="str">
            <v>CONTAINER CLEANING FEE</v>
          </cell>
          <cell r="I431">
            <v>15.79</v>
          </cell>
          <cell r="J431" t="str">
            <v/>
          </cell>
          <cell r="K431">
            <v>0</v>
          </cell>
          <cell r="L431" t="str">
            <v>Taxable</v>
          </cell>
          <cell r="M431" t="str">
            <v>No</v>
          </cell>
          <cell r="N431" t="str">
            <v/>
          </cell>
          <cell r="O431">
            <v>15.79</v>
          </cell>
        </row>
        <row r="432">
          <cell r="G432" t="str">
            <v>RDELCART</v>
          </cell>
          <cell r="H432" t="str">
            <v>RE-DELIVERY FEE-CART</v>
          </cell>
          <cell r="I432">
            <v>17.37</v>
          </cell>
          <cell r="J432" t="str">
            <v/>
          </cell>
          <cell r="L432" t="str">
            <v>Taxable</v>
          </cell>
          <cell r="M432" t="str">
            <v>No</v>
          </cell>
          <cell r="N432" t="str">
            <v/>
          </cell>
          <cell r="O432">
            <v>17.37</v>
          </cell>
        </row>
        <row r="433">
          <cell r="G433" t="str">
            <v>RDELCART</v>
          </cell>
          <cell r="H433" t="str">
            <v>RE-DELIVERY FEE-CART</v>
          </cell>
          <cell r="I433">
            <v>17.37</v>
          </cell>
          <cell r="J433" t="str">
            <v/>
          </cell>
          <cell r="L433" t="str">
            <v>Taxable</v>
          </cell>
          <cell r="M433" t="str">
            <v>No</v>
          </cell>
          <cell r="N433" t="str">
            <v/>
          </cell>
          <cell r="O433">
            <v>17.37</v>
          </cell>
        </row>
        <row r="434">
          <cell r="G434" t="str">
            <v>RDELCART</v>
          </cell>
          <cell r="H434" t="str">
            <v>RE-DELIVERY FEE-CART</v>
          </cell>
          <cell r="I434">
            <v>17.37</v>
          </cell>
          <cell r="J434" t="str">
            <v/>
          </cell>
          <cell r="L434" t="str">
            <v>Taxable</v>
          </cell>
          <cell r="M434" t="str">
            <v>No</v>
          </cell>
          <cell r="N434" t="str">
            <v/>
          </cell>
          <cell r="O434">
            <v>17.37</v>
          </cell>
        </row>
        <row r="435">
          <cell r="G435" t="str">
            <v>RDELCART</v>
          </cell>
          <cell r="H435" t="str">
            <v>RE-DELIVERY FEE-CART</v>
          </cell>
          <cell r="I435">
            <v>17.37</v>
          </cell>
          <cell r="J435" t="str">
            <v/>
          </cell>
          <cell r="L435" t="str">
            <v>Taxable</v>
          </cell>
          <cell r="M435" t="str">
            <v>No</v>
          </cell>
          <cell r="N435" t="str">
            <v/>
          </cell>
          <cell r="O435">
            <v>17.37</v>
          </cell>
        </row>
        <row r="436">
          <cell r="G436" t="str">
            <v>RDELCART</v>
          </cell>
          <cell r="H436" t="str">
            <v>RE-DELIVERY FEE-CART</v>
          </cell>
          <cell r="I436">
            <v>17.37</v>
          </cell>
          <cell r="J436" t="str">
            <v/>
          </cell>
          <cell r="L436" t="str">
            <v>Taxable</v>
          </cell>
          <cell r="M436" t="str">
            <v>No</v>
          </cell>
          <cell r="N436" t="str">
            <v/>
          </cell>
          <cell r="O436">
            <v>17.37</v>
          </cell>
        </row>
        <row r="437">
          <cell r="G437" t="str">
            <v>RDRIVEIN</v>
          </cell>
          <cell r="H437" t="str">
            <v>DRIVE IN SERVICE</v>
          </cell>
          <cell r="I437">
            <v>15.5</v>
          </cell>
          <cell r="J437" t="str">
            <v/>
          </cell>
          <cell r="K437">
            <v>4.3499999999999996</v>
          </cell>
          <cell r="L437" t="str">
            <v>Taxable</v>
          </cell>
          <cell r="M437" t="str">
            <v>Yes</v>
          </cell>
          <cell r="N437" t="str">
            <v>Bi</v>
          </cell>
          <cell r="O437">
            <v>7.75</v>
          </cell>
        </row>
        <row r="438">
          <cell r="G438" t="str">
            <v>RDRIVEIN</v>
          </cell>
          <cell r="H438" t="str">
            <v>DRIVE IN SERVICE</v>
          </cell>
          <cell r="I438">
            <v>15.5</v>
          </cell>
          <cell r="J438" t="str">
            <v/>
          </cell>
          <cell r="K438">
            <v>4.3499999999999996</v>
          </cell>
          <cell r="L438" t="str">
            <v>Taxable</v>
          </cell>
          <cell r="M438" t="str">
            <v>Yes</v>
          </cell>
          <cell r="N438" t="str">
            <v>Bi</v>
          </cell>
          <cell r="O438">
            <v>7.75</v>
          </cell>
        </row>
        <row r="439">
          <cell r="G439" t="str">
            <v>RDRIVEIN</v>
          </cell>
          <cell r="H439" t="str">
            <v>DRIVE IN SERVICE</v>
          </cell>
          <cell r="I439">
            <v>15.5</v>
          </cell>
          <cell r="J439" t="str">
            <v/>
          </cell>
          <cell r="K439">
            <v>4.3499999999999996</v>
          </cell>
          <cell r="L439" t="str">
            <v>Taxable</v>
          </cell>
          <cell r="M439" t="str">
            <v>Yes</v>
          </cell>
          <cell r="N439" t="str">
            <v>Bi</v>
          </cell>
          <cell r="O439">
            <v>7.75</v>
          </cell>
        </row>
        <row r="440">
          <cell r="G440" t="str">
            <v>RDRIVEIN</v>
          </cell>
          <cell r="H440" t="str">
            <v>DRIVE IN SERVICE</v>
          </cell>
          <cell r="I440">
            <v>15.5</v>
          </cell>
          <cell r="J440" t="str">
            <v/>
          </cell>
          <cell r="K440">
            <v>4.3499999999999996</v>
          </cell>
          <cell r="L440" t="str">
            <v>Taxable</v>
          </cell>
          <cell r="M440" t="str">
            <v>Yes</v>
          </cell>
          <cell r="N440" t="str">
            <v>Bi</v>
          </cell>
          <cell r="O440">
            <v>7.75</v>
          </cell>
        </row>
        <row r="441">
          <cell r="G441" t="str">
            <v>RDRIVEIN</v>
          </cell>
          <cell r="H441" t="str">
            <v>DRIVE IN SERVICE</v>
          </cell>
          <cell r="I441">
            <v>15.5</v>
          </cell>
          <cell r="J441" t="str">
            <v/>
          </cell>
          <cell r="K441">
            <v>4.3499999999999996</v>
          </cell>
          <cell r="L441" t="str">
            <v>Taxable</v>
          </cell>
          <cell r="M441" t="str">
            <v>Yes</v>
          </cell>
          <cell r="N441" t="str">
            <v>Bi</v>
          </cell>
          <cell r="O441">
            <v>7.75</v>
          </cell>
        </row>
        <row r="442">
          <cell r="G442" t="str">
            <v>RDRIVEINM</v>
          </cell>
          <cell r="H442" t="str">
            <v>DRIVE IN SVC RESI MNTHLY</v>
          </cell>
          <cell r="I442">
            <v>3.58</v>
          </cell>
          <cell r="J442" t="str">
            <v/>
          </cell>
          <cell r="L442" t="str">
            <v>Taxable</v>
          </cell>
          <cell r="M442" t="str">
            <v>Yes</v>
          </cell>
          <cell r="N442" t="str">
            <v>bi</v>
          </cell>
          <cell r="O442">
            <v>1.79</v>
          </cell>
        </row>
        <row r="443">
          <cell r="G443" t="str">
            <v>RDRIVEINM</v>
          </cell>
          <cell r="H443" t="str">
            <v>DRIVE IN SVC RESI MNTHLY</v>
          </cell>
          <cell r="I443">
            <v>3.58</v>
          </cell>
          <cell r="J443" t="str">
            <v/>
          </cell>
          <cell r="L443" t="str">
            <v>Taxable</v>
          </cell>
          <cell r="M443" t="str">
            <v>Yes</v>
          </cell>
          <cell r="N443" t="str">
            <v>bi</v>
          </cell>
          <cell r="O443">
            <v>1.79</v>
          </cell>
        </row>
        <row r="444">
          <cell r="G444" t="str">
            <v>RDRIVEINM</v>
          </cell>
          <cell r="H444" t="str">
            <v>DRIVE IN SVC RESI MNTHLY</v>
          </cell>
          <cell r="I444">
            <v>3.58</v>
          </cell>
          <cell r="J444" t="str">
            <v/>
          </cell>
          <cell r="L444" t="str">
            <v>Taxable</v>
          </cell>
          <cell r="M444" t="str">
            <v>Yes</v>
          </cell>
          <cell r="N444" t="str">
            <v>bi</v>
          </cell>
          <cell r="O444">
            <v>1.79</v>
          </cell>
        </row>
        <row r="445">
          <cell r="G445" t="str">
            <v>RDRIVEINM</v>
          </cell>
          <cell r="H445" t="str">
            <v>DRIVE IN SVC RESI MNTHLY</v>
          </cell>
          <cell r="I445">
            <v>3.58</v>
          </cell>
          <cell r="J445" t="str">
            <v/>
          </cell>
          <cell r="L445" t="str">
            <v>Taxable</v>
          </cell>
          <cell r="M445" t="str">
            <v>Yes</v>
          </cell>
          <cell r="N445" t="str">
            <v>bi</v>
          </cell>
          <cell r="O445">
            <v>1.79</v>
          </cell>
        </row>
        <row r="446">
          <cell r="G446" t="str">
            <v>RDRIVEINM</v>
          </cell>
          <cell r="H446" t="str">
            <v>DRIVE IN SVC RESI MNTHLY</v>
          </cell>
          <cell r="I446">
            <v>3.58</v>
          </cell>
          <cell r="J446" t="str">
            <v/>
          </cell>
          <cell r="L446" t="str">
            <v>Taxable</v>
          </cell>
          <cell r="M446" t="str">
            <v>Yes</v>
          </cell>
          <cell r="N446" t="str">
            <v>bi</v>
          </cell>
          <cell r="O446">
            <v>1.79</v>
          </cell>
        </row>
        <row r="447">
          <cell r="G447" t="str">
            <v>RECYHAUL</v>
          </cell>
          <cell r="H447" t="str">
            <v>ROLL OFF RECYCLE HAUL</v>
          </cell>
          <cell r="I447">
            <v>319.79000000000002</v>
          </cell>
          <cell r="J447" t="str">
            <v/>
          </cell>
          <cell r="K447">
            <v>0</v>
          </cell>
          <cell r="L447" t="str">
            <v>Taxable</v>
          </cell>
          <cell r="M447" t="str">
            <v>Yes</v>
          </cell>
          <cell r="N447" t="str">
            <v/>
          </cell>
          <cell r="O447">
            <v>319.79000000000002</v>
          </cell>
        </row>
        <row r="448">
          <cell r="G448" t="str">
            <v>RECYHAUL</v>
          </cell>
          <cell r="H448" t="str">
            <v>ROLL OFF RECYCLE HAUL</v>
          </cell>
          <cell r="I448">
            <v>319.79000000000002</v>
          </cell>
          <cell r="J448" t="str">
            <v/>
          </cell>
          <cell r="K448">
            <v>0</v>
          </cell>
          <cell r="L448" t="str">
            <v>Taxable</v>
          </cell>
          <cell r="M448" t="str">
            <v>Yes</v>
          </cell>
          <cell r="N448" t="str">
            <v/>
          </cell>
          <cell r="O448">
            <v>319.79000000000002</v>
          </cell>
        </row>
        <row r="449">
          <cell r="G449" t="str">
            <v>RECYHAUL</v>
          </cell>
          <cell r="H449" t="str">
            <v>ROLL OFF RECYCLE HAUL</v>
          </cell>
          <cell r="I449">
            <v>319.79000000000002</v>
          </cell>
          <cell r="J449" t="str">
            <v/>
          </cell>
          <cell r="K449">
            <v>0</v>
          </cell>
          <cell r="L449" t="str">
            <v>Taxable</v>
          </cell>
          <cell r="M449" t="str">
            <v>Yes</v>
          </cell>
          <cell r="N449" t="str">
            <v/>
          </cell>
          <cell r="O449">
            <v>319.79000000000002</v>
          </cell>
        </row>
        <row r="450">
          <cell r="G450" t="str">
            <v>RECYHAUL</v>
          </cell>
          <cell r="H450" t="str">
            <v>ROLL OFF RECYCLE HAUL</v>
          </cell>
          <cell r="I450">
            <v>319.79000000000002</v>
          </cell>
          <cell r="J450" t="str">
            <v/>
          </cell>
          <cell r="K450">
            <v>0</v>
          </cell>
          <cell r="L450" t="str">
            <v>Taxable</v>
          </cell>
          <cell r="M450" t="str">
            <v>Yes</v>
          </cell>
          <cell r="N450" t="str">
            <v/>
          </cell>
          <cell r="O450">
            <v>319.79000000000002</v>
          </cell>
        </row>
        <row r="451">
          <cell r="G451" t="str">
            <v>RECYHAUL</v>
          </cell>
          <cell r="H451" t="str">
            <v>ROLL OFF RECYCLE HAUL</v>
          </cell>
          <cell r="I451">
            <v>319.79000000000002</v>
          </cell>
          <cell r="J451" t="str">
            <v/>
          </cell>
          <cell r="K451">
            <v>0</v>
          </cell>
          <cell r="L451" t="str">
            <v>Taxable</v>
          </cell>
          <cell r="M451" t="str">
            <v>Yes</v>
          </cell>
          <cell r="N451" t="str">
            <v/>
          </cell>
          <cell r="O451">
            <v>319.79000000000002</v>
          </cell>
        </row>
        <row r="452">
          <cell r="G452" t="str">
            <v>RECYRELOCATE</v>
          </cell>
          <cell r="H452" t="str">
            <v>RELOCATE RECY BOX</v>
          </cell>
          <cell r="I452">
            <v>450</v>
          </cell>
          <cell r="J452" t="str">
            <v/>
          </cell>
          <cell r="L452" t="str">
            <v>Non-Taxable</v>
          </cell>
          <cell r="M452" t="str">
            <v>Yes</v>
          </cell>
          <cell r="N452" t="str">
            <v/>
          </cell>
          <cell r="O452">
            <v>450</v>
          </cell>
        </row>
        <row r="453">
          <cell r="G453" t="str">
            <v>RECYRELOCATE</v>
          </cell>
          <cell r="H453" t="str">
            <v>RELOCATE RECY BOX</v>
          </cell>
          <cell r="I453">
            <v>450</v>
          </cell>
          <cell r="J453" t="str">
            <v/>
          </cell>
          <cell r="L453" t="str">
            <v>Non-Taxable</v>
          </cell>
          <cell r="M453" t="str">
            <v>Yes</v>
          </cell>
          <cell r="N453" t="str">
            <v/>
          </cell>
          <cell r="O453">
            <v>450</v>
          </cell>
        </row>
        <row r="454">
          <cell r="G454" t="str">
            <v>RECYRELOCATE</v>
          </cell>
          <cell r="H454" t="str">
            <v>RELOCATE RECY BOX</v>
          </cell>
          <cell r="I454">
            <v>450</v>
          </cell>
          <cell r="J454" t="str">
            <v/>
          </cell>
          <cell r="L454" t="str">
            <v>Non-Taxable</v>
          </cell>
          <cell r="M454" t="str">
            <v>Yes</v>
          </cell>
          <cell r="N454" t="str">
            <v/>
          </cell>
          <cell r="O454">
            <v>450</v>
          </cell>
        </row>
        <row r="455">
          <cell r="G455" t="str">
            <v>RECYRELOCATE</v>
          </cell>
          <cell r="H455" t="str">
            <v>RELOCATE RECY BOX</v>
          </cell>
          <cell r="I455">
            <v>450</v>
          </cell>
          <cell r="J455" t="str">
            <v/>
          </cell>
          <cell r="L455" t="str">
            <v>Non-Taxable</v>
          </cell>
          <cell r="M455" t="str">
            <v>Yes</v>
          </cell>
          <cell r="N455" t="str">
            <v/>
          </cell>
          <cell r="O455">
            <v>450</v>
          </cell>
        </row>
        <row r="456">
          <cell r="G456" t="str">
            <v>RECYRELOCATE</v>
          </cell>
          <cell r="H456" t="str">
            <v>RELOCATE RECY BOX</v>
          </cell>
          <cell r="I456">
            <v>450</v>
          </cell>
          <cell r="J456" t="str">
            <v/>
          </cell>
          <cell r="L456" t="str">
            <v>Non-Taxable</v>
          </cell>
          <cell r="M456" t="str">
            <v>Yes</v>
          </cell>
          <cell r="N456" t="str">
            <v/>
          </cell>
          <cell r="O456">
            <v>450</v>
          </cell>
        </row>
        <row r="457">
          <cell r="G457" t="str">
            <v>REDELIVER</v>
          </cell>
          <cell r="H457" t="str">
            <v>DELIVERY CHARGE</v>
          </cell>
          <cell r="I457">
            <v>17.37</v>
          </cell>
          <cell r="J457" t="str">
            <v/>
          </cell>
          <cell r="K457">
            <v>0</v>
          </cell>
          <cell r="L457" t="str">
            <v>Taxable</v>
          </cell>
          <cell r="M457" t="str">
            <v>Yes</v>
          </cell>
          <cell r="N457" t="str">
            <v/>
          </cell>
          <cell r="O457">
            <v>17.37</v>
          </cell>
        </row>
        <row r="458">
          <cell r="G458" t="str">
            <v>REDELIVER</v>
          </cell>
          <cell r="H458" t="str">
            <v>DELIVERY CHARGE</v>
          </cell>
          <cell r="I458">
            <v>17.37</v>
          </cell>
          <cell r="J458" t="str">
            <v/>
          </cell>
          <cell r="K458">
            <v>0</v>
          </cell>
          <cell r="L458" t="str">
            <v>Taxable</v>
          </cell>
          <cell r="M458" t="str">
            <v>Yes</v>
          </cell>
          <cell r="N458" t="str">
            <v/>
          </cell>
          <cell r="O458">
            <v>17.37</v>
          </cell>
        </row>
        <row r="459">
          <cell r="G459" t="str">
            <v>REDELIVER</v>
          </cell>
          <cell r="H459" t="str">
            <v>DELIVERY CHARGE</v>
          </cell>
          <cell r="I459">
            <v>17.37</v>
          </cell>
          <cell r="J459" t="str">
            <v/>
          </cell>
          <cell r="K459">
            <v>0</v>
          </cell>
          <cell r="L459" t="str">
            <v>Taxable</v>
          </cell>
          <cell r="M459" t="str">
            <v>Yes</v>
          </cell>
          <cell r="N459" t="str">
            <v/>
          </cell>
          <cell r="O459">
            <v>17.37</v>
          </cell>
        </row>
        <row r="460">
          <cell r="G460" t="str">
            <v>REDELIVER</v>
          </cell>
          <cell r="H460" t="str">
            <v>DELIVERY CHARGE</v>
          </cell>
          <cell r="I460">
            <v>17.37</v>
          </cell>
          <cell r="J460" t="str">
            <v/>
          </cell>
          <cell r="K460">
            <v>0</v>
          </cell>
          <cell r="L460" t="str">
            <v>Taxable</v>
          </cell>
          <cell r="M460" t="str">
            <v>Yes</v>
          </cell>
          <cell r="N460" t="str">
            <v/>
          </cell>
          <cell r="O460">
            <v>17.37</v>
          </cell>
        </row>
        <row r="461">
          <cell r="G461" t="str">
            <v>REDELIVER</v>
          </cell>
          <cell r="H461" t="str">
            <v>DELIVERY CHARGE</v>
          </cell>
          <cell r="I461">
            <v>17.37</v>
          </cell>
          <cell r="J461" t="str">
            <v/>
          </cell>
          <cell r="K461">
            <v>0</v>
          </cell>
          <cell r="L461" t="str">
            <v>Taxable</v>
          </cell>
          <cell r="M461" t="str">
            <v>Yes</v>
          </cell>
          <cell r="N461" t="str">
            <v/>
          </cell>
          <cell r="O461">
            <v>17.37</v>
          </cell>
        </row>
        <row r="462">
          <cell r="G462" t="str">
            <v>RESTART</v>
          </cell>
          <cell r="H462" t="str">
            <v>SERVICE RESTART FEE</v>
          </cell>
          <cell r="I462">
            <v>15.79</v>
          </cell>
          <cell r="J462" t="str">
            <v/>
          </cell>
          <cell r="K462">
            <v>5.25</v>
          </cell>
          <cell r="L462" t="str">
            <v>Taxable</v>
          </cell>
          <cell r="M462" t="str">
            <v>Yes</v>
          </cell>
          <cell r="N462" t="str">
            <v/>
          </cell>
          <cell r="O462">
            <v>15.79</v>
          </cell>
        </row>
        <row r="463">
          <cell r="G463" t="str">
            <v>RESTART</v>
          </cell>
          <cell r="H463" t="str">
            <v>SERVICE RESTART FEE</v>
          </cell>
          <cell r="I463">
            <v>15.79</v>
          </cell>
          <cell r="J463" t="str">
            <v/>
          </cell>
          <cell r="K463">
            <v>5.25</v>
          </cell>
          <cell r="L463" t="str">
            <v>Taxable</v>
          </cell>
          <cell r="M463" t="str">
            <v>Yes</v>
          </cell>
          <cell r="N463" t="str">
            <v/>
          </cell>
          <cell r="O463">
            <v>15.79</v>
          </cell>
        </row>
        <row r="464">
          <cell r="G464" t="str">
            <v>RESTART</v>
          </cell>
          <cell r="H464" t="str">
            <v>SERVICE RESTART FEE</v>
          </cell>
          <cell r="I464">
            <v>15.79</v>
          </cell>
          <cell r="J464" t="str">
            <v/>
          </cell>
          <cell r="K464">
            <v>5.25</v>
          </cell>
          <cell r="L464" t="str">
            <v>Taxable</v>
          </cell>
          <cell r="M464" t="str">
            <v>Yes</v>
          </cell>
          <cell r="N464" t="str">
            <v/>
          </cell>
          <cell r="O464">
            <v>15.79</v>
          </cell>
        </row>
        <row r="465">
          <cell r="G465" t="str">
            <v>RESTART</v>
          </cell>
          <cell r="H465" t="str">
            <v>SERVICE RESTART FEE</v>
          </cell>
          <cell r="I465">
            <v>15.79</v>
          </cell>
          <cell r="J465" t="str">
            <v/>
          </cell>
          <cell r="K465">
            <v>5.25</v>
          </cell>
          <cell r="L465" t="str">
            <v>Taxable</v>
          </cell>
          <cell r="M465" t="str">
            <v>Yes</v>
          </cell>
          <cell r="N465" t="str">
            <v/>
          </cell>
          <cell r="O465">
            <v>15.79</v>
          </cell>
        </row>
        <row r="466">
          <cell r="G466" t="str">
            <v>RESTART</v>
          </cell>
          <cell r="H466" t="str">
            <v>SERVICE RESTART FEE</v>
          </cell>
          <cell r="I466">
            <v>15.79</v>
          </cell>
          <cell r="J466" t="str">
            <v/>
          </cell>
          <cell r="K466">
            <v>5.25</v>
          </cell>
          <cell r="L466" t="str">
            <v>Taxable</v>
          </cell>
          <cell r="M466" t="str">
            <v>Yes</v>
          </cell>
          <cell r="N466" t="str">
            <v/>
          </cell>
          <cell r="O466">
            <v>15.79</v>
          </cell>
        </row>
        <row r="467">
          <cell r="G467" t="str">
            <v>RGATE</v>
          </cell>
          <cell r="H467" t="str">
            <v>RESI GATE CHARGE</v>
          </cell>
          <cell r="I467">
            <v>14.81</v>
          </cell>
          <cell r="J467" t="str">
            <v/>
          </cell>
          <cell r="K467">
            <v>3.4</v>
          </cell>
          <cell r="L467" t="str">
            <v>Taxable</v>
          </cell>
          <cell r="M467" t="str">
            <v>No</v>
          </cell>
          <cell r="N467" t="str">
            <v/>
          </cell>
          <cell r="O467">
            <v>14.81</v>
          </cell>
        </row>
        <row r="468">
          <cell r="G468" t="str">
            <v>RGATE</v>
          </cell>
          <cell r="H468" t="str">
            <v>RESI GATE CHARGE</v>
          </cell>
          <cell r="I468">
            <v>14.81</v>
          </cell>
          <cell r="J468" t="str">
            <v/>
          </cell>
          <cell r="K468">
            <v>3.4</v>
          </cell>
          <cell r="L468" t="str">
            <v>Taxable</v>
          </cell>
          <cell r="M468" t="str">
            <v>No</v>
          </cell>
          <cell r="N468" t="str">
            <v/>
          </cell>
          <cell r="O468">
            <v>14.81</v>
          </cell>
        </row>
        <row r="469">
          <cell r="G469" t="str">
            <v>RGATE</v>
          </cell>
          <cell r="H469" t="str">
            <v>RESI GATE CHARGE</v>
          </cell>
          <cell r="I469">
            <v>14.81</v>
          </cell>
          <cell r="J469" t="str">
            <v/>
          </cell>
          <cell r="K469">
            <v>3.4</v>
          </cell>
          <cell r="L469" t="str">
            <v>Taxable</v>
          </cell>
          <cell r="M469" t="str">
            <v>No</v>
          </cell>
          <cell r="N469" t="str">
            <v/>
          </cell>
          <cell r="O469">
            <v>14.81</v>
          </cell>
        </row>
        <row r="470">
          <cell r="G470" t="str">
            <v>RGATE</v>
          </cell>
          <cell r="H470" t="str">
            <v>RESI GATE CHARGE</v>
          </cell>
          <cell r="I470">
            <v>14.81</v>
          </cell>
          <cell r="J470" t="str">
            <v/>
          </cell>
          <cell r="K470">
            <v>3.4</v>
          </cell>
          <cell r="L470" t="str">
            <v>Taxable</v>
          </cell>
          <cell r="M470" t="str">
            <v>No</v>
          </cell>
          <cell r="N470" t="str">
            <v/>
          </cell>
          <cell r="O470">
            <v>14.81</v>
          </cell>
        </row>
        <row r="471">
          <cell r="G471" t="str">
            <v>RGATE</v>
          </cell>
          <cell r="H471" t="str">
            <v>RESI GATE CHARGE</v>
          </cell>
          <cell r="I471">
            <v>14.81</v>
          </cell>
          <cell r="J471" t="str">
            <v/>
          </cell>
          <cell r="K471">
            <v>3.4</v>
          </cell>
          <cell r="L471" t="str">
            <v>Taxable</v>
          </cell>
          <cell r="M471" t="str">
            <v>No</v>
          </cell>
          <cell r="N471" t="str">
            <v/>
          </cell>
          <cell r="O471">
            <v>14.81</v>
          </cell>
        </row>
        <row r="472">
          <cell r="G472" t="str">
            <v>RGATEM</v>
          </cell>
          <cell r="H472" t="str">
            <v>RESI GATE CHARGE MONTHLY</v>
          </cell>
          <cell r="I472">
            <v>3.42</v>
          </cell>
          <cell r="J472" t="str">
            <v/>
          </cell>
          <cell r="L472" t="str">
            <v>Taxable</v>
          </cell>
          <cell r="M472" t="str">
            <v>Yes</v>
          </cell>
          <cell r="N472" t="str">
            <v/>
          </cell>
          <cell r="O472">
            <v>3.42</v>
          </cell>
        </row>
        <row r="473">
          <cell r="G473" t="str">
            <v>RGATEM</v>
          </cell>
          <cell r="H473" t="str">
            <v>RESI GATE CHARGE MONTHLY</v>
          </cell>
          <cell r="I473">
            <v>3.42</v>
          </cell>
          <cell r="J473" t="str">
            <v/>
          </cell>
          <cell r="L473" t="str">
            <v>Taxable</v>
          </cell>
          <cell r="M473" t="str">
            <v>Yes</v>
          </cell>
          <cell r="N473" t="str">
            <v/>
          </cell>
          <cell r="O473">
            <v>3.42</v>
          </cell>
        </row>
        <row r="474">
          <cell r="G474" t="str">
            <v>RGATEM</v>
          </cell>
          <cell r="H474" t="str">
            <v>RESI GATE CHARGE MONTHLY</v>
          </cell>
          <cell r="I474">
            <v>3.42</v>
          </cell>
          <cell r="J474" t="str">
            <v/>
          </cell>
          <cell r="L474" t="str">
            <v>Taxable</v>
          </cell>
          <cell r="M474" t="str">
            <v>Yes</v>
          </cell>
          <cell r="N474" t="str">
            <v/>
          </cell>
          <cell r="O474">
            <v>3.42</v>
          </cell>
        </row>
        <row r="475">
          <cell r="G475" t="str">
            <v>RGATEM</v>
          </cell>
          <cell r="H475" t="str">
            <v>RESI GATE CHARGE MONTHLY</v>
          </cell>
          <cell r="I475">
            <v>3.42</v>
          </cell>
          <cell r="J475" t="str">
            <v/>
          </cell>
          <cell r="L475" t="str">
            <v>Taxable</v>
          </cell>
          <cell r="M475" t="str">
            <v>Yes</v>
          </cell>
          <cell r="N475" t="str">
            <v/>
          </cell>
          <cell r="O475">
            <v>3.42</v>
          </cell>
        </row>
        <row r="476">
          <cell r="G476" t="str">
            <v>RGATEM</v>
          </cell>
          <cell r="H476" t="str">
            <v>RESI GATE CHARGE MONTHLY</v>
          </cell>
          <cell r="I476">
            <v>3.42</v>
          </cell>
          <cell r="J476" t="str">
            <v/>
          </cell>
          <cell r="L476" t="str">
            <v>Taxable</v>
          </cell>
          <cell r="M476" t="str">
            <v>Yes</v>
          </cell>
          <cell r="N476" t="str">
            <v/>
          </cell>
          <cell r="O476">
            <v>3.42</v>
          </cell>
        </row>
        <row r="477">
          <cell r="G477" t="str">
            <v>ROHAUL20</v>
          </cell>
          <cell r="H477" t="str">
            <v>20YD ROLL OFF-HAUL</v>
          </cell>
          <cell r="I477">
            <v>213.72</v>
          </cell>
          <cell r="J477" t="str">
            <v/>
          </cell>
          <cell r="K477">
            <v>0</v>
          </cell>
          <cell r="L477" t="str">
            <v>Taxable</v>
          </cell>
          <cell r="M477" t="str">
            <v>Yes</v>
          </cell>
          <cell r="N477" t="str">
            <v/>
          </cell>
          <cell r="O477">
            <v>213.72</v>
          </cell>
        </row>
        <row r="478">
          <cell r="G478" t="str">
            <v>ROHAUL20</v>
          </cell>
          <cell r="H478" t="str">
            <v>20YD ROLL OFF-HAUL</v>
          </cell>
          <cell r="I478">
            <v>213.72</v>
          </cell>
          <cell r="J478" t="str">
            <v/>
          </cell>
          <cell r="K478">
            <v>0</v>
          </cell>
          <cell r="L478" t="str">
            <v>Taxable</v>
          </cell>
          <cell r="M478" t="str">
            <v>Yes</v>
          </cell>
          <cell r="N478" t="str">
            <v/>
          </cell>
          <cell r="O478">
            <v>213.72</v>
          </cell>
        </row>
        <row r="479">
          <cell r="G479" t="str">
            <v>ROHAUL20</v>
          </cell>
          <cell r="H479" t="str">
            <v>20YD ROLL OFF-HAUL</v>
          </cell>
          <cell r="I479">
            <v>213.72</v>
          </cell>
          <cell r="J479" t="str">
            <v/>
          </cell>
          <cell r="K479">
            <v>0</v>
          </cell>
          <cell r="L479" t="str">
            <v>Taxable</v>
          </cell>
          <cell r="M479" t="str">
            <v>Yes</v>
          </cell>
          <cell r="N479" t="str">
            <v/>
          </cell>
          <cell r="O479">
            <v>213.72</v>
          </cell>
        </row>
        <row r="480">
          <cell r="G480" t="str">
            <v>ROHAUL20</v>
          </cell>
          <cell r="H480" t="str">
            <v>20YD ROLL OFF-HAUL</v>
          </cell>
          <cell r="I480">
            <v>213.72</v>
          </cell>
          <cell r="J480" t="str">
            <v/>
          </cell>
          <cell r="K480">
            <v>0</v>
          </cell>
          <cell r="L480" t="str">
            <v>Taxable</v>
          </cell>
          <cell r="M480" t="str">
            <v>Yes</v>
          </cell>
          <cell r="N480" t="str">
            <v/>
          </cell>
          <cell r="O480">
            <v>213.72</v>
          </cell>
        </row>
        <row r="481">
          <cell r="G481" t="str">
            <v>ROHAUL20</v>
          </cell>
          <cell r="H481" t="str">
            <v>20YD ROLL OFF-HAUL</v>
          </cell>
          <cell r="I481">
            <v>213.72</v>
          </cell>
          <cell r="J481" t="str">
            <v/>
          </cell>
          <cell r="K481">
            <v>0</v>
          </cell>
          <cell r="L481" t="str">
            <v>Taxable</v>
          </cell>
          <cell r="M481" t="str">
            <v>Yes</v>
          </cell>
          <cell r="N481" t="str">
            <v/>
          </cell>
          <cell r="O481">
            <v>213.72</v>
          </cell>
        </row>
        <row r="482">
          <cell r="G482" t="str">
            <v>ROHAUL20T</v>
          </cell>
          <cell r="H482" t="str">
            <v>20YD ROLL OFF TEMP HAUL</v>
          </cell>
          <cell r="I482">
            <v>213.72</v>
          </cell>
          <cell r="J482" t="str">
            <v/>
          </cell>
          <cell r="K482">
            <v>0</v>
          </cell>
          <cell r="L482" t="str">
            <v>Taxable</v>
          </cell>
          <cell r="M482" t="str">
            <v>Yes</v>
          </cell>
          <cell r="N482" t="str">
            <v/>
          </cell>
          <cell r="O482">
            <v>213.72</v>
          </cell>
        </row>
        <row r="483">
          <cell r="G483" t="str">
            <v>ROHAUL20T</v>
          </cell>
          <cell r="H483" t="str">
            <v>20YD ROLL OFF TEMP HAUL</v>
          </cell>
          <cell r="I483">
            <v>213.72</v>
          </cell>
          <cell r="J483" t="str">
            <v/>
          </cell>
          <cell r="K483">
            <v>0</v>
          </cell>
          <cell r="L483" t="str">
            <v>Taxable</v>
          </cell>
          <cell r="M483" t="str">
            <v>Yes</v>
          </cell>
          <cell r="N483" t="str">
            <v/>
          </cell>
          <cell r="O483">
            <v>213.72</v>
          </cell>
        </row>
        <row r="484">
          <cell r="G484" t="str">
            <v>ROHAUL20T</v>
          </cell>
          <cell r="H484" t="str">
            <v>20YD ROLL OFF TEMP HAUL</v>
          </cell>
          <cell r="I484">
            <v>213.72</v>
          </cell>
          <cell r="J484" t="str">
            <v/>
          </cell>
          <cell r="K484">
            <v>0</v>
          </cell>
          <cell r="L484" t="str">
            <v>Taxable</v>
          </cell>
          <cell r="M484" t="str">
            <v>Yes</v>
          </cell>
          <cell r="N484" t="str">
            <v/>
          </cell>
          <cell r="O484">
            <v>213.72</v>
          </cell>
        </row>
        <row r="485">
          <cell r="G485" t="str">
            <v>ROHAUL20T</v>
          </cell>
          <cell r="H485" t="str">
            <v>20YD ROLL OFF TEMP HAUL</v>
          </cell>
          <cell r="I485">
            <v>213.72</v>
          </cell>
          <cell r="J485" t="str">
            <v/>
          </cell>
          <cell r="K485">
            <v>0</v>
          </cell>
          <cell r="L485" t="str">
            <v>Taxable</v>
          </cell>
          <cell r="M485" t="str">
            <v>Yes</v>
          </cell>
          <cell r="N485" t="str">
            <v/>
          </cell>
          <cell r="O485">
            <v>213.72</v>
          </cell>
        </row>
        <row r="486">
          <cell r="G486" t="str">
            <v>ROHAUL20T</v>
          </cell>
          <cell r="H486" t="str">
            <v>20YD ROLL OFF TEMP HAUL</v>
          </cell>
          <cell r="I486">
            <v>213.72</v>
          </cell>
          <cell r="J486" t="str">
            <v/>
          </cell>
          <cell r="K486">
            <v>0</v>
          </cell>
          <cell r="L486" t="str">
            <v>Taxable</v>
          </cell>
          <cell r="M486" t="str">
            <v>Yes</v>
          </cell>
          <cell r="N486" t="str">
            <v/>
          </cell>
          <cell r="O486">
            <v>213.72</v>
          </cell>
        </row>
        <row r="487">
          <cell r="G487" t="str">
            <v>ROHAUL20WOOD</v>
          </cell>
          <cell r="H487" t="str">
            <v>20YD WOOD ROLL OFF-HAUL</v>
          </cell>
          <cell r="I487">
            <v>235.1</v>
          </cell>
          <cell r="J487" t="str">
            <v/>
          </cell>
          <cell r="K487">
            <v>0</v>
          </cell>
          <cell r="L487" t="str">
            <v>Taxable</v>
          </cell>
          <cell r="M487" t="str">
            <v>Yes</v>
          </cell>
          <cell r="N487" t="str">
            <v/>
          </cell>
          <cell r="O487">
            <v>235.1</v>
          </cell>
        </row>
        <row r="488">
          <cell r="G488" t="str">
            <v>ROHAUL20WOOD</v>
          </cell>
          <cell r="H488" t="str">
            <v>20YD WOOD ROLL OFF-HAUL</v>
          </cell>
          <cell r="I488">
            <v>235.1</v>
          </cell>
          <cell r="J488" t="str">
            <v/>
          </cell>
          <cell r="K488">
            <v>0</v>
          </cell>
          <cell r="L488" t="str">
            <v>Taxable</v>
          </cell>
          <cell r="M488" t="str">
            <v>Yes</v>
          </cell>
          <cell r="N488" t="str">
            <v/>
          </cell>
          <cell r="O488">
            <v>235.1</v>
          </cell>
        </row>
        <row r="489">
          <cell r="G489" t="str">
            <v>ROHAUL20WOOD</v>
          </cell>
          <cell r="H489" t="str">
            <v>20YD WOOD ROLL OFF-HAUL</v>
          </cell>
          <cell r="I489">
            <v>235.1</v>
          </cell>
          <cell r="J489" t="str">
            <v/>
          </cell>
          <cell r="K489">
            <v>0</v>
          </cell>
          <cell r="L489" t="str">
            <v>Taxable</v>
          </cell>
          <cell r="M489" t="str">
            <v>Yes</v>
          </cell>
          <cell r="N489" t="str">
            <v/>
          </cell>
          <cell r="O489">
            <v>235.1</v>
          </cell>
        </row>
        <row r="490">
          <cell r="G490" t="str">
            <v>ROHAUL20WOOD</v>
          </cell>
          <cell r="H490" t="str">
            <v>20YD WOOD ROLL OFF-HAUL</v>
          </cell>
          <cell r="I490">
            <v>450</v>
          </cell>
          <cell r="J490" t="str">
            <v/>
          </cell>
          <cell r="K490">
            <v>0</v>
          </cell>
          <cell r="L490" t="str">
            <v>Taxable</v>
          </cell>
          <cell r="M490" t="str">
            <v>Yes</v>
          </cell>
          <cell r="N490" t="str">
            <v/>
          </cell>
          <cell r="O490">
            <v>450</v>
          </cell>
        </row>
        <row r="491">
          <cell r="G491" t="str">
            <v>ROHAUL20WOOD</v>
          </cell>
          <cell r="H491" t="str">
            <v>20YD WOOD ROLL OFF-HAUL</v>
          </cell>
          <cell r="I491">
            <v>256.45</v>
          </cell>
          <cell r="J491" t="str">
            <v/>
          </cell>
          <cell r="K491">
            <v>0</v>
          </cell>
          <cell r="L491" t="str">
            <v>Taxable</v>
          </cell>
          <cell r="M491" t="str">
            <v>Yes</v>
          </cell>
          <cell r="N491" t="str">
            <v/>
          </cell>
          <cell r="O491">
            <v>256.45</v>
          </cell>
        </row>
        <row r="492">
          <cell r="G492" t="str">
            <v>ROHAUL30</v>
          </cell>
          <cell r="H492" t="str">
            <v>30YD ROLL OFF-HAUL</v>
          </cell>
          <cell r="I492">
            <v>252.6</v>
          </cell>
          <cell r="J492" t="str">
            <v/>
          </cell>
          <cell r="K492">
            <v>73.8</v>
          </cell>
          <cell r="L492" t="str">
            <v>Taxable</v>
          </cell>
          <cell r="M492" t="str">
            <v>Yes</v>
          </cell>
          <cell r="N492" t="str">
            <v/>
          </cell>
          <cell r="O492">
            <v>252.6</v>
          </cell>
        </row>
        <row r="493">
          <cell r="G493" t="str">
            <v>ROHAUL30</v>
          </cell>
          <cell r="H493" t="str">
            <v>30YD ROLL OFF-HAUL</v>
          </cell>
          <cell r="I493">
            <v>252.6</v>
          </cell>
          <cell r="J493" t="str">
            <v/>
          </cell>
          <cell r="K493">
            <v>73.8</v>
          </cell>
          <cell r="L493" t="str">
            <v>Taxable</v>
          </cell>
          <cell r="M493" t="str">
            <v>Yes</v>
          </cell>
          <cell r="N493" t="str">
            <v/>
          </cell>
          <cell r="O493">
            <v>252.6</v>
          </cell>
        </row>
        <row r="494">
          <cell r="G494" t="str">
            <v>ROHAUL30</v>
          </cell>
          <cell r="H494" t="str">
            <v>30YD ROLL OFF-HAUL</v>
          </cell>
          <cell r="I494">
            <v>252.6</v>
          </cell>
          <cell r="J494" t="str">
            <v/>
          </cell>
          <cell r="K494">
            <v>73.8</v>
          </cell>
          <cell r="L494" t="str">
            <v>Taxable</v>
          </cell>
          <cell r="M494" t="str">
            <v>Yes</v>
          </cell>
          <cell r="N494" t="str">
            <v/>
          </cell>
          <cell r="O494">
            <v>252.6</v>
          </cell>
        </row>
        <row r="495">
          <cell r="G495" t="str">
            <v>ROHAUL30</v>
          </cell>
          <cell r="H495" t="str">
            <v>30YD ROLL OFF-HAUL</v>
          </cell>
          <cell r="I495">
            <v>252.6</v>
          </cell>
          <cell r="J495" t="str">
            <v/>
          </cell>
          <cell r="K495">
            <v>73.8</v>
          </cell>
          <cell r="L495" t="str">
            <v>Taxable</v>
          </cell>
          <cell r="M495" t="str">
            <v>Yes</v>
          </cell>
          <cell r="N495" t="str">
            <v/>
          </cell>
          <cell r="O495">
            <v>252.6</v>
          </cell>
        </row>
        <row r="496">
          <cell r="G496" t="str">
            <v>ROHAUL30</v>
          </cell>
          <cell r="H496" t="str">
            <v>30YD ROLL OFF-HAUL</v>
          </cell>
          <cell r="I496">
            <v>252.6</v>
          </cell>
          <cell r="J496" t="str">
            <v/>
          </cell>
          <cell r="K496">
            <v>73.8</v>
          </cell>
          <cell r="L496" t="str">
            <v>Taxable</v>
          </cell>
          <cell r="M496" t="str">
            <v>Yes</v>
          </cell>
          <cell r="N496" t="str">
            <v/>
          </cell>
          <cell r="O496">
            <v>252.6</v>
          </cell>
        </row>
        <row r="497">
          <cell r="G497" t="str">
            <v>ROHAUL30T</v>
          </cell>
          <cell r="H497" t="str">
            <v>30YD ROLL OFF TEMP HAUL</v>
          </cell>
          <cell r="I497">
            <v>252.6</v>
          </cell>
          <cell r="J497" t="str">
            <v/>
          </cell>
          <cell r="K497">
            <v>0</v>
          </cell>
          <cell r="L497" t="str">
            <v>Taxable</v>
          </cell>
          <cell r="M497" t="str">
            <v>Yes</v>
          </cell>
          <cell r="N497" t="str">
            <v/>
          </cell>
          <cell r="O497">
            <v>252.6</v>
          </cell>
        </row>
        <row r="498">
          <cell r="G498" t="str">
            <v>ROHAUL30T</v>
          </cell>
          <cell r="H498" t="str">
            <v>30YD ROLL OFF TEMP HAUL</v>
          </cell>
          <cell r="I498">
            <v>252.6</v>
          </cell>
          <cell r="J498" t="str">
            <v/>
          </cell>
          <cell r="K498">
            <v>0</v>
          </cell>
          <cell r="L498" t="str">
            <v>Taxable</v>
          </cell>
          <cell r="M498" t="str">
            <v>Yes</v>
          </cell>
          <cell r="N498" t="str">
            <v/>
          </cell>
          <cell r="O498">
            <v>252.6</v>
          </cell>
        </row>
        <row r="499">
          <cell r="G499" t="str">
            <v>ROHAUL30T</v>
          </cell>
          <cell r="H499" t="str">
            <v>30YD ROLL OFF TEMP HAUL</v>
          </cell>
          <cell r="I499">
            <v>252.6</v>
          </cell>
          <cell r="J499" t="str">
            <v/>
          </cell>
          <cell r="K499">
            <v>0</v>
          </cell>
          <cell r="L499" t="str">
            <v>Taxable</v>
          </cell>
          <cell r="M499" t="str">
            <v>Yes</v>
          </cell>
          <cell r="N499" t="str">
            <v/>
          </cell>
          <cell r="O499">
            <v>252.6</v>
          </cell>
        </row>
        <row r="500">
          <cell r="G500" t="str">
            <v>ROHAUL30T</v>
          </cell>
          <cell r="H500" t="str">
            <v>30YD ROLL OFF TEMP HAUL</v>
          </cell>
          <cell r="I500">
            <v>252.6</v>
          </cell>
          <cell r="J500" t="str">
            <v/>
          </cell>
          <cell r="K500">
            <v>0</v>
          </cell>
          <cell r="L500" t="str">
            <v>Taxable</v>
          </cell>
          <cell r="M500" t="str">
            <v>Yes</v>
          </cell>
          <cell r="N500" t="str">
            <v/>
          </cell>
          <cell r="O500">
            <v>252.6</v>
          </cell>
        </row>
        <row r="501">
          <cell r="G501" t="str">
            <v>ROHAUL30T</v>
          </cell>
          <cell r="H501" t="str">
            <v>30YD ROLL OFF TEMP HAUL</v>
          </cell>
          <cell r="I501">
            <v>252.6</v>
          </cell>
          <cell r="J501" t="str">
            <v/>
          </cell>
          <cell r="K501">
            <v>0</v>
          </cell>
          <cell r="L501" t="str">
            <v>Taxable</v>
          </cell>
          <cell r="M501" t="str">
            <v>Yes</v>
          </cell>
          <cell r="N501" t="str">
            <v/>
          </cell>
          <cell r="O501">
            <v>252.6</v>
          </cell>
        </row>
        <row r="502">
          <cell r="G502" t="str">
            <v>ROHAUL30WOOD</v>
          </cell>
          <cell r="H502" t="str">
            <v>30YD WOOD ROLL OFF-HAUL</v>
          </cell>
          <cell r="I502">
            <v>277.85000000000002</v>
          </cell>
          <cell r="J502" t="str">
            <v/>
          </cell>
          <cell r="K502">
            <v>0</v>
          </cell>
          <cell r="L502" t="str">
            <v>Taxable</v>
          </cell>
          <cell r="M502" t="str">
            <v>Yes</v>
          </cell>
          <cell r="N502" t="str">
            <v/>
          </cell>
          <cell r="O502">
            <v>277.85000000000002</v>
          </cell>
        </row>
        <row r="503">
          <cell r="G503" t="str">
            <v>ROHAUL30WOOD</v>
          </cell>
          <cell r="H503" t="str">
            <v>30YD WOOD ROLL OFF-HAUL</v>
          </cell>
          <cell r="I503">
            <v>277.85000000000002</v>
          </cell>
          <cell r="J503" t="str">
            <v/>
          </cell>
          <cell r="K503">
            <v>0</v>
          </cell>
          <cell r="L503" t="str">
            <v>Taxable</v>
          </cell>
          <cell r="M503" t="str">
            <v>Yes</v>
          </cell>
          <cell r="N503" t="str">
            <v/>
          </cell>
          <cell r="O503">
            <v>277.85000000000002</v>
          </cell>
        </row>
        <row r="504">
          <cell r="G504" t="str">
            <v>ROHAUL30WOOD</v>
          </cell>
          <cell r="H504" t="str">
            <v>30YD WOOD ROLL OFF-HAUL</v>
          </cell>
          <cell r="I504">
            <v>277.85000000000002</v>
          </cell>
          <cell r="J504" t="str">
            <v/>
          </cell>
          <cell r="K504">
            <v>0</v>
          </cell>
          <cell r="L504" t="str">
            <v>Taxable</v>
          </cell>
          <cell r="M504" t="str">
            <v>Yes</v>
          </cell>
          <cell r="N504" t="str">
            <v/>
          </cell>
          <cell r="O504">
            <v>277.85000000000002</v>
          </cell>
        </row>
        <row r="505">
          <cell r="G505" t="str">
            <v>ROHAUL30WOOD</v>
          </cell>
          <cell r="H505" t="str">
            <v>30YD WOOD ROLL OFF-HAUL</v>
          </cell>
          <cell r="I505">
            <v>450</v>
          </cell>
          <cell r="J505" t="str">
            <v/>
          </cell>
          <cell r="K505">
            <v>0</v>
          </cell>
          <cell r="L505" t="str">
            <v>Taxable</v>
          </cell>
          <cell r="M505" t="str">
            <v>Yes</v>
          </cell>
          <cell r="N505" t="str">
            <v/>
          </cell>
          <cell r="O505">
            <v>450</v>
          </cell>
        </row>
        <row r="506">
          <cell r="G506" t="str">
            <v>ROHAUL30WOOD</v>
          </cell>
          <cell r="H506" t="str">
            <v>30YD WOOD ROLL OFF-HAUL</v>
          </cell>
          <cell r="I506">
            <v>303.10000000000002</v>
          </cell>
          <cell r="J506" t="str">
            <v/>
          </cell>
          <cell r="K506">
            <v>0</v>
          </cell>
          <cell r="L506" t="str">
            <v>Taxable</v>
          </cell>
          <cell r="M506" t="str">
            <v>Yes</v>
          </cell>
          <cell r="N506" t="str">
            <v/>
          </cell>
          <cell r="O506">
            <v>303.10000000000002</v>
          </cell>
        </row>
        <row r="507">
          <cell r="G507" t="str">
            <v>ROLL2W300</v>
          </cell>
          <cell r="H507" t="str">
            <v>ROLL OUT 300GAL 2X WK</v>
          </cell>
          <cell r="I507">
            <v>66.5</v>
          </cell>
          <cell r="J507" t="str">
            <v/>
          </cell>
          <cell r="L507" t="str">
            <v>Taxable</v>
          </cell>
          <cell r="M507" t="str">
            <v>Yes</v>
          </cell>
          <cell r="N507" t="str">
            <v/>
          </cell>
          <cell r="O507">
            <v>66.5</v>
          </cell>
        </row>
        <row r="508">
          <cell r="G508" t="str">
            <v>ROLL2W300</v>
          </cell>
          <cell r="H508" t="str">
            <v>ROLL OUT 300GAL 2X WK</v>
          </cell>
          <cell r="I508">
            <v>66.5</v>
          </cell>
          <cell r="J508" t="str">
            <v/>
          </cell>
          <cell r="L508" t="str">
            <v>Taxable</v>
          </cell>
          <cell r="M508" t="str">
            <v>Yes</v>
          </cell>
          <cell r="N508" t="str">
            <v/>
          </cell>
          <cell r="O508">
            <v>66.5</v>
          </cell>
        </row>
        <row r="509">
          <cell r="G509" t="str">
            <v>ROLL2W300</v>
          </cell>
          <cell r="H509" t="str">
            <v>ROLL OUT 300GAL 2X WK</v>
          </cell>
          <cell r="I509">
            <v>66.5</v>
          </cell>
          <cell r="J509" t="str">
            <v/>
          </cell>
          <cell r="L509" t="str">
            <v>Taxable</v>
          </cell>
          <cell r="M509" t="str">
            <v>Yes</v>
          </cell>
          <cell r="N509" t="str">
            <v/>
          </cell>
          <cell r="O509">
            <v>66.5</v>
          </cell>
        </row>
        <row r="510">
          <cell r="G510" t="str">
            <v>ROLL2W300</v>
          </cell>
          <cell r="H510" t="str">
            <v>ROLL OUT 300GAL 2X WK</v>
          </cell>
          <cell r="I510">
            <v>66.5</v>
          </cell>
          <cell r="J510" t="str">
            <v/>
          </cell>
          <cell r="L510" t="str">
            <v>Taxable</v>
          </cell>
          <cell r="M510" t="str">
            <v>Yes</v>
          </cell>
          <cell r="N510" t="str">
            <v/>
          </cell>
          <cell r="O510">
            <v>66.5</v>
          </cell>
        </row>
        <row r="511">
          <cell r="G511" t="str">
            <v>ROLL2W300</v>
          </cell>
          <cell r="H511" t="str">
            <v>ROLL OUT 300GAL 2X WK</v>
          </cell>
          <cell r="I511">
            <v>66.5</v>
          </cell>
          <cell r="J511" t="str">
            <v/>
          </cell>
          <cell r="L511" t="str">
            <v>Taxable</v>
          </cell>
          <cell r="M511" t="str">
            <v>Yes</v>
          </cell>
          <cell r="N511" t="str">
            <v/>
          </cell>
          <cell r="O511">
            <v>66.5</v>
          </cell>
        </row>
        <row r="512">
          <cell r="G512" t="str">
            <v>ROLL5W-COM</v>
          </cell>
          <cell r="H512" t="str">
            <v>ROLLOUT CMML 5X WK UP TO 25FT</v>
          </cell>
          <cell r="I512">
            <v>37.65</v>
          </cell>
          <cell r="J512" t="str">
            <v/>
          </cell>
          <cell r="L512" t="str">
            <v>Taxable</v>
          </cell>
          <cell r="M512" t="str">
            <v>Yes</v>
          </cell>
          <cell r="N512" t="str">
            <v/>
          </cell>
          <cell r="O512">
            <v>37.65</v>
          </cell>
        </row>
        <row r="513">
          <cell r="G513" t="str">
            <v>ROLL5W-COM</v>
          </cell>
          <cell r="H513" t="str">
            <v>ROLLOUT CMML 5X WK UP TO 25FT</v>
          </cell>
          <cell r="I513">
            <v>37.65</v>
          </cell>
          <cell r="J513" t="str">
            <v/>
          </cell>
          <cell r="L513" t="str">
            <v>Taxable</v>
          </cell>
          <cell r="M513" t="str">
            <v>Yes</v>
          </cell>
          <cell r="N513" t="str">
            <v/>
          </cell>
          <cell r="O513">
            <v>37.65</v>
          </cell>
        </row>
        <row r="514">
          <cell r="G514" t="str">
            <v>ROLL5W-COM</v>
          </cell>
          <cell r="H514" t="str">
            <v>ROLLOUT CMML 5X WK UP TO 25FT</v>
          </cell>
          <cell r="I514">
            <v>37.65</v>
          </cell>
          <cell r="J514" t="str">
            <v/>
          </cell>
          <cell r="L514" t="str">
            <v>Taxable</v>
          </cell>
          <cell r="M514" t="str">
            <v>Yes</v>
          </cell>
          <cell r="N514" t="str">
            <v/>
          </cell>
          <cell r="O514">
            <v>37.65</v>
          </cell>
        </row>
        <row r="515">
          <cell r="G515" t="str">
            <v>ROLL5W-COM</v>
          </cell>
          <cell r="H515" t="str">
            <v>ROLLOUT CMML 5X WK UP TO 25FT</v>
          </cell>
          <cell r="I515">
            <v>37.65</v>
          </cell>
          <cell r="J515" t="str">
            <v/>
          </cell>
          <cell r="L515" t="str">
            <v>Taxable</v>
          </cell>
          <cell r="M515" t="str">
            <v>Yes</v>
          </cell>
          <cell r="N515" t="str">
            <v/>
          </cell>
          <cell r="O515">
            <v>37.65</v>
          </cell>
        </row>
        <row r="516">
          <cell r="G516" t="str">
            <v>ROLL5W-COM</v>
          </cell>
          <cell r="H516" t="str">
            <v>ROLLOUT CMML 5X WK UP TO 25FT</v>
          </cell>
          <cell r="I516">
            <v>37.65</v>
          </cell>
          <cell r="J516" t="str">
            <v/>
          </cell>
          <cell r="L516" t="str">
            <v>Taxable</v>
          </cell>
          <cell r="M516" t="str">
            <v>Yes</v>
          </cell>
          <cell r="N516" t="str">
            <v/>
          </cell>
          <cell r="O516">
            <v>37.65</v>
          </cell>
        </row>
        <row r="517">
          <cell r="G517" t="str">
            <v>ROLLE-COM</v>
          </cell>
          <cell r="H517" t="str">
            <v>ROLLOUT CMML EOW UP TO 25FT</v>
          </cell>
          <cell r="I517">
            <v>3.78</v>
          </cell>
          <cell r="J517" t="str">
            <v/>
          </cell>
          <cell r="L517" t="str">
            <v>Taxable</v>
          </cell>
          <cell r="M517" t="str">
            <v>Yes</v>
          </cell>
          <cell r="N517" t="str">
            <v/>
          </cell>
          <cell r="O517">
            <v>3.78</v>
          </cell>
        </row>
        <row r="518">
          <cell r="G518" t="str">
            <v>ROLLE-COM</v>
          </cell>
          <cell r="H518" t="str">
            <v>ROLLOUT CMML EOW UP TO 25FT</v>
          </cell>
          <cell r="I518">
            <v>3.78</v>
          </cell>
          <cell r="J518" t="str">
            <v/>
          </cell>
          <cell r="L518" t="str">
            <v>Taxable</v>
          </cell>
          <cell r="M518" t="str">
            <v>Yes</v>
          </cell>
          <cell r="N518" t="str">
            <v/>
          </cell>
          <cell r="O518">
            <v>3.78</v>
          </cell>
        </row>
        <row r="519">
          <cell r="G519" t="str">
            <v>ROLLE-COM</v>
          </cell>
          <cell r="H519" t="str">
            <v>ROLLOUT CMML EOW UP TO 25FT</v>
          </cell>
          <cell r="I519">
            <v>3.78</v>
          </cell>
          <cell r="J519" t="str">
            <v/>
          </cell>
          <cell r="L519" t="str">
            <v>Taxable</v>
          </cell>
          <cell r="M519" t="str">
            <v>Yes</v>
          </cell>
          <cell r="N519" t="str">
            <v/>
          </cell>
          <cell r="O519">
            <v>3.78</v>
          </cell>
        </row>
        <row r="520">
          <cell r="G520" t="str">
            <v>ROLLE-COM</v>
          </cell>
          <cell r="H520" t="str">
            <v>ROLLOUT CMML EOW UP TO 25FT</v>
          </cell>
          <cell r="I520">
            <v>3.78</v>
          </cell>
          <cell r="J520" t="str">
            <v/>
          </cell>
          <cell r="L520" t="str">
            <v>Taxable</v>
          </cell>
          <cell r="M520" t="str">
            <v>Yes</v>
          </cell>
          <cell r="N520" t="str">
            <v/>
          </cell>
          <cell r="O520">
            <v>3.78</v>
          </cell>
        </row>
        <row r="521">
          <cell r="G521" t="str">
            <v>ROLLE-COM</v>
          </cell>
          <cell r="H521" t="str">
            <v>ROLLOUT CMML EOW UP TO 25FT</v>
          </cell>
          <cell r="I521">
            <v>3.78</v>
          </cell>
          <cell r="J521" t="str">
            <v/>
          </cell>
          <cell r="L521" t="str">
            <v>Taxable</v>
          </cell>
          <cell r="M521" t="str">
            <v>Yes</v>
          </cell>
          <cell r="N521" t="str">
            <v/>
          </cell>
          <cell r="O521">
            <v>3.78</v>
          </cell>
        </row>
        <row r="522">
          <cell r="G522" t="str">
            <v>ROLLM-COM</v>
          </cell>
          <cell r="H522" t="str">
            <v>ROLLOUT CMML MTHLY UP TO 25FT</v>
          </cell>
          <cell r="I522">
            <v>1.74</v>
          </cell>
          <cell r="J522" t="str">
            <v/>
          </cell>
          <cell r="L522" t="str">
            <v>Taxable</v>
          </cell>
          <cell r="M522" t="str">
            <v>Yes</v>
          </cell>
          <cell r="N522" t="str">
            <v/>
          </cell>
          <cell r="O522">
            <v>1.74</v>
          </cell>
        </row>
        <row r="523">
          <cell r="G523" t="str">
            <v>ROLLM-COM</v>
          </cell>
          <cell r="H523" t="str">
            <v>ROLLOUT CMML MTHLY UP TO 25FT</v>
          </cell>
          <cell r="I523">
            <v>1.74</v>
          </cell>
          <cell r="J523" t="str">
            <v/>
          </cell>
          <cell r="L523" t="str">
            <v>Taxable</v>
          </cell>
          <cell r="M523" t="str">
            <v>Yes</v>
          </cell>
          <cell r="N523" t="str">
            <v/>
          </cell>
          <cell r="O523">
            <v>1.74</v>
          </cell>
        </row>
        <row r="524">
          <cell r="G524" t="str">
            <v>ROLLM-COM</v>
          </cell>
          <cell r="H524" t="str">
            <v>ROLLOUT CMML MTHLY UP TO 25FT</v>
          </cell>
          <cell r="I524">
            <v>1.74</v>
          </cell>
          <cell r="J524" t="str">
            <v/>
          </cell>
          <cell r="L524" t="str">
            <v>Taxable</v>
          </cell>
          <cell r="M524" t="str">
            <v>Yes</v>
          </cell>
          <cell r="N524" t="str">
            <v/>
          </cell>
          <cell r="O524">
            <v>1.74</v>
          </cell>
        </row>
        <row r="525">
          <cell r="G525" t="str">
            <v>ROLLM-COM</v>
          </cell>
          <cell r="H525" t="str">
            <v>ROLLOUT CMML MTHLY UP TO 25FT</v>
          </cell>
          <cell r="I525">
            <v>1.74</v>
          </cell>
          <cell r="J525" t="str">
            <v/>
          </cell>
          <cell r="L525" t="str">
            <v>Taxable</v>
          </cell>
          <cell r="M525" t="str">
            <v>Yes</v>
          </cell>
          <cell r="N525" t="str">
            <v/>
          </cell>
          <cell r="O525">
            <v>1.74</v>
          </cell>
        </row>
        <row r="526">
          <cell r="G526" t="str">
            <v>ROLLM-COM</v>
          </cell>
          <cell r="H526" t="str">
            <v>ROLLOUT CMML MTHLY UP TO 25FT</v>
          </cell>
          <cell r="I526">
            <v>1.74</v>
          </cell>
          <cell r="J526" t="str">
            <v/>
          </cell>
          <cell r="L526" t="str">
            <v>Taxable</v>
          </cell>
          <cell r="M526" t="str">
            <v>Yes</v>
          </cell>
          <cell r="N526" t="str">
            <v/>
          </cell>
          <cell r="O526">
            <v>1.74</v>
          </cell>
        </row>
        <row r="527">
          <cell r="G527" t="str">
            <v>ROLLM-RESI</v>
          </cell>
          <cell r="H527" t="str">
            <v>ROLLOUT RESI MTHLY UP TO</v>
          </cell>
          <cell r="I527">
            <v>3.48</v>
          </cell>
          <cell r="J527" t="str">
            <v/>
          </cell>
          <cell r="K527">
            <v>0</v>
          </cell>
          <cell r="L527" t="str">
            <v>Taxable</v>
          </cell>
          <cell r="M527" t="str">
            <v>Yes</v>
          </cell>
          <cell r="N527" t="str">
            <v>bi</v>
          </cell>
          <cell r="O527">
            <v>1.74</v>
          </cell>
        </row>
        <row r="528">
          <cell r="G528" t="str">
            <v>ROLLM-RESI</v>
          </cell>
          <cell r="H528" t="str">
            <v>ROLLOUT RESI MTHLY UP TO</v>
          </cell>
          <cell r="I528">
            <v>3.48</v>
          </cell>
          <cell r="J528" t="str">
            <v/>
          </cell>
          <cell r="K528">
            <v>0</v>
          </cell>
          <cell r="L528" t="str">
            <v>Taxable</v>
          </cell>
          <cell r="M528" t="str">
            <v>Yes</v>
          </cell>
          <cell r="N528" t="str">
            <v>bi</v>
          </cell>
          <cell r="O528">
            <v>1.74</v>
          </cell>
        </row>
        <row r="529">
          <cell r="G529" t="str">
            <v>ROLLM-RESI</v>
          </cell>
          <cell r="H529" t="str">
            <v>ROLLOUT RESI MTHLY UP TO</v>
          </cell>
          <cell r="I529">
            <v>3.48</v>
          </cell>
          <cell r="J529" t="str">
            <v/>
          </cell>
          <cell r="K529">
            <v>0</v>
          </cell>
          <cell r="L529" t="str">
            <v>Taxable</v>
          </cell>
          <cell r="M529" t="str">
            <v>Yes</v>
          </cell>
          <cell r="N529" t="str">
            <v>bi</v>
          </cell>
          <cell r="O529">
            <v>1.74</v>
          </cell>
        </row>
        <row r="530">
          <cell r="G530" t="str">
            <v>ROLLM-RESI</v>
          </cell>
          <cell r="H530" t="str">
            <v>ROLLOUT RESI MTHLY UP TO</v>
          </cell>
          <cell r="I530">
            <v>3.48</v>
          </cell>
          <cell r="J530" t="str">
            <v/>
          </cell>
          <cell r="K530">
            <v>0</v>
          </cell>
          <cell r="L530" t="str">
            <v>Taxable</v>
          </cell>
          <cell r="M530" t="str">
            <v>Yes</v>
          </cell>
          <cell r="N530" t="str">
            <v>bi</v>
          </cell>
          <cell r="O530">
            <v>1.74</v>
          </cell>
        </row>
        <row r="531">
          <cell r="G531" t="str">
            <v>ROLLM-RESI</v>
          </cell>
          <cell r="H531" t="str">
            <v>ROLLOUT RESI MTHLY UP TO</v>
          </cell>
          <cell r="I531">
            <v>3.48</v>
          </cell>
          <cell r="J531" t="str">
            <v/>
          </cell>
          <cell r="K531">
            <v>0</v>
          </cell>
          <cell r="L531" t="str">
            <v>Taxable</v>
          </cell>
          <cell r="M531" t="str">
            <v>Yes</v>
          </cell>
          <cell r="N531" t="str">
            <v>bi</v>
          </cell>
          <cell r="O531">
            <v>1.74</v>
          </cell>
        </row>
        <row r="532">
          <cell r="G532" t="str">
            <v>ROLLM300</v>
          </cell>
          <cell r="H532" t="str">
            <v>ROLL OUT 300GAL MTHLY</v>
          </cell>
          <cell r="I532">
            <v>7.68</v>
          </cell>
          <cell r="J532" t="str">
            <v/>
          </cell>
          <cell r="L532" t="str">
            <v>Taxable</v>
          </cell>
          <cell r="M532" t="str">
            <v>Yes</v>
          </cell>
          <cell r="N532" t="str">
            <v/>
          </cell>
          <cell r="O532">
            <v>7.68</v>
          </cell>
        </row>
        <row r="533">
          <cell r="G533" t="str">
            <v>ROLLM300</v>
          </cell>
          <cell r="H533" t="str">
            <v>ROLL OUT 300GAL MTHLY</v>
          </cell>
          <cell r="I533">
            <v>7.68</v>
          </cell>
          <cell r="J533" t="str">
            <v/>
          </cell>
          <cell r="L533" t="str">
            <v>Taxable</v>
          </cell>
          <cell r="M533" t="str">
            <v>Yes</v>
          </cell>
          <cell r="N533" t="str">
            <v/>
          </cell>
          <cell r="O533">
            <v>7.68</v>
          </cell>
        </row>
        <row r="534">
          <cell r="G534" t="str">
            <v>ROLLM300</v>
          </cell>
          <cell r="H534" t="str">
            <v>ROLL OUT 300GAL MTHLY</v>
          </cell>
          <cell r="I534">
            <v>7.68</v>
          </cell>
          <cell r="J534" t="str">
            <v/>
          </cell>
          <cell r="L534" t="str">
            <v>Taxable</v>
          </cell>
          <cell r="M534" t="str">
            <v>Yes</v>
          </cell>
          <cell r="N534" t="str">
            <v/>
          </cell>
          <cell r="O534">
            <v>7.68</v>
          </cell>
        </row>
        <row r="535">
          <cell r="G535" t="str">
            <v>ROLLM300</v>
          </cell>
          <cell r="H535" t="str">
            <v>ROLL OUT 300GAL MTHLY</v>
          </cell>
          <cell r="I535">
            <v>7.68</v>
          </cell>
          <cell r="J535" t="str">
            <v/>
          </cell>
          <cell r="L535" t="str">
            <v>Taxable</v>
          </cell>
          <cell r="M535" t="str">
            <v>Yes</v>
          </cell>
          <cell r="N535" t="str">
            <v/>
          </cell>
          <cell r="O535">
            <v>7.68</v>
          </cell>
        </row>
        <row r="536">
          <cell r="G536" t="str">
            <v>ROLLM300</v>
          </cell>
          <cell r="H536" t="str">
            <v>ROLL OUT 300GAL MTHLY</v>
          </cell>
          <cell r="I536">
            <v>7.68</v>
          </cell>
          <cell r="J536" t="str">
            <v/>
          </cell>
          <cell r="L536" t="str">
            <v>Taxable</v>
          </cell>
          <cell r="M536" t="str">
            <v>Yes</v>
          </cell>
          <cell r="N536" t="str">
            <v/>
          </cell>
          <cell r="O536">
            <v>7.68</v>
          </cell>
        </row>
        <row r="537">
          <cell r="G537" t="str">
            <v>ROLLOUT OVER 25</v>
          </cell>
          <cell r="H537" t="str">
            <v>ROLLOUT OVER 25 FT</v>
          </cell>
          <cell r="I537">
            <v>6.62</v>
          </cell>
          <cell r="J537" t="str">
            <v/>
          </cell>
          <cell r="K537">
            <v>0</v>
          </cell>
          <cell r="L537" t="str">
            <v>Taxable</v>
          </cell>
          <cell r="M537" t="str">
            <v>Yes</v>
          </cell>
          <cell r="N537" t="str">
            <v/>
          </cell>
          <cell r="O537">
            <v>6.62</v>
          </cell>
        </row>
        <row r="538">
          <cell r="G538" t="str">
            <v>ROLLOUT OVER 25</v>
          </cell>
          <cell r="H538" t="str">
            <v>ROLLOUT OVER 25 FT</v>
          </cell>
          <cell r="I538">
            <v>6.62</v>
          </cell>
          <cell r="J538" t="str">
            <v/>
          </cell>
          <cell r="K538">
            <v>0</v>
          </cell>
          <cell r="L538" t="str">
            <v>Taxable</v>
          </cell>
          <cell r="M538" t="str">
            <v>Yes</v>
          </cell>
          <cell r="N538" t="str">
            <v/>
          </cell>
          <cell r="O538">
            <v>6.62</v>
          </cell>
        </row>
        <row r="539">
          <cell r="G539" t="str">
            <v>ROLLOUT OVER 25</v>
          </cell>
          <cell r="H539" t="str">
            <v>ROLLOUT OVER 25 FT</v>
          </cell>
          <cell r="I539">
            <v>6.62</v>
          </cell>
          <cell r="J539" t="str">
            <v/>
          </cell>
          <cell r="K539">
            <v>0</v>
          </cell>
          <cell r="L539" t="str">
            <v>Taxable</v>
          </cell>
          <cell r="M539" t="str">
            <v>Yes</v>
          </cell>
          <cell r="N539" t="str">
            <v/>
          </cell>
          <cell r="O539">
            <v>6.62</v>
          </cell>
        </row>
        <row r="540">
          <cell r="G540" t="str">
            <v>ROLLOUT OVER 25</v>
          </cell>
          <cell r="H540" t="str">
            <v>ROLLOUT OVER 25 FT</v>
          </cell>
          <cell r="I540">
            <v>6.62</v>
          </cell>
          <cell r="J540" t="str">
            <v/>
          </cell>
          <cell r="K540">
            <v>0</v>
          </cell>
          <cell r="L540" t="str">
            <v>Taxable</v>
          </cell>
          <cell r="M540" t="str">
            <v>Yes</v>
          </cell>
          <cell r="N540" t="str">
            <v/>
          </cell>
          <cell r="O540">
            <v>6.62</v>
          </cell>
        </row>
        <row r="541">
          <cell r="G541" t="str">
            <v>ROLLOUT OVER 25</v>
          </cell>
          <cell r="H541" t="str">
            <v>ROLLOUT OVER 25 FT</v>
          </cell>
          <cell r="I541">
            <v>6.62</v>
          </cell>
          <cell r="J541" t="str">
            <v/>
          </cell>
          <cell r="K541">
            <v>0</v>
          </cell>
          <cell r="L541" t="str">
            <v>Taxable</v>
          </cell>
          <cell r="M541" t="str">
            <v>Yes</v>
          </cell>
          <cell r="N541" t="str">
            <v/>
          </cell>
          <cell r="O541">
            <v>6.62</v>
          </cell>
        </row>
        <row r="542">
          <cell r="G542" t="str">
            <v>ROLLW-COM</v>
          </cell>
          <cell r="H542" t="str">
            <v>ROLLOUT CMML WEEKLY UP TO 25FT</v>
          </cell>
          <cell r="I542">
            <v>7.53</v>
          </cell>
          <cell r="J542" t="str">
            <v/>
          </cell>
          <cell r="L542" t="str">
            <v>Taxable</v>
          </cell>
          <cell r="M542" t="str">
            <v>Yes</v>
          </cell>
          <cell r="N542" t="str">
            <v/>
          </cell>
          <cell r="O542">
            <v>7.53</v>
          </cell>
        </row>
        <row r="543">
          <cell r="G543" t="str">
            <v>ROLLW-COM</v>
          </cell>
          <cell r="H543" t="str">
            <v>ROLLOUT CMML WEEKLY UP TO 25FT</v>
          </cell>
          <cell r="I543">
            <v>7.53</v>
          </cell>
          <cell r="J543" t="str">
            <v/>
          </cell>
          <cell r="L543" t="str">
            <v>Taxable</v>
          </cell>
          <cell r="M543" t="str">
            <v>Yes</v>
          </cell>
          <cell r="N543" t="str">
            <v/>
          </cell>
          <cell r="O543">
            <v>7.53</v>
          </cell>
        </row>
        <row r="544">
          <cell r="G544" t="str">
            <v>ROLLW-COM</v>
          </cell>
          <cell r="H544" t="str">
            <v>ROLLOUT CMML WEEKLY UP TO 25FT</v>
          </cell>
          <cell r="I544">
            <v>7.53</v>
          </cell>
          <cell r="J544" t="str">
            <v/>
          </cell>
          <cell r="L544" t="str">
            <v>Taxable</v>
          </cell>
          <cell r="M544" t="str">
            <v>Yes</v>
          </cell>
          <cell r="N544" t="str">
            <v/>
          </cell>
          <cell r="O544">
            <v>7.53</v>
          </cell>
        </row>
        <row r="545">
          <cell r="G545" t="str">
            <v>ROLLW-COM</v>
          </cell>
          <cell r="H545" t="str">
            <v>ROLLOUT CMML WEEKLY UP TO 25FT</v>
          </cell>
          <cell r="I545">
            <v>7.53</v>
          </cell>
          <cell r="J545" t="str">
            <v/>
          </cell>
          <cell r="L545" t="str">
            <v>Taxable</v>
          </cell>
          <cell r="M545" t="str">
            <v>Yes</v>
          </cell>
          <cell r="N545" t="str">
            <v/>
          </cell>
          <cell r="O545">
            <v>7.53</v>
          </cell>
        </row>
        <row r="546">
          <cell r="G546" t="str">
            <v>ROLLW-COM</v>
          </cell>
          <cell r="H546" t="str">
            <v>ROLLOUT CMML WEEKLY UP TO 25FT</v>
          </cell>
          <cell r="I546">
            <v>7.53</v>
          </cell>
          <cell r="J546" t="str">
            <v/>
          </cell>
          <cell r="L546" t="str">
            <v>Taxable</v>
          </cell>
          <cell r="M546" t="str">
            <v>Yes</v>
          </cell>
          <cell r="N546" t="str">
            <v/>
          </cell>
          <cell r="O546">
            <v>7.53</v>
          </cell>
        </row>
        <row r="547">
          <cell r="G547" t="str">
            <v>ROLLW-RESI</v>
          </cell>
          <cell r="H547" t="str">
            <v>Rollout 25ft/can per pick up</v>
          </cell>
          <cell r="I547">
            <v>15.07</v>
          </cell>
          <cell r="J547" t="str">
            <v/>
          </cell>
          <cell r="K547">
            <v>0</v>
          </cell>
          <cell r="L547" t="str">
            <v>Taxable</v>
          </cell>
          <cell r="M547" t="str">
            <v>Yes</v>
          </cell>
          <cell r="N547" t="str">
            <v>bi</v>
          </cell>
          <cell r="O547">
            <v>7.5350000000000001</v>
          </cell>
        </row>
        <row r="548">
          <cell r="G548" t="str">
            <v>ROLLW-RESI</v>
          </cell>
          <cell r="H548" t="str">
            <v>Rollout 25ft/can per pick up</v>
          </cell>
          <cell r="I548">
            <v>15.07</v>
          </cell>
          <cell r="J548" t="str">
            <v/>
          </cell>
          <cell r="K548">
            <v>0</v>
          </cell>
          <cell r="L548" t="str">
            <v>Taxable</v>
          </cell>
          <cell r="M548" t="str">
            <v>Yes</v>
          </cell>
          <cell r="N548" t="str">
            <v>bi</v>
          </cell>
          <cell r="O548">
            <v>7.5350000000000001</v>
          </cell>
        </row>
        <row r="549">
          <cell r="G549" t="str">
            <v>ROLLW-RESI</v>
          </cell>
          <cell r="H549" t="str">
            <v>Rollout 25ft/can per pick up</v>
          </cell>
          <cell r="I549">
            <v>15.07</v>
          </cell>
          <cell r="J549" t="str">
            <v/>
          </cell>
          <cell r="K549">
            <v>0</v>
          </cell>
          <cell r="L549" t="str">
            <v>Taxable</v>
          </cell>
          <cell r="M549" t="str">
            <v>Yes</v>
          </cell>
          <cell r="N549" t="str">
            <v>bi</v>
          </cell>
          <cell r="O549">
            <v>7.5350000000000001</v>
          </cell>
        </row>
        <row r="550">
          <cell r="G550" t="str">
            <v>ROLLW-RESI</v>
          </cell>
          <cell r="H550" t="str">
            <v>Rollout 25ft/can per pick up</v>
          </cell>
          <cell r="I550">
            <v>15.07</v>
          </cell>
          <cell r="J550" t="str">
            <v/>
          </cell>
          <cell r="K550">
            <v>0</v>
          </cell>
          <cell r="L550" t="str">
            <v>Taxable</v>
          </cell>
          <cell r="M550" t="str">
            <v>Yes</v>
          </cell>
          <cell r="N550" t="str">
            <v>bi</v>
          </cell>
          <cell r="O550">
            <v>7.5350000000000001</v>
          </cell>
        </row>
        <row r="551">
          <cell r="G551" t="str">
            <v>ROLLW-RESI</v>
          </cell>
          <cell r="H551" t="str">
            <v>Rollout 25ft/can per pick up</v>
          </cell>
          <cell r="I551">
            <v>15.07</v>
          </cell>
          <cell r="J551" t="str">
            <v/>
          </cell>
          <cell r="K551">
            <v>0</v>
          </cell>
          <cell r="L551" t="str">
            <v>Taxable</v>
          </cell>
          <cell r="M551" t="str">
            <v>Yes</v>
          </cell>
          <cell r="N551" t="str">
            <v>bi</v>
          </cell>
          <cell r="O551">
            <v>7.5350000000000001</v>
          </cell>
        </row>
        <row r="552">
          <cell r="G552" t="str">
            <v>ROLLW300</v>
          </cell>
          <cell r="H552" t="str">
            <v>ROLL OUT 300GAL WKLY</v>
          </cell>
          <cell r="I552">
            <v>33.25</v>
          </cell>
          <cell r="J552" t="str">
            <v/>
          </cell>
          <cell r="L552" t="str">
            <v>Taxable</v>
          </cell>
          <cell r="M552" t="str">
            <v>Yes</v>
          </cell>
          <cell r="N552" t="str">
            <v/>
          </cell>
          <cell r="O552">
            <v>33.25</v>
          </cell>
        </row>
        <row r="553">
          <cell r="G553" t="str">
            <v>ROLLW300</v>
          </cell>
          <cell r="H553" t="str">
            <v>ROLL OUT 300GAL WKLY</v>
          </cell>
          <cell r="I553">
            <v>33.25</v>
          </cell>
          <cell r="J553" t="str">
            <v/>
          </cell>
          <cell r="L553" t="str">
            <v>Taxable</v>
          </cell>
          <cell r="M553" t="str">
            <v>Yes</v>
          </cell>
          <cell r="N553" t="str">
            <v/>
          </cell>
          <cell r="O553">
            <v>33.25</v>
          </cell>
        </row>
        <row r="554">
          <cell r="G554" t="str">
            <v>ROLLW300</v>
          </cell>
          <cell r="H554" t="str">
            <v>ROLL OUT 300GAL WKLY</v>
          </cell>
          <cell r="I554">
            <v>33.25</v>
          </cell>
          <cell r="J554" t="str">
            <v/>
          </cell>
          <cell r="L554" t="str">
            <v>Taxable</v>
          </cell>
          <cell r="M554" t="str">
            <v>Yes</v>
          </cell>
          <cell r="N554" t="str">
            <v/>
          </cell>
          <cell r="O554">
            <v>33.25</v>
          </cell>
        </row>
        <row r="555">
          <cell r="G555" t="str">
            <v>ROLLW300</v>
          </cell>
          <cell r="H555" t="str">
            <v>ROLL OUT 300GAL WKLY</v>
          </cell>
          <cell r="I555">
            <v>33.25</v>
          </cell>
          <cell r="J555" t="str">
            <v/>
          </cell>
          <cell r="L555" t="str">
            <v>Taxable</v>
          </cell>
          <cell r="M555" t="str">
            <v>Yes</v>
          </cell>
          <cell r="N555" t="str">
            <v/>
          </cell>
          <cell r="O555">
            <v>33.25</v>
          </cell>
        </row>
        <row r="556">
          <cell r="G556" t="str">
            <v>ROLLW300</v>
          </cell>
          <cell r="H556" t="str">
            <v>ROLL OUT 300GAL WKLY</v>
          </cell>
          <cell r="I556">
            <v>33.25</v>
          </cell>
          <cell r="J556" t="str">
            <v/>
          </cell>
          <cell r="L556" t="str">
            <v>Taxable</v>
          </cell>
          <cell r="M556" t="str">
            <v>Yes</v>
          </cell>
          <cell r="N556" t="str">
            <v/>
          </cell>
          <cell r="O556">
            <v>33.25</v>
          </cell>
        </row>
        <row r="557">
          <cell r="G557" t="str">
            <v>ROMILE</v>
          </cell>
          <cell r="H557" t="str">
            <v>ROLL OFF-MILEAGE</v>
          </cell>
          <cell r="I557">
            <v>2.63</v>
          </cell>
          <cell r="J557" t="str">
            <v/>
          </cell>
          <cell r="K557">
            <v>0</v>
          </cell>
          <cell r="L557" t="str">
            <v>Taxable</v>
          </cell>
          <cell r="M557" t="str">
            <v>Yes</v>
          </cell>
          <cell r="N557" t="str">
            <v/>
          </cell>
          <cell r="O557">
            <v>2.63</v>
          </cell>
        </row>
        <row r="558">
          <cell r="G558" t="str">
            <v>ROMILE</v>
          </cell>
          <cell r="H558" t="str">
            <v>ROLL OFF-MILEAGE</v>
          </cell>
          <cell r="I558">
            <v>2.63</v>
          </cell>
          <cell r="J558" t="str">
            <v/>
          </cell>
          <cell r="K558">
            <v>0</v>
          </cell>
          <cell r="L558" t="str">
            <v>Taxable</v>
          </cell>
          <cell r="M558" t="str">
            <v>Yes</v>
          </cell>
          <cell r="N558" t="str">
            <v/>
          </cell>
          <cell r="O558">
            <v>2.63</v>
          </cell>
        </row>
        <row r="559">
          <cell r="G559" t="str">
            <v>ROMILE</v>
          </cell>
          <cell r="H559" t="str">
            <v>ROLL OFF-MILEAGE</v>
          </cell>
          <cell r="I559">
            <v>2.63</v>
          </cell>
          <cell r="J559" t="str">
            <v/>
          </cell>
          <cell r="K559">
            <v>0</v>
          </cell>
          <cell r="L559" t="str">
            <v>Taxable</v>
          </cell>
          <cell r="M559" t="str">
            <v>Yes</v>
          </cell>
          <cell r="N559" t="str">
            <v/>
          </cell>
          <cell r="O559">
            <v>2.63</v>
          </cell>
        </row>
        <row r="560">
          <cell r="G560" t="str">
            <v>ROMILE</v>
          </cell>
          <cell r="H560" t="str">
            <v>ROLL OFF-MILEAGE</v>
          </cell>
          <cell r="I560">
            <v>2.63</v>
          </cell>
          <cell r="J560" t="str">
            <v/>
          </cell>
          <cell r="K560">
            <v>0</v>
          </cell>
          <cell r="L560" t="str">
            <v>Taxable</v>
          </cell>
          <cell r="M560" t="str">
            <v>Yes</v>
          </cell>
          <cell r="N560" t="str">
            <v/>
          </cell>
          <cell r="O560">
            <v>2.63</v>
          </cell>
        </row>
        <row r="561">
          <cell r="G561" t="str">
            <v>ROMILE</v>
          </cell>
          <cell r="H561" t="str">
            <v>ROLL OFF-MILEAGE</v>
          </cell>
          <cell r="I561">
            <v>2.63</v>
          </cell>
          <cell r="J561" t="str">
            <v/>
          </cell>
          <cell r="K561">
            <v>0</v>
          </cell>
          <cell r="L561" t="str">
            <v>Taxable</v>
          </cell>
          <cell r="M561" t="str">
            <v>Yes</v>
          </cell>
          <cell r="N561" t="str">
            <v/>
          </cell>
          <cell r="O561">
            <v>2.63</v>
          </cell>
        </row>
        <row r="562">
          <cell r="G562" t="str">
            <v>RORECYMILE</v>
          </cell>
          <cell r="H562" t="str">
            <v>ROLL OFF RECYCLE-MILEAGE</v>
          </cell>
          <cell r="I562">
            <v>2.63</v>
          </cell>
          <cell r="J562" t="str">
            <v/>
          </cell>
          <cell r="K562">
            <v>0</v>
          </cell>
          <cell r="L562" t="str">
            <v>Taxable</v>
          </cell>
          <cell r="M562" t="str">
            <v>Yes</v>
          </cell>
          <cell r="N562" t="str">
            <v/>
          </cell>
          <cell r="O562">
            <v>2.63</v>
          </cell>
        </row>
        <row r="563">
          <cell r="G563" t="str">
            <v>RORECYMILE</v>
          </cell>
          <cell r="H563" t="str">
            <v>ROLL OFF RECYCLE-MILEAGE</v>
          </cell>
          <cell r="I563">
            <v>2.63</v>
          </cell>
          <cell r="J563" t="str">
            <v/>
          </cell>
          <cell r="K563">
            <v>0</v>
          </cell>
          <cell r="L563" t="str">
            <v>Taxable</v>
          </cell>
          <cell r="M563" t="str">
            <v>Yes</v>
          </cell>
          <cell r="N563" t="str">
            <v/>
          </cell>
          <cell r="O563">
            <v>2.63</v>
          </cell>
        </row>
        <row r="564">
          <cell r="G564" t="str">
            <v>RORECYMILE</v>
          </cell>
          <cell r="H564" t="str">
            <v>ROLL OFF RECYCLE-MILEAGE</v>
          </cell>
          <cell r="I564">
            <v>2.63</v>
          </cell>
          <cell r="J564" t="str">
            <v/>
          </cell>
          <cell r="K564">
            <v>0</v>
          </cell>
          <cell r="L564" t="str">
            <v>Taxable</v>
          </cell>
          <cell r="M564" t="str">
            <v>Yes</v>
          </cell>
          <cell r="N564" t="str">
            <v/>
          </cell>
          <cell r="O564">
            <v>2.63</v>
          </cell>
        </row>
        <row r="565">
          <cell r="G565" t="str">
            <v>RORECYMILE</v>
          </cell>
          <cell r="H565" t="str">
            <v>ROLL OFF RECYCLE-MILEAGE</v>
          </cell>
          <cell r="I565">
            <v>2.63</v>
          </cell>
          <cell r="J565" t="str">
            <v/>
          </cell>
          <cell r="K565">
            <v>0</v>
          </cell>
          <cell r="L565" t="str">
            <v>Taxable</v>
          </cell>
          <cell r="M565" t="str">
            <v>Yes</v>
          </cell>
          <cell r="N565" t="str">
            <v/>
          </cell>
          <cell r="O565">
            <v>2.63</v>
          </cell>
        </row>
        <row r="566">
          <cell r="G566" t="str">
            <v>RORECYMILE</v>
          </cell>
          <cell r="H566" t="str">
            <v>ROLL OFF RECYCLE-MILEAGE</v>
          </cell>
          <cell r="I566">
            <v>2.63</v>
          </cell>
          <cell r="J566" t="str">
            <v/>
          </cell>
          <cell r="K566">
            <v>0</v>
          </cell>
          <cell r="L566" t="str">
            <v>Taxable</v>
          </cell>
          <cell r="M566" t="str">
            <v>Yes</v>
          </cell>
          <cell r="N566" t="str">
            <v/>
          </cell>
          <cell r="O566">
            <v>2.63</v>
          </cell>
        </row>
        <row r="567">
          <cell r="G567" t="str">
            <v>RORECYRENT</v>
          </cell>
          <cell r="H567" t="str">
            <v>ROLL OFF RECYCLE RENT</v>
          </cell>
          <cell r="I567">
            <v>68</v>
          </cell>
          <cell r="J567" t="str">
            <v/>
          </cell>
          <cell r="L567" t="str">
            <v>Taxable</v>
          </cell>
          <cell r="M567" t="str">
            <v>Yes</v>
          </cell>
          <cell r="N567" t="str">
            <v/>
          </cell>
          <cell r="O567">
            <v>68</v>
          </cell>
        </row>
        <row r="568">
          <cell r="G568" t="str">
            <v>RORECYRENT</v>
          </cell>
          <cell r="H568" t="str">
            <v>ROLL OFF RECYCLE RENT</v>
          </cell>
          <cell r="I568">
            <v>68</v>
          </cell>
          <cell r="J568" t="str">
            <v/>
          </cell>
          <cell r="L568" t="str">
            <v>Taxable</v>
          </cell>
          <cell r="M568" t="str">
            <v>Yes</v>
          </cell>
          <cell r="N568" t="str">
            <v/>
          </cell>
          <cell r="O568">
            <v>68</v>
          </cell>
        </row>
        <row r="569">
          <cell r="G569" t="str">
            <v>RORECYRENT</v>
          </cell>
          <cell r="H569" t="str">
            <v>ROLL OFF RECYCLE RENT</v>
          </cell>
          <cell r="I569">
            <v>68</v>
          </cell>
          <cell r="J569" t="str">
            <v/>
          </cell>
          <cell r="L569" t="str">
            <v>Taxable</v>
          </cell>
          <cell r="M569" t="str">
            <v>Yes</v>
          </cell>
          <cell r="N569" t="str">
            <v/>
          </cell>
          <cell r="O569">
            <v>68</v>
          </cell>
        </row>
        <row r="570">
          <cell r="G570" t="str">
            <v>RORECYRENT</v>
          </cell>
          <cell r="H570" t="str">
            <v>ROLL OFF RECYCLE RENT</v>
          </cell>
          <cell r="I570">
            <v>68</v>
          </cell>
          <cell r="J570" t="str">
            <v/>
          </cell>
          <cell r="L570" t="str">
            <v>Taxable</v>
          </cell>
          <cell r="M570" t="str">
            <v>Yes</v>
          </cell>
          <cell r="N570" t="str">
            <v/>
          </cell>
          <cell r="O570">
            <v>68</v>
          </cell>
        </row>
        <row r="571">
          <cell r="G571" t="str">
            <v>RORECYRENT</v>
          </cell>
          <cell r="H571" t="str">
            <v>ROLL OFF RECYCLE RENT</v>
          </cell>
          <cell r="I571">
            <v>68</v>
          </cell>
          <cell r="J571" t="str">
            <v/>
          </cell>
          <cell r="L571" t="str">
            <v>Taxable</v>
          </cell>
          <cell r="M571" t="str">
            <v>Yes</v>
          </cell>
          <cell r="N571" t="str">
            <v/>
          </cell>
          <cell r="O571">
            <v>68</v>
          </cell>
        </row>
        <row r="572">
          <cell r="G572" t="str">
            <v>RORENT</v>
          </cell>
          <cell r="H572" t="str">
            <v>ROLL OFF RENT</v>
          </cell>
          <cell r="I572">
            <v>78.94</v>
          </cell>
          <cell r="J572" t="str">
            <v/>
          </cell>
          <cell r="K572">
            <v>71.97</v>
          </cell>
          <cell r="L572" t="str">
            <v>Taxable</v>
          </cell>
          <cell r="M572" t="str">
            <v>Yes</v>
          </cell>
          <cell r="N572" t="str">
            <v/>
          </cell>
          <cell r="O572">
            <v>78.94</v>
          </cell>
        </row>
        <row r="573">
          <cell r="G573" t="str">
            <v>RORENT</v>
          </cell>
          <cell r="H573" t="str">
            <v>ROLL OFF RENT</v>
          </cell>
          <cell r="I573">
            <v>78.94</v>
          </cell>
          <cell r="J573" t="str">
            <v/>
          </cell>
          <cell r="K573">
            <v>71.97</v>
          </cell>
          <cell r="L573" t="str">
            <v>Taxable</v>
          </cell>
          <cell r="M573" t="str">
            <v>Yes</v>
          </cell>
          <cell r="N573" t="str">
            <v/>
          </cell>
          <cell r="O573">
            <v>78.94</v>
          </cell>
        </row>
        <row r="574">
          <cell r="G574" t="str">
            <v>RORENT</v>
          </cell>
          <cell r="H574" t="str">
            <v>ROLL OFF RENT</v>
          </cell>
          <cell r="I574">
            <v>78.94</v>
          </cell>
          <cell r="J574" t="str">
            <v/>
          </cell>
          <cell r="K574">
            <v>71.97</v>
          </cell>
          <cell r="L574" t="str">
            <v>Taxable</v>
          </cell>
          <cell r="M574" t="str">
            <v>Yes</v>
          </cell>
          <cell r="N574" t="str">
            <v/>
          </cell>
          <cell r="O574">
            <v>78.94</v>
          </cell>
        </row>
        <row r="575">
          <cell r="G575" t="str">
            <v>RORENT</v>
          </cell>
          <cell r="H575" t="str">
            <v>ROLL OFF RENT</v>
          </cell>
          <cell r="I575">
            <v>78.94</v>
          </cell>
          <cell r="J575" t="str">
            <v/>
          </cell>
          <cell r="K575">
            <v>71.97</v>
          </cell>
          <cell r="L575" t="str">
            <v>Taxable</v>
          </cell>
          <cell r="M575" t="str">
            <v>Yes</v>
          </cell>
          <cell r="N575" t="str">
            <v/>
          </cell>
          <cell r="O575">
            <v>78.94</v>
          </cell>
        </row>
        <row r="576">
          <cell r="G576" t="str">
            <v>RORENT</v>
          </cell>
          <cell r="H576" t="str">
            <v>ROLL OFF RENT</v>
          </cell>
          <cell r="I576">
            <v>78.94</v>
          </cell>
          <cell r="J576" t="str">
            <v/>
          </cell>
          <cell r="K576">
            <v>71.97</v>
          </cell>
          <cell r="L576" t="str">
            <v>Taxable</v>
          </cell>
          <cell r="M576" t="str">
            <v>Yes</v>
          </cell>
          <cell r="N576" t="str">
            <v/>
          </cell>
          <cell r="O576">
            <v>78.94</v>
          </cell>
        </row>
        <row r="577">
          <cell r="G577" t="str">
            <v>RORENTTD</v>
          </cell>
          <cell r="H577" t="str">
            <v>ROLL OFF RENT TEMP DAILY</v>
          </cell>
          <cell r="I577">
            <v>2.63</v>
          </cell>
          <cell r="J577" t="str">
            <v/>
          </cell>
          <cell r="L577" t="str">
            <v>Taxable</v>
          </cell>
          <cell r="M577" t="str">
            <v>Yes</v>
          </cell>
          <cell r="N577" t="str">
            <v/>
          </cell>
          <cell r="O577">
            <v>2.63</v>
          </cell>
        </row>
        <row r="578">
          <cell r="G578" t="str">
            <v>RORENTTD</v>
          </cell>
          <cell r="H578" t="str">
            <v>ROLL OFF RENT TEMP DAILY</v>
          </cell>
          <cell r="I578">
            <v>2.63</v>
          </cell>
          <cell r="J578" t="str">
            <v/>
          </cell>
          <cell r="L578" t="str">
            <v>Taxable</v>
          </cell>
          <cell r="M578" t="str">
            <v>Yes</v>
          </cell>
          <cell r="N578" t="str">
            <v/>
          </cell>
          <cell r="O578">
            <v>2.63</v>
          </cell>
        </row>
        <row r="579">
          <cell r="G579" t="str">
            <v>RORENTTD</v>
          </cell>
          <cell r="H579" t="str">
            <v>ROLL OFF RENT TEMP DAILY</v>
          </cell>
          <cell r="I579">
            <v>2.63</v>
          </cell>
          <cell r="J579" t="str">
            <v/>
          </cell>
          <cell r="L579" t="str">
            <v>Taxable</v>
          </cell>
          <cell r="M579" t="str">
            <v>Yes</v>
          </cell>
          <cell r="N579" t="str">
            <v/>
          </cell>
          <cell r="O579">
            <v>2.63</v>
          </cell>
        </row>
        <row r="580">
          <cell r="G580" t="str">
            <v>RORENTTD</v>
          </cell>
          <cell r="H580" t="str">
            <v>ROLL OFF RENT TEMP DAILY</v>
          </cell>
          <cell r="I580">
            <v>2.63</v>
          </cell>
          <cell r="J580" t="str">
            <v/>
          </cell>
          <cell r="L580" t="str">
            <v>Taxable</v>
          </cell>
          <cell r="M580" t="str">
            <v>Yes</v>
          </cell>
          <cell r="N580" t="str">
            <v/>
          </cell>
          <cell r="O580">
            <v>2.63</v>
          </cell>
        </row>
        <row r="581">
          <cell r="G581" t="str">
            <v>RORENTTD</v>
          </cell>
          <cell r="H581" t="str">
            <v>ROLL OFF RENT TEMP DAILY</v>
          </cell>
          <cell r="I581">
            <v>2.63</v>
          </cell>
          <cell r="J581" t="str">
            <v/>
          </cell>
          <cell r="L581" t="str">
            <v>Taxable</v>
          </cell>
          <cell r="M581" t="str">
            <v>Yes</v>
          </cell>
          <cell r="N581" t="str">
            <v/>
          </cell>
          <cell r="O581">
            <v>2.63</v>
          </cell>
        </row>
        <row r="582">
          <cell r="G582" t="str">
            <v>RORENTTM</v>
          </cell>
          <cell r="H582" t="str">
            <v>ROLL OFF RENT TEMP MONTHLY</v>
          </cell>
          <cell r="I582">
            <v>79.31</v>
          </cell>
          <cell r="J582" t="str">
            <v/>
          </cell>
          <cell r="L582" t="str">
            <v>Taxable</v>
          </cell>
          <cell r="M582" t="str">
            <v>Yes</v>
          </cell>
          <cell r="N582" t="str">
            <v/>
          </cell>
          <cell r="O582">
            <v>79.31</v>
          </cell>
        </row>
        <row r="583">
          <cell r="G583" t="str">
            <v>RORENTTM</v>
          </cell>
          <cell r="H583" t="str">
            <v>ROLL OFF RENT TEMP MONTHLY</v>
          </cell>
          <cell r="I583">
            <v>79.31</v>
          </cell>
          <cell r="J583" t="str">
            <v/>
          </cell>
          <cell r="L583" t="str">
            <v>Taxable</v>
          </cell>
          <cell r="M583" t="str">
            <v>Yes</v>
          </cell>
          <cell r="N583" t="str">
            <v/>
          </cell>
          <cell r="O583">
            <v>79.31</v>
          </cell>
        </row>
        <row r="584">
          <cell r="G584" t="str">
            <v>RORENTTM</v>
          </cell>
          <cell r="H584" t="str">
            <v>ROLL OFF RENT TEMP MONTHLY</v>
          </cell>
          <cell r="I584">
            <v>79.31</v>
          </cell>
          <cell r="J584" t="str">
            <v/>
          </cell>
          <cell r="L584" t="str">
            <v>Taxable</v>
          </cell>
          <cell r="M584" t="str">
            <v>Yes</v>
          </cell>
          <cell r="N584" t="str">
            <v/>
          </cell>
          <cell r="O584">
            <v>79.31</v>
          </cell>
        </row>
        <row r="585">
          <cell r="G585" t="str">
            <v>RORENTTM</v>
          </cell>
          <cell r="H585" t="str">
            <v>ROLL OFF RENT TEMP MONTHLY</v>
          </cell>
          <cell r="I585">
            <v>79.31</v>
          </cell>
          <cell r="J585" t="str">
            <v/>
          </cell>
          <cell r="L585" t="str">
            <v>Taxable</v>
          </cell>
          <cell r="M585" t="str">
            <v>Yes</v>
          </cell>
          <cell r="N585" t="str">
            <v/>
          </cell>
          <cell r="O585">
            <v>79.31</v>
          </cell>
        </row>
        <row r="586">
          <cell r="G586" t="str">
            <v>RORENTTM</v>
          </cell>
          <cell r="H586" t="str">
            <v>ROLL OFF RENT TEMP MONTHLY</v>
          </cell>
          <cell r="I586">
            <v>79.31</v>
          </cell>
          <cell r="J586" t="str">
            <v/>
          </cell>
          <cell r="L586" t="str">
            <v>Taxable</v>
          </cell>
          <cell r="M586" t="str">
            <v>Yes</v>
          </cell>
          <cell r="N586" t="str">
            <v/>
          </cell>
          <cell r="O586">
            <v>79.31</v>
          </cell>
        </row>
        <row r="587">
          <cell r="G587" t="str">
            <v>RORRENTM</v>
          </cell>
          <cell r="H587" t="str">
            <v>Rolloff Recy Monthly Rent</v>
          </cell>
          <cell r="I587">
            <v>90</v>
          </cell>
          <cell r="J587" t="str">
            <v/>
          </cell>
          <cell r="K587">
            <v>46.26</v>
          </cell>
          <cell r="L587" t="str">
            <v>Taxable</v>
          </cell>
          <cell r="M587" t="str">
            <v>No</v>
          </cell>
          <cell r="N587" t="str">
            <v/>
          </cell>
          <cell r="O587">
            <v>90</v>
          </cell>
        </row>
        <row r="588">
          <cell r="G588" t="str">
            <v>RORRENTM</v>
          </cell>
          <cell r="H588" t="str">
            <v>Rolloff Recy Monthly Rent</v>
          </cell>
          <cell r="I588">
            <v>90</v>
          </cell>
          <cell r="J588" t="str">
            <v/>
          </cell>
          <cell r="K588">
            <v>46.26</v>
          </cell>
          <cell r="L588" t="str">
            <v>Taxable</v>
          </cell>
          <cell r="M588" t="str">
            <v>No</v>
          </cell>
          <cell r="N588" t="str">
            <v/>
          </cell>
          <cell r="O588">
            <v>90</v>
          </cell>
        </row>
        <row r="589">
          <cell r="G589" t="str">
            <v>RORRENTM</v>
          </cell>
          <cell r="H589" t="str">
            <v>Rolloff Recy Monthly Rent</v>
          </cell>
          <cell r="I589">
            <v>90</v>
          </cell>
          <cell r="J589" t="str">
            <v/>
          </cell>
          <cell r="K589">
            <v>46.26</v>
          </cell>
          <cell r="L589" t="str">
            <v>Taxable</v>
          </cell>
          <cell r="M589" t="str">
            <v>No</v>
          </cell>
          <cell r="N589" t="str">
            <v/>
          </cell>
          <cell r="O589">
            <v>90</v>
          </cell>
        </row>
        <row r="590">
          <cell r="G590" t="str">
            <v>RORRENTM</v>
          </cell>
          <cell r="H590" t="str">
            <v>Rolloff Recy Monthly Rent</v>
          </cell>
          <cell r="I590">
            <v>90</v>
          </cell>
          <cell r="J590" t="str">
            <v/>
          </cell>
          <cell r="K590">
            <v>46.26</v>
          </cell>
          <cell r="L590" t="str">
            <v>Taxable</v>
          </cell>
          <cell r="M590" t="str">
            <v>No</v>
          </cell>
          <cell r="N590" t="str">
            <v/>
          </cell>
          <cell r="O590">
            <v>90</v>
          </cell>
        </row>
        <row r="591">
          <cell r="G591" t="str">
            <v>RORRENTM</v>
          </cell>
          <cell r="H591" t="str">
            <v>Rolloff Recy Monthly Rent</v>
          </cell>
          <cell r="I591">
            <v>90</v>
          </cell>
          <cell r="J591" t="str">
            <v/>
          </cell>
          <cell r="K591">
            <v>46.26</v>
          </cell>
          <cell r="L591" t="str">
            <v>Taxable</v>
          </cell>
          <cell r="M591" t="str">
            <v>No</v>
          </cell>
          <cell r="N591" t="str">
            <v/>
          </cell>
          <cell r="O591">
            <v>90</v>
          </cell>
        </row>
        <row r="592">
          <cell r="G592" t="str">
            <v>ROTIME-MINIMUM</v>
          </cell>
          <cell r="H592" t="str">
            <v>RO TIME CHRG - MINIMUM</v>
          </cell>
          <cell r="I592">
            <v>65</v>
          </cell>
          <cell r="J592" t="str">
            <v/>
          </cell>
          <cell r="L592" t="str">
            <v>Taxable</v>
          </cell>
          <cell r="M592" t="str">
            <v>Yes</v>
          </cell>
          <cell r="N592" t="str">
            <v/>
          </cell>
          <cell r="O592">
            <v>65</v>
          </cell>
        </row>
        <row r="593">
          <cell r="G593" t="str">
            <v>ROTIME-MINIMUM</v>
          </cell>
          <cell r="H593" t="str">
            <v>RO TIME CHRG - MINIMUM</v>
          </cell>
          <cell r="I593">
            <v>65</v>
          </cell>
          <cell r="J593" t="str">
            <v/>
          </cell>
          <cell r="L593" t="str">
            <v>Taxable</v>
          </cell>
          <cell r="M593" t="str">
            <v>Yes</v>
          </cell>
          <cell r="N593" t="str">
            <v/>
          </cell>
          <cell r="O593">
            <v>65</v>
          </cell>
        </row>
        <row r="594">
          <cell r="G594" t="str">
            <v>ROTIME-MINIMUM</v>
          </cell>
          <cell r="H594" t="str">
            <v>RO TIME CHRG - MINIMUM</v>
          </cell>
          <cell r="I594">
            <v>65</v>
          </cell>
          <cell r="J594" t="str">
            <v/>
          </cell>
          <cell r="L594" t="str">
            <v>Taxable</v>
          </cell>
          <cell r="M594" t="str">
            <v>Yes</v>
          </cell>
          <cell r="N594" t="str">
            <v/>
          </cell>
          <cell r="O594">
            <v>65</v>
          </cell>
        </row>
        <row r="595">
          <cell r="G595" t="str">
            <v>ROTIME-MINIMUM</v>
          </cell>
          <cell r="H595" t="str">
            <v>RO TIME CHRG - MINIMUM</v>
          </cell>
          <cell r="I595">
            <v>65</v>
          </cell>
          <cell r="J595" t="str">
            <v/>
          </cell>
          <cell r="L595" t="str">
            <v>Taxable</v>
          </cell>
          <cell r="M595" t="str">
            <v>Yes</v>
          </cell>
          <cell r="N595" t="str">
            <v/>
          </cell>
          <cell r="O595">
            <v>65</v>
          </cell>
        </row>
        <row r="596">
          <cell r="G596" t="str">
            <v>ROTIME15</v>
          </cell>
          <cell r="H596" t="str">
            <v>RO TIME CHRG - 15MIN</v>
          </cell>
          <cell r="I596">
            <v>30.26</v>
          </cell>
          <cell r="J596" t="str">
            <v/>
          </cell>
          <cell r="L596" t="str">
            <v>Taxable</v>
          </cell>
          <cell r="M596" t="str">
            <v>Yes</v>
          </cell>
          <cell r="N596" t="str">
            <v/>
          </cell>
          <cell r="O596">
            <v>30.26</v>
          </cell>
        </row>
        <row r="597">
          <cell r="G597" t="str">
            <v>ROTIME15</v>
          </cell>
          <cell r="H597" t="str">
            <v>RO TIME CHRG - 15MIN</v>
          </cell>
          <cell r="I597">
            <v>30.26</v>
          </cell>
          <cell r="J597" t="str">
            <v/>
          </cell>
          <cell r="L597" t="str">
            <v>Taxable</v>
          </cell>
          <cell r="M597" t="str">
            <v>Yes</v>
          </cell>
          <cell r="N597" t="str">
            <v/>
          </cell>
          <cell r="O597">
            <v>30.26</v>
          </cell>
        </row>
        <row r="598">
          <cell r="G598" t="str">
            <v>ROTIME15</v>
          </cell>
          <cell r="H598" t="str">
            <v>RO TIME CHRG - 15MIN</v>
          </cell>
          <cell r="I598">
            <v>30.26</v>
          </cell>
          <cell r="J598" t="str">
            <v/>
          </cell>
          <cell r="L598" t="str">
            <v>Taxable</v>
          </cell>
          <cell r="M598" t="str">
            <v>Yes</v>
          </cell>
          <cell r="N598" t="str">
            <v/>
          </cell>
          <cell r="O598">
            <v>30.26</v>
          </cell>
        </row>
        <row r="599">
          <cell r="G599" t="str">
            <v>ROTIME15</v>
          </cell>
          <cell r="H599" t="str">
            <v>RO TIME CHRG - 15MIN</v>
          </cell>
          <cell r="I599">
            <v>30.26</v>
          </cell>
          <cell r="J599" t="str">
            <v/>
          </cell>
          <cell r="L599" t="str">
            <v>Taxable</v>
          </cell>
          <cell r="M599" t="str">
            <v>Yes</v>
          </cell>
          <cell r="N599" t="str">
            <v/>
          </cell>
          <cell r="O599">
            <v>30.26</v>
          </cell>
        </row>
        <row r="600">
          <cell r="G600" t="str">
            <v>ROTRIP</v>
          </cell>
          <cell r="H600" t="str">
            <v>RETURN TRP - ROLL OFF</v>
          </cell>
          <cell r="I600">
            <v>58.94</v>
          </cell>
          <cell r="J600" t="str">
            <v/>
          </cell>
          <cell r="K600">
            <v>0</v>
          </cell>
          <cell r="L600" t="str">
            <v>Taxable</v>
          </cell>
          <cell r="M600" t="str">
            <v>Yes</v>
          </cell>
          <cell r="N600" t="str">
            <v/>
          </cell>
          <cell r="O600">
            <v>58.94</v>
          </cell>
        </row>
        <row r="601">
          <cell r="G601" t="str">
            <v>ROTRIP</v>
          </cell>
          <cell r="H601" t="str">
            <v>RETURN TRP - ROLL OFF</v>
          </cell>
          <cell r="I601">
            <v>58.94</v>
          </cell>
          <cell r="J601" t="str">
            <v/>
          </cell>
          <cell r="K601">
            <v>0</v>
          </cell>
          <cell r="L601" t="str">
            <v>Taxable</v>
          </cell>
          <cell r="M601" t="str">
            <v>Yes</v>
          </cell>
          <cell r="N601" t="str">
            <v/>
          </cell>
          <cell r="O601">
            <v>58.94</v>
          </cell>
        </row>
        <row r="602">
          <cell r="G602" t="str">
            <v>ROTRIP</v>
          </cell>
          <cell r="H602" t="str">
            <v>RETURN TRP - ROLL OFF</v>
          </cell>
          <cell r="I602">
            <v>58.94</v>
          </cell>
          <cell r="J602" t="str">
            <v/>
          </cell>
          <cell r="K602">
            <v>0</v>
          </cell>
          <cell r="L602" t="str">
            <v>Taxable</v>
          </cell>
          <cell r="M602" t="str">
            <v>Yes</v>
          </cell>
          <cell r="N602" t="str">
            <v/>
          </cell>
          <cell r="O602">
            <v>58.94</v>
          </cell>
        </row>
        <row r="603">
          <cell r="G603" t="str">
            <v>ROTRIP</v>
          </cell>
          <cell r="H603" t="str">
            <v>RETURN TRP - ROLL OFF</v>
          </cell>
          <cell r="I603">
            <v>58.94</v>
          </cell>
          <cell r="J603" t="str">
            <v/>
          </cell>
          <cell r="K603">
            <v>0</v>
          </cell>
          <cell r="L603" t="str">
            <v>Taxable</v>
          </cell>
          <cell r="M603" t="str">
            <v>Yes</v>
          </cell>
          <cell r="N603" t="str">
            <v/>
          </cell>
          <cell r="O603">
            <v>58.94</v>
          </cell>
        </row>
        <row r="604">
          <cell r="G604" t="str">
            <v>ROTRIP</v>
          </cell>
          <cell r="H604" t="str">
            <v>RETURN TRP - ROLL OFF</v>
          </cell>
          <cell r="I604">
            <v>58.94</v>
          </cell>
          <cell r="J604" t="str">
            <v/>
          </cell>
          <cell r="K604">
            <v>0</v>
          </cell>
          <cell r="L604" t="str">
            <v>Taxable</v>
          </cell>
          <cell r="M604" t="str">
            <v>Yes</v>
          </cell>
          <cell r="N604" t="str">
            <v/>
          </cell>
          <cell r="O604">
            <v>58.94</v>
          </cell>
        </row>
        <row r="605">
          <cell r="G605" t="str">
            <v>RXTRA60</v>
          </cell>
          <cell r="H605" t="str">
            <v>EXTRA 60GAL RESI</v>
          </cell>
          <cell r="I605">
            <v>7.1</v>
          </cell>
          <cell r="J605" t="str">
            <v/>
          </cell>
          <cell r="L605" t="str">
            <v>Taxable</v>
          </cell>
          <cell r="M605" t="str">
            <v>Yes</v>
          </cell>
          <cell r="N605" t="str">
            <v/>
          </cell>
          <cell r="O605">
            <v>7.1</v>
          </cell>
        </row>
        <row r="606">
          <cell r="G606" t="str">
            <v>RXTRA60</v>
          </cell>
          <cell r="H606" t="str">
            <v>EXTRA 60GAL RESI</v>
          </cell>
          <cell r="I606">
            <v>7.1</v>
          </cell>
          <cell r="J606" t="str">
            <v/>
          </cell>
          <cell r="L606" t="str">
            <v>Taxable</v>
          </cell>
          <cell r="M606" t="str">
            <v>Yes</v>
          </cell>
          <cell r="N606" t="str">
            <v/>
          </cell>
          <cell r="O606">
            <v>7.1</v>
          </cell>
        </row>
        <row r="607">
          <cell r="G607" t="str">
            <v>RXTRA60</v>
          </cell>
          <cell r="H607" t="str">
            <v>EXTRA 60GAL RESI</v>
          </cell>
          <cell r="I607">
            <v>7.1</v>
          </cell>
          <cell r="J607" t="str">
            <v/>
          </cell>
          <cell r="L607" t="str">
            <v>Taxable</v>
          </cell>
          <cell r="M607" t="str">
            <v>Yes</v>
          </cell>
          <cell r="N607" t="str">
            <v/>
          </cell>
          <cell r="O607">
            <v>7.1</v>
          </cell>
        </row>
        <row r="608">
          <cell r="G608" t="str">
            <v>RXTRA60</v>
          </cell>
          <cell r="H608" t="str">
            <v>EXTRA 60GAL RESI</v>
          </cell>
          <cell r="I608">
            <v>7.1</v>
          </cell>
          <cell r="J608" t="str">
            <v/>
          </cell>
          <cell r="L608" t="str">
            <v>Taxable</v>
          </cell>
          <cell r="M608" t="str">
            <v>Yes</v>
          </cell>
          <cell r="N608" t="str">
            <v/>
          </cell>
          <cell r="O608">
            <v>7.1</v>
          </cell>
        </row>
        <row r="609">
          <cell r="G609" t="str">
            <v>RXTRA60</v>
          </cell>
          <cell r="H609" t="str">
            <v>EXTRA 60GAL RESI</v>
          </cell>
          <cell r="I609">
            <v>7.1</v>
          </cell>
          <cell r="J609" t="str">
            <v/>
          </cell>
          <cell r="L609" t="str">
            <v>Taxable</v>
          </cell>
          <cell r="M609" t="str">
            <v>Yes</v>
          </cell>
          <cell r="N609" t="str">
            <v/>
          </cell>
          <cell r="O609">
            <v>7.1</v>
          </cell>
        </row>
        <row r="610">
          <cell r="G610" t="str">
            <v>RXTRA90</v>
          </cell>
          <cell r="H610" t="str">
            <v>EXTRA 90GAL RESI</v>
          </cell>
          <cell r="I610">
            <v>7.31</v>
          </cell>
          <cell r="J610" t="str">
            <v/>
          </cell>
          <cell r="L610" t="str">
            <v>Taxable</v>
          </cell>
          <cell r="M610" t="str">
            <v>Yes</v>
          </cell>
          <cell r="N610" t="str">
            <v/>
          </cell>
          <cell r="O610">
            <v>7.31</v>
          </cell>
        </row>
        <row r="611">
          <cell r="G611" t="str">
            <v>RXTRA90</v>
          </cell>
          <cell r="H611" t="str">
            <v>EXTRA 90GAL RESI</v>
          </cell>
          <cell r="I611">
            <v>7.31</v>
          </cell>
          <cell r="J611" t="str">
            <v/>
          </cell>
          <cell r="L611" t="str">
            <v>Taxable</v>
          </cell>
          <cell r="M611" t="str">
            <v>Yes</v>
          </cell>
          <cell r="N611" t="str">
            <v/>
          </cell>
          <cell r="O611">
            <v>7.31</v>
          </cell>
        </row>
        <row r="612">
          <cell r="G612" t="str">
            <v>RXTRA90</v>
          </cell>
          <cell r="H612" t="str">
            <v>EXTRA 90GAL RESI</v>
          </cell>
          <cell r="I612">
            <v>7.31</v>
          </cell>
          <cell r="J612" t="str">
            <v/>
          </cell>
          <cell r="L612" t="str">
            <v>Taxable</v>
          </cell>
          <cell r="M612" t="str">
            <v>Yes</v>
          </cell>
          <cell r="N612" t="str">
            <v/>
          </cell>
          <cell r="O612">
            <v>7.31</v>
          </cell>
        </row>
        <row r="613">
          <cell r="G613" t="str">
            <v>RXTRA90</v>
          </cell>
          <cell r="H613" t="str">
            <v>EXTRA 90GAL RESI</v>
          </cell>
          <cell r="I613">
            <v>7.31</v>
          </cell>
          <cell r="J613" t="str">
            <v/>
          </cell>
          <cell r="L613" t="str">
            <v>Taxable</v>
          </cell>
          <cell r="M613" t="str">
            <v>Yes</v>
          </cell>
          <cell r="N613" t="str">
            <v/>
          </cell>
          <cell r="O613">
            <v>7.31</v>
          </cell>
        </row>
        <row r="614">
          <cell r="G614" t="str">
            <v>RXTRA90</v>
          </cell>
          <cell r="H614" t="str">
            <v>EXTRA 90GAL RESI</v>
          </cell>
          <cell r="I614">
            <v>7.31</v>
          </cell>
          <cell r="J614" t="str">
            <v/>
          </cell>
          <cell r="L614" t="str">
            <v>Taxable</v>
          </cell>
          <cell r="M614" t="str">
            <v>Yes</v>
          </cell>
          <cell r="N614" t="str">
            <v/>
          </cell>
          <cell r="O614">
            <v>7.31</v>
          </cell>
        </row>
        <row r="615">
          <cell r="G615" t="str">
            <v>SP300</v>
          </cell>
          <cell r="H615" t="str">
            <v>SPECIAL PICKUP 300GL</v>
          </cell>
          <cell r="I615">
            <v>40</v>
          </cell>
          <cell r="J615" t="str">
            <v/>
          </cell>
          <cell r="L615" t="str">
            <v>Taxable</v>
          </cell>
          <cell r="M615" t="str">
            <v>Yes</v>
          </cell>
          <cell r="N615" t="str">
            <v/>
          </cell>
          <cell r="O615">
            <v>40</v>
          </cell>
        </row>
        <row r="616">
          <cell r="G616" t="str">
            <v>SP300</v>
          </cell>
          <cell r="H616" t="str">
            <v>SPECIAL PICKUP 300GL</v>
          </cell>
          <cell r="I616">
            <v>40</v>
          </cell>
          <cell r="J616" t="str">
            <v/>
          </cell>
          <cell r="L616" t="str">
            <v>Taxable</v>
          </cell>
          <cell r="M616" t="str">
            <v>Yes</v>
          </cell>
          <cell r="N616" t="str">
            <v/>
          </cell>
          <cell r="O616">
            <v>40</v>
          </cell>
        </row>
        <row r="617">
          <cell r="G617" t="str">
            <v>SP300</v>
          </cell>
          <cell r="H617" t="str">
            <v>SPECIAL PICKUP 300GL</v>
          </cell>
          <cell r="I617">
            <v>40</v>
          </cell>
          <cell r="J617" t="str">
            <v/>
          </cell>
          <cell r="L617" t="str">
            <v>Taxable</v>
          </cell>
          <cell r="M617" t="str">
            <v>Yes</v>
          </cell>
          <cell r="N617" t="str">
            <v/>
          </cell>
          <cell r="O617">
            <v>40</v>
          </cell>
        </row>
        <row r="618">
          <cell r="G618" t="str">
            <v>SP300</v>
          </cell>
          <cell r="H618" t="str">
            <v>SPECIAL PICKUP 300GL</v>
          </cell>
          <cell r="I618">
            <v>40</v>
          </cell>
          <cell r="J618" t="str">
            <v/>
          </cell>
          <cell r="L618" t="str">
            <v>Taxable</v>
          </cell>
          <cell r="M618" t="str">
            <v>Yes</v>
          </cell>
          <cell r="N618" t="str">
            <v/>
          </cell>
          <cell r="O618">
            <v>40</v>
          </cell>
        </row>
        <row r="619">
          <cell r="G619" t="str">
            <v>SP300</v>
          </cell>
          <cell r="H619" t="str">
            <v>SPECIAL PICKUP 300GL</v>
          </cell>
          <cell r="I619">
            <v>40</v>
          </cell>
          <cell r="J619" t="str">
            <v/>
          </cell>
          <cell r="L619" t="str">
            <v>Taxable</v>
          </cell>
          <cell r="M619" t="str">
            <v>Yes</v>
          </cell>
          <cell r="N619" t="str">
            <v/>
          </cell>
          <cell r="O619">
            <v>40</v>
          </cell>
        </row>
        <row r="620">
          <cell r="G620" t="str">
            <v>SP60-COMM</v>
          </cell>
          <cell r="H620" t="str">
            <v>SPECIAL PICKUP 60GL COMM</v>
          </cell>
          <cell r="I620">
            <v>14.31</v>
          </cell>
          <cell r="J620" t="str">
            <v/>
          </cell>
          <cell r="L620" t="str">
            <v>Taxable</v>
          </cell>
          <cell r="M620" t="str">
            <v>Yes</v>
          </cell>
          <cell r="N620" t="str">
            <v/>
          </cell>
          <cell r="O620">
            <v>14.31</v>
          </cell>
        </row>
        <row r="621">
          <cell r="G621" t="str">
            <v>SP60-COMM</v>
          </cell>
          <cell r="H621" t="str">
            <v>SPECIAL PICKUP 60GL COMM</v>
          </cell>
          <cell r="I621">
            <v>14.31</v>
          </cell>
          <cell r="J621" t="str">
            <v/>
          </cell>
          <cell r="L621" t="str">
            <v>Taxable</v>
          </cell>
          <cell r="M621" t="str">
            <v>Yes</v>
          </cell>
          <cell r="N621" t="str">
            <v/>
          </cell>
          <cell r="O621">
            <v>14.31</v>
          </cell>
        </row>
        <row r="622">
          <cell r="G622" t="str">
            <v>SP60-COMM</v>
          </cell>
          <cell r="H622" t="str">
            <v>SPECIAL PICKUP 60GL COMM</v>
          </cell>
          <cell r="I622">
            <v>14.31</v>
          </cell>
          <cell r="J622" t="str">
            <v/>
          </cell>
          <cell r="L622" t="str">
            <v>Taxable</v>
          </cell>
          <cell r="M622" t="str">
            <v>Yes</v>
          </cell>
          <cell r="N622" t="str">
            <v/>
          </cell>
          <cell r="O622">
            <v>14.31</v>
          </cell>
        </row>
        <row r="623">
          <cell r="G623" t="str">
            <v>SP60-COMM</v>
          </cell>
          <cell r="H623" t="str">
            <v>SPECIAL PICKUP 60GL COMM</v>
          </cell>
          <cell r="I623">
            <v>14.31</v>
          </cell>
          <cell r="J623" t="str">
            <v/>
          </cell>
          <cell r="L623" t="str">
            <v>Taxable</v>
          </cell>
          <cell r="M623" t="str">
            <v>Yes</v>
          </cell>
          <cell r="N623" t="str">
            <v/>
          </cell>
          <cell r="O623">
            <v>14.31</v>
          </cell>
        </row>
        <row r="624">
          <cell r="G624" t="str">
            <v>SP60-COMM</v>
          </cell>
          <cell r="H624" t="str">
            <v>SPECIAL PICKUP 60GL COMM</v>
          </cell>
          <cell r="I624">
            <v>14.31</v>
          </cell>
          <cell r="J624" t="str">
            <v/>
          </cell>
          <cell r="L624" t="str">
            <v>Taxable</v>
          </cell>
          <cell r="M624" t="str">
            <v>Yes</v>
          </cell>
          <cell r="N624" t="str">
            <v/>
          </cell>
          <cell r="O624">
            <v>14.31</v>
          </cell>
        </row>
        <row r="625">
          <cell r="G625" t="str">
            <v>SP60-RES</v>
          </cell>
          <cell r="H625" t="str">
            <v>SPECIAL PICKUP 60GL RES</v>
          </cell>
          <cell r="I625">
            <v>13.89</v>
          </cell>
          <cell r="J625" t="str">
            <v/>
          </cell>
          <cell r="K625">
            <v>0</v>
          </cell>
          <cell r="L625" t="str">
            <v>Taxable</v>
          </cell>
          <cell r="M625" t="str">
            <v>Yes</v>
          </cell>
          <cell r="N625" t="str">
            <v/>
          </cell>
          <cell r="O625">
            <v>13.89</v>
          </cell>
        </row>
        <row r="626">
          <cell r="G626" t="str">
            <v>SP60-RES</v>
          </cell>
          <cell r="H626" t="str">
            <v>SPECIAL PICKUP 60GL RES</v>
          </cell>
          <cell r="I626">
            <v>13.89</v>
          </cell>
          <cell r="J626" t="str">
            <v/>
          </cell>
          <cell r="K626">
            <v>0</v>
          </cell>
          <cell r="L626" t="str">
            <v>Taxable</v>
          </cell>
          <cell r="M626" t="str">
            <v>Yes</v>
          </cell>
          <cell r="N626" t="str">
            <v/>
          </cell>
          <cell r="O626">
            <v>13.89</v>
          </cell>
        </row>
        <row r="627">
          <cell r="G627" t="str">
            <v>SP60-RES</v>
          </cell>
          <cell r="H627" t="str">
            <v>SPECIAL PICKUP 60GL RES</v>
          </cell>
          <cell r="I627">
            <v>13.89</v>
          </cell>
          <cell r="J627" t="str">
            <v/>
          </cell>
          <cell r="K627">
            <v>0</v>
          </cell>
          <cell r="L627" t="str">
            <v>Taxable</v>
          </cell>
          <cell r="M627" t="str">
            <v>Yes</v>
          </cell>
          <cell r="N627" t="str">
            <v/>
          </cell>
          <cell r="O627">
            <v>13.89</v>
          </cell>
        </row>
        <row r="628">
          <cell r="G628" t="str">
            <v>SP60-RES</v>
          </cell>
          <cell r="H628" t="str">
            <v>SPECIAL PICKUP 60GL RES</v>
          </cell>
          <cell r="I628">
            <v>13.89</v>
          </cell>
          <cell r="J628" t="str">
            <v/>
          </cell>
          <cell r="K628">
            <v>0</v>
          </cell>
          <cell r="L628" t="str">
            <v>Taxable</v>
          </cell>
          <cell r="M628" t="str">
            <v>Yes</v>
          </cell>
          <cell r="N628" t="str">
            <v/>
          </cell>
          <cell r="O628">
            <v>13.89</v>
          </cell>
        </row>
        <row r="629">
          <cell r="G629" t="str">
            <v>SP60-RES</v>
          </cell>
          <cell r="H629" t="str">
            <v>SPECIAL PICKUP 60GL RES</v>
          </cell>
          <cell r="I629">
            <v>13.89</v>
          </cell>
          <cell r="J629" t="str">
            <v/>
          </cell>
          <cell r="K629">
            <v>0</v>
          </cell>
          <cell r="L629" t="str">
            <v>Taxable</v>
          </cell>
          <cell r="M629" t="str">
            <v>Yes</v>
          </cell>
          <cell r="N629" t="str">
            <v/>
          </cell>
          <cell r="O629">
            <v>13.89</v>
          </cell>
        </row>
        <row r="630">
          <cell r="G630" t="str">
            <v>SP65B</v>
          </cell>
          <cell r="H630" t="str">
            <v>SPECIAL PICKUP 65GL BEAR</v>
          </cell>
          <cell r="I630">
            <v>15.35</v>
          </cell>
          <cell r="J630" t="str">
            <v/>
          </cell>
          <cell r="L630" t="str">
            <v>Taxable</v>
          </cell>
          <cell r="M630" t="str">
            <v>Yes</v>
          </cell>
          <cell r="N630" t="str">
            <v/>
          </cell>
          <cell r="O630">
            <v>15.35</v>
          </cell>
        </row>
        <row r="631">
          <cell r="G631" t="str">
            <v>SP65B</v>
          </cell>
          <cell r="H631" t="str">
            <v>SPECIAL PICKUP 65GL BEAR</v>
          </cell>
          <cell r="I631">
            <v>15.35</v>
          </cell>
          <cell r="J631" t="str">
            <v/>
          </cell>
          <cell r="L631" t="str">
            <v>Taxable</v>
          </cell>
          <cell r="M631" t="str">
            <v>Yes</v>
          </cell>
          <cell r="N631" t="str">
            <v/>
          </cell>
          <cell r="O631">
            <v>15.35</v>
          </cell>
        </row>
        <row r="632">
          <cell r="G632" t="str">
            <v>SP65B</v>
          </cell>
          <cell r="H632" t="str">
            <v>SPECIAL PICKUP 65GL BEAR</v>
          </cell>
          <cell r="I632">
            <v>15.35</v>
          </cell>
          <cell r="J632" t="str">
            <v/>
          </cell>
          <cell r="L632" t="str">
            <v>Taxable</v>
          </cell>
          <cell r="M632" t="str">
            <v>Yes</v>
          </cell>
          <cell r="N632" t="str">
            <v/>
          </cell>
          <cell r="O632">
            <v>15.35</v>
          </cell>
        </row>
        <row r="633">
          <cell r="G633" t="str">
            <v>SP65B</v>
          </cell>
          <cell r="H633" t="str">
            <v>SPECIAL PICKUP 65GL BEAR</v>
          </cell>
          <cell r="I633">
            <v>15.35</v>
          </cell>
          <cell r="J633" t="str">
            <v/>
          </cell>
          <cell r="L633" t="str">
            <v>Taxable</v>
          </cell>
          <cell r="M633" t="str">
            <v>Yes</v>
          </cell>
          <cell r="N633" t="str">
            <v/>
          </cell>
          <cell r="O633">
            <v>15.35</v>
          </cell>
        </row>
        <row r="634">
          <cell r="G634" t="str">
            <v>SP65B</v>
          </cell>
          <cell r="H634" t="str">
            <v>SPECIAL PICKUP 65GL BEAR</v>
          </cell>
          <cell r="I634">
            <v>15.35</v>
          </cell>
          <cell r="J634" t="str">
            <v/>
          </cell>
          <cell r="L634" t="str">
            <v>Taxable</v>
          </cell>
          <cell r="M634" t="str">
            <v>Yes</v>
          </cell>
          <cell r="N634" t="str">
            <v/>
          </cell>
          <cell r="O634">
            <v>15.35</v>
          </cell>
        </row>
        <row r="635">
          <cell r="G635" t="str">
            <v>SP90-COMM</v>
          </cell>
          <cell r="H635" t="str">
            <v>SPECIAL PICKUP 90GL COMM</v>
          </cell>
          <cell r="I635">
            <v>16.579999999999998</v>
          </cell>
          <cell r="J635" t="str">
            <v/>
          </cell>
          <cell r="L635" t="str">
            <v>Taxable</v>
          </cell>
          <cell r="M635" t="str">
            <v>Yes</v>
          </cell>
          <cell r="N635" t="str">
            <v/>
          </cell>
          <cell r="O635">
            <v>16.579999999999998</v>
          </cell>
        </row>
        <row r="636">
          <cell r="G636" t="str">
            <v>SP90-COMM</v>
          </cell>
          <cell r="H636" t="str">
            <v>SPECIAL PICKUP 90GL COMM</v>
          </cell>
          <cell r="I636">
            <v>16.579999999999998</v>
          </cell>
          <cell r="J636" t="str">
            <v/>
          </cell>
          <cell r="L636" t="str">
            <v>Taxable</v>
          </cell>
          <cell r="M636" t="str">
            <v>Yes</v>
          </cell>
          <cell r="N636" t="str">
            <v/>
          </cell>
          <cell r="O636">
            <v>16.579999999999998</v>
          </cell>
        </row>
        <row r="637">
          <cell r="G637" t="str">
            <v>SP90-COMM</v>
          </cell>
          <cell r="H637" t="str">
            <v>SPECIAL PICKUP 90GL COMM</v>
          </cell>
          <cell r="I637">
            <v>16.579999999999998</v>
          </cell>
          <cell r="J637" t="str">
            <v/>
          </cell>
          <cell r="L637" t="str">
            <v>Taxable</v>
          </cell>
          <cell r="M637" t="str">
            <v>Yes</v>
          </cell>
          <cell r="N637" t="str">
            <v/>
          </cell>
          <cell r="O637">
            <v>16.579999999999998</v>
          </cell>
        </row>
        <row r="638">
          <cell r="G638" t="str">
            <v>SP90-COMM</v>
          </cell>
          <cell r="H638" t="str">
            <v>SPECIAL PICKUP 90GL COMM</v>
          </cell>
          <cell r="I638">
            <v>16.579999999999998</v>
          </cell>
          <cell r="J638" t="str">
            <v/>
          </cell>
          <cell r="L638" t="str">
            <v>Taxable</v>
          </cell>
          <cell r="M638" t="str">
            <v>Yes</v>
          </cell>
          <cell r="N638" t="str">
            <v/>
          </cell>
          <cell r="O638">
            <v>16.579999999999998</v>
          </cell>
        </row>
        <row r="639">
          <cell r="G639" t="str">
            <v>SP90-COMM</v>
          </cell>
          <cell r="H639" t="str">
            <v>SPECIAL PICKUP 90GL COMM</v>
          </cell>
          <cell r="I639">
            <v>16.579999999999998</v>
          </cell>
          <cell r="J639" t="str">
            <v/>
          </cell>
          <cell r="L639" t="str">
            <v>Taxable</v>
          </cell>
          <cell r="M639" t="str">
            <v>Yes</v>
          </cell>
          <cell r="N639" t="str">
            <v/>
          </cell>
          <cell r="O639">
            <v>16.579999999999998</v>
          </cell>
        </row>
        <row r="640">
          <cell r="G640" t="str">
            <v>SP90-RES</v>
          </cell>
          <cell r="H640" t="str">
            <v>SPECIAL PICKUP 90GL RES</v>
          </cell>
          <cell r="I640">
            <v>16.579999999999998</v>
          </cell>
          <cell r="J640" t="str">
            <v/>
          </cell>
          <cell r="L640" t="str">
            <v>Taxable</v>
          </cell>
          <cell r="M640" t="str">
            <v>Yes</v>
          </cell>
          <cell r="N640" t="str">
            <v/>
          </cell>
          <cell r="O640">
            <v>16.579999999999998</v>
          </cell>
        </row>
        <row r="641">
          <cell r="G641" t="str">
            <v>SP90-RES</v>
          </cell>
          <cell r="H641" t="str">
            <v>SPECIAL PICKUP 90GL RES</v>
          </cell>
          <cell r="I641">
            <v>16.579999999999998</v>
          </cell>
          <cell r="J641" t="str">
            <v/>
          </cell>
          <cell r="L641" t="str">
            <v>Taxable</v>
          </cell>
          <cell r="M641" t="str">
            <v>Yes</v>
          </cell>
          <cell r="N641" t="str">
            <v/>
          </cell>
          <cell r="O641">
            <v>16.579999999999998</v>
          </cell>
        </row>
        <row r="642">
          <cell r="G642" t="str">
            <v>SP90-RES</v>
          </cell>
          <cell r="H642" t="str">
            <v>SPECIAL PICKUP 90GL RES</v>
          </cell>
          <cell r="I642">
            <v>16.579999999999998</v>
          </cell>
          <cell r="J642" t="str">
            <v/>
          </cell>
          <cell r="L642" t="str">
            <v>Taxable</v>
          </cell>
          <cell r="M642" t="str">
            <v>Yes</v>
          </cell>
          <cell r="N642" t="str">
            <v/>
          </cell>
          <cell r="O642">
            <v>16.579999999999998</v>
          </cell>
        </row>
        <row r="643">
          <cell r="G643" t="str">
            <v>SP90-RES</v>
          </cell>
          <cell r="H643" t="str">
            <v>SPECIAL PICKUP 90GL RES</v>
          </cell>
          <cell r="I643">
            <v>16.579999999999998</v>
          </cell>
          <cell r="J643" t="str">
            <v/>
          </cell>
          <cell r="L643" t="str">
            <v>Taxable</v>
          </cell>
          <cell r="M643" t="str">
            <v>Yes</v>
          </cell>
          <cell r="N643" t="str">
            <v/>
          </cell>
          <cell r="O643">
            <v>16.579999999999998</v>
          </cell>
        </row>
        <row r="644">
          <cell r="G644" t="str">
            <v>SP90-RES</v>
          </cell>
          <cell r="H644" t="str">
            <v>SPECIAL PICKUP 90GL RES</v>
          </cell>
          <cell r="I644">
            <v>16.579999999999998</v>
          </cell>
          <cell r="J644" t="str">
            <v/>
          </cell>
          <cell r="L644" t="str">
            <v>Taxable</v>
          </cell>
          <cell r="M644" t="str">
            <v>Yes</v>
          </cell>
          <cell r="N644" t="str">
            <v/>
          </cell>
          <cell r="O644">
            <v>16.579999999999998</v>
          </cell>
        </row>
        <row r="645">
          <cell r="G645" t="str">
            <v>SP95B</v>
          </cell>
          <cell r="H645" t="str">
            <v>SPECIAL PICKUP 95GL BEAR</v>
          </cell>
          <cell r="I645">
            <v>17.149999999999999</v>
          </cell>
          <cell r="J645" t="str">
            <v/>
          </cell>
          <cell r="L645" t="str">
            <v>Taxable</v>
          </cell>
          <cell r="M645" t="str">
            <v>Yes</v>
          </cell>
          <cell r="N645" t="str">
            <v/>
          </cell>
          <cell r="O645">
            <v>17.149999999999999</v>
          </cell>
        </row>
        <row r="646">
          <cell r="G646" t="str">
            <v>SP95B</v>
          </cell>
          <cell r="H646" t="str">
            <v>SPECIAL PICKUP 95GL BEAR</v>
          </cell>
          <cell r="I646">
            <v>17.149999999999999</v>
          </cell>
          <cell r="J646" t="str">
            <v/>
          </cell>
          <cell r="L646" t="str">
            <v>Taxable</v>
          </cell>
          <cell r="M646" t="str">
            <v>Yes</v>
          </cell>
          <cell r="N646" t="str">
            <v/>
          </cell>
          <cell r="O646">
            <v>17.149999999999999</v>
          </cell>
        </row>
        <row r="647">
          <cell r="G647" t="str">
            <v>SP95B</v>
          </cell>
          <cell r="H647" t="str">
            <v>SPECIAL PICKUP 95GL BEAR</v>
          </cell>
          <cell r="I647">
            <v>17.149999999999999</v>
          </cell>
          <cell r="J647" t="str">
            <v/>
          </cell>
          <cell r="L647" t="str">
            <v>Taxable</v>
          </cell>
          <cell r="M647" t="str">
            <v>Yes</v>
          </cell>
          <cell r="N647" t="str">
            <v/>
          </cell>
          <cell r="O647">
            <v>17.149999999999999</v>
          </cell>
        </row>
        <row r="648">
          <cell r="G648" t="str">
            <v>SP95B</v>
          </cell>
          <cell r="H648" t="str">
            <v>SPECIAL PICKUP 95GL BEAR</v>
          </cell>
          <cell r="I648">
            <v>17.149999999999999</v>
          </cell>
          <cell r="J648" t="str">
            <v/>
          </cell>
          <cell r="L648" t="str">
            <v>Taxable</v>
          </cell>
          <cell r="M648" t="str">
            <v>Yes</v>
          </cell>
          <cell r="N648" t="str">
            <v/>
          </cell>
          <cell r="O648">
            <v>17.149999999999999</v>
          </cell>
        </row>
        <row r="649">
          <cell r="G649" t="str">
            <v>SP95B</v>
          </cell>
          <cell r="H649" t="str">
            <v>SPECIAL PICKUP 95GL BEAR</v>
          </cell>
          <cell r="I649">
            <v>17.149999999999999</v>
          </cell>
          <cell r="J649" t="str">
            <v/>
          </cell>
          <cell r="L649" t="str">
            <v>Taxable</v>
          </cell>
          <cell r="M649" t="str">
            <v>Yes</v>
          </cell>
          <cell r="N649" t="str">
            <v/>
          </cell>
          <cell r="O649">
            <v>17.149999999999999</v>
          </cell>
        </row>
        <row r="650">
          <cell r="G650" t="str">
            <v>SPRECY</v>
          </cell>
          <cell r="H650" t="str">
            <v>SPECIAL RECY HAUL</v>
          </cell>
          <cell r="I650">
            <v>15</v>
          </cell>
          <cell r="J650" t="str">
            <v/>
          </cell>
          <cell r="L650" t="str">
            <v>Non-Taxable</v>
          </cell>
          <cell r="M650" t="str">
            <v>Yes</v>
          </cell>
          <cell r="N650" t="str">
            <v/>
          </cell>
          <cell r="O650">
            <v>15</v>
          </cell>
        </row>
        <row r="651">
          <cell r="G651" t="str">
            <v>SPRECY</v>
          </cell>
          <cell r="H651" t="str">
            <v>SPECIAL RECY HAUL</v>
          </cell>
          <cell r="I651">
            <v>15</v>
          </cell>
          <cell r="J651" t="str">
            <v/>
          </cell>
          <cell r="L651" t="str">
            <v>Non-Taxable</v>
          </cell>
          <cell r="M651" t="str">
            <v>Yes</v>
          </cell>
          <cell r="N651" t="str">
            <v/>
          </cell>
          <cell r="O651">
            <v>15</v>
          </cell>
        </row>
        <row r="652">
          <cell r="G652" t="str">
            <v>SPRECY</v>
          </cell>
          <cell r="H652" t="str">
            <v>SPECIAL RECY HAUL</v>
          </cell>
          <cell r="I652">
            <v>15</v>
          </cell>
          <cell r="J652" t="str">
            <v/>
          </cell>
          <cell r="L652" t="str">
            <v>Non-Taxable</v>
          </cell>
          <cell r="M652" t="str">
            <v>Yes</v>
          </cell>
          <cell r="N652" t="str">
            <v/>
          </cell>
          <cell r="O652">
            <v>15</v>
          </cell>
        </row>
        <row r="653">
          <cell r="G653" t="str">
            <v>SPRECY</v>
          </cell>
          <cell r="H653" t="str">
            <v>SPECIAL RECY HAUL</v>
          </cell>
          <cell r="I653">
            <v>15</v>
          </cell>
          <cell r="J653" t="str">
            <v/>
          </cell>
          <cell r="L653" t="str">
            <v>Non-Taxable</v>
          </cell>
          <cell r="M653" t="str">
            <v>Yes</v>
          </cell>
          <cell r="N653" t="str">
            <v/>
          </cell>
          <cell r="O653">
            <v>15</v>
          </cell>
        </row>
        <row r="654">
          <cell r="G654" t="str">
            <v>SPRECY</v>
          </cell>
          <cell r="H654" t="str">
            <v>SPECIAL RECY HAUL</v>
          </cell>
          <cell r="I654">
            <v>15</v>
          </cell>
          <cell r="J654" t="str">
            <v/>
          </cell>
          <cell r="L654" t="str">
            <v>Non-Taxable</v>
          </cell>
          <cell r="M654" t="str">
            <v>Yes</v>
          </cell>
          <cell r="N654" t="str">
            <v/>
          </cell>
          <cell r="O654">
            <v>15</v>
          </cell>
        </row>
        <row r="655">
          <cell r="G655" t="str">
            <v>TIME-MINIMUM</v>
          </cell>
          <cell r="H655" t="str">
            <v>TIME CHRG - MINIMUM</v>
          </cell>
          <cell r="I655">
            <v>65</v>
          </cell>
          <cell r="J655" t="str">
            <v/>
          </cell>
          <cell r="K655">
            <v>0</v>
          </cell>
          <cell r="L655" t="str">
            <v>Taxable</v>
          </cell>
          <cell r="M655" t="str">
            <v>Yes</v>
          </cell>
          <cell r="N655" t="str">
            <v/>
          </cell>
          <cell r="O655">
            <v>65</v>
          </cell>
        </row>
        <row r="656">
          <cell r="G656" t="str">
            <v>TIME-MINIMUM</v>
          </cell>
          <cell r="H656" t="str">
            <v>TIME CHRG - MINIMUM</v>
          </cell>
          <cell r="I656">
            <v>65</v>
          </cell>
          <cell r="J656" t="str">
            <v/>
          </cell>
          <cell r="K656">
            <v>0</v>
          </cell>
          <cell r="L656" t="str">
            <v>Taxable</v>
          </cell>
          <cell r="M656" t="str">
            <v>Yes</v>
          </cell>
          <cell r="N656" t="str">
            <v/>
          </cell>
          <cell r="O656">
            <v>65</v>
          </cell>
        </row>
        <row r="657">
          <cell r="G657" t="str">
            <v>TIME-MINIMUM</v>
          </cell>
          <cell r="H657" t="str">
            <v>TIME CHRG - MINIMUM</v>
          </cell>
          <cell r="I657">
            <v>65</v>
          </cell>
          <cell r="J657" t="str">
            <v/>
          </cell>
          <cell r="K657">
            <v>0</v>
          </cell>
          <cell r="L657" t="str">
            <v>Taxable</v>
          </cell>
          <cell r="M657" t="str">
            <v>Yes</v>
          </cell>
          <cell r="N657" t="str">
            <v/>
          </cell>
          <cell r="O657">
            <v>65</v>
          </cell>
        </row>
        <row r="658">
          <cell r="G658" t="str">
            <v>TIME-MINIMUM</v>
          </cell>
          <cell r="H658" t="str">
            <v>TIME CHRG - MINIMUM</v>
          </cell>
          <cell r="I658">
            <v>65</v>
          </cell>
          <cell r="J658" t="str">
            <v/>
          </cell>
          <cell r="K658">
            <v>0</v>
          </cell>
          <cell r="L658" t="str">
            <v>Taxable</v>
          </cell>
          <cell r="M658" t="str">
            <v>Yes</v>
          </cell>
          <cell r="N658" t="str">
            <v/>
          </cell>
          <cell r="O658">
            <v>65</v>
          </cell>
        </row>
        <row r="659">
          <cell r="G659" t="str">
            <v>TIME-MINIMUM</v>
          </cell>
          <cell r="H659" t="str">
            <v>TIME CHRG - MINIMUM</v>
          </cell>
          <cell r="I659">
            <v>65</v>
          </cell>
          <cell r="J659" t="str">
            <v/>
          </cell>
          <cell r="K659">
            <v>0</v>
          </cell>
          <cell r="L659" t="str">
            <v>Taxable</v>
          </cell>
          <cell r="M659" t="str">
            <v>Yes</v>
          </cell>
          <cell r="N659" t="str">
            <v/>
          </cell>
          <cell r="O659">
            <v>65</v>
          </cell>
        </row>
        <row r="660">
          <cell r="G660" t="str">
            <v>TIME-RES</v>
          </cell>
          <cell r="H660" t="str">
            <v>TIME CHARGE - RES</v>
          </cell>
          <cell r="I660">
            <v>121.04</v>
          </cell>
          <cell r="J660" t="str">
            <v/>
          </cell>
          <cell r="K660">
            <v>0</v>
          </cell>
          <cell r="L660" t="str">
            <v>Taxable</v>
          </cell>
          <cell r="M660" t="str">
            <v>No</v>
          </cell>
          <cell r="N660" t="str">
            <v/>
          </cell>
          <cell r="O660">
            <v>121.04</v>
          </cell>
        </row>
        <row r="661">
          <cell r="G661" t="str">
            <v>TIME-RES</v>
          </cell>
          <cell r="H661" t="str">
            <v>TIME CHARGE - RES</v>
          </cell>
          <cell r="I661">
            <v>121.04</v>
          </cell>
          <cell r="J661" t="str">
            <v/>
          </cell>
          <cell r="K661">
            <v>0</v>
          </cell>
          <cell r="L661" t="str">
            <v>Taxable</v>
          </cell>
          <cell r="M661" t="str">
            <v>No</v>
          </cell>
          <cell r="N661" t="str">
            <v/>
          </cell>
          <cell r="O661">
            <v>121.04</v>
          </cell>
        </row>
        <row r="662">
          <cell r="G662" t="str">
            <v>TIME-RES</v>
          </cell>
          <cell r="H662" t="str">
            <v>TIME CHARGE - RES</v>
          </cell>
          <cell r="I662">
            <v>121.04</v>
          </cell>
          <cell r="J662" t="str">
            <v/>
          </cell>
          <cell r="K662">
            <v>0</v>
          </cell>
          <cell r="L662" t="str">
            <v>Taxable</v>
          </cell>
          <cell r="M662" t="str">
            <v>No</v>
          </cell>
          <cell r="N662" t="str">
            <v/>
          </cell>
          <cell r="O662">
            <v>121.04</v>
          </cell>
        </row>
        <row r="663">
          <cell r="G663" t="str">
            <v>TIME-RES</v>
          </cell>
          <cell r="H663" t="str">
            <v>TIME CHARGE - RES</v>
          </cell>
          <cell r="I663">
            <v>121.04</v>
          </cell>
          <cell r="J663" t="str">
            <v/>
          </cell>
          <cell r="K663">
            <v>0</v>
          </cell>
          <cell r="L663" t="str">
            <v>Taxable</v>
          </cell>
          <cell r="M663" t="str">
            <v>No</v>
          </cell>
          <cell r="N663" t="str">
            <v/>
          </cell>
          <cell r="O663">
            <v>121.04</v>
          </cell>
        </row>
        <row r="664">
          <cell r="G664" t="str">
            <v>TIME-RES</v>
          </cell>
          <cell r="H664" t="str">
            <v>TIME CHARGE - RES</v>
          </cell>
          <cell r="I664">
            <v>121.04</v>
          </cell>
          <cell r="J664" t="str">
            <v/>
          </cell>
          <cell r="K664">
            <v>0</v>
          </cell>
          <cell r="L664" t="str">
            <v>Taxable</v>
          </cell>
          <cell r="M664" t="str">
            <v>No</v>
          </cell>
          <cell r="N664" t="str">
            <v/>
          </cell>
          <cell r="O664">
            <v>121.04</v>
          </cell>
        </row>
        <row r="665">
          <cell r="G665" t="str">
            <v>TIME-XTRA15</v>
          </cell>
          <cell r="H665" t="str">
            <v>RESI TIME CHRG - XTRA PERSON</v>
          </cell>
          <cell r="I665">
            <v>10.5</v>
          </cell>
          <cell r="J665" t="str">
            <v/>
          </cell>
          <cell r="L665" t="str">
            <v>Taxable</v>
          </cell>
          <cell r="M665" t="str">
            <v>Yes</v>
          </cell>
          <cell r="N665" t="str">
            <v/>
          </cell>
          <cell r="O665">
            <v>10.5</v>
          </cell>
        </row>
        <row r="666">
          <cell r="G666" t="str">
            <v>TIME-XTRA15</v>
          </cell>
          <cell r="H666" t="str">
            <v>RESI TIME CHRG - XTRA PERSON</v>
          </cell>
          <cell r="I666">
            <v>10.5</v>
          </cell>
          <cell r="J666" t="str">
            <v/>
          </cell>
          <cell r="L666" t="str">
            <v>Taxable</v>
          </cell>
          <cell r="M666" t="str">
            <v>Yes</v>
          </cell>
          <cell r="N666" t="str">
            <v/>
          </cell>
          <cell r="O666">
            <v>10.5</v>
          </cell>
        </row>
        <row r="667">
          <cell r="G667" t="str">
            <v>TIME-XTRA15</v>
          </cell>
          <cell r="H667" t="str">
            <v>RESI TIME CHRG - XTRA PERSON</v>
          </cell>
          <cell r="I667">
            <v>10.5</v>
          </cell>
          <cell r="J667" t="str">
            <v/>
          </cell>
          <cell r="L667" t="str">
            <v>Taxable</v>
          </cell>
          <cell r="M667" t="str">
            <v>Yes</v>
          </cell>
          <cell r="N667" t="str">
            <v/>
          </cell>
          <cell r="O667">
            <v>10.5</v>
          </cell>
        </row>
        <row r="668">
          <cell r="G668" t="str">
            <v>TIME-XTRA15</v>
          </cell>
          <cell r="H668" t="str">
            <v>RESI TIME CHRG - XTRA PERSON</v>
          </cell>
          <cell r="I668">
            <v>10.5</v>
          </cell>
          <cell r="J668" t="str">
            <v/>
          </cell>
          <cell r="L668" t="str">
            <v>Taxable</v>
          </cell>
          <cell r="M668" t="str">
            <v>Yes</v>
          </cell>
          <cell r="N668" t="str">
            <v/>
          </cell>
          <cell r="O668">
            <v>10.5</v>
          </cell>
        </row>
        <row r="669">
          <cell r="G669" t="str">
            <v>TIME15</v>
          </cell>
          <cell r="H669" t="str">
            <v>TIME CHRG - 15MIN</v>
          </cell>
          <cell r="I669">
            <v>30.26</v>
          </cell>
          <cell r="J669" t="str">
            <v/>
          </cell>
          <cell r="K669">
            <v>0</v>
          </cell>
          <cell r="L669" t="str">
            <v>Taxable</v>
          </cell>
          <cell r="M669" t="str">
            <v>Yes</v>
          </cell>
          <cell r="N669" t="str">
            <v/>
          </cell>
          <cell r="O669">
            <v>30.26</v>
          </cell>
        </row>
        <row r="670">
          <cell r="G670" t="str">
            <v>TIME15</v>
          </cell>
          <cell r="H670" t="str">
            <v>TIME CHRG - 15MIN</v>
          </cell>
          <cell r="I670">
            <v>30.26</v>
          </cell>
          <cell r="J670" t="str">
            <v/>
          </cell>
          <cell r="K670">
            <v>0</v>
          </cell>
          <cell r="L670" t="str">
            <v>Taxable</v>
          </cell>
          <cell r="M670" t="str">
            <v>Yes</v>
          </cell>
          <cell r="N670" t="str">
            <v/>
          </cell>
          <cell r="O670">
            <v>30.26</v>
          </cell>
        </row>
        <row r="671">
          <cell r="G671" t="str">
            <v>TIME15</v>
          </cell>
          <cell r="H671" t="str">
            <v>TIME CHRG - 15MIN</v>
          </cell>
          <cell r="I671">
            <v>30.26</v>
          </cell>
          <cell r="J671" t="str">
            <v/>
          </cell>
          <cell r="K671">
            <v>0</v>
          </cell>
          <cell r="L671" t="str">
            <v>Taxable</v>
          </cell>
          <cell r="M671" t="str">
            <v>Yes</v>
          </cell>
          <cell r="N671" t="str">
            <v/>
          </cell>
          <cell r="O671">
            <v>30.26</v>
          </cell>
        </row>
        <row r="672">
          <cell r="G672" t="str">
            <v>TIME15</v>
          </cell>
          <cell r="H672" t="str">
            <v>TIME CHRG - 15MIN</v>
          </cell>
          <cell r="I672">
            <v>30.26</v>
          </cell>
          <cell r="J672" t="str">
            <v/>
          </cell>
          <cell r="K672">
            <v>0</v>
          </cell>
          <cell r="L672" t="str">
            <v>Taxable</v>
          </cell>
          <cell r="M672" t="str">
            <v>Yes</v>
          </cell>
          <cell r="N672" t="str">
            <v/>
          </cell>
          <cell r="O672">
            <v>30.26</v>
          </cell>
        </row>
        <row r="673">
          <cell r="G673" t="str">
            <v>TIME15</v>
          </cell>
          <cell r="H673" t="str">
            <v>TIME CHRG - 15MIN</v>
          </cell>
          <cell r="I673">
            <v>30.26</v>
          </cell>
          <cell r="J673" t="str">
            <v/>
          </cell>
          <cell r="K673">
            <v>0</v>
          </cell>
          <cell r="L673" t="str">
            <v>Taxable</v>
          </cell>
          <cell r="M673" t="str">
            <v>Yes</v>
          </cell>
          <cell r="N673" t="str">
            <v/>
          </cell>
          <cell r="O673">
            <v>30.26</v>
          </cell>
        </row>
        <row r="674">
          <cell r="G674" t="str">
            <v>TIRE-RESI</v>
          </cell>
          <cell r="H674" t="str">
            <v>TIRE FEE - RESI</v>
          </cell>
          <cell r="I674">
            <v>5</v>
          </cell>
          <cell r="J674" t="str">
            <v/>
          </cell>
          <cell r="L674" t="str">
            <v>Taxable</v>
          </cell>
          <cell r="M674" t="str">
            <v>Yes</v>
          </cell>
          <cell r="N674" t="str">
            <v/>
          </cell>
          <cell r="O674">
            <v>5</v>
          </cell>
        </row>
        <row r="675">
          <cell r="G675" t="str">
            <v>TIRE-RESI</v>
          </cell>
          <cell r="H675" t="str">
            <v>TIRE FEE - RESI</v>
          </cell>
          <cell r="I675">
            <v>5</v>
          </cell>
          <cell r="J675" t="str">
            <v/>
          </cell>
          <cell r="L675" t="str">
            <v>Taxable</v>
          </cell>
          <cell r="M675" t="str">
            <v>Yes</v>
          </cell>
          <cell r="N675" t="str">
            <v/>
          </cell>
          <cell r="O675">
            <v>5</v>
          </cell>
        </row>
        <row r="676">
          <cell r="G676" t="str">
            <v>TIRE-RESI</v>
          </cell>
          <cell r="H676" t="str">
            <v>TIRE FEE - RESI</v>
          </cell>
          <cell r="I676">
            <v>5</v>
          </cell>
          <cell r="J676" t="str">
            <v/>
          </cell>
          <cell r="L676" t="str">
            <v>Taxable</v>
          </cell>
          <cell r="M676" t="str">
            <v>Yes</v>
          </cell>
          <cell r="N676" t="str">
            <v/>
          </cell>
          <cell r="O676">
            <v>5</v>
          </cell>
        </row>
        <row r="677">
          <cell r="G677" t="str">
            <v>TIRE-RESI</v>
          </cell>
          <cell r="H677" t="str">
            <v>TIRE FEE - RESI</v>
          </cell>
          <cell r="I677">
            <v>5</v>
          </cell>
          <cell r="J677" t="str">
            <v/>
          </cell>
          <cell r="L677" t="str">
            <v>Taxable</v>
          </cell>
          <cell r="M677" t="str">
            <v>Yes</v>
          </cell>
          <cell r="N677" t="str">
            <v/>
          </cell>
          <cell r="O677">
            <v>5</v>
          </cell>
        </row>
        <row r="678">
          <cell r="G678" t="str">
            <v>TIRE-RO</v>
          </cell>
          <cell r="H678" t="str">
            <v>TIRE FEE - RO</v>
          </cell>
          <cell r="I678">
            <v>5</v>
          </cell>
          <cell r="J678" t="str">
            <v/>
          </cell>
          <cell r="K678">
            <v>7.5</v>
          </cell>
          <cell r="L678" t="str">
            <v>Taxable</v>
          </cell>
          <cell r="M678" t="str">
            <v>Yes</v>
          </cell>
          <cell r="N678" t="str">
            <v/>
          </cell>
          <cell r="O678">
            <v>5</v>
          </cell>
        </row>
        <row r="679">
          <cell r="G679" t="str">
            <v>TIRE-RO</v>
          </cell>
          <cell r="H679" t="str">
            <v>TIRE FEE - RO</v>
          </cell>
          <cell r="I679">
            <v>5</v>
          </cell>
          <cell r="J679" t="str">
            <v/>
          </cell>
          <cell r="K679">
            <v>7.5</v>
          </cell>
          <cell r="L679" t="str">
            <v>Taxable</v>
          </cell>
          <cell r="M679" t="str">
            <v>Yes</v>
          </cell>
          <cell r="N679" t="str">
            <v/>
          </cell>
          <cell r="O679">
            <v>5</v>
          </cell>
        </row>
        <row r="680">
          <cell r="G680" t="str">
            <v>TIRE-RO</v>
          </cell>
          <cell r="H680" t="str">
            <v>TIRE FEE - RO</v>
          </cell>
          <cell r="I680">
            <v>5</v>
          </cell>
          <cell r="J680" t="str">
            <v/>
          </cell>
          <cell r="K680">
            <v>7.5</v>
          </cell>
          <cell r="L680" t="str">
            <v>Taxable</v>
          </cell>
          <cell r="M680" t="str">
            <v>Yes</v>
          </cell>
          <cell r="N680" t="str">
            <v/>
          </cell>
          <cell r="O680">
            <v>5</v>
          </cell>
        </row>
        <row r="681">
          <cell r="G681" t="str">
            <v>TIRE-RO</v>
          </cell>
          <cell r="H681" t="str">
            <v>TIRE FEE - RO</v>
          </cell>
          <cell r="I681">
            <v>5</v>
          </cell>
          <cell r="J681" t="str">
            <v/>
          </cell>
          <cell r="K681">
            <v>7.5</v>
          </cell>
          <cell r="L681" t="str">
            <v>Taxable</v>
          </cell>
          <cell r="M681" t="str">
            <v>Yes</v>
          </cell>
          <cell r="N681" t="str">
            <v/>
          </cell>
          <cell r="O681">
            <v>5</v>
          </cell>
        </row>
        <row r="682">
          <cell r="G682" t="str">
            <v>TIRE-RO</v>
          </cell>
          <cell r="H682" t="str">
            <v>TIRE FEE - RO</v>
          </cell>
          <cell r="I682">
            <v>5</v>
          </cell>
          <cell r="J682" t="str">
            <v/>
          </cell>
          <cell r="K682">
            <v>7.5</v>
          </cell>
          <cell r="L682" t="str">
            <v>Taxable</v>
          </cell>
          <cell r="M682" t="str">
            <v>Yes</v>
          </cell>
          <cell r="N682" t="str">
            <v/>
          </cell>
          <cell r="O682">
            <v>5</v>
          </cell>
        </row>
        <row r="683">
          <cell r="G683" t="str">
            <v>TRIPR</v>
          </cell>
          <cell r="H683" t="str">
            <v>RETURN TRIP CHRG CAN/CART</v>
          </cell>
          <cell r="I683">
            <v>8</v>
          </cell>
          <cell r="J683" t="str">
            <v/>
          </cell>
          <cell r="K683">
            <v>0</v>
          </cell>
          <cell r="L683" t="str">
            <v>Taxable</v>
          </cell>
          <cell r="M683" t="str">
            <v>Yes</v>
          </cell>
          <cell r="N683" t="str">
            <v/>
          </cell>
          <cell r="O683">
            <v>8</v>
          </cell>
        </row>
        <row r="684">
          <cell r="G684" t="str">
            <v>TRIPR</v>
          </cell>
          <cell r="H684" t="str">
            <v>RETURN TRIP CHRG CAN/CART</v>
          </cell>
          <cell r="I684">
            <v>8</v>
          </cell>
          <cell r="J684" t="str">
            <v/>
          </cell>
          <cell r="K684">
            <v>0</v>
          </cell>
          <cell r="L684" t="str">
            <v>Taxable</v>
          </cell>
          <cell r="M684" t="str">
            <v>Yes</v>
          </cell>
          <cell r="N684" t="str">
            <v/>
          </cell>
          <cell r="O684">
            <v>8</v>
          </cell>
        </row>
        <row r="685">
          <cell r="G685" t="str">
            <v>TRIPR</v>
          </cell>
          <cell r="H685" t="str">
            <v>RETURN TRIP CHRG CAN/CART</v>
          </cell>
          <cell r="I685">
            <v>8</v>
          </cell>
          <cell r="J685" t="str">
            <v/>
          </cell>
          <cell r="K685">
            <v>0</v>
          </cell>
          <cell r="L685" t="str">
            <v>Taxable</v>
          </cell>
          <cell r="M685" t="str">
            <v>Yes</v>
          </cell>
          <cell r="N685" t="str">
            <v/>
          </cell>
          <cell r="O685">
            <v>8</v>
          </cell>
        </row>
        <row r="686">
          <cell r="G686" t="str">
            <v>TRIPR</v>
          </cell>
          <cell r="H686" t="str">
            <v>RETURN TRIP CHRG CAN/CART</v>
          </cell>
          <cell r="I686">
            <v>8</v>
          </cell>
          <cell r="J686" t="str">
            <v/>
          </cell>
          <cell r="K686">
            <v>0</v>
          </cell>
          <cell r="L686" t="str">
            <v>Taxable</v>
          </cell>
          <cell r="M686" t="str">
            <v>Yes</v>
          </cell>
          <cell r="N686" t="str">
            <v/>
          </cell>
          <cell r="O686">
            <v>8</v>
          </cell>
        </row>
        <row r="687">
          <cell r="G687" t="str">
            <v>TRIPR</v>
          </cell>
          <cell r="H687" t="str">
            <v>RETURN TRIP CHRG CAN/CART</v>
          </cell>
          <cell r="I687">
            <v>8</v>
          </cell>
          <cell r="J687" t="str">
            <v/>
          </cell>
          <cell r="K687">
            <v>0</v>
          </cell>
          <cell r="L687" t="str">
            <v>Taxable</v>
          </cell>
          <cell r="M687" t="str">
            <v>Yes</v>
          </cell>
          <cell r="N687" t="str">
            <v/>
          </cell>
          <cell r="O687">
            <v>8</v>
          </cell>
        </row>
        <row r="688">
          <cell r="G688" t="str">
            <v>TSLABOR</v>
          </cell>
          <cell r="H688" t="str">
            <v>TS SORTING LABOR FEE</v>
          </cell>
          <cell r="I688">
            <v>100</v>
          </cell>
          <cell r="J688" t="str">
            <v/>
          </cell>
          <cell r="L688" t="str">
            <v>Taxable</v>
          </cell>
          <cell r="M688" t="str">
            <v>Yes</v>
          </cell>
          <cell r="N688" t="str">
            <v/>
          </cell>
          <cell r="O688">
            <v>100</v>
          </cell>
        </row>
        <row r="689">
          <cell r="G689" t="str">
            <v>TSLABOR</v>
          </cell>
          <cell r="H689" t="str">
            <v>TS SORTING LABOR FEE</v>
          </cell>
          <cell r="I689">
            <v>100</v>
          </cell>
          <cell r="J689" t="str">
            <v/>
          </cell>
          <cell r="L689" t="str">
            <v>Taxable</v>
          </cell>
          <cell r="M689" t="str">
            <v>Yes</v>
          </cell>
          <cell r="N689" t="str">
            <v/>
          </cell>
          <cell r="O689">
            <v>100</v>
          </cell>
        </row>
        <row r="690">
          <cell r="G690" t="str">
            <v>TSLABOR</v>
          </cell>
          <cell r="H690" t="str">
            <v>TS SORTING LABOR FEE</v>
          </cell>
          <cell r="I690">
            <v>100</v>
          </cell>
          <cell r="J690" t="str">
            <v/>
          </cell>
          <cell r="L690" t="str">
            <v>Taxable</v>
          </cell>
          <cell r="M690" t="str">
            <v>Yes</v>
          </cell>
          <cell r="N690" t="str">
            <v/>
          </cell>
          <cell r="O690">
            <v>100</v>
          </cell>
        </row>
        <row r="691">
          <cell r="G691" t="str">
            <v>TSLABOR</v>
          </cell>
          <cell r="H691" t="str">
            <v>TS SORTING LABOR FEE</v>
          </cell>
          <cell r="I691">
            <v>100</v>
          </cell>
          <cell r="J691" t="str">
            <v/>
          </cell>
          <cell r="L691" t="str">
            <v>Taxable</v>
          </cell>
          <cell r="M691" t="str">
            <v>Yes</v>
          </cell>
          <cell r="N691" t="str">
            <v/>
          </cell>
          <cell r="O691">
            <v>100</v>
          </cell>
        </row>
        <row r="692">
          <cell r="G692" t="str">
            <v>TSLABOR</v>
          </cell>
          <cell r="H692" t="str">
            <v>TS SORTING LABOR FEE</v>
          </cell>
          <cell r="I692">
            <v>100</v>
          </cell>
          <cell r="J692" t="str">
            <v/>
          </cell>
          <cell r="L692" t="str">
            <v>Taxable</v>
          </cell>
          <cell r="M692" t="str">
            <v>Yes</v>
          </cell>
          <cell r="N692" t="str">
            <v/>
          </cell>
          <cell r="O692">
            <v>100</v>
          </cell>
        </row>
        <row r="693">
          <cell r="G693" t="str">
            <v>UNLOCKREF</v>
          </cell>
          <cell r="H693" t="str">
            <v>UNLOCK / UNLATCH REFUSE</v>
          </cell>
          <cell r="I693">
            <v>24.59</v>
          </cell>
          <cell r="J693" t="str">
            <v/>
          </cell>
          <cell r="K693">
            <v>2.5</v>
          </cell>
          <cell r="L693" t="str">
            <v>Taxable</v>
          </cell>
          <cell r="M693" t="str">
            <v>Yes</v>
          </cell>
          <cell r="N693" t="str">
            <v/>
          </cell>
          <cell r="O693">
            <v>24.59</v>
          </cell>
        </row>
        <row r="694">
          <cell r="G694" t="str">
            <v>UNLOCKREF</v>
          </cell>
          <cell r="H694" t="str">
            <v>UNLOCK / UNLATCH REFUSE</v>
          </cell>
          <cell r="I694">
            <v>24.59</v>
          </cell>
          <cell r="J694" t="str">
            <v/>
          </cell>
          <cell r="K694">
            <v>2.5</v>
          </cell>
          <cell r="L694" t="str">
            <v>Taxable</v>
          </cell>
          <cell r="M694" t="str">
            <v>Yes</v>
          </cell>
          <cell r="N694" t="str">
            <v/>
          </cell>
          <cell r="O694">
            <v>24.59</v>
          </cell>
        </row>
        <row r="695">
          <cell r="G695" t="str">
            <v>UNLOCKREF</v>
          </cell>
          <cell r="H695" t="str">
            <v>UNLOCK / UNLATCH REFUSE</v>
          </cell>
          <cell r="I695">
            <v>24.59</v>
          </cell>
          <cell r="J695" t="str">
            <v/>
          </cell>
          <cell r="K695">
            <v>2.5</v>
          </cell>
          <cell r="L695" t="str">
            <v>Taxable</v>
          </cell>
          <cell r="M695" t="str">
            <v>Yes</v>
          </cell>
          <cell r="N695" t="str">
            <v/>
          </cell>
          <cell r="O695">
            <v>24.59</v>
          </cell>
        </row>
        <row r="696">
          <cell r="G696" t="str">
            <v>UNLOCKREF</v>
          </cell>
          <cell r="H696" t="str">
            <v>UNLOCK / UNLATCH REFUSE</v>
          </cell>
          <cell r="I696">
            <v>24.59</v>
          </cell>
          <cell r="J696" t="str">
            <v/>
          </cell>
          <cell r="K696">
            <v>2.5</v>
          </cell>
          <cell r="L696" t="str">
            <v>Taxable</v>
          </cell>
          <cell r="M696" t="str">
            <v>Yes</v>
          </cell>
          <cell r="N696" t="str">
            <v/>
          </cell>
          <cell r="O696">
            <v>24.59</v>
          </cell>
        </row>
        <row r="697">
          <cell r="G697" t="str">
            <v>UNLOCKREF</v>
          </cell>
          <cell r="H697" t="str">
            <v>UNLOCK / UNLATCH REFUSE</v>
          </cell>
          <cell r="I697">
            <v>24.59</v>
          </cell>
          <cell r="J697" t="str">
            <v/>
          </cell>
          <cell r="K697">
            <v>2.5</v>
          </cell>
          <cell r="L697" t="str">
            <v>Taxable</v>
          </cell>
          <cell r="M697" t="str">
            <v>Yes</v>
          </cell>
          <cell r="N697" t="str">
            <v/>
          </cell>
          <cell r="O697">
            <v>24.59</v>
          </cell>
        </row>
        <row r="698">
          <cell r="G698" t="str">
            <v>UNLOCKRES</v>
          </cell>
          <cell r="H698" t="str">
            <v>UNLOCK/UNLATCH REFUSE</v>
          </cell>
          <cell r="I698">
            <v>3.42</v>
          </cell>
          <cell r="J698" t="str">
            <v/>
          </cell>
          <cell r="K698">
            <v>0</v>
          </cell>
          <cell r="L698" t="str">
            <v>Taxable</v>
          </cell>
          <cell r="M698" t="str">
            <v>Yes</v>
          </cell>
          <cell r="N698" t="str">
            <v>bi</v>
          </cell>
          <cell r="O698">
            <v>1.71</v>
          </cell>
        </row>
        <row r="699">
          <cell r="G699" t="str">
            <v>UNLOCKRES</v>
          </cell>
          <cell r="H699" t="str">
            <v>UNLOCK/UNLATCH REFUSE</v>
          </cell>
          <cell r="I699">
            <v>3.42</v>
          </cell>
          <cell r="J699" t="str">
            <v/>
          </cell>
          <cell r="K699">
            <v>0</v>
          </cell>
          <cell r="L699" t="str">
            <v>Taxable</v>
          </cell>
          <cell r="M699" t="str">
            <v>Yes</v>
          </cell>
          <cell r="N699" t="str">
            <v>bi</v>
          </cell>
          <cell r="O699">
            <v>1.71</v>
          </cell>
        </row>
        <row r="700">
          <cell r="G700" t="str">
            <v>UNLOCKRES</v>
          </cell>
          <cell r="H700" t="str">
            <v>UNLOCK/UNLATCH REFUSE</v>
          </cell>
          <cell r="I700">
            <v>3.42</v>
          </cell>
          <cell r="J700" t="str">
            <v/>
          </cell>
          <cell r="K700">
            <v>0</v>
          </cell>
          <cell r="L700" t="str">
            <v>Taxable</v>
          </cell>
          <cell r="M700" t="str">
            <v>Yes</v>
          </cell>
          <cell r="N700" t="str">
            <v>bi</v>
          </cell>
          <cell r="O700">
            <v>1.71</v>
          </cell>
        </row>
        <row r="701">
          <cell r="G701" t="str">
            <v>UNLOCKRES</v>
          </cell>
          <cell r="H701" t="str">
            <v>UNLOCK/UNLATCH REFUSE</v>
          </cell>
          <cell r="I701">
            <v>3.42</v>
          </cell>
          <cell r="J701" t="str">
            <v/>
          </cell>
          <cell r="K701">
            <v>0</v>
          </cell>
          <cell r="L701" t="str">
            <v>Taxable</v>
          </cell>
          <cell r="M701" t="str">
            <v>Yes</v>
          </cell>
          <cell r="N701" t="str">
            <v>bi</v>
          </cell>
          <cell r="O701">
            <v>1.71</v>
          </cell>
        </row>
        <row r="702">
          <cell r="G702" t="str">
            <v>UNLOCKRES</v>
          </cell>
          <cell r="H702" t="str">
            <v>UNLOCK/UNLATCH REFUSE</v>
          </cell>
          <cell r="I702">
            <v>3.42</v>
          </cell>
          <cell r="J702" t="str">
            <v/>
          </cell>
          <cell r="K702">
            <v>0</v>
          </cell>
          <cell r="L702" t="str">
            <v>Taxable</v>
          </cell>
          <cell r="M702" t="str">
            <v>Yes</v>
          </cell>
          <cell r="N702" t="str">
            <v>bi</v>
          </cell>
          <cell r="O702">
            <v>1.71</v>
          </cell>
        </row>
        <row r="703">
          <cell r="G703" t="str">
            <v>UNLOCKRESW1</v>
          </cell>
          <cell r="H703" t="str">
            <v>UNLOCK/UNLATCH WEEKLY</v>
          </cell>
          <cell r="I703">
            <v>29.62</v>
          </cell>
          <cell r="J703" t="str">
            <v/>
          </cell>
          <cell r="L703" t="str">
            <v>Taxable</v>
          </cell>
          <cell r="M703" t="str">
            <v>Yes</v>
          </cell>
          <cell r="N703" t="str">
            <v/>
          </cell>
          <cell r="O703">
            <v>29.62</v>
          </cell>
        </row>
        <row r="704">
          <cell r="G704" t="str">
            <v>UNLOCKRESW1</v>
          </cell>
          <cell r="H704" t="str">
            <v>UNLOCK/UNLATCH WEEKLY</v>
          </cell>
          <cell r="I704">
            <v>29.62</v>
          </cell>
          <cell r="J704" t="str">
            <v/>
          </cell>
          <cell r="L704" t="str">
            <v>Taxable</v>
          </cell>
          <cell r="M704" t="str">
            <v>Yes</v>
          </cell>
          <cell r="N704" t="str">
            <v/>
          </cell>
          <cell r="O704">
            <v>29.62</v>
          </cell>
        </row>
        <row r="705">
          <cell r="G705" t="str">
            <v>UNLOCKRESW1</v>
          </cell>
          <cell r="H705" t="str">
            <v>UNLOCK/UNLATCH WEEKLY</v>
          </cell>
          <cell r="I705">
            <v>29.62</v>
          </cell>
          <cell r="J705" t="str">
            <v/>
          </cell>
          <cell r="L705" t="str">
            <v>Taxable</v>
          </cell>
          <cell r="M705" t="str">
            <v>Yes</v>
          </cell>
          <cell r="N705" t="str">
            <v/>
          </cell>
          <cell r="O705">
            <v>29.62</v>
          </cell>
        </row>
        <row r="706">
          <cell r="G706" t="str">
            <v>UNLOCKRESW1</v>
          </cell>
          <cell r="H706" t="str">
            <v>UNLOCK/UNLATCH WEEKLY</v>
          </cell>
          <cell r="I706">
            <v>29.62</v>
          </cell>
          <cell r="J706" t="str">
            <v/>
          </cell>
          <cell r="L706" t="str">
            <v>Taxable</v>
          </cell>
          <cell r="M706" t="str">
            <v>Yes</v>
          </cell>
          <cell r="N706" t="str">
            <v/>
          </cell>
          <cell r="O706">
            <v>29.62</v>
          </cell>
        </row>
        <row r="707">
          <cell r="G707" t="str">
            <v>UNLOCKRESW1</v>
          </cell>
          <cell r="H707" t="str">
            <v>UNLOCK/UNLATCH WEEKLY</v>
          </cell>
          <cell r="I707">
            <v>29.62</v>
          </cell>
          <cell r="J707" t="str">
            <v/>
          </cell>
          <cell r="L707" t="str">
            <v>Taxable</v>
          </cell>
          <cell r="M707" t="str">
            <v>Yes</v>
          </cell>
          <cell r="N707" t="str">
            <v/>
          </cell>
          <cell r="O707">
            <v>29.62</v>
          </cell>
        </row>
      </sheetData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2000%20Western%20Region%20Office/WUTC/WIP%20Files/2178%20PSS/General%20Rate%20Filing/04.30.2023/2022.05%20-%202023.04%20PSS%20Disposal%20Summar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Green" refreshedDate="45077.561094212964" createdVersion="8" refreshedVersion="8" minRefreshableVersion="3" recordCount="3572" xr:uid="{59ACCFBE-17CF-48F8-9860-2153809AB787}">
  <cacheSource type="worksheet">
    <worksheetSource ref="A1:O3573" sheet="Disp Log" r:id="rId2"/>
  </cacheSource>
  <cacheFields count="15">
    <cacheField name="Date" numFmtId="14">
      <sharedItems containsSemiMixedTypes="0" containsNonDate="0" containsDate="1" containsString="0" minDate="2022-05-02T00:00:00" maxDate="2023-05-01T00:00:00"/>
    </cacheField>
    <cacheField name="Ticket #" numFmtId="0">
      <sharedItems containsDate="1" containsBlank="1" containsMixedTypes="1" minDate="1900-01-02T08:17:04" maxDate="1899-12-31T07:17:05"/>
    </cacheField>
    <cacheField name="Truck #" numFmtId="0">
      <sharedItems containsBlank="1" containsMixedTypes="1" containsNumber="1" containsInteger="1" minValue="2" maxValue="18"/>
    </cacheField>
    <cacheField name="Route #" numFmtId="164">
      <sharedItems containsBlank="1" containsMixedTypes="1" containsNumber="1" containsInteger="1" minValue="1" maxValue="4"/>
    </cacheField>
    <cacheField name="Route Type" numFmtId="0">
      <sharedItems containsBlank="1" count="6">
        <s v="Rolloff"/>
        <s v="Recycle"/>
        <s v="Mixed"/>
        <s v="Comm"/>
        <s v="Resi"/>
        <m/>
      </sharedItems>
    </cacheField>
    <cacheField name="Disposal Vendor" numFmtId="43">
      <sharedItems containsBlank="1" count="6">
        <s v="Waste Control"/>
        <s v="Silver Springs"/>
        <s v="Royal Heights"/>
        <s v="PSW - Wood"/>
        <s v="PSW - MSW"/>
        <m/>
      </sharedItems>
    </cacheField>
    <cacheField name="Pounds" numFmtId="164">
      <sharedItems containsString="0" containsBlank="1" containsNumber="1" containsInteger="1" minValue="90" maxValue="43060"/>
    </cacheField>
    <cacheField name="Tons" numFmtId="43">
      <sharedItems containsSemiMixedTypes="0" containsString="0" containsNumber="1" minValue="0" maxValue="21.53"/>
    </cacheField>
    <cacheField name="Total $" numFmtId="43">
      <sharedItems containsSemiMixedTypes="0" containsString="0" containsNumber="1" minValue="0" maxValue="2583.6000000000004"/>
    </cacheField>
    <cacheField name="RO Type" numFmtId="0">
      <sharedItems containsBlank="1"/>
    </cacheField>
    <cacheField name="RO Account Number" numFmtId="0">
      <sharedItems containsDate="1" containsBlank="1" containsMixedTypes="1" minDate="1900-01-08T01:16:05" maxDate="1900-01-03T01:38:05"/>
    </cacheField>
    <cacheField name="Commodity" numFmtId="43">
      <sharedItems containsBlank="1" count="7">
        <s v="Garbage"/>
        <m/>
        <s v="Wood"/>
        <s v="Metal"/>
        <s v="occ"/>
        <s v="Recycle"/>
        <s v="Glass"/>
      </sharedItems>
    </cacheField>
    <cacheField name="Notes" numFmtId="0">
      <sharedItems containsBlank="1" containsMixedTypes="1" containsNumber="1" containsInteger="1" minValue="22" maxValue="263833"/>
    </cacheField>
    <cacheField name="UTC?" numFmtId="0">
      <sharedItems containsBlank="1" count="3">
        <s v="No"/>
        <m/>
        <s v="Yes"/>
      </sharedItems>
    </cacheField>
    <cacheField name="Month" numFmtId="0">
      <sharedItems count="16">
        <s v="05-22"/>
        <s v="06-22"/>
        <s v="07-22"/>
        <s v="08-22"/>
        <s v="09-22"/>
        <s v="10-22"/>
        <s v="11-22"/>
        <s v="12-22"/>
        <s v="01-23"/>
        <s v="02-23"/>
        <s v="03-23"/>
        <s v="04-23"/>
        <s v="11-02" u="1"/>
        <s v="01-22" u="1"/>
        <s v="12-02" u="1"/>
        <s v="01-2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72">
  <r>
    <d v="2022-05-06T00:00:00"/>
    <m/>
    <n v="3"/>
    <s v="Rolloff"/>
    <x v="0"/>
    <x v="0"/>
    <n v="11460"/>
    <n v="5.73"/>
    <n v="0"/>
    <s v="Dump &amp; Return"/>
    <n v="273937"/>
    <x v="0"/>
    <s v="Wahkiakum County / KM Transfer 4L40 &amp; 5L40"/>
    <x v="0"/>
    <x v="0"/>
  </r>
  <r>
    <d v="2022-05-13T00:00:00"/>
    <m/>
    <n v="3"/>
    <s v="Rolloff"/>
    <x v="0"/>
    <x v="0"/>
    <n v="11920"/>
    <n v="5.96"/>
    <n v="0"/>
    <s v="Dump &amp; Return"/>
    <n v="273937"/>
    <x v="0"/>
    <s v="Wahkiakum County / KM Transfer 1 &amp; 2"/>
    <x v="0"/>
    <x v="0"/>
  </r>
  <r>
    <d v="2022-05-20T00:00:00"/>
    <m/>
    <n v="3"/>
    <s v="Rolloff"/>
    <x v="0"/>
    <x v="0"/>
    <n v="12620"/>
    <n v="6.31"/>
    <n v="0"/>
    <s v="Dump &amp; Return"/>
    <n v="273937"/>
    <x v="0"/>
    <s v="Wahkiakum County /KM  Transfer # 3 &amp; 4"/>
    <x v="0"/>
    <x v="0"/>
  </r>
  <r>
    <d v="2022-05-27T00:00:00"/>
    <m/>
    <n v="4"/>
    <s v="Rolloff"/>
    <x v="0"/>
    <x v="0"/>
    <n v="12160"/>
    <n v="6.08"/>
    <n v="0"/>
    <s v="Dump &amp; Return"/>
    <n v="273937"/>
    <x v="0"/>
    <s v="Wahkiakum County/ KM 2 40yds"/>
    <x v="0"/>
    <x v="0"/>
  </r>
  <r>
    <d v="2022-06-01T00:00:00"/>
    <m/>
    <n v="3"/>
    <s v="Rolloff"/>
    <x v="0"/>
    <x v="0"/>
    <n v="11060"/>
    <n v="5.53"/>
    <n v="0"/>
    <s v="Dump &amp; Return"/>
    <n v="273937"/>
    <x v="0"/>
    <s v="Wahkiakum Cnty/ KM Trans # 4 &amp; 5"/>
    <x v="0"/>
    <x v="1"/>
  </r>
  <r>
    <d v="2022-06-08T00:00:00"/>
    <m/>
    <n v="4"/>
    <s v="Rolloff"/>
    <x v="0"/>
    <x v="0"/>
    <n v="12040"/>
    <n v="6.02"/>
    <n v="0"/>
    <s v="Dump &amp; Return"/>
    <n v="273937"/>
    <x v="0"/>
    <s v="Wahkiakum Cnty /KM Trans  # 4L &amp; 5L"/>
    <x v="0"/>
    <x v="1"/>
  </r>
  <r>
    <d v="2022-06-10T00:00:00"/>
    <m/>
    <n v="3"/>
    <s v="Rolloff"/>
    <x v="0"/>
    <x v="0"/>
    <n v="10880"/>
    <n v="5.44"/>
    <n v="0"/>
    <s v="Dump &amp; Return"/>
    <n v="273937"/>
    <x v="0"/>
    <s v="Wahkiakum Cnty/KM Trans  # 1l &amp; 2L"/>
    <x v="0"/>
    <x v="1"/>
  </r>
  <r>
    <d v="2022-06-17T00:00:00"/>
    <m/>
    <n v="2"/>
    <s v="Rolloff"/>
    <x v="0"/>
    <x v="0"/>
    <n v="12160"/>
    <n v="6.08"/>
    <n v="0"/>
    <s v="Dump &amp; Return"/>
    <n v="273937"/>
    <x v="0"/>
    <s v="Wahkiakum County/ KM Trans # 3 &amp; 4"/>
    <x v="0"/>
    <x v="1"/>
  </r>
  <r>
    <d v="2022-06-24T00:00:00"/>
    <m/>
    <n v="3"/>
    <s v="Rolloff"/>
    <x v="0"/>
    <x v="0"/>
    <n v="10460"/>
    <n v="5.23"/>
    <n v="0"/>
    <s v="Dump &amp; Return"/>
    <n v="273937"/>
    <x v="0"/>
    <s v="Wahkiakum county/ KM Trans # 1 &amp; 2"/>
    <x v="0"/>
    <x v="1"/>
  </r>
  <r>
    <d v="2022-06-28T00:00:00"/>
    <m/>
    <n v="2"/>
    <s v="Rolloff"/>
    <x v="0"/>
    <x v="0"/>
    <n v="11940"/>
    <n v="5.97"/>
    <n v="0"/>
    <s v="Dump &amp; Return"/>
    <n v="273937"/>
    <x v="0"/>
    <s v="Wahkiakum County / KM Transfer # 1&amp;4"/>
    <x v="0"/>
    <x v="1"/>
  </r>
  <r>
    <d v="2022-07-06T00:00:00"/>
    <m/>
    <n v="3"/>
    <s v="Rolloff"/>
    <x v="0"/>
    <x v="0"/>
    <n v="24260"/>
    <n v="12.13"/>
    <n v="0"/>
    <s v="Dump &amp; Return"/>
    <n v="273937"/>
    <x v="0"/>
    <s v="Wahkiakum County/KM Transfer # 2L &amp; 5L"/>
    <x v="0"/>
    <x v="2"/>
  </r>
  <r>
    <d v="2022-07-08T00:00:00"/>
    <m/>
    <n v="2"/>
    <s v="Rolloff"/>
    <x v="0"/>
    <x v="0"/>
    <n v="11520"/>
    <n v="5.76"/>
    <n v="0"/>
    <s v="Dump &amp; Return"/>
    <n v="273937"/>
    <x v="0"/>
    <s v="Wahkiakum County/KM Transfer # 1L &amp; 4L"/>
    <x v="0"/>
    <x v="2"/>
  </r>
  <r>
    <d v="2022-07-15T00:00:00"/>
    <m/>
    <n v="5"/>
    <s v="Rolloff"/>
    <x v="0"/>
    <x v="0"/>
    <n v="11330"/>
    <n v="5.665"/>
    <n v="0"/>
    <s v="Dump &amp; Return"/>
    <n v="273937"/>
    <x v="0"/>
    <s v="Wahkiakum County/KM Trans #2l40 &amp; 5L40"/>
    <x v="0"/>
    <x v="2"/>
  </r>
  <r>
    <d v="2022-07-20T00:00:00"/>
    <m/>
    <n v="2"/>
    <s v="Rolloff"/>
    <x v="0"/>
    <x v="0"/>
    <n v="9180"/>
    <n v="4.59"/>
    <n v="0"/>
    <s v="Dump &amp; Return"/>
    <n v="273937"/>
    <x v="0"/>
    <s v="Wahkiakum County/KM Transfer # 3&amp;4"/>
    <x v="0"/>
    <x v="2"/>
  </r>
  <r>
    <d v="2022-07-22T00:00:00"/>
    <m/>
    <n v="2"/>
    <s v="Rolloff"/>
    <x v="0"/>
    <x v="0"/>
    <n v="12160"/>
    <n v="6.08"/>
    <n v="0"/>
    <s v="Dump &amp; Return"/>
    <n v="273937"/>
    <x v="0"/>
    <s v="Wahkiakum County /KM Trans  # 1 &amp; 2"/>
    <x v="0"/>
    <x v="2"/>
  </r>
  <r>
    <d v="2022-07-27T00:00:00"/>
    <m/>
    <n v="3"/>
    <s v="Rolloff"/>
    <x v="0"/>
    <x v="0"/>
    <n v="12000"/>
    <n v="6"/>
    <n v="0"/>
    <s v="Dump &amp; Return"/>
    <n v="273937"/>
    <x v="0"/>
    <s v="Wahkiakum County /KM Trans  # "/>
    <x v="0"/>
    <x v="2"/>
  </r>
  <r>
    <d v="2022-08-01T00:00:00"/>
    <m/>
    <s v="Paul"/>
    <s v="Rolloff"/>
    <x v="0"/>
    <x v="0"/>
    <n v="9780"/>
    <n v="4.8899999999999997"/>
    <n v="0"/>
    <s v="Dump &amp; Return"/>
    <n v="273937"/>
    <x v="0"/>
    <m/>
    <x v="0"/>
    <x v="3"/>
  </r>
  <r>
    <d v="2022-08-05T00:00:00"/>
    <m/>
    <s v="Paul"/>
    <s v="Rolloff"/>
    <x v="0"/>
    <x v="0"/>
    <n v="9500"/>
    <n v="4.75"/>
    <n v="0"/>
    <s v="Dump &amp; Return"/>
    <n v="273937"/>
    <x v="0"/>
    <s v="KM"/>
    <x v="0"/>
    <x v="3"/>
  </r>
  <r>
    <d v="2022-08-09T00:00:00"/>
    <m/>
    <s v="Kevin"/>
    <s v="Rolloff"/>
    <x v="0"/>
    <x v="0"/>
    <n v="21040"/>
    <n v="10.52"/>
    <n v="0"/>
    <s v="Dump &amp; Return"/>
    <n v="273937"/>
    <x v="0"/>
    <s v="KM"/>
    <x v="0"/>
    <x v="3"/>
  </r>
  <r>
    <d v="2022-08-17T00:00:00"/>
    <m/>
    <s v="dave"/>
    <s v="Rolloff"/>
    <x v="0"/>
    <x v="0"/>
    <n v="9780"/>
    <n v="4.8899999999999997"/>
    <n v="0"/>
    <s v="Dump &amp; Return"/>
    <n v="273937"/>
    <x v="0"/>
    <s v="KM"/>
    <x v="0"/>
    <x v="3"/>
  </r>
  <r>
    <d v="2022-08-18T00:00:00"/>
    <m/>
    <s v="dave"/>
    <s v="Rolloff"/>
    <x v="0"/>
    <x v="0"/>
    <n v="9300"/>
    <n v="4.6500000000000004"/>
    <n v="0"/>
    <s v="Dump &amp; Return"/>
    <n v="273937"/>
    <x v="0"/>
    <s v="KM"/>
    <x v="0"/>
    <x v="3"/>
  </r>
  <r>
    <d v="2022-08-23T00:00:00"/>
    <m/>
    <s v="Paul"/>
    <s v="Rolloff"/>
    <x v="0"/>
    <x v="0"/>
    <n v="11380"/>
    <n v="5.69"/>
    <n v="0"/>
    <s v="Dump &amp; Return"/>
    <n v="273937"/>
    <x v="0"/>
    <s v="KM"/>
    <x v="0"/>
    <x v="3"/>
  </r>
  <r>
    <d v="2022-08-30T00:00:00"/>
    <m/>
    <s v="Paul"/>
    <s v="Rolloff"/>
    <x v="0"/>
    <x v="0"/>
    <n v="10400"/>
    <n v="5.2"/>
    <n v="0"/>
    <s v="Dump &amp; Return"/>
    <n v="273937"/>
    <x v="0"/>
    <s v="KM"/>
    <x v="0"/>
    <x v="3"/>
  </r>
  <r>
    <d v="2022-09-02T00:00:00"/>
    <n v="2674788"/>
    <s v="Paul"/>
    <s v="Rolloff"/>
    <x v="0"/>
    <x v="0"/>
    <n v="10300"/>
    <n v="5.15"/>
    <n v="0"/>
    <s v="Dump &amp; Return"/>
    <n v="273937"/>
    <x v="0"/>
    <s v="2 boxes"/>
    <x v="0"/>
    <x v="4"/>
  </r>
  <r>
    <d v="2022-09-07T00:00:00"/>
    <n v="2678033"/>
    <s v="Paul"/>
    <s v="Rolloff"/>
    <x v="0"/>
    <x v="0"/>
    <n v="8760"/>
    <n v="4.38"/>
    <n v="0"/>
    <s v="Dump &amp; Return"/>
    <n v="273937"/>
    <x v="0"/>
    <m/>
    <x v="0"/>
    <x v="4"/>
  </r>
  <r>
    <d v="2022-09-09T00:00:00"/>
    <n v="2679565"/>
    <s v="dave"/>
    <s v="Rolloff"/>
    <x v="0"/>
    <x v="0"/>
    <n v="9080"/>
    <n v="4.54"/>
    <n v="0"/>
    <s v="Dump &amp; Return"/>
    <n v="273937"/>
    <x v="0"/>
    <m/>
    <x v="0"/>
    <x v="4"/>
  </r>
  <r>
    <d v="2022-09-14T00:00:00"/>
    <n v="2683097"/>
    <s v="Paul"/>
    <s v="Rolloff"/>
    <x v="0"/>
    <x v="0"/>
    <n v="8220"/>
    <n v="4.1100000000000003"/>
    <n v="0"/>
    <s v="Dump &amp; Return"/>
    <n v="273937"/>
    <x v="0"/>
    <m/>
    <x v="0"/>
    <x v="4"/>
  </r>
  <r>
    <d v="2022-09-19T00:00:00"/>
    <n v="2686831"/>
    <s v="Paul"/>
    <s v="Rolloff"/>
    <x v="0"/>
    <x v="0"/>
    <n v="9840"/>
    <n v="4.92"/>
    <n v="0"/>
    <s v="Dump &amp; Return"/>
    <n v="273937"/>
    <x v="0"/>
    <s v="KM garbage"/>
    <x v="0"/>
    <x v="4"/>
  </r>
  <r>
    <d v="2022-09-19T00:00:00"/>
    <n v="2687270"/>
    <s v="Paul"/>
    <s v="Rolloff"/>
    <x v="0"/>
    <x v="0"/>
    <n v="10020"/>
    <n v="5.01"/>
    <n v="0"/>
    <s v="Dump &amp; Return"/>
    <n v="273937"/>
    <x v="0"/>
    <s v="KM garbage"/>
    <x v="0"/>
    <x v="4"/>
  </r>
  <r>
    <d v="2022-09-23T00:00:00"/>
    <n v="2689733"/>
    <s v="Paul"/>
    <s v="Rolloff"/>
    <x v="0"/>
    <x v="0"/>
    <n v="10760"/>
    <n v="5.38"/>
    <n v="0"/>
    <s v="Dump &amp; Return"/>
    <n v="273937"/>
    <x v="0"/>
    <m/>
    <x v="0"/>
    <x v="4"/>
  </r>
  <r>
    <d v="2022-09-30T00:00:00"/>
    <n v="2694554"/>
    <s v="Paul"/>
    <s v="Rolloff"/>
    <x v="0"/>
    <x v="0"/>
    <n v="9620"/>
    <n v="4.8099999999999996"/>
    <n v="0"/>
    <s v="Dump &amp; Return"/>
    <s v="273937-002"/>
    <x v="0"/>
    <s v="KM 2 boxes"/>
    <x v="0"/>
    <x v="4"/>
  </r>
  <r>
    <d v="2022-10-04T00:00:00"/>
    <n v="2697385"/>
    <s v="dave"/>
    <s v="Rolloff"/>
    <x v="0"/>
    <x v="0"/>
    <n v="10580"/>
    <n v="5.29"/>
    <n v="0"/>
    <s v="Dump &amp; Return"/>
    <s v="273937-001"/>
    <x v="0"/>
    <s v="KM 2 boxes"/>
    <x v="0"/>
    <x v="5"/>
  </r>
  <r>
    <d v="2022-10-07T00:00:00"/>
    <n v="2699494"/>
    <s v="Paul"/>
    <s v="Rolloff"/>
    <x v="0"/>
    <x v="0"/>
    <n v="6980"/>
    <n v="3.49"/>
    <n v="0"/>
    <s v="Dump &amp; Return"/>
    <s v="273937-001"/>
    <x v="0"/>
    <s v="KM 2 boxes"/>
    <x v="0"/>
    <x v="5"/>
  </r>
  <r>
    <d v="2022-10-12T00:00:00"/>
    <d v="9300-11-29T00:00:00"/>
    <s v="Paul"/>
    <s v="Rolloff"/>
    <x v="0"/>
    <x v="0"/>
    <n v="9700"/>
    <n v="4.8499999999999996"/>
    <n v="0"/>
    <s v="Dump &amp; Return"/>
    <s v="273937-001"/>
    <x v="0"/>
    <s v="KM 2 boxes"/>
    <x v="0"/>
    <x v="5"/>
  </r>
  <r>
    <d v="2022-10-14T00:00:00"/>
    <n v="2704560"/>
    <s v="Paul"/>
    <s v="Rolloff"/>
    <x v="0"/>
    <x v="0"/>
    <n v="14180"/>
    <n v="7.09"/>
    <n v="0"/>
    <s v="Dump &amp; Return"/>
    <s v="273937-001"/>
    <x v="0"/>
    <s v="KM 2 boxes"/>
    <x v="0"/>
    <x v="5"/>
  </r>
  <r>
    <d v="2022-10-18T00:00:00"/>
    <n v="2707136"/>
    <s v="Paul"/>
    <s v="Rolloff"/>
    <x v="0"/>
    <x v="0"/>
    <n v="10720"/>
    <n v="5.36"/>
    <n v="0"/>
    <s v="Dump &amp; Return"/>
    <s v="273937-001"/>
    <x v="0"/>
    <s v="KM 2 boxes"/>
    <x v="0"/>
    <x v="5"/>
  </r>
  <r>
    <d v="2022-10-21T00:00:00"/>
    <n v="2709260"/>
    <s v="Paul"/>
    <s v="Rolloff"/>
    <x v="0"/>
    <x v="0"/>
    <n v="9160"/>
    <n v="4.58"/>
    <n v="0"/>
    <s v="Dump &amp; Return"/>
    <s v="273937-01"/>
    <x v="0"/>
    <s v="KM 2 boxes"/>
    <x v="0"/>
    <x v="5"/>
  </r>
  <r>
    <d v="2022-10-26T00:00:00"/>
    <n v="2712123"/>
    <s v="bob"/>
    <s v="Rolloff"/>
    <x v="0"/>
    <x v="0"/>
    <n v="7780"/>
    <n v="3.89"/>
    <n v="0"/>
    <s v="Dump &amp; Return"/>
    <s v="273937-001"/>
    <x v="0"/>
    <s v="KM 2 boxes"/>
    <x v="0"/>
    <x v="5"/>
  </r>
  <r>
    <d v="2022-10-28T00:00:00"/>
    <n v="2713289"/>
    <s v="Paul"/>
    <s v="Rolloff"/>
    <x v="0"/>
    <x v="0"/>
    <n v="8480"/>
    <n v="4.24"/>
    <n v="0"/>
    <s v="Dump &amp; Return"/>
    <s v="273937-001"/>
    <x v="0"/>
    <s v="KM 2 boxes"/>
    <x v="0"/>
    <x v="5"/>
  </r>
  <r>
    <d v="2022-11-04T00:00:00"/>
    <n v="2717024"/>
    <s v="Paul"/>
    <s v="Rolloff"/>
    <x v="0"/>
    <x v="0"/>
    <n v="10680"/>
    <n v="5.34"/>
    <n v="0"/>
    <s v="Dump &amp; Return"/>
    <s v="273937-001"/>
    <x v="0"/>
    <m/>
    <x v="0"/>
    <x v="6"/>
  </r>
  <r>
    <d v="2022-11-08T00:00:00"/>
    <n v="2719083"/>
    <s v="Chad"/>
    <s v="Rolloff"/>
    <x v="0"/>
    <x v="0"/>
    <n v="5360"/>
    <n v="2.68"/>
    <n v="0"/>
    <s v="Dump &amp; Return"/>
    <s v="273937-001"/>
    <x v="0"/>
    <m/>
    <x v="0"/>
    <x v="6"/>
  </r>
  <r>
    <d v="2022-11-14T00:00:00"/>
    <n v="2722656"/>
    <s v="Chad"/>
    <s v="Rolloff"/>
    <x v="0"/>
    <x v="0"/>
    <n v="12220"/>
    <n v="6.11"/>
    <n v="0"/>
    <s v="Dump &amp; Return"/>
    <s v="273937-001"/>
    <x v="0"/>
    <s v="KM 2 boxes"/>
    <x v="0"/>
    <x v="6"/>
  </r>
  <r>
    <d v="2022-11-21T00:00:00"/>
    <n v="2726774"/>
    <s v="Paul"/>
    <s v="Rolloff"/>
    <x v="0"/>
    <x v="0"/>
    <n v="11100"/>
    <n v="5.55"/>
    <n v="0"/>
    <s v="Dump &amp; Return"/>
    <s v="273937-001"/>
    <x v="0"/>
    <m/>
    <x v="0"/>
    <x v="6"/>
  </r>
  <r>
    <d v="2022-11-29T00:00:00"/>
    <n v="273158"/>
    <s v="Paul"/>
    <s v="Rolloff"/>
    <x v="0"/>
    <x v="0"/>
    <n v="8980"/>
    <n v="4.49"/>
    <n v="0"/>
    <s v="Dump &amp; Return"/>
    <s v="273937-001"/>
    <x v="0"/>
    <m/>
    <x v="0"/>
    <x v="6"/>
  </r>
  <r>
    <d v="2022-12-05T00:00:00"/>
    <n v="2734151"/>
    <s v="Chad"/>
    <s v="Rolloff"/>
    <x v="0"/>
    <x v="0"/>
    <n v="17400"/>
    <n v="8.6999999999999993"/>
    <n v="0"/>
    <s v="Dump &amp; Return"/>
    <s v="273937-001"/>
    <x v="0"/>
    <m/>
    <x v="0"/>
    <x v="7"/>
  </r>
  <r>
    <d v="2022-12-13T00:00:00"/>
    <n v="2738058"/>
    <s v="Paul"/>
    <s v="Rolloff"/>
    <x v="0"/>
    <x v="0"/>
    <n v="8060"/>
    <n v="4.03"/>
    <n v="0"/>
    <s v="Dump &amp; Return"/>
    <s v="273937-001"/>
    <x v="0"/>
    <m/>
    <x v="0"/>
    <x v="7"/>
  </r>
  <r>
    <d v="2022-12-16T00:00:00"/>
    <n v="2739734"/>
    <s v="Chad"/>
    <s v="Rolloff"/>
    <x v="0"/>
    <x v="0"/>
    <n v="11560"/>
    <n v="5.78"/>
    <n v="0"/>
    <s v="Dump &amp; Return"/>
    <s v="273937-001"/>
    <x v="0"/>
    <m/>
    <x v="0"/>
    <x v="7"/>
  </r>
  <r>
    <d v="2022-12-22T00:00:00"/>
    <n v="2742800"/>
    <s v="Chad"/>
    <s v="Rolloff"/>
    <x v="0"/>
    <x v="0"/>
    <n v="5760"/>
    <n v="2.88"/>
    <n v="0"/>
    <s v="Dump &amp; Return"/>
    <s v="273937-001"/>
    <x v="0"/>
    <s v="1 box only"/>
    <x v="0"/>
    <x v="7"/>
  </r>
  <r>
    <d v="2023-01-02T00:00:00"/>
    <n v="2747716"/>
    <s v="dave"/>
    <s v="Rolloff"/>
    <x v="0"/>
    <x v="0"/>
    <n v="4240"/>
    <n v="2.12"/>
    <n v="0"/>
    <s v="Dump &amp; Return"/>
    <s v="273937-001"/>
    <x v="0"/>
    <s v="KM 1 box"/>
    <x v="0"/>
    <x v="8"/>
  </r>
  <r>
    <d v="2023-01-02T00:00:00"/>
    <n v="2747721"/>
    <s v="dave"/>
    <s v="Rolloff"/>
    <x v="0"/>
    <x v="0"/>
    <n v="6380"/>
    <n v="3.19"/>
    <n v="0"/>
    <s v="Dump &amp; Return"/>
    <s v="273937-001"/>
    <x v="0"/>
    <s v="KM 1 box"/>
    <x v="0"/>
    <x v="8"/>
  </r>
  <r>
    <d v="2023-01-09T00:00:00"/>
    <n v="2752253"/>
    <s v="Paul"/>
    <s v="Rolloff"/>
    <x v="0"/>
    <x v="0"/>
    <n v="9740"/>
    <n v="4.87"/>
    <n v="0"/>
    <s v="Dump &amp; Return"/>
    <s v="273937-001"/>
    <x v="0"/>
    <s v="KM - 2L40 &amp; 3L40"/>
    <x v="0"/>
    <x v="8"/>
  </r>
  <r>
    <d v="2023-01-09T00:00:00"/>
    <n v="2752445"/>
    <s v="Paul"/>
    <s v="Rolloff"/>
    <x v="0"/>
    <x v="0"/>
    <n v="9740"/>
    <n v="4.87"/>
    <n v="0"/>
    <s v="Dump &amp; Return"/>
    <s v="273937-001"/>
    <x v="0"/>
    <s v="KM - 4L40 &amp; 5L40"/>
    <x v="0"/>
    <x v="8"/>
  </r>
  <r>
    <d v="2023-01-18T00:00:00"/>
    <n v="2757130"/>
    <s v="Paul"/>
    <s v="Rolloff"/>
    <x v="0"/>
    <x v="0"/>
    <n v="11060"/>
    <n v="5.53"/>
    <n v="0"/>
    <s v="Dump &amp; Return"/>
    <s v="273937-001"/>
    <x v="0"/>
    <s v="KM - 2L40 &amp; 3L40"/>
    <x v="0"/>
    <x v="8"/>
  </r>
  <r>
    <d v="2023-01-25T00:00:00"/>
    <n v="2760962"/>
    <s v="Paul"/>
    <s v="Rolloff"/>
    <x v="0"/>
    <x v="0"/>
    <n v="12820"/>
    <n v="6.41"/>
    <n v="0"/>
    <s v="Dump &amp; Return"/>
    <s v="273937-001"/>
    <x v="0"/>
    <s v="KM - 4L40 &amp; 5L40"/>
    <x v="0"/>
    <x v="8"/>
  </r>
  <r>
    <d v="2023-01-31T00:00:00"/>
    <n v="2764337"/>
    <s v="dave"/>
    <s v="Rolloff"/>
    <x v="0"/>
    <x v="0"/>
    <n v="9640"/>
    <n v="4.82"/>
    <n v="0"/>
    <s v="Dump &amp; Return"/>
    <s v="273937-001"/>
    <x v="0"/>
    <s v="KM 1L40 &amp; 2L40"/>
    <x v="0"/>
    <x v="8"/>
  </r>
  <r>
    <d v="2023-02-07T00:00:00"/>
    <n v="2768159"/>
    <s v="Paul"/>
    <s v="Rolloff"/>
    <x v="0"/>
    <x v="0"/>
    <n v="10440"/>
    <n v="5.22"/>
    <n v="0"/>
    <s v="Dump &amp; Return"/>
    <s v="273937-001"/>
    <x v="0"/>
    <s v="KM Haul 2l&amp;3L"/>
    <x v="0"/>
    <x v="9"/>
  </r>
  <r>
    <d v="2023-02-08T00:00:00"/>
    <n v="2768616"/>
    <s v="Paul"/>
    <s v="Rolloff"/>
    <x v="0"/>
    <x v="0"/>
    <n v="9760"/>
    <n v="4.88"/>
    <n v="0"/>
    <s v="Dump &amp; Return"/>
    <s v="273937-001"/>
    <x v="0"/>
    <m/>
    <x v="0"/>
    <x v="9"/>
  </r>
  <r>
    <d v="2023-02-15T00:00:00"/>
    <n v="2772395"/>
    <s v="dave"/>
    <s v="Rolloff"/>
    <x v="0"/>
    <x v="0"/>
    <n v="22780"/>
    <n v="11.39"/>
    <n v="0"/>
    <s v="Dump &amp; Return"/>
    <s v="273937-001"/>
    <x v="0"/>
    <s v="KM Haul 3L &amp; 4L"/>
    <x v="0"/>
    <x v="9"/>
  </r>
  <r>
    <d v="2023-02-21T00:00:00"/>
    <n v="2775820"/>
    <s v="dave"/>
    <s v="Rolloff"/>
    <x v="0"/>
    <x v="0"/>
    <n v="9420"/>
    <n v="4.71"/>
    <n v="0"/>
    <s v="Dump &amp; Return"/>
    <s v="273937-001"/>
    <x v="0"/>
    <s v="KM #1 &amp; #2"/>
    <x v="0"/>
    <x v="9"/>
  </r>
  <r>
    <d v="2023-03-03T00:00:00"/>
    <n v="2780651"/>
    <s v="Paul"/>
    <s v="Rolloff"/>
    <x v="0"/>
    <x v="0"/>
    <n v="22140"/>
    <n v="11.07"/>
    <n v="0"/>
    <s v="Dump &amp; Return"/>
    <s v="273937-001"/>
    <x v="0"/>
    <s v="KM Transfer  #2L &amp; 3L"/>
    <x v="0"/>
    <x v="10"/>
  </r>
  <r>
    <d v="2023-03-06T00:00:00"/>
    <n v="2782535"/>
    <s v="bob"/>
    <s v="Rolloff"/>
    <x v="0"/>
    <x v="0"/>
    <n v="10660"/>
    <n v="5.33"/>
    <n v="0"/>
    <s v="Dump &amp; Return"/>
    <s v="273937-001"/>
    <x v="0"/>
    <s v="KM Transfer  #5L &amp; 4L"/>
    <x v="0"/>
    <x v="10"/>
  </r>
  <r>
    <d v="2023-03-14T00:00:00"/>
    <n v="2786799"/>
    <s v="dave"/>
    <s v="Rolloff"/>
    <x v="0"/>
    <x v="0"/>
    <n v="11940"/>
    <n v="5.97"/>
    <n v="0"/>
    <s v="Dump &amp; Return"/>
    <s v="273937-001"/>
    <x v="0"/>
    <s v="KM Transfer #1 &amp; #2"/>
    <x v="0"/>
    <x v="10"/>
  </r>
  <r>
    <d v="2023-03-17T00:00:00"/>
    <n v="2788778"/>
    <s v="Paul"/>
    <s v="Rolloff"/>
    <x v="0"/>
    <x v="0"/>
    <n v="12460"/>
    <n v="6.23"/>
    <n v="0"/>
    <s v="Dump &amp; Return"/>
    <s v="273937-001"/>
    <x v="0"/>
    <s v="KM Transfer  3&amp;4"/>
    <x v="0"/>
    <x v="10"/>
  </r>
  <r>
    <d v="2023-03-23T00:00:00"/>
    <n v="2793018"/>
    <s v="bob"/>
    <s v="Rolloff"/>
    <x v="0"/>
    <x v="0"/>
    <n v="7820"/>
    <n v="3.91"/>
    <n v="0"/>
    <s v="Dump &amp; Return"/>
    <s v="273937-001"/>
    <x v="0"/>
    <s v="KM Transfer 1&amp;2"/>
    <x v="0"/>
    <x v="10"/>
  </r>
  <r>
    <d v="2023-03-27T00:00:00"/>
    <n v="2795112"/>
    <s v="bob"/>
    <s v="Rolloff"/>
    <x v="0"/>
    <x v="0"/>
    <n v="10320"/>
    <n v="5.16"/>
    <n v="0"/>
    <s v="Dump &amp; Return"/>
    <s v="273937-001"/>
    <x v="0"/>
    <m/>
    <x v="0"/>
    <x v="10"/>
  </r>
  <r>
    <d v="2023-03-29T00:00:00"/>
    <n v="2796087"/>
    <s v="dave"/>
    <s v="Rolloff"/>
    <x v="0"/>
    <x v="0"/>
    <n v="9520"/>
    <n v="4.76"/>
    <n v="0"/>
    <s v="Dump &amp; Return"/>
    <s v="273937-001"/>
    <x v="0"/>
    <s v="KM Trans (1&amp;2)"/>
    <x v="0"/>
    <x v="10"/>
  </r>
  <r>
    <d v="2023-04-04T00:00:00"/>
    <n v="2799588"/>
    <s v="Paul"/>
    <s v="Rolloff"/>
    <x v="0"/>
    <x v="0"/>
    <n v="9580"/>
    <n v="4.79"/>
    <n v="0"/>
    <s v="Dump &amp; Return"/>
    <s v="273937-001"/>
    <x v="0"/>
    <s v="KM Transfer #1 &amp; 2"/>
    <x v="0"/>
    <x v="11"/>
  </r>
  <r>
    <d v="2023-04-11T00:00:00"/>
    <n v="2802954"/>
    <s v="Paul"/>
    <s v="Rolloff"/>
    <x v="0"/>
    <x v="0"/>
    <n v="10100"/>
    <n v="5.05"/>
    <n v="0"/>
    <s v="Dump &amp; Return"/>
    <s v="273937-001"/>
    <x v="0"/>
    <m/>
    <x v="0"/>
    <x v="11"/>
  </r>
  <r>
    <d v="2023-04-12T00:00:00"/>
    <n v="2803448"/>
    <s v="dave"/>
    <s v="Rolloff"/>
    <x v="0"/>
    <x v="0"/>
    <n v="12220"/>
    <n v="6.11"/>
    <n v="0"/>
    <s v="Dump &amp; Return"/>
    <s v="273937-001"/>
    <x v="0"/>
    <s v="KM Transfer #3&amp;4"/>
    <x v="0"/>
    <x v="11"/>
  </r>
  <r>
    <d v="2023-04-20T00:00:00"/>
    <n v="2807988"/>
    <s v="dave"/>
    <s v="Rolloff"/>
    <x v="0"/>
    <x v="0"/>
    <n v="14840"/>
    <n v="7.42"/>
    <n v="0"/>
    <s v="Dump &amp; Return"/>
    <s v="273937-001"/>
    <x v="0"/>
    <s v="KM Transfer #3&amp;4"/>
    <x v="0"/>
    <x v="11"/>
  </r>
  <r>
    <d v="2023-04-26T00:00:00"/>
    <n v="2811685"/>
    <s v="Paul"/>
    <s v="Rolloff"/>
    <x v="1"/>
    <x v="0"/>
    <n v="11980"/>
    <n v="5.99"/>
    <n v="0"/>
    <s v="Dump &amp; Return"/>
    <s v="273937-001"/>
    <x v="0"/>
    <s v="KM Transfer #1 &amp; #2"/>
    <x v="0"/>
    <x v="11"/>
  </r>
  <r>
    <d v="2022-05-02T00:00:00"/>
    <m/>
    <n v="2"/>
    <s v="Rolloff"/>
    <x v="0"/>
    <x v="1"/>
    <n v="24540"/>
    <n v="12.27"/>
    <n v="0"/>
    <s v="Dump &amp; Return"/>
    <s v="12797190-002"/>
    <x v="1"/>
    <s v="Weyco 2 Ash Boxes"/>
    <x v="0"/>
    <x v="0"/>
  </r>
  <r>
    <d v="2022-05-06T00:00:00"/>
    <m/>
    <n v="2"/>
    <s v="Rolloff"/>
    <x v="0"/>
    <x v="1"/>
    <n v="25100"/>
    <n v="12.55"/>
    <n v="0"/>
    <s v="Dump &amp; Return"/>
    <s v="12797190-002"/>
    <x v="1"/>
    <s v="Weyco 2 Ash Boxes"/>
    <x v="0"/>
    <x v="0"/>
  </r>
  <r>
    <d v="2022-05-10T00:00:00"/>
    <m/>
    <n v="3"/>
    <s v="Rolloff"/>
    <x v="0"/>
    <x v="1"/>
    <n v="24760"/>
    <n v="12.38"/>
    <n v="0"/>
    <s v="Dump &amp; Return"/>
    <s v="12797190-002"/>
    <x v="1"/>
    <s v="Weyco 2 Ash Boxes"/>
    <x v="0"/>
    <x v="0"/>
  </r>
  <r>
    <d v="2022-05-16T00:00:00"/>
    <m/>
    <n v="3"/>
    <s v="Rolloff"/>
    <x v="0"/>
    <x v="1"/>
    <n v="27080"/>
    <n v="13.54"/>
    <n v="0"/>
    <s v="Dump &amp; Return"/>
    <s v="12797190-002"/>
    <x v="1"/>
    <s v="Weyco Ash Boxes #4 &amp; 5"/>
    <x v="0"/>
    <x v="0"/>
  </r>
  <r>
    <d v="2022-05-18T00:00:00"/>
    <m/>
    <n v="2"/>
    <s v="Rolloff"/>
    <x v="0"/>
    <x v="1"/>
    <n v="22900"/>
    <n v="11.45"/>
    <n v="0"/>
    <s v="Dump &amp; Return"/>
    <s v="12797190-002"/>
    <x v="1"/>
    <s v="Weyco Ash Boxes"/>
    <x v="0"/>
    <x v="0"/>
  </r>
  <r>
    <d v="2022-05-23T00:00:00"/>
    <m/>
    <n v="2"/>
    <s v="Rolloff"/>
    <x v="0"/>
    <x v="1"/>
    <n v="25080"/>
    <n v="12.54"/>
    <n v="0"/>
    <s v="Dump &amp; Return"/>
    <s v="12797190-002"/>
    <x v="1"/>
    <s v="Weyco 2 Ash Boxes"/>
    <x v="0"/>
    <x v="0"/>
  </r>
  <r>
    <d v="2022-05-26T00:00:00"/>
    <m/>
    <n v="3"/>
    <s v="Rolloff"/>
    <x v="0"/>
    <x v="1"/>
    <n v="24820"/>
    <n v="12.41"/>
    <n v="0"/>
    <s v="Dump &amp; Return"/>
    <s v="12797190-002"/>
    <x v="1"/>
    <s v="Weyco 2 Ash Boxes"/>
    <x v="0"/>
    <x v="0"/>
  </r>
  <r>
    <d v="2022-05-30T00:00:00"/>
    <m/>
    <n v="4"/>
    <s v="Rolloff"/>
    <x v="0"/>
    <x v="1"/>
    <n v="23660"/>
    <n v="11.83"/>
    <n v="0"/>
    <s v="Dump &amp; Return"/>
    <s v="12797190-002"/>
    <x v="1"/>
    <s v="Weyco 2 Ash Boxes"/>
    <x v="0"/>
    <x v="0"/>
  </r>
  <r>
    <d v="2022-06-06T00:00:00"/>
    <m/>
    <n v="4"/>
    <s v="Rolloff"/>
    <x v="0"/>
    <x v="1"/>
    <n v="20820"/>
    <n v="10.41"/>
    <n v="0"/>
    <s v="Dump &amp; Return"/>
    <s v="12797190-002"/>
    <x v="1"/>
    <m/>
    <x v="0"/>
    <x v="1"/>
  </r>
  <r>
    <d v="2022-06-10T00:00:00"/>
    <m/>
    <n v="2"/>
    <s v="Rolloff"/>
    <x v="0"/>
    <x v="1"/>
    <n v="27720"/>
    <n v="13.86"/>
    <n v="0"/>
    <s v="Dump &amp; Return"/>
    <s v="12797190-002"/>
    <x v="1"/>
    <s v="Weyco 2 Ash Boxes"/>
    <x v="0"/>
    <x v="1"/>
  </r>
  <r>
    <d v="2022-06-13T00:00:00"/>
    <m/>
    <n v="3"/>
    <s v="Rolloff"/>
    <x v="0"/>
    <x v="1"/>
    <n v="24620"/>
    <n v="12.31"/>
    <n v="0"/>
    <s v="Dump &amp; Return"/>
    <s v="12797190-002"/>
    <x v="1"/>
    <s v="Weyco 2 Ash Boxes"/>
    <x v="0"/>
    <x v="1"/>
  </r>
  <r>
    <d v="2022-06-20T00:00:00"/>
    <m/>
    <n v="3"/>
    <s v="Rolloff"/>
    <x v="0"/>
    <x v="1"/>
    <n v="28720"/>
    <n v="14.36"/>
    <n v="0"/>
    <s v="Dump &amp; Return"/>
    <s v="12797190-002"/>
    <x v="1"/>
    <s v="Weyco 2 Ash Boxes"/>
    <x v="0"/>
    <x v="1"/>
  </r>
  <r>
    <d v="2022-06-22T00:00:00"/>
    <m/>
    <n v="2"/>
    <s v="Rolloff"/>
    <x v="0"/>
    <x v="1"/>
    <n v="24940"/>
    <n v="12.47"/>
    <n v="0"/>
    <s v="Dump &amp; Return"/>
    <s v="12797190-002"/>
    <x v="1"/>
    <s v="Weyco 2 Ash Boxes"/>
    <x v="0"/>
    <x v="1"/>
  </r>
  <r>
    <d v="2022-06-29T00:00:00"/>
    <m/>
    <n v="3"/>
    <s v="Rolloff"/>
    <x v="0"/>
    <x v="1"/>
    <n v="30380"/>
    <n v="15.19"/>
    <n v="0"/>
    <s v="Dump &amp; Return"/>
    <s v="12797190-002"/>
    <x v="1"/>
    <s v="Weyco Ash Boxes"/>
    <x v="0"/>
    <x v="1"/>
  </r>
  <r>
    <d v="2022-07-05T00:00:00"/>
    <m/>
    <n v="3"/>
    <s v="Rolloff"/>
    <x v="0"/>
    <x v="1"/>
    <n v="27700"/>
    <n v="13.85"/>
    <n v="0"/>
    <s v="Dump &amp; Return"/>
    <s v="12797190-002"/>
    <x v="1"/>
    <s v="Weyco Ash Boxes"/>
    <x v="0"/>
    <x v="2"/>
  </r>
  <r>
    <d v="2022-07-11T00:00:00"/>
    <m/>
    <n v="3"/>
    <s v="Rolloff"/>
    <x v="0"/>
    <x v="1"/>
    <n v="25680"/>
    <n v="12.84"/>
    <n v="0"/>
    <s v="Dump &amp; Return"/>
    <s v="12797190-002"/>
    <x v="1"/>
    <s v="Weyco 2 Ash Boxes"/>
    <x v="0"/>
    <x v="2"/>
  </r>
  <r>
    <d v="2022-07-18T00:00:00"/>
    <m/>
    <n v="3"/>
    <s v="Rolloff"/>
    <x v="0"/>
    <x v="1"/>
    <n v="31780"/>
    <n v="15.89"/>
    <n v="0"/>
    <s v="Dump &amp; Return"/>
    <s v="12797190-002"/>
    <x v="1"/>
    <s v="Weyco 2 Ash Boxes"/>
    <x v="0"/>
    <x v="2"/>
  </r>
  <r>
    <d v="2022-07-22T00:00:00"/>
    <m/>
    <n v="3"/>
    <s v="Rolloff"/>
    <x v="0"/>
    <x v="1"/>
    <n v="34800"/>
    <n v="17.399999999999999"/>
    <n v="0"/>
    <s v="Dump &amp; Return"/>
    <s v="12797190-002"/>
    <x v="1"/>
    <s v="Weyco Ash Boxes"/>
    <x v="0"/>
    <x v="2"/>
  </r>
  <r>
    <d v="2022-07-27T00:00:00"/>
    <m/>
    <n v="2"/>
    <s v="Rolloff"/>
    <x v="0"/>
    <x v="1"/>
    <n v="28320"/>
    <n v="14.16"/>
    <n v="0"/>
    <s v="Dump &amp; Return"/>
    <s v="12797190-002"/>
    <x v="1"/>
    <s v="Weyco Ash 2 boxes"/>
    <x v="0"/>
    <x v="2"/>
  </r>
  <r>
    <d v="2022-08-02T00:00:00"/>
    <m/>
    <s v="Kevin"/>
    <s v="Rolloff"/>
    <x v="0"/>
    <x v="1"/>
    <n v="30560"/>
    <n v="15.28"/>
    <n v="0"/>
    <s v="Dump &amp; Return"/>
    <s v="12797190-002"/>
    <x v="1"/>
    <s v="Weyco haul"/>
    <x v="0"/>
    <x v="3"/>
  </r>
  <r>
    <d v="2022-08-08T00:00:00"/>
    <n v="59034"/>
    <s v="Paul"/>
    <s v="Rolloff"/>
    <x v="0"/>
    <x v="1"/>
    <n v="26380"/>
    <n v="13.19"/>
    <n v="0"/>
    <s v="Dump &amp; Return"/>
    <s v="12797190-002"/>
    <x v="1"/>
    <s v="weyco haul"/>
    <x v="0"/>
    <x v="3"/>
  </r>
  <r>
    <d v="2022-08-15T00:00:00"/>
    <m/>
    <s v="Paul"/>
    <s v="Rolloff"/>
    <x v="0"/>
    <x v="1"/>
    <n v="31240"/>
    <n v="15.62"/>
    <n v="0"/>
    <s v="Dump &amp; Return"/>
    <s v="12797190-002"/>
    <x v="1"/>
    <s v="weyco haul"/>
    <x v="0"/>
    <x v="3"/>
  </r>
  <r>
    <d v="2022-08-22T00:00:00"/>
    <m/>
    <s v="Paul"/>
    <s v="Rolloff"/>
    <x v="0"/>
    <x v="1"/>
    <n v="31100"/>
    <n v="15.55"/>
    <n v="0"/>
    <s v="Dump &amp; Return"/>
    <s v="12797190-002"/>
    <x v="1"/>
    <s v="weyco haul"/>
    <x v="0"/>
    <x v="3"/>
  </r>
  <r>
    <d v="2022-08-29T00:00:00"/>
    <m/>
    <s v="Paul"/>
    <s v="Rolloff"/>
    <x v="0"/>
    <x v="1"/>
    <n v="28100"/>
    <n v="14.05"/>
    <n v="0"/>
    <s v="Dump &amp; Return"/>
    <s v="12797190-002"/>
    <x v="1"/>
    <s v="weyco haul"/>
    <x v="0"/>
    <x v="3"/>
  </r>
  <r>
    <d v="2022-09-06T00:00:00"/>
    <n v="59372"/>
    <s v="Paul"/>
    <s v="Rolloff"/>
    <x v="0"/>
    <x v="1"/>
    <n v="31500"/>
    <n v="15.75"/>
    <n v="0"/>
    <s v="Dump &amp; Return"/>
    <s v="12797190-002"/>
    <x v="1"/>
    <s v="weyco to silversprings"/>
    <x v="0"/>
    <x v="4"/>
  </r>
  <r>
    <d v="2022-09-09T00:00:00"/>
    <m/>
    <s v="Paul"/>
    <s v="Rolloff"/>
    <x v="0"/>
    <x v="1"/>
    <n v="33380"/>
    <n v="16.690000000000001"/>
    <n v="0"/>
    <s v="Dump &amp; Return"/>
    <s v="12797190-002"/>
    <x v="1"/>
    <s v="weyco to silversprings"/>
    <x v="0"/>
    <x v="4"/>
  </r>
  <r>
    <d v="2022-11-07T00:00:00"/>
    <n v="60077"/>
    <s v="Paul"/>
    <s v="Rolloff"/>
    <x v="1"/>
    <x v="1"/>
    <n v="38820"/>
    <n v="19.41"/>
    <n v="0"/>
    <s v="Dump &amp; Return"/>
    <s v="12797190-002"/>
    <x v="1"/>
    <s v="Weyco Ash"/>
    <x v="0"/>
    <x v="6"/>
  </r>
  <r>
    <d v="2022-11-14T00:00:00"/>
    <n v="60151"/>
    <s v="Paul"/>
    <s v="Rolloff"/>
    <x v="1"/>
    <x v="1"/>
    <n v="24920"/>
    <n v="12.46"/>
    <n v="0"/>
    <s v="Dump &amp; Return"/>
    <s v="12797190-002"/>
    <x v="1"/>
    <s v="Weyco Ash"/>
    <x v="0"/>
    <x v="6"/>
  </r>
  <r>
    <d v="2022-11-16T00:00:00"/>
    <n v="60203"/>
    <s v="Paul"/>
    <s v="Rolloff"/>
    <x v="1"/>
    <x v="1"/>
    <n v="20720"/>
    <n v="10.36"/>
    <n v="0"/>
    <s v="Dump &amp; Return"/>
    <s v="12797190-002"/>
    <x v="1"/>
    <s v="Weyco Ash"/>
    <x v="0"/>
    <x v="6"/>
  </r>
  <r>
    <d v="2022-11-23T00:00:00"/>
    <n v="60281"/>
    <s v="Paul"/>
    <s v="Rolloff"/>
    <x v="1"/>
    <x v="1"/>
    <n v="29580"/>
    <n v="14.79"/>
    <n v="0"/>
    <s v="Dump &amp; Return"/>
    <s v="12797190-002"/>
    <x v="1"/>
    <s v="Weyco ash"/>
    <x v="0"/>
    <x v="6"/>
  </r>
  <r>
    <d v="2022-11-28T00:00:00"/>
    <n v="60329"/>
    <s v="Paul"/>
    <s v="Rolloff"/>
    <x v="1"/>
    <x v="1"/>
    <n v="26740"/>
    <n v="13.37"/>
    <n v="0"/>
    <s v="Dump &amp; Return"/>
    <s v="12797190-002"/>
    <x v="1"/>
    <s v="Weyco ash boxes"/>
    <x v="0"/>
    <x v="6"/>
  </r>
  <r>
    <d v="2022-12-02T00:00:00"/>
    <n v="60378"/>
    <s v="Paul"/>
    <s v="Rolloff"/>
    <x v="1"/>
    <x v="1"/>
    <n v="25480"/>
    <n v="12.74"/>
    <n v="0"/>
    <s v="Dump &amp; Return"/>
    <s v="12797190-002"/>
    <x v="1"/>
    <s v="Weyco ash"/>
    <x v="0"/>
    <x v="7"/>
  </r>
  <r>
    <d v="2022-12-05T00:00:00"/>
    <n v="60392"/>
    <s v="Paul"/>
    <s v="Rolloff"/>
    <x v="1"/>
    <x v="1"/>
    <n v="22360"/>
    <n v="11.18"/>
    <n v="0"/>
    <s v="Dump &amp; Return"/>
    <s v="12797190-002"/>
    <x v="1"/>
    <s v="Weyco ash"/>
    <x v="0"/>
    <x v="7"/>
  </r>
  <r>
    <d v="2022-12-09T00:00:00"/>
    <n v="60452"/>
    <s v="bob"/>
    <s v="Rolloff"/>
    <x v="1"/>
    <x v="1"/>
    <n v="20980"/>
    <n v="10.49"/>
    <n v="0"/>
    <s v="Dump &amp; Return"/>
    <s v="12797190-002"/>
    <x v="1"/>
    <s v="Weyco ash box "/>
    <x v="0"/>
    <x v="7"/>
  </r>
  <r>
    <d v="2022-12-12T00:00:00"/>
    <n v="60471"/>
    <s v="Paul"/>
    <s v="Rolloff"/>
    <x v="1"/>
    <x v="1"/>
    <n v="19620"/>
    <n v="9.81"/>
    <n v="0"/>
    <s v="Dump &amp; Return"/>
    <s v="12797190-002"/>
    <x v="1"/>
    <s v="weyco ash boxes"/>
    <x v="0"/>
    <x v="7"/>
  </r>
  <r>
    <d v="2022-12-15T00:00:00"/>
    <n v="60540"/>
    <s v="Paul"/>
    <s v="Rolloff"/>
    <x v="1"/>
    <x v="1"/>
    <n v="23400"/>
    <n v="11.7"/>
    <n v="0"/>
    <s v="Dump &amp; Return"/>
    <s v="12797190-002"/>
    <x v="1"/>
    <s v="Weyco ash"/>
    <x v="0"/>
    <x v="7"/>
  </r>
  <r>
    <d v="2022-12-19T00:00:00"/>
    <m/>
    <s v="Paul"/>
    <s v="Rolloff"/>
    <x v="1"/>
    <x v="1"/>
    <n v="23040"/>
    <n v="11.52"/>
    <n v="0"/>
    <s v="Dump &amp; Return"/>
    <s v="12797190-002"/>
    <x v="1"/>
    <s v="Weyco ash "/>
    <x v="0"/>
    <x v="7"/>
  </r>
  <r>
    <d v="2022-12-27T00:00:00"/>
    <m/>
    <s v="dave"/>
    <s v="Rolloff"/>
    <x v="1"/>
    <x v="1"/>
    <n v="21980"/>
    <n v="10.99"/>
    <n v="0"/>
    <s v="Dump &amp; Return"/>
    <s v="12797190-002"/>
    <x v="1"/>
    <s v="weyco ash"/>
    <x v="0"/>
    <x v="7"/>
  </r>
  <r>
    <d v="2022-12-28T00:00:00"/>
    <m/>
    <s v="dave"/>
    <s v="Rolloff"/>
    <x v="1"/>
    <x v="1"/>
    <n v="24060"/>
    <n v="12.03"/>
    <n v="0"/>
    <s v="Dump &amp; Return"/>
    <s v="12797190-002"/>
    <x v="1"/>
    <s v="Weyco ash boxes"/>
    <x v="0"/>
    <x v="7"/>
  </r>
  <r>
    <d v="2023-01-03T00:00:00"/>
    <n v="60612"/>
    <s v="dave"/>
    <s v="Rolloff"/>
    <x v="1"/>
    <x v="1"/>
    <n v="20000"/>
    <n v="10"/>
    <n v="0"/>
    <s v="Dump &amp; Return"/>
    <s v="12797190-002"/>
    <x v="1"/>
    <s v="Weyco Ash Boxes"/>
    <x v="0"/>
    <x v="8"/>
  </r>
  <r>
    <d v="2023-01-04T00:00:00"/>
    <n v="60617"/>
    <s v="Paul"/>
    <s v="Rolloff"/>
    <x v="1"/>
    <x v="1"/>
    <n v="21940"/>
    <n v="10.97"/>
    <n v="0"/>
    <s v="Dump &amp; Return"/>
    <s v="12797190-002"/>
    <x v="1"/>
    <s v="Weyco Ash Boxes"/>
    <x v="0"/>
    <x v="8"/>
  </r>
  <r>
    <d v="2023-01-09T00:00:00"/>
    <n v="60653"/>
    <s v="dave"/>
    <s v="Rolloff"/>
    <x v="1"/>
    <x v="1"/>
    <n v="21020"/>
    <n v="10.51"/>
    <n v="0"/>
    <s v="Dump &amp; Return"/>
    <s v="12797190-002"/>
    <x v="1"/>
    <s v="Weyco Ash Boxes"/>
    <x v="0"/>
    <x v="8"/>
  </r>
  <r>
    <d v="2023-01-11T00:00:00"/>
    <n v="60669"/>
    <s v="Paul"/>
    <s v="Rolloff"/>
    <x v="1"/>
    <x v="1"/>
    <n v="18180"/>
    <n v="9.09"/>
    <n v="0"/>
    <s v="Dump &amp; Return"/>
    <s v="12797190-002"/>
    <x v="1"/>
    <s v="Weyco 2 Ash boxes"/>
    <x v="0"/>
    <x v="8"/>
  </r>
  <r>
    <d v="2023-01-16T00:00:00"/>
    <n v="60691"/>
    <s v="Paul"/>
    <s v="Rolloff"/>
    <x v="1"/>
    <x v="1"/>
    <n v="20980"/>
    <n v="10.49"/>
    <n v="0"/>
    <s v="Dump &amp; Return"/>
    <s v="12797190-002"/>
    <x v="1"/>
    <s v="Weyco Ash Boxes"/>
    <x v="0"/>
    <x v="8"/>
  </r>
  <r>
    <d v="2023-01-19T00:00:00"/>
    <n v="60743"/>
    <s v="dave"/>
    <s v="Rolloff"/>
    <x v="1"/>
    <x v="1"/>
    <n v="24960"/>
    <n v="12.48"/>
    <n v="0"/>
    <s v="Dump &amp; Return"/>
    <s v="12797190-002"/>
    <x v="1"/>
    <s v="Weyco Ash (2 boxes)"/>
    <x v="0"/>
    <x v="8"/>
  </r>
  <r>
    <d v="2023-01-23T00:00:00"/>
    <n v="60770"/>
    <s v="Paul"/>
    <s v="Rolloff"/>
    <x v="1"/>
    <x v="1"/>
    <n v="21300"/>
    <n v="10.65"/>
    <n v="0"/>
    <s v="Dump &amp; Return"/>
    <s v="12797190-002"/>
    <x v="1"/>
    <s v="Weyco 2 Ash boxes"/>
    <x v="0"/>
    <x v="8"/>
  </r>
  <r>
    <d v="2023-01-25T00:00:00"/>
    <n v="60800"/>
    <s v="dave"/>
    <s v="Rolloff"/>
    <x v="1"/>
    <x v="1"/>
    <n v="20460"/>
    <n v="10.23"/>
    <n v="0"/>
    <s v="Dump &amp; Return"/>
    <s v="12797190-002"/>
    <x v="1"/>
    <s v="Weyco Ash x2"/>
    <x v="0"/>
    <x v="8"/>
  </r>
  <r>
    <d v="2023-01-31T00:00:00"/>
    <n v="60872"/>
    <s v="Paul"/>
    <s v="Rolloff"/>
    <x v="1"/>
    <x v="1"/>
    <n v="25020"/>
    <n v="12.51"/>
    <n v="0"/>
    <s v="Dump &amp; Return"/>
    <s v="12797190-002"/>
    <x v="1"/>
    <s v="Weyco Ash Boxes "/>
    <x v="0"/>
    <x v="8"/>
  </r>
  <r>
    <d v="2023-02-06T00:00:00"/>
    <n v="60907"/>
    <s v="Paul"/>
    <s v="Rolloff"/>
    <x v="1"/>
    <x v="1"/>
    <n v="20640"/>
    <n v="10.32"/>
    <n v="0"/>
    <s v="Dump &amp; Return"/>
    <s v="12797190-002"/>
    <x v="1"/>
    <s v="Weyco 2 Ash Boxes"/>
    <x v="0"/>
    <x v="9"/>
  </r>
  <r>
    <d v="2023-02-08T00:00:00"/>
    <n v="60925"/>
    <s v="dave"/>
    <s v="Rolloff"/>
    <x v="1"/>
    <x v="1"/>
    <n v="21040"/>
    <n v="10.52"/>
    <n v="0"/>
    <s v="Dump &amp; Return"/>
    <s v="12797190-200"/>
    <x v="1"/>
    <s v="Weyco 2 boxes"/>
    <x v="0"/>
    <x v="9"/>
  </r>
  <r>
    <d v="2023-02-10T00:00:00"/>
    <n v="60940"/>
    <s v="chad/bob"/>
    <s v="Rolloff"/>
    <x v="1"/>
    <x v="1"/>
    <n v="17400"/>
    <n v="8.6999999999999993"/>
    <n v="0"/>
    <s v="Dump &amp; Return"/>
    <s v="12797190-002"/>
    <x v="1"/>
    <s v="Weyco Ash 2 boxes"/>
    <x v="0"/>
    <x v="9"/>
  </r>
  <r>
    <d v="2023-02-15T00:00:00"/>
    <n v="60964"/>
    <s v="Paul"/>
    <s v="Rolloff"/>
    <x v="1"/>
    <x v="1"/>
    <n v="23640"/>
    <n v="11.82"/>
    <n v="0"/>
    <s v="Dump &amp; Return"/>
    <s v="12797190-002"/>
    <x v="1"/>
    <s v="Weyco Ash 2 boxes"/>
    <x v="0"/>
    <x v="9"/>
  </r>
  <r>
    <d v="2023-03-13T00:00:00"/>
    <n v="61099"/>
    <s v="Paul"/>
    <s v="Rolloff"/>
    <x v="1"/>
    <x v="1"/>
    <n v="28420"/>
    <n v="14.21"/>
    <n v="0"/>
    <s v="Dump &amp; Return"/>
    <s v="12797190-002"/>
    <x v="1"/>
    <s v="Weyco 2 ash boxes"/>
    <x v="0"/>
    <x v="10"/>
  </r>
  <r>
    <d v="2023-03-15T00:00:00"/>
    <n v="61110"/>
    <s v="Paul"/>
    <s v="Rolloff"/>
    <x v="1"/>
    <x v="1"/>
    <n v="23880"/>
    <n v="11.94"/>
    <n v="0"/>
    <s v="Dump &amp; Return"/>
    <s v="12797190-002"/>
    <x v="1"/>
    <s v="Weyco 2 ash boxes"/>
    <x v="0"/>
    <x v="10"/>
  </r>
  <r>
    <d v="2023-03-20T00:00:00"/>
    <n v="61162"/>
    <s v="Paul"/>
    <s v="Rolloff"/>
    <x v="1"/>
    <x v="1"/>
    <n v="23620"/>
    <n v="11.81"/>
    <n v="0"/>
    <s v="Dump &amp; Return"/>
    <s v="12797190-002"/>
    <x v="1"/>
    <s v="Weyco 2 ash boxes"/>
    <x v="0"/>
    <x v="10"/>
  </r>
  <r>
    <d v="2023-03-22T00:00:00"/>
    <n v="61188"/>
    <s v="Paul"/>
    <s v="Rolloff"/>
    <x v="1"/>
    <x v="1"/>
    <n v="27140"/>
    <n v="13.57"/>
    <n v="0"/>
    <s v="Dump &amp; Return"/>
    <s v="12797190-002"/>
    <x v="1"/>
    <s v="Weyco 2 ash boxes"/>
    <x v="0"/>
    <x v="10"/>
  </r>
  <r>
    <d v="2023-03-27T00:00:00"/>
    <n v="61206"/>
    <s v="Paul"/>
    <s v="Rolloff"/>
    <x v="1"/>
    <x v="1"/>
    <n v="30140"/>
    <n v="15.07"/>
    <n v="0"/>
    <s v="Dump &amp; Return"/>
    <s v="12797190-002"/>
    <x v="1"/>
    <s v="Weyco 2 ash boxes"/>
    <x v="0"/>
    <x v="10"/>
  </r>
  <r>
    <d v="2023-03-30T00:00:00"/>
    <n v="61257"/>
    <s v="bob"/>
    <s v="Rolloff"/>
    <x v="1"/>
    <x v="1"/>
    <n v="25820"/>
    <n v="12.91"/>
    <n v="0"/>
    <s v="Dump &amp; Return"/>
    <s v="12797190-002"/>
    <x v="1"/>
    <s v="Weyco 2 ash boxes"/>
    <x v="0"/>
    <x v="10"/>
  </r>
  <r>
    <d v="2023-04-05T00:00:00"/>
    <n v="61318"/>
    <s v="Paul"/>
    <s v="Rolloff"/>
    <x v="1"/>
    <x v="1"/>
    <n v="28860"/>
    <n v="14.43"/>
    <n v="0"/>
    <s v="Dump &amp; Return"/>
    <s v="12797190-002"/>
    <x v="1"/>
    <s v="Weyco 2 ash boxes"/>
    <x v="0"/>
    <x v="11"/>
  </r>
  <r>
    <d v="2023-04-10T00:00:00"/>
    <n v="61370"/>
    <s v="Paul"/>
    <s v="Rolloff"/>
    <x v="1"/>
    <x v="1"/>
    <n v="28140"/>
    <n v="14.07"/>
    <n v="0"/>
    <s v="Dump &amp; Return"/>
    <s v="12797190-002"/>
    <x v="1"/>
    <s v="Weyco 2 ash boxes"/>
    <x v="0"/>
    <x v="11"/>
  </r>
  <r>
    <d v="2023-04-13T00:00:00"/>
    <n v="61420"/>
    <s v="dave"/>
    <s v="Rolloff"/>
    <x v="1"/>
    <x v="1"/>
    <n v="27120"/>
    <n v="13.56"/>
    <n v="0"/>
    <s v="Dump &amp; Return"/>
    <s v="12797190-002"/>
    <x v="1"/>
    <s v="Weyco 2 ash boxes"/>
    <x v="0"/>
    <x v="11"/>
  </r>
  <r>
    <d v="2023-04-18T00:00:00"/>
    <n v="61450"/>
    <s v="Paul"/>
    <s v="Rolloff"/>
    <x v="1"/>
    <x v="1"/>
    <n v="32620"/>
    <n v="16.309999999999999"/>
    <n v="0"/>
    <s v="Dump &amp; Return"/>
    <s v="12797190-002"/>
    <x v="1"/>
    <s v="Weyco 2 ash boxes"/>
    <x v="0"/>
    <x v="11"/>
  </r>
  <r>
    <d v="2023-04-24T00:00:00"/>
    <n v="61492"/>
    <s v="Paul"/>
    <s v="Rolloff"/>
    <x v="1"/>
    <x v="1"/>
    <n v="27180"/>
    <n v="13.59"/>
    <n v="0"/>
    <s v="Dump &amp; Return"/>
    <s v="12797190-002"/>
    <x v="1"/>
    <s v="Weyco 2 Ash Boxes"/>
    <x v="0"/>
    <x v="11"/>
  </r>
  <r>
    <d v="2023-04-27T00:00:00"/>
    <n v="61558"/>
    <s v="Paul"/>
    <s v="Rolloff"/>
    <x v="1"/>
    <x v="1"/>
    <n v="30480"/>
    <n v="15.24"/>
    <n v="0"/>
    <s v="Dump &amp; Return"/>
    <s v="12797190-002"/>
    <x v="1"/>
    <s v="Weyco 2 ash boxes"/>
    <x v="0"/>
    <x v="11"/>
  </r>
  <r>
    <d v="2022-05-10T00:00:00"/>
    <m/>
    <n v="4"/>
    <s v="Rolloff"/>
    <x v="0"/>
    <x v="2"/>
    <n v="8780"/>
    <n v="4.3899999999999997"/>
    <n v="564.11500000000001"/>
    <s v="Dump &amp; Return"/>
    <n v="268837"/>
    <x v="0"/>
    <s v="Willapa Harbor Care Compactor"/>
    <x v="1"/>
    <x v="0"/>
  </r>
  <r>
    <d v="2022-06-27T00:00:00"/>
    <m/>
    <n v="2"/>
    <s v="Rolloff"/>
    <x v="0"/>
    <x v="2"/>
    <n v="10150"/>
    <n v="5.0750000000000002"/>
    <n v="652.13750000000005"/>
    <s v="Dump &amp; Return"/>
    <n v="268837"/>
    <x v="0"/>
    <s v="Willapa Harbor Care  Compactor"/>
    <x v="1"/>
    <x v="1"/>
  </r>
  <r>
    <d v="2022-08-08T00:00:00"/>
    <m/>
    <s v="Kevin"/>
    <s v="Rolloff"/>
    <x v="0"/>
    <x v="2"/>
    <n v="9240"/>
    <n v="4.62"/>
    <n v="593.66999999999996"/>
    <s v="Dump &amp; Return"/>
    <n v="268837"/>
    <x v="0"/>
    <m/>
    <x v="1"/>
    <x v="3"/>
  </r>
  <r>
    <d v="2022-09-26T00:00:00"/>
    <m/>
    <s v="Paul"/>
    <s v="Rolloff"/>
    <x v="0"/>
    <x v="2"/>
    <n v="10120"/>
    <n v="5.0599999999999996"/>
    <n v="650.20999999999992"/>
    <s v="Dump &amp; Return"/>
    <n v="268837"/>
    <x v="0"/>
    <m/>
    <x v="1"/>
    <x v="4"/>
  </r>
  <r>
    <d v="2022-11-01T00:00:00"/>
    <m/>
    <s v="Paul"/>
    <s v="Rolloff"/>
    <x v="0"/>
    <x v="2"/>
    <n v="8170"/>
    <n v="4.085"/>
    <n v="524.92250000000001"/>
    <s v="Dump &amp; Return"/>
    <n v="268837"/>
    <x v="0"/>
    <m/>
    <x v="1"/>
    <x v="6"/>
  </r>
  <r>
    <d v="2022-12-20T00:00:00"/>
    <m/>
    <s v="Paul"/>
    <s v="Rolloff"/>
    <x v="0"/>
    <x v="2"/>
    <n v="11690"/>
    <n v="5.8449999999999998"/>
    <n v="751.08249999999998"/>
    <s v="Dump &amp; Return"/>
    <n v="268837"/>
    <x v="0"/>
    <m/>
    <x v="1"/>
    <x v="7"/>
  </r>
  <r>
    <d v="2023-02-07T00:00:00"/>
    <m/>
    <s v="dave"/>
    <s v="Rolloff"/>
    <x v="0"/>
    <x v="2"/>
    <n v="11940"/>
    <n v="5.97"/>
    <n v="767.14499999999998"/>
    <s v="Dump &amp; Return"/>
    <n v="268837"/>
    <x v="0"/>
    <m/>
    <x v="1"/>
    <x v="9"/>
  </r>
  <r>
    <d v="2023-03-27T00:00:00"/>
    <m/>
    <s v="dave"/>
    <s v="Rolloff"/>
    <x v="0"/>
    <x v="2"/>
    <n v="10170"/>
    <n v="5.085"/>
    <n v="706.71329999999989"/>
    <s v="Dump &amp; Return"/>
    <n v="268837"/>
    <x v="0"/>
    <m/>
    <x v="1"/>
    <x v="10"/>
  </r>
  <r>
    <d v="2022-05-27T00:00:00"/>
    <m/>
    <n v="3"/>
    <s v="Rolloff"/>
    <x v="0"/>
    <x v="3"/>
    <n v="11300"/>
    <n v="5.65"/>
    <n v="452"/>
    <s v="Dump &amp; Return"/>
    <s v="12797190-002"/>
    <x v="2"/>
    <s v="Weyco #330"/>
    <x v="0"/>
    <x v="0"/>
  </r>
  <r>
    <d v="2022-06-01T00:00:00"/>
    <m/>
    <n v="2"/>
    <s v="Rolloff"/>
    <x v="0"/>
    <x v="3"/>
    <n v="10240"/>
    <n v="5.12"/>
    <n v="358.40000000000003"/>
    <s v="Dump &amp; Return"/>
    <s v="12797190-002"/>
    <x v="2"/>
    <s v="Weyco Wood Box # 1530"/>
    <x v="0"/>
    <x v="1"/>
  </r>
  <r>
    <d v="2022-06-02T00:00:00"/>
    <m/>
    <n v="3"/>
    <s v="Rolloff"/>
    <x v="0"/>
    <x v="3"/>
    <n v="9660"/>
    <n v="4.83"/>
    <n v="338.1"/>
    <s v="Dump &amp; Return"/>
    <s v="12797190-002"/>
    <x v="2"/>
    <s v="Weyeco Wood Box  # 2930"/>
    <x v="0"/>
    <x v="1"/>
  </r>
  <r>
    <d v="2022-06-04T00:00:00"/>
    <m/>
    <n v="5"/>
    <s v="Rolloff"/>
    <x v="0"/>
    <x v="3"/>
    <n v="10480"/>
    <n v="5.24"/>
    <n v="366.8"/>
    <s v="Dump &amp; Return"/>
    <s v="12797190-002"/>
    <x v="2"/>
    <s v="Weyco Wood Box # 1530"/>
    <x v="0"/>
    <x v="1"/>
  </r>
  <r>
    <d v="2022-06-04T00:00:00"/>
    <m/>
    <n v="5"/>
    <s v="Rolloff"/>
    <x v="0"/>
    <x v="3"/>
    <n v="15360"/>
    <n v="7.68"/>
    <n v="537.6"/>
    <s v="Dump &amp; Return"/>
    <s v="12797190-002"/>
    <x v="2"/>
    <s v="Weyco Wood Box # 2330"/>
    <x v="0"/>
    <x v="1"/>
  </r>
  <r>
    <d v="2022-06-06T00:00:00"/>
    <m/>
    <n v="2"/>
    <s v="Rolloff"/>
    <x v="0"/>
    <x v="3"/>
    <m/>
    <n v="0"/>
    <n v="0"/>
    <s v="Delivery"/>
    <n v="12799660"/>
    <x v="1"/>
    <s v="B Bair # 2"/>
    <x v="0"/>
    <x v="1"/>
  </r>
  <r>
    <d v="2022-06-07T00:00:00"/>
    <m/>
    <n v="2"/>
    <s v="Rolloff"/>
    <x v="0"/>
    <x v="3"/>
    <n v="14220"/>
    <n v="7.11"/>
    <n v="497.70000000000005"/>
    <s v="Dump &amp; Return"/>
    <s v="12797190-002"/>
    <x v="2"/>
    <s v="Weyco Wood # 2330"/>
    <x v="0"/>
    <x v="1"/>
  </r>
  <r>
    <d v="2022-06-07T00:00:00"/>
    <m/>
    <n v="4"/>
    <s v="Rolloff"/>
    <x v="0"/>
    <x v="3"/>
    <n v="15160"/>
    <n v="7.58"/>
    <n v="530.6"/>
    <s v="Dump &amp; Return"/>
    <s v="12797190-002"/>
    <x v="2"/>
    <s v="Weyco Wood #2230"/>
    <x v="0"/>
    <x v="1"/>
  </r>
  <r>
    <d v="2022-06-07T00:00:00"/>
    <m/>
    <n v="4"/>
    <s v="Rolloff"/>
    <x v="0"/>
    <x v="3"/>
    <n v="9400"/>
    <n v="4.7"/>
    <n v="329"/>
    <s v="Dump &amp; Return"/>
    <s v="12797190-002"/>
    <x v="2"/>
    <s v="Weyco Wood # 2330"/>
    <x v="0"/>
    <x v="1"/>
  </r>
  <r>
    <d v="2022-06-09T00:00:00"/>
    <m/>
    <n v="2"/>
    <s v="Rolloff"/>
    <x v="0"/>
    <x v="3"/>
    <n v="15460"/>
    <n v="7.73"/>
    <n v="541.1"/>
    <s v="Dump &amp; Return"/>
    <s v="12797190-002"/>
    <x v="2"/>
    <s v="Weyco Wood #1530"/>
    <x v="0"/>
    <x v="1"/>
  </r>
  <r>
    <d v="2022-06-09T00:00:00"/>
    <m/>
    <n v="2"/>
    <s v="Rolloff"/>
    <x v="0"/>
    <x v="3"/>
    <n v="15420"/>
    <n v="7.71"/>
    <n v="539.70000000000005"/>
    <s v="Dump &amp; Return"/>
    <s v="12797190-002"/>
    <x v="2"/>
    <s v="Weyco Wood # 1430"/>
    <x v="0"/>
    <x v="1"/>
  </r>
  <r>
    <d v="2022-06-14T00:00:00"/>
    <m/>
    <n v="3"/>
    <s v="Rolloff"/>
    <x v="0"/>
    <x v="3"/>
    <n v="8780"/>
    <n v="4.3899999999999997"/>
    <n v="307.29999999999995"/>
    <s v="Dump &amp; Return"/>
    <s v="12797190-002"/>
    <x v="2"/>
    <s v="Weyco Wood Box # 1430"/>
    <x v="0"/>
    <x v="1"/>
  </r>
  <r>
    <d v="2022-06-17T00:00:00"/>
    <m/>
    <n v="3"/>
    <s v="Rolloff"/>
    <x v="0"/>
    <x v="3"/>
    <n v="7940"/>
    <n v="3.97"/>
    <n v="277.90000000000003"/>
    <s v="Dump &amp; Return"/>
    <s v="12797190-002"/>
    <x v="2"/>
    <s v="Weyco Wood Box # 3030"/>
    <x v="0"/>
    <x v="1"/>
  </r>
  <r>
    <d v="2022-06-17T00:00:00"/>
    <m/>
    <n v="3"/>
    <s v="Rolloff"/>
    <x v="0"/>
    <x v="3"/>
    <n v="8600"/>
    <n v="4.3"/>
    <n v="301"/>
    <s v="Dump &amp; Return"/>
    <s v="12797190-002"/>
    <x v="2"/>
    <s v="Weyco Wood Box  # 330"/>
    <x v="0"/>
    <x v="1"/>
  </r>
  <r>
    <d v="2022-06-18T00:00:00"/>
    <m/>
    <n v="5"/>
    <s v="Rolloff"/>
    <x v="0"/>
    <x v="3"/>
    <n v="13460"/>
    <n v="6.73"/>
    <n v="471.1"/>
    <s v="Dump &amp; Return"/>
    <s v="12797190-002"/>
    <x v="2"/>
    <s v="Weyco Wood Box # 2830"/>
    <x v="0"/>
    <x v="1"/>
  </r>
  <r>
    <d v="2022-06-20T00:00:00"/>
    <m/>
    <n v="2"/>
    <s v="Rolloff"/>
    <x v="0"/>
    <x v="3"/>
    <n v="7400"/>
    <n v="3.7"/>
    <n v="259"/>
    <s v="Dump &amp; Return"/>
    <s v="12797190-002"/>
    <x v="2"/>
    <s v="Weyco Wood Box "/>
    <x v="0"/>
    <x v="1"/>
  </r>
  <r>
    <d v="2022-06-21T00:00:00"/>
    <m/>
    <n v="3"/>
    <s v="Rolloff"/>
    <x v="0"/>
    <x v="3"/>
    <n v="16520"/>
    <n v="8.26"/>
    <n v="578.19999999999993"/>
    <s v="Dump &amp; Return"/>
    <s v="12797190-002"/>
    <x v="2"/>
    <s v="Weyco Wood Box # 3030"/>
    <x v="0"/>
    <x v="1"/>
  </r>
  <r>
    <d v="2022-06-21T00:00:00"/>
    <m/>
    <n v="3"/>
    <s v="Rolloff"/>
    <x v="0"/>
    <x v="3"/>
    <n v="13060"/>
    <n v="6.53"/>
    <n v="457.1"/>
    <s v="Dump &amp; Return"/>
    <s v="12979190-002"/>
    <x v="2"/>
    <s v="Weyco Wood Box # 330"/>
    <x v="0"/>
    <x v="1"/>
  </r>
  <r>
    <d v="2022-06-21T00:00:00"/>
    <m/>
    <n v="3"/>
    <s v="Rolloff"/>
    <x v="0"/>
    <x v="3"/>
    <n v="15320"/>
    <n v="7.66"/>
    <n v="536.20000000000005"/>
    <s v="Dump &amp; Return"/>
    <s v="12797190-002"/>
    <x v="2"/>
    <s v="Weyco Wood Box  # 330"/>
    <x v="0"/>
    <x v="1"/>
  </r>
  <r>
    <d v="2022-06-22T00:00:00"/>
    <m/>
    <n v="5"/>
    <s v="Rolloff"/>
    <x v="0"/>
    <x v="3"/>
    <n v="13560"/>
    <n v="6.78"/>
    <n v="474.6"/>
    <s v="Dump &amp; Return"/>
    <s v="12797190-002"/>
    <x v="2"/>
    <s v="Weyco Wood Box # 3530"/>
    <x v="0"/>
    <x v="1"/>
  </r>
  <r>
    <d v="2022-06-22T00:00:00"/>
    <m/>
    <n v="5"/>
    <s v="Rolloff"/>
    <x v="0"/>
    <x v="3"/>
    <n v="14940"/>
    <n v="7.47"/>
    <n v="522.9"/>
    <s v="Dump &amp; Return"/>
    <s v="12797190-002"/>
    <x v="2"/>
    <s v="Weyco Wood Box # 330"/>
    <x v="0"/>
    <x v="1"/>
  </r>
  <r>
    <d v="2022-06-22T00:00:00"/>
    <m/>
    <n v="5"/>
    <s v="Rolloff"/>
    <x v="0"/>
    <x v="3"/>
    <n v="13800"/>
    <n v="6.9"/>
    <n v="483"/>
    <s v="Dump &amp; Return"/>
    <n v="12799924"/>
    <x v="2"/>
    <s v="G Del Valle # 2230"/>
    <x v="0"/>
    <x v="1"/>
  </r>
  <r>
    <d v="2022-06-23T00:00:00"/>
    <m/>
    <n v="3"/>
    <s v="Rolloff"/>
    <x v="0"/>
    <x v="3"/>
    <n v="17020"/>
    <n v="8.51"/>
    <n v="595.69999999999993"/>
    <s v="Dump &amp; Return"/>
    <s v="12797190-002"/>
    <x v="2"/>
    <s v="Weyco Wood Box # 2830"/>
    <x v="0"/>
    <x v="1"/>
  </r>
  <r>
    <d v="2022-06-23T00:00:00"/>
    <m/>
    <n v="3"/>
    <s v="Rolloff"/>
    <x v="0"/>
    <x v="3"/>
    <n v="10680"/>
    <n v="5.34"/>
    <n v="373.8"/>
    <s v="Dump &amp; Return"/>
    <s v="12797190-002"/>
    <x v="2"/>
    <s v="Weyco Wood Box # 1630"/>
    <x v="0"/>
    <x v="1"/>
  </r>
  <r>
    <d v="2022-06-27T00:00:00"/>
    <m/>
    <n v="5"/>
    <s v="Rolloff"/>
    <x v="0"/>
    <x v="3"/>
    <n v="16340"/>
    <n v="8.17"/>
    <n v="571.9"/>
    <s v="Dump &amp; Return"/>
    <s v="12799924-001"/>
    <x v="2"/>
    <s v="G Del Valle # 2130"/>
    <x v="0"/>
    <x v="1"/>
  </r>
  <r>
    <d v="2022-06-27T00:00:00"/>
    <m/>
    <n v="5"/>
    <s v="Rolloff"/>
    <x v="0"/>
    <x v="3"/>
    <n v="9860"/>
    <n v="4.93"/>
    <n v="345.09999999999997"/>
    <s v="Dump &amp; Return"/>
    <s v="12797190-002"/>
    <x v="2"/>
    <s v="Weyco Wood Box  # 1330"/>
    <x v="0"/>
    <x v="1"/>
  </r>
  <r>
    <d v="2022-06-27T00:00:00"/>
    <m/>
    <n v="5"/>
    <s v="Rolloff"/>
    <x v="0"/>
    <x v="3"/>
    <n v="6860"/>
    <n v="3.43"/>
    <n v="240.10000000000002"/>
    <s v="Dump &amp; Return"/>
    <s v="12797190-002"/>
    <x v="2"/>
    <s v="Weyco Wood Box  # 3530"/>
    <x v="0"/>
    <x v="1"/>
  </r>
  <r>
    <d v="2022-06-28T00:00:00"/>
    <m/>
    <n v="3"/>
    <s v="Rolloff"/>
    <x v="0"/>
    <x v="3"/>
    <n v="11060"/>
    <n v="5.53"/>
    <n v="387.1"/>
    <s v="Dump &amp; Return"/>
    <s v="12797190-002"/>
    <x v="2"/>
    <s v="Weyco Wood # 1630"/>
    <x v="0"/>
    <x v="1"/>
  </r>
  <r>
    <d v="2022-06-28T00:00:00"/>
    <m/>
    <n v="3"/>
    <s v="Rolloff"/>
    <x v="0"/>
    <x v="3"/>
    <n v="7420"/>
    <n v="3.71"/>
    <n v="259.7"/>
    <s v="Dump &amp; Return"/>
    <s v="12797190-002"/>
    <x v="2"/>
    <s v="Weyco Wood #130"/>
    <x v="0"/>
    <x v="1"/>
  </r>
  <r>
    <d v="2022-06-30T00:00:00"/>
    <m/>
    <n v="5"/>
    <s v="Rolloff"/>
    <x v="0"/>
    <x v="3"/>
    <n v="20360"/>
    <n v="10.18"/>
    <n v="712.6"/>
    <s v="Final Pull"/>
    <s v="12799924-001"/>
    <x v="2"/>
    <s v="G Del Valle # 330"/>
    <x v="0"/>
    <x v="1"/>
  </r>
  <r>
    <d v="2022-07-14T00:00:00"/>
    <m/>
    <n v="5"/>
    <s v="Rolloff"/>
    <x v="0"/>
    <x v="3"/>
    <n v="8160"/>
    <n v="4.08"/>
    <n v="285.60000000000002"/>
    <s v="Dump &amp; Return"/>
    <s v="12797190-002"/>
    <x v="2"/>
    <s v="Weyco Wood Box #3130"/>
    <x v="0"/>
    <x v="2"/>
  </r>
  <r>
    <d v="2022-07-14T00:00:00"/>
    <m/>
    <n v="5"/>
    <s v="Rolloff"/>
    <x v="0"/>
    <x v="3"/>
    <n v="11240"/>
    <n v="5.62"/>
    <n v="393.40000000000003"/>
    <s v="Dump &amp; Return"/>
    <s v="12797190-002"/>
    <x v="2"/>
    <s v="Weyco Wood Box #2730"/>
    <x v="0"/>
    <x v="2"/>
  </r>
  <r>
    <d v="2022-07-14T00:00:00"/>
    <m/>
    <n v="5"/>
    <s v="Rolloff"/>
    <x v="0"/>
    <x v="3"/>
    <n v="11100"/>
    <n v="5.55"/>
    <n v="388.5"/>
    <s v="Dump &amp; Return"/>
    <s v="12797190-002"/>
    <x v="2"/>
    <s v="Weyco Wood Box #1630"/>
    <x v="0"/>
    <x v="2"/>
  </r>
  <r>
    <d v="2022-07-14T00:00:00"/>
    <m/>
    <n v="5"/>
    <s v="Rolloff"/>
    <x v="0"/>
    <x v="3"/>
    <n v="10040"/>
    <n v="5.0199999999999996"/>
    <n v="351.4"/>
    <s v="Dump &amp; Return"/>
    <s v="12797190-002"/>
    <x v="2"/>
    <s v="Weyco Wood Box #630"/>
    <x v="0"/>
    <x v="2"/>
  </r>
  <r>
    <d v="2022-07-15T00:00:00"/>
    <m/>
    <n v="2"/>
    <s v="Rolloff"/>
    <x v="0"/>
    <x v="3"/>
    <n v="9180"/>
    <n v="4.59"/>
    <n v="321.3"/>
    <s v="Dump &amp; Return"/>
    <s v="12797190-002"/>
    <x v="2"/>
    <s v="Weyco Wood Box # 3530"/>
    <x v="0"/>
    <x v="2"/>
  </r>
  <r>
    <d v="2022-07-15T00:00:00"/>
    <m/>
    <n v="2"/>
    <s v="Rolloff"/>
    <x v="0"/>
    <x v="3"/>
    <n v="6660"/>
    <n v="3.33"/>
    <n v="233.1"/>
    <s v="Dump &amp; Return"/>
    <s v="12797190-002"/>
    <x v="2"/>
    <s v="Weyco Wood # 330"/>
    <x v="0"/>
    <x v="2"/>
  </r>
  <r>
    <d v="2022-07-18T00:00:00"/>
    <m/>
    <n v="5"/>
    <s v="Rolloff"/>
    <x v="0"/>
    <x v="3"/>
    <n v="6920"/>
    <n v="3.46"/>
    <n v="242.2"/>
    <s v="Dump &amp; Return"/>
    <s v="12797190-002"/>
    <x v="2"/>
    <s v="Weyco Wood Box #730"/>
    <x v="0"/>
    <x v="2"/>
  </r>
  <r>
    <d v="2022-07-26T00:00:00"/>
    <m/>
    <n v="3"/>
    <s v="Rolloff"/>
    <x v="0"/>
    <x v="3"/>
    <n v="4560"/>
    <n v="2.2799999999999998"/>
    <n v="159.6"/>
    <s v="Dump &amp; Return"/>
    <s v="12797190-002"/>
    <x v="2"/>
    <s v="Weyco Wood Box # 1430"/>
    <x v="0"/>
    <x v="2"/>
  </r>
  <r>
    <d v="2022-07-28T00:00:00"/>
    <m/>
    <n v="3"/>
    <s v="Rolloff"/>
    <x v="0"/>
    <x v="3"/>
    <n v="5480"/>
    <n v="2.74"/>
    <n v="191.8"/>
    <s v="Dump &amp; Return"/>
    <s v="12797190-002"/>
    <x v="2"/>
    <m/>
    <x v="0"/>
    <x v="2"/>
  </r>
  <r>
    <d v="2022-07-29T00:00:00"/>
    <m/>
    <n v="5"/>
    <s v="Rolloff"/>
    <x v="0"/>
    <x v="3"/>
    <n v="6440"/>
    <n v="3.22"/>
    <n v="225.4"/>
    <s v="Dump &amp; Return"/>
    <s v="12797190-001"/>
    <x v="2"/>
    <m/>
    <x v="0"/>
    <x v="2"/>
  </r>
  <r>
    <d v="2022-08-01T00:00:00"/>
    <n v="10378"/>
    <s v="dave"/>
    <s v="Rolloff"/>
    <x v="0"/>
    <x v="3"/>
    <n v="7080"/>
    <n v="3.54"/>
    <n v="247.8"/>
    <s v="Dump &amp; Return"/>
    <s v="12797190-003"/>
    <x v="2"/>
    <m/>
    <x v="0"/>
    <x v="3"/>
  </r>
  <r>
    <d v="2022-08-03T00:00:00"/>
    <n v="10599"/>
    <s v="Kevin"/>
    <s v="Rolloff"/>
    <x v="0"/>
    <x v="3"/>
    <n v="9600"/>
    <n v="4.8"/>
    <n v="336"/>
    <s v="Dump &amp; Return"/>
    <s v="12797190-003"/>
    <x v="2"/>
    <m/>
    <x v="0"/>
    <x v="3"/>
  </r>
  <r>
    <d v="2022-08-03T00:00:00"/>
    <n v="10600"/>
    <s v="Kevin"/>
    <s v="Rolloff"/>
    <x v="0"/>
    <x v="3"/>
    <n v="10160"/>
    <n v="5.08"/>
    <n v="355.6"/>
    <s v="Dump &amp; Return"/>
    <s v="12797190-003"/>
    <x v="2"/>
    <m/>
    <x v="0"/>
    <x v="3"/>
  </r>
  <r>
    <d v="2022-08-05T00:00:00"/>
    <n v="10793"/>
    <s v="Kevin"/>
    <s v="Rolloff"/>
    <x v="0"/>
    <x v="3"/>
    <n v="8960"/>
    <n v="4.4800000000000004"/>
    <n v="313.60000000000002"/>
    <s v="Dump &amp; Return"/>
    <s v="12797190-0021"/>
    <x v="2"/>
    <s v="Weyco wood swap"/>
    <x v="0"/>
    <x v="3"/>
  </r>
  <r>
    <d v="2022-08-09T00:00:00"/>
    <n v="11031"/>
    <s v="dave"/>
    <s v="Rolloff"/>
    <x v="0"/>
    <x v="3"/>
    <n v="11120"/>
    <n v="5.56"/>
    <n v="389.2"/>
    <s v="Dump &amp; Return"/>
    <s v="12797190-002"/>
    <x v="2"/>
    <m/>
    <x v="0"/>
    <x v="3"/>
  </r>
  <r>
    <d v="2022-08-11T00:00:00"/>
    <n v="11258"/>
    <s v="Paul"/>
    <s v="Rolloff"/>
    <x v="0"/>
    <x v="3"/>
    <n v="6640"/>
    <n v="3.32"/>
    <n v="232.39999999999998"/>
    <s v="Dump &amp; Return"/>
    <s v="12797190-002"/>
    <x v="2"/>
    <m/>
    <x v="0"/>
    <x v="3"/>
  </r>
  <r>
    <d v="2022-08-08T00:00:00"/>
    <n v="10948"/>
    <s v="dave"/>
    <s v="Rolloff"/>
    <x v="0"/>
    <x v="3"/>
    <n v="1080"/>
    <n v="0.54"/>
    <n v="37.800000000000004"/>
    <s v="Final Pull"/>
    <s v="262885-002"/>
    <x v="2"/>
    <m/>
    <x v="0"/>
    <x v="3"/>
  </r>
  <r>
    <d v="2022-08-16T00:00:00"/>
    <n v="11547"/>
    <s v="Paul"/>
    <s v="Rolloff"/>
    <x v="0"/>
    <x v="3"/>
    <n v="6860"/>
    <n v="3.43"/>
    <n v="240.10000000000002"/>
    <s v="Dump &amp; Return"/>
    <s v="12797190-002"/>
    <x v="2"/>
    <s v="Weyco wood swap"/>
    <x v="0"/>
    <x v="3"/>
  </r>
  <r>
    <d v="2022-08-23T00:00:00"/>
    <n v="12186"/>
    <s v="dave"/>
    <s v="Rolloff"/>
    <x v="0"/>
    <x v="3"/>
    <n v="10960"/>
    <n v="5.48"/>
    <n v="383.6"/>
    <s v="Dump &amp; Return"/>
    <s v="12797190-002"/>
    <x v="2"/>
    <s v="Weyco wood swap"/>
    <x v="0"/>
    <x v="3"/>
  </r>
  <r>
    <d v="2022-09-05T00:00:00"/>
    <n v="13166"/>
    <s v="dave"/>
    <s v="Rolloff"/>
    <x v="0"/>
    <x v="3"/>
    <n v="4580"/>
    <n v="2.29"/>
    <n v="160.30000000000001"/>
    <s v="Final Pull"/>
    <n v="262167"/>
    <x v="2"/>
    <m/>
    <x v="0"/>
    <x v="4"/>
  </r>
  <r>
    <d v="2022-09-14T00:00:00"/>
    <n v="13825"/>
    <s v="bob"/>
    <s v="Rolloff"/>
    <x v="0"/>
    <x v="3"/>
    <n v="2680"/>
    <n v="1.34"/>
    <n v="93.800000000000011"/>
    <s v="Final Pull"/>
    <s v="265867-002"/>
    <x v="2"/>
    <m/>
    <x v="0"/>
    <x v="4"/>
  </r>
  <r>
    <d v="2022-11-15T00:00:00"/>
    <n v="17713"/>
    <s v="Paul"/>
    <s v="Rolloff"/>
    <x v="1"/>
    <x v="3"/>
    <n v="5580"/>
    <n v="2.79"/>
    <n v="195.3"/>
    <s v="Dump &amp; Return"/>
    <s v="12797190-002"/>
    <x v="2"/>
    <s v="weyco stick box"/>
    <x v="0"/>
    <x v="6"/>
  </r>
  <r>
    <d v="2022-11-17T00:00:00"/>
    <n v="17837"/>
    <s v="Paul"/>
    <s v="Rolloff"/>
    <x v="1"/>
    <x v="3"/>
    <n v="6860"/>
    <n v="3.43"/>
    <n v="240.10000000000002"/>
    <s v="Dump &amp; Return"/>
    <s v="12797190-002"/>
    <x v="2"/>
    <s v="Weyco Wood Box"/>
    <x v="0"/>
    <x v="6"/>
  </r>
  <r>
    <d v="2022-11-18T00:00:00"/>
    <n v="17919"/>
    <s v="Paul"/>
    <s v="Rolloff"/>
    <x v="1"/>
    <x v="3"/>
    <n v="5420"/>
    <n v="2.71"/>
    <n v="189.7"/>
    <s v="Dump &amp; Return"/>
    <s v="12797190-002"/>
    <x v="2"/>
    <s v="Weyco Wood Box"/>
    <x v="0"/>
    <x v="6"/>
  </r>
  <r>
    <d v="2022-11-18T00:00:00"/>
    <n v="17915"/>
    <s v="Paul"/>
    <s v="Rolloff"/>
    <x v="1"/>
    <x v="3"/>
    <n v="6240"/>
    <n v="3.12"/>
    <n v="218.4"/>
    <s v="Dump &amp; Return"/>
    <s v="12797190-002"/>
    <x v="2"/>
    <s v="Weyco Wood Box"/>
    <x v="0"/>
    <x v="6"/>
  </r>
  <r>
    <d v="2022-11-19T00:00:00"/>
    <n v="17990"/>
    <s v="dave"/>
    <s v="Rolloff"/>
    <x v="1"/>
    <x v="3"/>
    <n v="5860"/>
    <n v="2.93"/>
    <n v="205.10000000000002"/>
    <s v="Dump &amp; Return"/>
    <s v="12797190-002"/>
    <x v="2"/>
    <s v="Weyco Wood Box"/>
    <x v="0"/>
    <x v="6"/>
  </r>
  <r>
    <d v="2022-11-23T00:00:00"/>
    <n v="18174"/>
    <s v="Paul"/>
    <s v="Rolloff"/>
    <x v="1"/>
    <x v="3"/>
    <n v="7160"/>
    <n v="3.58"/>
    <n v="250.6"/>
    <s v="Dump &amp; Return"/>
    <s v="12797190-002"/>
    <x v="2"/>
    <s v="Weyco Wood Box"/>
    <x v="0"/>
    <x v="6"/>
  </r>
  <r>
    <d v="2022-11-23T00:00:00"/>
    <n v="18176"/>
    <s v="Paul"/>
    <s v="Rolloff"/>
    <x v="1"/>
    <x v="3"/>
    <n v="7260"/>
    <n v="3.63"/>
    <n v="254.1"/>
    <s v="Dump &amp; Return"/>
    <s v="12797190-002"/>
    <x v="2"/>
    <s v="Weyco Wood Box"/>
    <x v="0"/>
    <x v="6"/>
  </r>
  <r>
    <d v="2022-11-29T00:00:00"/>
    <n v="18363"/>
    <s v="bob"/>
    <s v="Rolloff"/>
    <x v="1"/>
    <x v="3"/>
    <n v="6260"/>
    <n v="3.13"/>
    <n v="219.1"/>
    <s v="Dump &amp; Return"/>
    <s v="12797190-002"/>
    <x v="2"/>
    <s v="weyco stick box"/>
    <x v="0"/>
    <x v="6"/>
  </r>
  <r>
    <d v="2022-11-29T00:00:00"/>
    <n v="18364"/>
    <s v="bob"/>
    <s v="Rolloff"/>
    <x v="1"/>
    <x v="3"/>
    <n v="7260"/>
    <n v="3.63"/>
    <n v="254.1"/>
    <s v="Dump &amp; Return"/>
    <s v="12797190-002"/>
    <x v="2"/>
    <s v="weyco stick box"/>
    <x v="0"/>
    <x v="6"/>
  </r>
  <r>
    <d v="2022-12-06T00:00:00"/>
    <n v="18595"/>
    <s v="Paul"/>
    <s v="Rolloff"/>
    <x v="1"/>
    <x v="3"/>
    <n v="9420"/>
    <n v="4.71"/>
    <n v="329.7"/>
    <s v="Final Pull"/>
    <s v="12797190-002"/>
    <x v="2"/>
    <s v="Weyco stick box"/>
    <x v="0"/>
    <x v="7"/>
  </r>
  <r>
    <d v="2022-12-09T00:00:00"/>
    <m/>
    <s v="bob"/>
    <s v="Rolloff"/>
    <x v="1"/>
    <x v="3"/>
    <n v="7472"/>
    <n v="3.7360000000000002"/>
    <n v="261.52000000000004"/>
    <s v="Dump &amp; Return"/>
    <s v="12797190-002"/>
    <x v="2"/>
    <s v="Weyco stick box"/>
    <x v="0"/>
    <x v="7"/>
  </r>
  <r>
    <d v="2022-12-12T00:00:00"/>
    <n v="18795"/>
    <s v="bob"/>
    <s v="Rolloff"/>
    <x v="1"/>
    <x v="3"/>
    <n v="6600"/>
    <n v="3.3"/>
    <n v="231"/>
    <s v="Dump &amp; Return"/>
    <s v="12797190-002"/>
    <x v="2"/>
    <s v="weyco stick box"/>
    <x v="0"/>
    <x v="7"/>
  </r>
  <r>
    <d v="2022-12-12T00:00:00"/>
    <n v="18796"/>
    <s v="bob"/>
    <s v="Rolloff"/>
    <x v="1"/>
    <x v="3"/>
    <n v="6560"/>
    <n v="3.28"/>
    <n v="229.6"/>
    <s v="Dump &amp; Return"/>
    <s v="12797190-002"/>
    <x v="2"/>
    <s v="Weyco stick box"/>
    <x v="0"/>
    <x v="7"/>
  </r>
  <r>
    <d v="2022-12-13T00:00:00"/>
    <n v="18875"/>
    <s v="Paul"/>
    <s v="Rolloff"/>
    <x v="1"/>
    <x v="3"/>
    <n v="10600"/>
    <n v="5.3"/>
    <n v="371"/>
    <s v="Dump &amp; Return"/>
    <s v="12797190-002"/>
    <x v="2"/>
    <s v="Weyco stick box"/>
    <x v="0"/>
    <x v="7"/>
  </r>
  <r>
    <d v="2022-12-14T00:00:00"/>
    <n v="18920"/>
    <s v="Paul"/>
    <s v="Rolloff"/>
    <x v="1"/>
    <x v="3"/>
    <n v="7100"/>
    <n v="3.55"/>
    <n v="248.5"/>
    <s v="Dump &amp; Return"/>
    <s v="12797190-002"/>
    <x v="2"/>
    <s v="Weyco Wood"/>
    <x v="0"/>
    <x v="7"/>
  </r>
  <r>
    <d v="2022-12-16T00:00:00"/>
    <n v="19030"/>
    <s v="Paul"/>
    <s v="Rolloff"/>
    <x v="1"/>
    <x v="3"/>
    <n v="8680"/>
    <n v="4.34"/>
    <n v="303.8"/>
    <s v="Dump &amp; Return"/>
    <s v="12797190-002"/>
    <x v="2"/>
    <s v="Weyco stick box"/>
    <x v="0"/>
    <x v="7"/>
  </r>
  <r>
    <d v="2022-12-20T00:00:00"/>
    <n v="19165"/>
    <s v="Paul"/>
    <s v="Rolloff"/>
    <x v="1"/>
    <x v="3"/>
    <n v="8780"/>
    <n v="4.3899999999999997"/>
    <n v="307.29999999999995"/>
    <s v="Final Pull"/>
    <s v="12797190-002"/>
    <x v="2"/>
    <s v="Weyco Wood"/>
    <x v="0"/>
    <x v="7"/>
  </r>
  <r>
    <d v="2022-12-26T00:00:00"/>
    <n v="19303"/>
    <s v="dave"/>
    <s v="Rolloff"/>
    <x v="1"/>
    <x v="3"/>
    <n v="6200"/>
    <n v="3.1"/>
    <n v="217"/>
    <s v="Dump &amp; Return"/>
    <s v="12797190-002"/>
    <x v="2"/>
    <s v="Weyco Stick Box"/>
    <x v="0"/>
    <x v="7"/>
  </r>
  <r>
    <d v="2023-01-03T00:00:00"/>
    <n v="19634"/>
    <s v="Paul"/>
    <s v="Rolloff"/>
    <x v="0"/>
    <x v="3"/>
    <n v="10720"/>
    <n v="5.36"/>
    <n v="375.20000000000005"/>
    <s v="Dump &amp; Return"/>
    <s v="12797190-002"/>
    <x v="2"/>
    <s v="Weyco Stick Box "/>
    <x v="0"/>
    <x v="8"/>
  </r>
  <r>
    <d v="2023-01-03T00:00:00"/>
    <n v="19640"/>
    <s v="dave"/>
    <s v="Rolloff"/>
    <x v="1"/>
    <x v="3"/>
    <n v="8200"/>
    <n v="4.0999999999999996"/>
    <n v="287"/>
    <s v="Dump &amp; Return"/>
    <s v="12797190-002"/>
    <x v="2"/>
    <s v="Weyco Stick Box "/>
    <x v="0"/>
    <x v="8"/>
  </r>
  <r>
    <d v="2023-01-03T00:00:00"/>
    <n v="19645"/>
    <s v="dave"/>
    <s v="Rolloff"/>
    <x v="1"/>
    <x v="3"/>
    <n v="6680"/>
    <n v="3.34"/>
    <n v="233.79999999999998"/>
    <s v="Dump &amp; Return"/>
    <s v="12797190-002"/>
    <x v="2"/>
    <s v="Weyco Stick Box "/>
    <x v="0"/>
    <x v="8"/>
  </r>
  <r>
    <d v="2023-01-06T00:00:00"/>
    <n v="19775"/>
    <s v="dave"/>
    <s v="Rolloff"/>
    <x v="1"/>
    <x v="3"/>
    <n v="9340"/>
    <n v="4.67"/>
    <n v="326.89999999999998"/>
    <s v="Dump &amp; Return"/>
    <s v="12797190-002"/>
    <x v="2"/>
    <s v="Weyco Stick Box "/>
    <x v="0"/>
    <x v="8"/>
  </r>
  <r>
    <d v="2023-01-09T00:00:00"/>
    <n v="19857"/>
    <s v="bob"/>
    <s v="Rolloff"/>
    <x v="0"/>
    <x v="3"/>
    <n v="1820"/>
    <n v="0.91"/>
    <n v="63.7"/>
    <s v="Dump &amp; Return"/>
    <s v="273083-002"/>
    <x v="2"/>
    <m/>
    <x v="0"/>
    <x v="8"/>
  </r>
  <r>
    <d v="2023-01-12T00:00:00"/>
    <n v="20021"/>
    <s v="bob"/>
    <s v="Rolloff"/>
    <x v="1"/>
    <x v="3"/>
    <n v="10080"/>
    <n v="5.04"/>
    <n v="352.8"/>
    <s v="Dump &amp; Return"/>
    <s v="12797190-002"/>
    <x v="2"/>
    <m/>
    <x v="0"/>
    <x v="8"/>
  </r>
  <r>
    <d v="2023-01-19T00:00:00"/>
    <n v="20337"/>
    <s v="dave"/>
    <s v="Rolloff"/>
    <x v="1"/>
    <x v="3"/>
    <n v="16080"/>
    <n v="8.0399999999999991"/>
    <n v="562.79999999999995"/>
    <s v="Dump &amp; Return"/>
    <s v="12797190-002"/>
    <x v="2"/>
    <s v="Weyco Stick Box "/>
    <x v="0"/>
    <x v="8"/>
  </r>
  <r>
    <d v="2023-01-24T00:00:00"/>
    <n v="20521"/>
    <s v="bob"/>
    <s v="Rolloff"/>
    <x v="0"/>
    <x v="3"/>
    <n v="1600"/>
    <n v="0.8"/>
    <n v="56"/>
    <s v="Dump &amp; Return"/>
    <s v="273083-002"/>
    <x v="2"/>
    <m/>
    <x v="0"/>
    <x v="8"/>
  </r>
  <r>
    <d v="2023-01-26T00:00:00"/>
    <n v="20647"/>
    <s v="dave"/>
    <s v="Rolloff"/>
    <x v="1"/>
    <x v="3"/>
    <n v="10640"/>
    <n v="5.32"/>
    <n v="372.40000000000003"/>
    <s v="Dump &amp; Return"/>
    <s v="12797190-002"/>
    <x v="2"/>
    <s v="Weyco Stick Box "/>
    <x v="0"/>
    <x v="8"/>
  </r>
  <r>
    <d v="2023-02-07T00:00:00"/>
    <n v="21296"/>
    <s v="dave"/>
    <s v="Rolloff"/>
    <x v="1"/>
    <x v="3"/>
    <n v="9520"/>
    <n v="4.76"/>
    <n v="333.2"/>
    <s v="Dump &amp; Return"/>
    <s v="12797190-002"/>
    <x v="2"/>
    <m/>
    <x v="0"/>
    <x v="9"/>
  </r>
  <r>
    <d v="2023-02-17T00:00:00"/>
    <n v="21784"/>
    <s v="bob"/>
    <s v="Rolloff"/>
    <x v="0"/>
    <x v="3"/>
    <n v="2540"/>
    <n v="1.27"/>
    <n v="88.9"/>
    <s v="Final Pull"/>
    <s v="273083-002"/>
    <x v="2"/>
    <m/>
    <x v="0"/>
    <x v="9"/>
  </r>
  <r>
    <d v="2023-02-24T00:00:00"/>
    <n v="22124"/>
    <s v="dave"/>
    <s v="Rolloff"/>
    <x v="0"/>
    <x v="3"/>
    <n v="6220"/>
    <n v="3.11"/>
    <n v="217.7"/>
    <s v="Final Pull"/>
    <n v="12805141"/>
    <x v="2"/>
    <m/>
    <x v="0"/>
    <x v="9"/>
  </r>
  <r>
    <d v="2023-03-13T00:00:00"/>
    <n v="22812"/>
    <s v="bob"/>
    <s v="Rolloff"/>
    <x v="0"/>
    <x v="3"/>
    <n v="24180"/>
    <n v="12.09"/>
    <n v="846.3"/>
    <s v="Dump &amp; Return"/>
    <s v="12797190-002"/>
    <x v="2"/>
    <s v="Weyco Stick Box"/>
    <x v="0"/>
    <x v="10"/>
  </r>
  <r>
    <d v="2023-03-22T00:00:00"/>
    <n v="23388"/>
    <s v="dave"/>
    <s v="Rolloff"/>
    <x v="1"/>
    <x v="3"/>
    <n v="21340"/>
    <n v="10.67"/>
    <n v="746.9"/>
    <s v="Dump &amp; Return"/>
    <s v="12797190-002"/>
    <x v="2"/>
    <s v="Weyco wood box/saw "/>
    <x v="0"/>
    <x v="10"/>
  </r>
  <r>
    <d v="2023-03-22T00:00:00"/>
    <n v="23393"/>
    <s v="dave"/>
    <s v="Rolloff"/>
    <x v="1"/>
    <x v="3"/>
    <n v="26680"/>
    <n v="13.34"/>
    <n v="933.8"/>
    <s v="Dump &amp; Return"/>
    <s v="12797190-002"/>
    <x v="2"/>
    <s v="Weyco stick box"/>
    <x v="0"/>
    <x v="10"/>
  </r>
  <r>
    <d v="2023-03-28T00:00:00"/>
    <n v="23695"/>
    <s v="Paul"/>
    <s v="Rolloff"/>
    <x v="1"/>
    <x v="3"/>
    <n v="22260"/>
    <n v="11.13"/>
    <n v="779.1"/>
    <s v="Final Pull"/>
    <s v="12797190-002"/>
    <x v="2"/>
    <s v="Weyco wood Box"/>
    <x v="0"/>
    <x v="10"/>
  </r>
  <r>
    <d v="2023-04-18T00:00:00"/>
    <n v="24775"/>
    <s v="dave"/>
    <s v="Rolloff"/>
    <x v="1"/>
    <x v="3"/>
    <n v="14320"/>
    <n v="7.16"/>
    <n v="501.2"/>
    <s v="Dump &amp; Return"/>
    <s v="12797190-002"/>
    <x v="2"/>
    <s v="Weyco stick box"/>
    <x v="0"/>
    <x v="11"/>
  </r>
  <r>
    <d v="2022-05-02T00:00:00"/>
    <m/>
    <n v="14"/>
    <n v="4"/>
    <x v="2"/>
    <x v="4"/>
    <n v="13200"/>
    <n v="6.6"/>
    <n v="792"/>
    <m/>
    <m/>
    <x v="1"/>
    <m/>
    <x v="2"/>
    <x v="0"/>
  </r>
  <r>
    <d v="2022-05-02T00:00:00"/>
    <m/>
    <n v="15"/>
    <n v="3"/>
    <x v="2"/>
    <x v="4"/>
    <n v="21060"/>
    <n v="10.53"/>
    <n v="1263.5999999999999"/>
    <m/>
    <m/>
    <x v="1"/>
    <m/>
    <x v="2"/>
    <x v="0"/>
  </r>
  <r>
    <d v="2022-05-02T00:00:00"/>
    <m/>
    <n v="16"/>
    <n v="1"/>
    <x v="3"/>
    <x v="4"/>
    <n v="33340"/>
    <n v="16.670000000000002"/>
    <n v="2000.4"/>
    <m/>
    <m/>
    <x v="1"/>
    <m/>
    <x v="2"/>
    <x v="0"/>
  </r>
  <r>
    <d v="2022-05-02T00:00:00"/>
    <m/>
    <n v="18"/>
    <n v="2"/>
    <x v="2"/>
    <x v="4"/>
    <n v="11460"/>
    <n v="5.73"/>
    <n v="687.6"/>
    <m/>
    <m/>
    <x v="1"/>
    <m/>
    <x v="2"/>
    <x v="0"/>
  </r>
  <r>
    <d v="2022-05-02T00:00:00"/>
    <m/>
    <n v="5"/>
    <s v="Rolloff"/>
    <x v="0"/>
    <x v="4"/>
    <n v="1960"/>
    <n v="0.98"/>
    <n v="117.6"/>
    <s v="Final Pull"/>
    <s v="264568-002"/>
    <x v="0"/>
    <s v="B Kroger # 8"/>
    <x v="2"/>
    <x v="0"/>
  </r>
  <r>
    <d v="2022-05-02T00:00:00"/>
    <m/>
    <n v="5"/>
    <s v="Rolloff"/>
    <x v="0"/>
    <x v="4"/>
    <n v="1880"/>
    <n v="0.94"/>
    <n v="112.8"/>
    <s v="Final Pull"/>
    <n v="265696"/>
    <x v="0"/>
    <s v="L Anderson #24"/>
    <x v="2"/>
    <x v="0"/>
  </r>
  <r>
    <d v="2022-05-03T00:00:00"/>
    <m/>
    <n v="12"/>
    <n v="3"/>
    <x v="2"/>
    <x v="4"/>
    <n v="20260"/>
    <n v="10.130000000000001"/>
    <n v="1215.6000000000001"/>
    <m/>
    <m/>
    <x v="1"/>
    <m/>
    <x v="2"/>
    <x v="0"/>
  </r>
  <r>
    <d v="2022-05-03T00:00:00"/>
    <m/>
    <n v="14"/>
    <n v="4"/>
    <x v="2"/>
    <x v="4"/>
    <n v="9560"/>
    <n v="4.78"/>
    <n v="573.6"/>
    <m/>
    <m/>
    <x v="1"/>
    <m/>
    <x v="2"/>
    <x v="0"/>
  </r>
  <r>
    <d v="2022-05-03T00:00:00"/>
    <m/>
    <n v="15"/>
    <n v="2"/>
    <x v="2"/>
    <x v="4"/>
    <n v="10500"/>
    <n v="5.25"/>
    <n v="630"/>
    <m/>
    <m/>
    <x v="1"/>
    <m/>
    <x v="2"/>
    <x v="0"/>
  </r>
  <r>
    <d v="2022-05-03T00:00:00"/>
    <m/>
    <n v="16"/>
    <n v="1"/>
    <x v="2"/>
    <x v="4"/>
    <n v="25680"/>
    <n v="12.84"/>
    <n v="1540.8"/>
    <m/>
    <m/>
    <x v="1"/>
    <m/>
    <x v="2"/>
    <x v="0"/>
  </r>
  <r>
    <d v="2022-05-03T00:00:00"/>
    <m/>
    <n v="2"/>
    <s v="Rolloff"/>
    <x v="0"/>
    <x v="4"/>
    <n v="5300"/>
    <n v="2.65"/>
    <n v="318"/>
    <s v="Final Pull"/>
    <s v="273513-002"/>
    <x v="0"/>
    <s v="P Hageman # 11"/>
    <x v="2"/>
    <x v="0"/>
  </r>
  <r>
    <d v="2022-05-03T00:00:00"/>
    <m/>
    <n v="2"/>
    <s v="Rolloff"/>
    <x v="0"/>
    <x v="4"/>
    <n v="7960"/>
    <n v="3.98"/>
    <n v="477.6"/>
    <s v="Final Pull"/>
    <n v="260150"/>
    <x v="0"/>
    <s v="Borkman #30"/>
    <x v="2"/>
    <x v="0"/>
  </r>
  <r>
    <d v="2022-05-03T00:00:00"/>
    <m/>
    <n v="3"/>
    <s v="Rolloff"/>
    <x v="0"/>
    <x v="4"/>
    <n v="4300"/>
    <n v="2.15"/>
    <n v="258"/>
    <s v="Final Pull"/>
    <s v="272828-002"/>
    <x v="0"/>
    <s v="Seaview Cottages # 2"/>
    <x v="2"/>
    <x v="0"/>
  </r>
  <r>
    <d v="2022-05-03T00:00:00"/>
    <m/>
    <n v="3"/>
    <s v="Rolloff"/>
    <x v="0"/>
    <x v="4"/>
    <n v="1880"/>
    <n v="0.94"/>
    <n v="112.8"/>
    <s v="Final Pull"/>
    <s v="268699-002"/>
    <x v="0"/>
    <s v="R Damon # 29"/>
    <x v="2"/>
    <x v="0"/>
  </r>
  <r>
    <d v="2022-05-03T00:00:00"/>
    <m/>
    <n v="3"/>
    <s v="Rolloff"/>
    <x v="0"/>
    <x v="4"/>
    <n v="2820"/>
    <n v="1.41"/>
    <n v="169.2"/>
    <s v="Dump &amp; Return"/>
    <n v="269949"/>
    <x v="0"/>
    <s v="Okies # C 9"/>
    <x v="2"/>
    <x v="0"/>
  </r>
  <r>
    <d v="2022-05-03T00:00:00"/>
    <m/>
    <n v="3"/>
    <s v="Rolloff"/>
    <x v="0"/>
    <x v="4"/>
    <n v="1240"/>
    <n v="0.62"/>
    <n v="74.400000000000006"/>
    <s v="Final Pull"/>
    <n v="262549"/>
    <x v="0"/>
    <s v="B Green #14"/>
    <x v="2"/>
    <x v="0"/>
  </r>
  <r>
    <d v="2022-05-03T00:00:00"/>
    <m/>
    <n v="3"/>
    <s v="Rolloff"/>
    <x v="0"/>
    <x v="4"/>
    <n v="10060"/>
    <n v="5.03"/>
    <n v="603.6"/>
    <s v="Dump &amp; Return"/>
    <s v="268662-001"/>
    <x v="0"/>
    <s v="SHOA Comp #1"/>
    <x v="2"/>
    <x v="0"/>
  </r>
  <r>
    <d v="2022-05-03T00:00:00"/>
    <m/>
    <n v="3"/>
    <s v="Rolloff"/>
    <x v="0"/>
    <x v="4"/>
    <n v="9420"/>
    <n v="4.71"/>
    <n v="565.20000000000005"/>
    <s v="Final Pull"/>
    <n v="12798519"/>
    <x v="0"/>
    <s v="D Otten # 1130"/>
    <x v="2"/>
    <x v="0"/>
  </r>
  <r>
    <d v="2022-05-04T00:00:00"/>
    <m/>
    <n v="12"/>
    <n v="1"/>
    <x v="2"/>
    <x v="4"/>
    <n v="23160"/>
    <n v="11.58"/>
    <n v="1389.6"/>
    <m/>
    <m/>
    <x v="1"/>
    <m/>
    <x v="2"/>
    <x v="0"/>
  </r>
  <r>
    <d v="2022-05-04T00:00:00"/>
    <m/>
    <n v="14"/>
    <n v="4"/>
    <x v="2"/>
    <x v="4"/>
    <n v="16720"/>
    <n v="8.36"/>
    <n v="1003.1999999999999"/>
    <m/>
    <m/>
    <x v="1"/>
    <m/>
    <x v="2"/>
    <x v="0"/>
  </r>
  <r>
    <d v="2022-05-04T00:00:00"/>
    <m/>
    <n v="16"/>
    <n v="2"/>
    <x v="2"/>
    <x v="4"/>
    <n v="19260"/>
    <n v="9.6300000000000008"/>
    <n v="1155.6000000000001"/>
    <m/>
    <m/>
    <x v="1"/>
    <m/>
    <x v="2"/>
    <x v="0"/>
  </r>
  <r>
    <d v="2022-05-04T00:00:00"/>
    <m/>
    <n v="18"/>
    <n v="3"/>
    <x v="2"/>
    <x v="4"/>
    <n v="13080"/>
    <n v="6.54"/>
    <n v="784.8"/>
    <m/>
    <m/>
    <x v="1"/>
    <m/>
    <x v="2"/>
    <x v="0"/>
  </r>
  <r>
    <d v="2022-05-04T00:00:00"/>
    <m/>
    <n v="4"/>
    <s v="Rolloff"/>
    <x v="0"/>
    <x v="4"/>
    <n v="4100"/>
    <n v="2.0499999999999998"/>
    <n v="245.99999999999997"/>
    <s v="Dump &amp; Return"/>
    <n v="12798499"/>
    <x v="0"/>
    <s v="Legendz # 19"/>
    <x v="2"/>
    <x v="0"/>
  </r>
  <r>
    <d v="2022-05-04T00:00:00"/>
    <m/>
    <n v="4"/>
    <s v="Rolloff"/>
    <x v="0"/>
    <x v="4"/>
    <n v="5680"/>
    <n v="2.84"/>
    <n v="340.79999999999995"/>
    <s v="Dump &amp; Return"/>
    <s v="266663-001"/>
    <x v="0"/>
    <s v="Cape D Comp #D"/>
    <x v="2"/>
    <x v="0"/>
  </r>
  <r>
    <d v="2022-05-04T00:00:00"/>
    <m/>
    <n v="4"/>
    <s v="Rolloff"/>
    <x v="0"/>
    <x v="4"/>
    <n v="14180"/>
    <n v="7.09"/>
    <n v="850.8"/>
    <s v="Dump &amp; Return"/>
    <s v="266663-001"/>
    <x v="0"/>
    <s v="Cape D Comp # 1"/>
    <x v="2"/>
    <x v="0"/>
  </r>
  <r>
    <d v="2022-05-04T00:00:00"/>
    <m/>
    <n v="4"/>
    <s v="Rolloff"/>
    <x v="0"/>
    <x v="4"/>
    <n v="3320"/>
    <n v="1.66"/>
    <n v="199.2"/>
    <s v="Dump &amp; Return"/>
    <s v="270950-001"/>
    <x v="0"/>
    <s v="LB City # C 3"/>
    <x v="2"/>
    <x v="0"/>
  </r>
  <r>
    <d v="2022-05-04T00:00:00"/>
    <m/>
    <n v="5"/>
    <s v="Rolloff"/>
    <x v="0"/>
    <x v="4"/>
    <n v="8280"/>
    <n v="4.1399999999999997"/>
    <n v="496.79999999999995"/>
    <s v="Dump &amp; Return"/>
    <n v="12797877"/>
    <x v="0"/>
    <s v="M Mclaughlin #1430"/>
    <x v="2"/>
    <x v="0"/>
  </r>
  <r>
    <d v="2022-05-05T00:00:00"/>
    <m/>
    <n v="14"/>
    <n v="3"/>
    <x v="2"/>
    <x v="4"/>
    <n v="15540"/>
    <n v="7.77"/>
    <n v="932.4"/>
    <m/>
    <m/>
    <x v="1"/>
    <m/>
    <x v="2"/>
    <x v="0"/>
  </r>
  <r>
    <d v="2022-05-05T00:00:00"/>
    <m/>
    <n v="16"/>
    <n v="2"/>
    <x v="2"/>
    <x v="4"/>
    <n v="16640"/>
    <n v="8.32"/>
    <n v="998.40000000000009"/>
    <m/>
    <m/>
    <x v="1"/>
    <m/>
    <x v="2"/>
    <x v="0"/>
  </r>
  <r>
    <d v="2022-05-05T00:00:00"/>
    <m/>
    <n v="18"/>
    <n v="1"/>
    <x v="2"/>
    <x v="4"/>
    <n v="23360"/>
    <n v="11.68"/>
    <n v="1401.6"/>
    <m/>
    <m/>
    <x v="1"/>
    <m/>
    <x v="2"/>
    <x v="0"/>
  </r>
  <r>
    <d v="2022-05-05T00:00:00"/>
    <m/>
    <n v="3"/>
    <s v="Rolloff"/>
    <x v="0"/>
    <x v="4"/>
    <n v="9280"/>
    <n v="4.6399999999999997"/>
    <n v="556.79999999999995"/>
    <s v="Final Pull"/>
    <s v="261017-002"/>
    <x v="0"/>
    <s v="M Hill # 2530"/>
    <x v="2"/>
    <x v="0"/>
  </r>
  <r>
    <d v="2022-05-05T00:00:00"/>
    <m/>
    <n v="5"/>
    <s v="Rolloff"/>
    <x v="0"/>
    <x v="4"/>
    <n v="4920"/>
    <n v="2.46"/>
    <n v="295.2"/>
    <s v="Final Pull"/>
    <n v="12798717"/>
    <x v="0"/>
    <s v="R Livingston # 2830"/>
    <x v="2"/>
    <x v="0"/>
  </r>
  <r>
    <d v="2022-05-05T00:00:00"/>
    <m/>
    <n v="5"/>
    <s v="Rolloff"/>
    <x v="0"/>
    <x v="4"/>
    <n v="5280"/>
    <n v="2.64"/>
    <n v="316.8"/>
    <s v="Final Pull"/>
    <n v="272840"/>
    <x v="0"/>
    <s v="Clegg # 2130"/>
    <x v="2"/>
    <x v="0"/>
  </r>
  <r>
    <d v="2022-05-06T00:00:00"/>
    <m/>
    <n v="14"/>
    <n v="3"/>
    <x v="2"/>
    <x v="4"/>
    <n v="11320"/>
    <n v="5.66"/>
    <n v="679.2"/>
    <m/>
    <m/>
    <x v="1"/>
    <m/>
    <x v="2"/>
    <x v="0"/>
  </r>
  <r>
    <d v="2022-05-06T00:00:00"/>
    <m/>
    <n v="15"/>
    <n v="2"/>
    <x v="2"/>
    <x v="4"/>
    <n v="18900"/>
    <n v="9.4499999999999993"/>
    <n v="1134"/>
    <m/>
    <m/>
    <x v="1"/>
    <m/>
    <x v="2"/>
    <x v="0"/>
  </r>
  <r>
    <d v="2022-05-06T00:00:00"/>
    <m/>
    <n v="16"/>
    <n v="1"/>
    <x v="3"/>
    <x v="4"/>
    <n v="30240"/>
    <n v="15.12"/>
    <n v="1814.3999999999999"/>
    <m/>
    <m/>
    <x v="1"/>
    <m/>
    <x v="2"/>
    <x v="0"/>
  </r>
  <r>
    <d v="2022-05-06T00:00:00"/>
    <m/>
    <n v="3"/>
    <s v="Rolloff"/>
    <x v="0"/>
    <x v="4"/>
    <n v="8120"/>
    <n v="4.0599999999999996"/>
    <n v="487.19999999999993"/>
    <s v="Dump &amp; Return"/>
    <n v="268884"/>
    <x v="0"/>
    <s v="V Olson # 3530"/>
    <x v="2"/>
    <x v="0"/>
  </r>
  <r>
    <d v="2022-05-06T00:00:00"/>
    <m/>
    <n v="5"/>
    <s v="Rolloff"/>
    <x v="0"/>
    <x v="4"/>
    <n v="6000"/>
    <n v="3"/>
    <n v="360"/>
    <s v="Dump &amp; Return"/>
    <s v="12797764-002"/>
    <x v="0"/>
    <s v="P Reddy # 2030"/>
    <x v="2"/>
    <x v="0"/>
  </r>
  <r>
    <d v="2022-05-06T00:00:00"/>
    <m/>
    <n v="5"/>
    <s v="Rolloff"/>
    <x v="0"/>
    <x v="4"/>
    <n v="3200"/>
    <n v="1.6"/>
    <n v="192"/>
    <s v="Dump &amp; Return"/>
    <n v="273083"/>
    <x v="0"/>
    <s v="1000 Trails # C 6"/>
    <x v="2"/>
    <x v="0"/>
  </r>
  <r>
    <d v="2022-05-06T00:00:00"/>
    <m/>
    <n v="5"/>
    <s v="Rolloff"/>
    <x v="0"/>
    <x v="4"/>
    <n v="13040"/>
    <n v="6.52"/>
    <n v="782.4"/>
    <s v="Dump &amp; Return"/>
    <s v="268662-001"/>
    <x v="0"/>
    <s v="SHOA Comp #2"/>
    <x v="2"/>
    <x v="0"/>
  </r>
  <r>
    <d v="2022-05-06T00:00:00"/>
    <m/>
    <n v="5"/>
    <s v="Rolloff"/>
    <x v="0"/>
    <x v="4"/>
    <n v="5880"/>
    <n v="2.94"/>
    <n v="352.8"/>
    <s v="Dump &amp; Return"/>
    <n v="271296"/>
    <x v="0"/>
    <s v="Jacks # 2L30"/>
    <x v="2"/>
    <x v="0"/>
  </r>
  <r>
    <d v="2022-05-06T00:00:00"/>
    <m/>
    <n v="5"/>
    <s v="Rolloff"/>
    <x v="0"/>
    <x v="4"/>
    <n v="5320"/>
    <n v="2.66"/>
    <n v="319.20000000000005"/>
    <s v="Final Pull"/>
    <s v="269565-002"/>
    <x v="0"/>
    <s v="North Coast Antique Mall # 2330"/>
    <x v="2"/>
    <x v="0"/>
  </r>
  <r>
    <d v="2022-05-09T00:00:00"/>
    <m/>
    <n v="12"/>
    <n v="2"/>
    <x v="2"/>
    <x v="4"/>
    <n v="10440"/>
    <n v="5.22"/>
    <n v="626.4"/>
    <m/>
    <m/>
    <x v="1"/>
    <m/>
    <x v="2"/>
    <x v="0"/>
  </r>
  <r>
    <d v="2022-05-09T00:00:00"/>
    <m/>
    <n v="14"/>
    <n v="4"/>
    <x v="2"/>
    <x v="4"/>
    <n v="12720"/>
    <n v="6.36"/>
    <n v="763.2"/>
    <m/>
    <m/>
    <x v="1"/>
    <m/>
    <x v="2"/>
    <x v="0"/>
  </r>
  <r>
    <d v="2022-05-09T00:00:00"/>
    <m/>
    <n v="15"/>
    <n v="3"/>
    <x v="2"/>
    <x v="4"/>
    <n v="19820"/>
    <n v="9.91"/>
    <n v="1189.2"/>
    <m/>
    <m/>
    <x v="1"/>
    <m/>
    <x v="2"/>
    <x v="0"/>
  </r>
  <r>
    <d v="2022-05-09T00:00:00"/>
    <m/>
    <n v="16"/>
    <n v="1"/>
    <x v="3"/>
    <x v="4"/>
    <n v="32700"/>
    <n v="16.350000000000001"/>
    <n v="1962.0000000000002"/>
    <m/>
    <m/>
    <x v="1"/>
    <m/>
    <x v="2"/>
    <x v="0"/>
  </r>
  <r>
    <d v="2022-05-09T00:00:00"/>
    <m/>
    <n v="2"/>
    <s v="Rolloff"/>
    <x v="0"/>
    <x v="4"/>
    <n v="2760"/>
    <n v="1.38"/>
    <n v="165.6"/>
    <s v="Final Pull"/>
    <s v="12797897-002"/>
    <x v="0"/>
    <s v="R Elliott # 23"/>
    <x v="2"/>
    <x v="0"/>
  </r>
  <r>
    <d v="2022-05-09T00:00:00"/>
    <m/>
    <n v="3"/>
    <s v="Rolloff"/>
    <x v="0"/>
    <x v="4"/>
    <n v="5200"/>
    <n v="2.6"/>
    <n v="312"/>
    <s v="Dump &amp; Return"/>
    <s v="12797190-001"/>
    <x v="0"/>
    <s v="Weyco #1L30"/>
    <x v="2"/>
    <x v="0"/>
  </r>
  <r>
    <d v="2022-05-09T00:00:00"/>
    <m/>
    <n v="3"/>
    <s v="Rolloff"/>
    <x v="0"/>
    <x v="4"/>
    <n v="2620"/>
    <n v="1.31"/>
    <n v="157.20000000000002"/>
    <s v="Final Pull"/>
    <s v="268662-001"/>
    <x v="0"/>
    <s v="SHOA # 3230"/>
    <x v="2"/>
    <x v="0"/>
  </r>
  <r>
    <d v="2022-05-10T00:00:00"/>
    <m/>
    <n v="14"/>
    <n v="4"/>
    <x v="2"/>
    <x v="4"/>
    <n v="8320"/>
    <n v="4.16"/>
    <n v="499.20000000000005"/>
    <m/>
    <m/>
    <x v="1"/>
    <m/>
    <x v="2"/>
    <x v="0"/>
  </r>
  <r>
    <d v="2022-05-10T00:00:00"/>
    <m/>
    <n v="15"/>
    <n v="2"/>
    <x v="2"/>
    <x v="4"/>
    <n v="10320"/>
    <n v="5.16"/>
    <n v="619.20000000000005"/>
    <m/>
    <m/>
    <x v="1"/>
    <m/>
    <x v="2"/>
    <x v="0"/>
  </r>
  <r>
    <d v="2022-05-10T00:00:00"/>
    <m/>
    <n v="16"/>
    <n v="1"/>
    <x v="2"/>
    <x v="4"/>
    <n v="26980"/>
    <n v="13.49"/>
    <n v="1618.8"/>
    <m/>
    <m/>
    <x v="1"/>
    <m/>
    <x v="2"/>
    <x v="0"/>
  </r>
  <r>
    <d v="2022-05-10T00:00:00"/>
    <m/>
    <n v="18"/>
    <n v="3"/>
    <x v="2"/>
    <x v="4"/>
    <n v="18420"/>
    <n v="9.2100000000000009"/>
    <n v="1105.2"/>
    <m/>
    <m/>
    <x v="1"/>
    <m/>
    <x v="2"/>
    <x v="0"/>
  </r>
  <r>
    <d v="2022-05-10T00:00:00"/>
    <m/>
    <n v="2"/>
    <s v="Rolloff"/>
    <x v="0"/>
    <x v="4"/>
    <n v="3640"/>
    <n v="1.82"/>
    <n v="218.4"/>
    <s v="Final Pull"/>
    <n v="12798952"/>
    <x v="0"/>
    <s v="J Rogers # 14"/>
    <x v="2"/>
    <x v="0"/>
  </r>
  <r>
    <d v="2022-05-10T00:00:00"/>
    <m/>
    <n v="2"/>
    <s v="Rolloff"/>
    <x v="0"/>
    <x v="4"/>
    <n v="4040"/>
    <n v="2.02"/>
    <n v="242.4"/>
    <s v="Final Pull"/>
    <s v="274276-002"/>
    <x v="0"/>
    <s v="C Osmars #6"/>
    <x v="2"/>
    <x v="0"/>
  </r>
  <r>
    <d v="2022-05-10T00:00:00"/>
    <m/>
    <n v="2"/>
    <s v="Rolloff"/>
    <x v="0"/>
    <x v="4"/>
    <n v="5660"/>
    <n v="2.83"/>
    <n v="339.6"/>
    <s v="Final Pull"/>
    <n v="262167"/>
    <x v="0"/>
    <s v="B Davies # 2530"/>
    <x v="2"/>
    <x v="0"/>
  </r>
  <r>
    <d v="2022-05-10T00:00:00"/>
    <m/>
    <n v="4"/>
    <s v="Rolloff"/>
    <x v="0"/>
    <x v="4"/>
    <n v="5140"/>
    <n v="2.57"/>
    <n v="308.39999999999998"/>
    <s v="Dump &amp; Return"/>
    <n v="263310"/>
    <x v="0"/>
    <s v="Ekone Oyster # L7"/>
    <x v="2"/>
    <x v="0"/>
  </r>
  <r>
    <d v="2022-05-10T00:00:00"/>
    <m/>
    <n v="4"/>
    <s v="Rolloff"/>
    <x v="0"/>
    <x v="4"/>
    <n v="3420"/>
    <n v="1.71"/>
    <n v="205.2"/>
    <s v="Final Pull"/>
    <s v="274107-002"/>
    <x v="0"/>
    <s v="P Hjembo # 13"/>
    <x v="2"/>
    <x v="0"/>
  </r>
  <r>
    <d v="2022-05-10T00:00:00"/>
    <m/>
    <n v="5"/>
    <s v="Rolloff"/>
    <x v="0"/>
    <x v="4"/>
    <n v="12100"/>
    <n v="6.05"/>
    <n v="726"/>
    <s v="Final Pull"/>
    <n v="268884"/>
    <x v="0"/>
    <s v="V Olson # 2130"/>
    <x v="2"/>
    <x v="0"/>
  </r>
  <r>
    <d v="2022-05-10T00:00:00"/>
    <m/>
    <n v="5"/>
    <s v="Rolloff"/>
    <x v="0"/>
    <x v="4"/>
    <n v="3560"/>
    <n v="1.78"/>
    <n v="213.6"/>
    <s v="Dump &amp; Return"/>
    <n v="271296"/>
    <x v="0"/>
    <s v="Jacks # C8"/>
    <x v="2"/>
    <x v="0"/>
  </r>
  <r>
    <d v="2022-05-11T00:00:00"/>
    <m/>
    <n v="14"/>
    <n v="4"/>
    <x v="2"/>
    <x v="4"/>
    <n v="18720"/>
    <n v="9.36"/>
    <n v="1123.1999999999998"/>
    <m/>
    <m/>
    <x v="1"/>
    <m/>
    <x v="2"/>
    <x v="0"/>
  </r>
  <r>
    <d v="2022-05-11T00:00:00"/>
    <m/>
    <n v="15"/>
    <n v="1"/>
    <x v="2"/>
    <x v="4"/>
    <n v="24060"/>
    <n v="12.03"/>
    <n v="1443.6"/>
    <m/>
    <m/>
    <x v="1"/>
    <m/>
    <x v="2"/>
    <x v="0"/>
  </r>
  <r>
    <d v="2022-05-11T00:00:00"/>
    <m/>
    <n v="16"/>
    <n v="2"/>
    <x v="2"/>
    <x v="4"/>
    <n v="18700"/>
    <n v="9.35"/>
    <n v="1122"/>
    <m/>
    <m/>
    <x v="1"/>
    <m/>
    <x v="2"/>
    <x v="0"/>
  </r>
  <r>
    <d v="2022-05-11T00:00:00"/>
    <m/>
    <n v="18"/>
    <n v="3"/>
    <x v="2"/>
    <x v="4"/>
    <n v="11380"/>
    <n v="5.69"/>
    <n v="682.80000000000007"/>
    <m/>
    <m/>
    <x v="1"/>
    <m/>
    <x v="2"/>
    <x v="0"/>
  </r>
  <r>
    <d v="2022-05-11T00:00:00"/>
    <m/>
    <n v="2"/>
    <s v="Rolloff"/>
    <x v="0"/>
    <x v="4"/>
    <n v="3520"/>
    <n v="1.76"/>
    <n v="211.2"/>
    <s v="Dump &amp; Return"/>
    <n v="263833"/>
    <x v="0"/>
    <s v="Nisbet Oyster # C7"/>
    <x v="2"/>
    <x v="0"/>
  </r>
  <r>
    <d v="2022-05-11T00:00:00"/>
    <m/>
    <n v="2"/>
    <s v="Rolloff"/>
    <x v="0"/>
    <x v="4"/>
    <n v="9740"/>
    <n v="4.87"/>
    <n v="584.4"/>
    <s v="Dump &amp; Return"/>
    <n v="271777"/>
    <x v="0"/>
    <s v=" Cannagold # 230"/>
    <x v="2"/>
    <x v="0"/>
  </r>
  <r>
    <d v="2022-05-11T00:00:00"/>
    <m/>
    <n v="3"/>
    <s v="Rolloff"/>
    <x v="0"/>
    <x v="4"/>
    <n v="3060"/>
    <n v="1.53"/>
    <n v="183.6"/>
    <s v="Dump &amp; Return"/>
    <n v="270389"/>
    <x v="0"/>
    <s v="Willapa Market Place # C 4"/>
    <x v="2"/>
    <x v="0"/>
  </r>
  <r>
    <d v="2022-05-11T00:00:00"/>
    <m/>
    <n v="5"/>
    <s v="Rolloff"/>
    <x v="0"/>
    <x v="4"/>
    <n v="16420"/>
    <n v="8.2100000000000009"/>
    <n v="985.2"/>
    <s v="Dump &amp; Return"/>
    <s v="266663-001"/>
    <x v="0"/>
    <s v="Cape D Comp # 2"/>
    <x v="2"/>
    <x v="0"/>
  </r>
  <r>
    <d v="2022-05-11T00:00:00"/>
    <m/>
    <n v="5"/>
    <s v="Rolloff"/>
    <x v="0"/>
    <x v="4"/>
    <n v="1580"/>
    <n v="0.79"/>
    <n v="94.800000000000011"/>
    <s v="Final Pull"/>
    <n v="12797207"/>
    <x v="0"/>
    <s v="R Christiansen # 8"/>
    <x v="2"/>
    <x v="0"/>
  </r>
  <r>
    <d v="2022-05-11T00:00:00"/>
    <m/>
    <n v="5"/>
    <s v="Rolloff"/>
    <x v="0"/>
    <x v="4"/>
    <n v="4280"/>
    <n v="2.14"/>
    <n v="256.8"/>
    <s v="Dump &amp; Return"/>
    <n v="12798720"/>
    <x v="0"/>
    <s v="S Borton #7"/>
    <x v="2"/>
    <x v="0"/>
  </r>
  <r>
    <d v="2022-05-11T00:00:00"/>
    <m/>
    <n v="5"/>
    <s v="Rolloff"/>
    <x v="0"/>
    <x v="4"/>
    <n v="2740"/>
    <n v="1.37"/>
    <n v="164.4"/>
    <s v="Final Pull"/>
    <s v="12798642-002"/>
    <x v="0"/>
    <s v="D Erickson # 2230"/>
    <x v="2"/>
    <x v="0"/>
  </r>
  <r>
    <d v="2022-05-11T00:00:00"/>
    <m/>
    <n v="5"/>
    <s v="Rolloff"/>
    <x v="0"/>
    <x v="4"/>
    <n v="2600"/>
    <n v="1.3"/>
    <n v="156"/>
    <s v="Final Pull"/>
    <n v="267600"/>
    <x v="0"/>
    <s v="J Lee # 6"/>
    <x v="2"/>
    <x v="0"/>
  </r>
  <r>
    <d v="2022-05-11T00:00:00"/>
    <m/>
    <n v="5"/>
    <s v="Rolloff"/>
    <x v="0"/>
    <x v="4"/>
    <n v="8800"/>
    <n v="4.4000000000000004"/>
    <n v="528"/>
    <s v="Dump &amp; Return"/>
    <n v="274237"/>
    <x v="0"/>
    <s v="Safe Co Seafood # L6"/>
    <x v="2"/>
    <x v="0"/>
  </r>
  <r>
    <d v="2022-05-12T00:00:00"/>
    <m/>
    <n v="15"/>
    <n v="3"/>
    <x v="2"/>
    <x v="4"/>
    <n v="15680"/>
    <n v="7.84"/>
    <n v="940.8"/>
    <m/>
    <m/>
    <x v="1"/>
    <m/>
    <x v="2"/>
    <x v="0"/>
  </r>
  <r>
    <d v="2022-05-12T00:00:00"/>
    <m/>
    <n v="16"/>
    <n v="2"/>
    <x v="2"/>
    <x v="4"/>
    <n v="16300"/>
    <n v="8.15"/>
    <n v="978"/>
    <m/>
    <m/>
    <x v="1"/>
    <m/>
    <x v="2"/>
    <x v="0"/>
  </r>
  <r>
    <d v="2022-05-12T00:00:00"/>
    <m/>
    <n v="18"/>
    <n v="1"/>
    <x v="2"/>
    <x v="4"/>
    <n v="22140"/>
    <n v="11.07"/>
    <n v="1328.4"/>
    <m/>
    <m/>
    <x v="1"/>
    <m/>
    <x v="2"/>
    <x v="0"/>
  </r>
  <r>
    <d v="2022-05-12T00:00:00"/>
    <m/>
    <n v="2"/>
    <s v="Rolloff"/>
    <x v="0"/>
    <x v="4"/>
    <n v="3640"/>
    <n v="1.82"/>
    <n v="218.4"/>
    <s v="Dump &amp; Return"/>
    <n v="12798338"/>
    <x v="0"/>
    <s v="Bornstein Seafoods  # L10"/>
    <x v="2"/>
    <x v="0"/>
  </r>
  <r>
    <d v="2022-05-12T00:00:00"/>
    <m/>
    <n v="2"/>
    <s v="Rolloff"/>
    <x v="0"/>
    <x v="4"/>
    <n v="2340"/>
    <n v="1.17"/>
    <n v="140.39999999999998"/>
    <s v="Dump &amp; Return"/>
    <n v="273083"/>
    <x v="0"/>
    <s v="1000 Trials # C6"/>
    <x v="2"/>
    <x v="0"/>
  </r>
  <r>
    <d v="2022-05-12T00:00:00"/>
    <m/>
    <n v="2"/>
    <s v="Rolloff"/>
    <x v="0"/>
    <x v="4"/>
    <n v="14660"/>
    <n v="7.33"/>
    <n v="879.6"/>
    <s v="Dump &amp; Return"/>
    <n v="264619"/>
    <x v="0"/>
    <s v="Sids Shop N Kart Comp"/>
    <x v="2"/>
    <x v="0"/>
  </r>
  <r>
    <d v="2022-05-12T00:00:00"/>
    <m/>
    <n v="2"/>
    <s v="Rolloff"/>
    <x v="0"/>
    <x v="4"/>
    <n v="3440"/>
    <n v="1.72"/>
    <n v="206.4"/>
    <s v="Dump &amp; Return"/>
    <s v="270950-001"/>
    <x v="0"/>
    <s v="LB City # C 3"/>
    <x v="2"/>
    <x v="0"/>
  </r>
  <r>
    <d v="2022-05-12T00:00:00"/>
    <m/>
    <n v="2"/>
    <s v="Rolloff"/>
    <x v="0"/>
    <x v="4"/>
    <n v="5660"/>
    <n v="2.83"/>
    <n v="339.6"/>
    <s v="Dump &amp; Return"/>
    <s v="266292-002"/>
    <x v="0"/>
    <s v="S Weir #1330"/>
    <x v="2"/>
    <x v="0"/>
  </r>
  <r>
    <d v="2022-05-13T00:00:00"/>
    <m/>
    <n v="15"/>
    <n v="2"/>
    <x v="2"/>
    <x v="4"/>
    <n v="18720"/>
    <n v="9.36"/>
    <n v="1123.1999999999998"/>
    <m/>
    <m/>
    <x v="1"/>
    <m/>
    <x v="2"/>
    <x v="0"/>
  </r>
  <r>
    <d v="2022-05-13T00:00:00"/>
    <m/>
    <n v="16"/>
    <n v="1"/>
    <x v="3"/>
    <x v="4"/>
    <n v="27600"/>
    <n v="13.8"/>
    <n v="1656"/>
    <m/>
    <m/>
    <x v="1"/>
    <m/>
    <x v="2"/>
    <x v="0"/>
  </r>
  <r>
    <d v="2022-05-13T00:00:00"/>
    <m/>
    <n v="18"/>
    <n v="3"/>
    <x v="2"/>
    <x v="4"/>
    <n v="10920"/>
    <n v="5.46"/>
    <n v="655.20000000000005"/>
    <m/>
    <m/>
    <x v="1"/>
    <m/>
    <x v="2"/>
    <x v="0"/>
  </r>
  <r>
    <d v="2022-05-13T00:00:00"/>
    <m/>
    <n v="2"/>
    <s v="Rolloff"/>
    <x v="0"/>
    <x v="4"/>
    <n v="3140"/>
    <n v="1.57"/>
    <n v="188.4"/>
    <s v="Dump &amp; Return"/>
    <n v="269949"/>
    <x v="0"/>
    <s v="Okies # C 2"/>
    <x v="2"/>
    <x v="0"/>
  </r>
  <r>
    <d v="2022-05-13T00:00:00"/>
    <m/>
    <n v="2"/>
    <s v="Rolloff"/>
    <x v="0"/>
    <x v="4"/>
    <n v="5280"/>
    <n v="2.64"/>
    <n v="316.8"/>
    <s v="Final Pull"/>
    <s v="261026-002"/>
    <x v="0"/>
    <s v="Rebuilding Together # 130"/>
    <x v="2"/>
    <x v="0"/>
  </r>
  <r>
    <d v="2022-05-13T00:00:00"/>
    <m/>
    <n v="5"/>
    <s v="Rolloff"/>
    <x v="0"/>
    <x v="4"/>
    <n v="7720"/>
    <n v="3.86"/>
    <n v="463.2"/>
    <s v="Dump &amp; Return"/>
    <s v="268662-001"/>
    <x v="0"/>
    <s v="SHOA Comp # 1"/>
    <x v="2"/>
    <x v="0"/>
  </r>
  <r>
    <d v="2022-05-16T00:00:00"/>
    <m/>
    <n v="14"/>
    <n v="4"/>
    <x v="2"/>
    <x v="4"/>
    <n v="10880"/>
    <n v="5.44"/>
    <n v="652.80000000000007"/>
    <m/>
    <m/>
    <x v="1"/>
    <m/>
    <x v="2"/>
    <x v="0"/>
  </r>
  <r>
    <d v="2022-05-16T00:00:00"/>
    <m/>
    <n v="16"/>
    <n v="1"/>
    <x v="3"/>
    <x v="4"/>
    <n v="31700"/>
    <n v="15.85"/>
    <n v="1902"/>
    <m/>
    <m/>
    <x v="1"/>
    <m/>
    <x v="2"/>
    <x v="0"/>
  </r>
  <r>
    <d v="2022-05-16T00:00:00"/>
    <m/>
    <n v="17"/>
    <n v="3"/>
    <x v="2"/>
    <x v="4"/>
    <n v="19500"/>
    <n v="9.75"/>
    <n v="1170"/>
    <m/>
    <m/>
    <x v="1"/>
    <m/>
    <x v="2"/>
    <x v="0"/>
  </r>
  <r>
    <d v="2022-05-16T00:00:00"/>
    <m/>
    <n v="18"/>
    <n v="2"/>
    <x v="2"/>
    <x v="4"/>
    <n v="10260"/>
    <n v="5.13"/>
    <n v="615.6"/>
    <m/>
    <m/>
    <x v="1"/>
    <m/>
    <x v="2"/>
    <x v="0"/>
  </r>
  <r>
    <d v="2022-05-16T00:00:00"/>
    <m/>
    <n v="4"/>
    <s v="Rolloff"/>
    <x v="0"/>
    <x v="4"/>
    <n v="6140"/>
    <n v="3.07"/>
    <n v="368.4"/>
    <s v="Final Pull"/>
    <s v="271495-002"/>
    <x v="0"/>
    <s v="Port of Ilwaco # 1730"/>
    <x v="2"/>
    <x v="0"/>
  </r>
  <r>
    <d v="2022-05-16T00:00:00"/>
    <m/>
    <n v="4"/>
    <s v="Rolloff"/>
    <x v="0"/>
    <x v="4"/>
    <n v="1540"/>
    <n v="0.77"/>
    <n v="92.4"/>
    <s v="Final Pull"/>
    <n v="12798469"/>
    <x v="0"/>
    <s v="T McQueen #27"/>
    <x v="2"/>
    <x v="0"/>
  </r>
  <r>
    <d v="2022-05-16T00:00:00"/>
    <m/>
    <n v="4"/>
    <s v="Rolloff"/>
    <x v="0"/>
    <x v="4"/>
    <n v="8480"/>
    <n v="4.24"/>
    <n v="508.8"/>
    <s v="Dump &amp; Return"/>
    <s v="267549-002"/>
    <x v="0"/>
    <s v="C Cameron # 2930"/>
    <x v="2"/>
    <x v="0"/>
  </r>
  <r>
    <d v="2022-05-16T00:00:00"/>
    <m/>
    <n v="4"/>
    <s v="Rolloff"/>
    <x v="0"/>
    <x v="4"/>
    <n v="5760"/>
    <n v="2.88"/>
    <n v="345.59999999999997"/>
    <s v="Final Pull"/>
    <n v="264997"/>
    <x v="0"/>
    <s v="J Bittner # 16"/>
    <x v="2"/>
    <x v="0"/>
  </r>
  <r>
    <d v="2022-05-17T00:00:00"/>
    <m/>
    <n v="12"/>
    <n v="3"/>
    <x v="2"/>
    <x v="4"/>
    <n v="19680"/>
    <n v="9.84"/>
    <n v="1180.8"/>
    <m/>
    <m/>
    <x v="1"/>
    <m/>
    <x v="2"/>
    <x v="0"/>
  </r>
  <r>
    <d v="2022-05-17T00:00:00"/>
    <m/>
    <n v="14"/>
    <n v="4"/>
    <x v="2"/>
    <x v="4"/>
    <n v="8280"/>
    <n v="4.1399999999999997"/>
    <n v="496.79999999999995"/>
    <m/>
    <m/>
    <x v="1"/>
    <m/>
    <x v="2"/>
    <x v="0"/>
  </r>
  <r>
    <d v="2022-05-17T00:00:00"/>
    <m/>
    <n v="16"/>
    <n v="1"/>
    <x v="2"/>
    <x v="4"/>
    <n v="25700"/>
    <n v="12.85"/>
    <n v="1542"/>
    <m/>
    <m/>
    <x v="1"/>
    <m/>
    <x v="2"/>
    <x v="0"/>
  </r>
  <r>
    <d v="2022-05-17T00:00:00"/>
    <m/>
    <n v="17"/>
    <n v="2"/>
    <x v="2"/>
    <x v="4"/>
    <n v="9660"/>
    <n v="4.83"/>
    <n v="579.6"/>
    <m/>
    <m/>
    <x v="1"/>
    <m/>
    <x v="2"/>
    <x v="0"/>
  </r>
  <r>
    <d v="2022-05-17T00:00:00"/>
    <m/>
    <n v="2"/>
    <s v="Rolloff"/>
    <x v="0"/>
    <x v="4"/>
    <n v="5380"/>
    <n v="2.69"/>
    <n v="322.8"/>
    <s v="Dump &amp; Return"/>
    <s v="12797190-001"/>
    <x v="0"/>
    <s v="Weyco Trash Box #4L30"/>
    <x v="2"/>
    <x v="0"/>
  </r>
  <r>
    <d v="2022-05-17T00:00:00"/>
    <m/>
    <n v="2"/>
    <s v="Rolloff"/>
    <x v="0"/>
    <x v="4"/>
    <n v="6340"/>
    <n v="3.17"/>
    <n v="380.4"/>
    <s v="Final Pull"/>
    <n v="12798952"/>
    <x v="0"/>
    <s v="J Rogers # 2530"/>
    <x v="2"/>
    <x v="0"/>
  </r>
  <r>
    <d v="2022-05-17T00:00:00"/>
    <m/>
    <n v="2"/>
    <s v="Rolloff"/>
    <x v="0"/>
    <x v="4"/>
    <n v="2280"/>
    <n v="1.1399999999999999"/>
    <n v="136.79999999999998"/>
    <s v="Dump &amp; Return"/>
    <s v="272859-002"/>
    <x v="0"/>
    <s v="Coast Guard boat basin # L13"/>
    <x v="2"/>
    <x v="0"/>
  </r>
  <r>
    <d v="2022-05-17T00:00:00"/>
    <m/>
    <n v="2"/>
    <s v="Rolloff"/>
    <x v="0"/>
    <x v="4"/>
    <n v="1780"/>
    <n v="0.89"/>
    <n v="106.8"/>
    <s v="Dump &amp; Return"/>
    <s v="270950-001"/>
    <x v="0"/>
    <s v="LB City # C 3"/>
    <x v="2"/>
    <x v="0"/>
  </r>
  <r>
    <d v="2022-05-17T00:00:00"/>
    <m/>
    <n v="4"/>
    <s v="Rolloff"/>
    <x v="0"/>
    <x v="4"/>
    <n v="3660"/>
    <n v="1.83"/>
    <n v="219.60000000000002"/>
    <s v="Final Pull"/>
    <n v="12798717"/>
    <x v="0"/>
    <s v="R Livingston # 6"/>
    <x v="2"/>
    <x v="0"/>
  </r>
  <r>
    <d v="2022-05-17T00:00:00"/>
    <m/>
    <n v="5"/>
    <s v="Rolloff"/>
    <x v="0"/>
    <x v="4"/>
    <n v="3700"/>
    <n v="1.85"/>
    <n v="222"/>
    <s v="Dump &amp; Return"/>
    <n v="261363"/>
    <x v="0"/>
    <s v="Wiegardts # L5"/>
    <x v="2"/>
    <x v="0"/>
  </r>
  <r>
    <d v="2022-05-17T00:00:00"/>
    <m/>
    <n v="5"/>
    <s v="Rolloff"/>
    <x v="0"/>
    <x v="4"/>
    <n v="6800"/>
    <n v="3.4"/>
    <n v="408"/>
    <s v="Dump &amp; Return"/>
    <n v="271296"/>
    <x v="0"/>
    <s v="Jacks # 3L30"/>
    <x v="2"/>
    <x v="0"/>
  </r>
  <r>
    <d v="2022-05-17T00:00:00"/>
    <m/>
    <n v="5"/>
    <s v="Rolloff"/>
    <x v="0"/>
    <x v="4"/>
    <n v="14960"/>
    <n v="7.48"/>
    <n v="897.6"/>
    <s v="Dump &amp; Return"/>
    <s v="268662-001"/>
    <x v="0"/>
    <s v="SHOA Comp #2"/>
    <x v="2"/>
    <x v="0"/>
  </r>
  <r>
    <d v="2022-05-18T00:00:00"/>
    <m/>
    <n v="14"/>
    <n v="4"/>
    <x v="2"/>
    <x v="4"/>
    <n v="15600"/>
    <n v="7.8"/>
    <n v="936"/>
    <m/>
    <m/>
    <x v="1"/>
    <m/>
    <x v="2"/>
    <x v="0"/>
  </r>
  <r>
    <d v="2022-05-18T00:00:00"/>
    <m/>
    <n v="16"/>
    <n v="2"/>
    <x v="2"/>
    <x v="4"/>
    <n v="18300"/>
    <n v="9.15"/>
    <n v="1098"/>
    <m/>
    <m/>
    <x v="1"/>
    <m/>
    <x v="2"/>
    <x v="0"/>
  </r>
  <r>
    <d v="2022-05-18T00:00:00"/>
    <m/>
    <n v="17"/>
    <n v="1"/>
    <x v="2"/>
    <x v="4"/>
    <n v="20580"/>
    <n v="10.29"/>
    <n v="1234.8"/>
    <m/>
    <m/>
    <x v="1"/>
    <m/>
    <x v="2"/>
    <x v="0"/>
  </r>
  <r>
    <d v="2022-05-18T00:00:00"/>
    <m/>
    <n v="18"/>
    <n v="3"/>
    <x v="2"/>
    <x v="4"/>
    <n v="10940"/>
    <n v="5.47"/>
    <n v="656.4"/>
    <m/>
    <m/>
    <x v="1"/>
    <m/>
    <x v="2"/>
    <x v="0"/>
  </r>
  <r>
    <d v="2022-05-18T00:00:00"/>
    <m/>
    <n v="3"/>
    <s v="Rolloff"/>
    <x v="0"/>
    <x v="4"/>
    <n v="7460"/>
    <n v="3.73"/>
    <n v="447.6"/>
    <s v="Final Pull"/>
    <s v="263662-004"/>
    <x v="0"/>
    <s v="M Knecht # 2"/>
    <x v="2"/>
    <x v="0"/>
  </r>
  <r>
    <d v="2022-05-18T00:00:00"/>
    <m/>
    <n v="3"/>
    <s v="Rolloff"/>
    <x v="0"/>
    <x v="4"/>
    <n v="3380"/>
    <n v="1.69"/>
    <n v="202.79999999999998"/>
    <s v="Final Pull"/>
    <n v="12798537"/>
    <x v="0"/>
    <s v="C Klever # 8"/>
    <x v="2"/>
    <x v="0"/>
  </r>
  <r>
    <d v="2022-05-19T00:00:00"/>
    <m/>
    <n v="14"/>
    <n v="3"/>
    <x v="2"/>
    <x v="4"/>
    <n v="14760"/>
    <n v="7.38"/>
    <n v="885.6"/>
    <m/>
    <m/>
    <x v="1"/>
    <m/>
    <x v="2"/>
    <x v="0"/>
  </r>
  <r>
    <d v="2022-05-19T00:00:00"/>
    <m/>
    <n v="16"/>
    <n v="2"/>
    <x v="2"/>
    <x v="4"/>
    <n v="15100"/>
    <n v="7.55"/>
    <n v="906"/>
    <m/>
    <m/>
    <x v="1"/>
    <m/>
    <x v="2"/>
    <x v="0"/>
  </r>
  <r>
    <d v="2022-05-19T00:00:00"/>
    <m/>
    <n v="18"/>
    <n v="1"/>
    <x v="2"/>
    <x v="4"/>
    <n v="22060"/>
    <n v="11.03"/>
    <n v="1323.6"/>
    <m/>
    <m/>
    <x v="1"/>
    <m/>
    <x v="2"/>
    <x v="0"/>
  </r>
  <r>
    <d v="2022-05-19T00:00:00"/>
    <m/>
    <n v="2"/>
    <s v="Rolloff"/>
    <x v="0"/>
    <x v="4"/>
    <n v="2840"/>
    <n v="1.42"/>
    <n v="170.39999999999998"/>
    <s v="Dump &amp; Return"/>
    <n v="273083"/>
    <x v="0"/>
    <s v="1000 Trails # C 6"/>
    <x v="2"/>
    <x v="0"/>
  </r>
  <r>
    <d v="2022-05-23T00:00:00"/>
    <m/>
    <n v="2"/>
    <s v="Rolloff"/>
    <x v="0"/>
    <x v="4"/>
    <n v="4580"/>
    <n v="2.29"/>
    <n v="274.8"/>
    <s v="Dump &amp; Return"/>
    <n v="272295"/>
    <x v="0"/>
    <s v="L Ryan #9"/>
    <x v="2"/>
    <x v="0"/>
  </r>
  <r>
    <d v="2022-05-19T00:00:00"/>
    <m/>
    <n v="2"/>
    <s v="Rolloff"/>
    <x v="0"/>
    <x v="4"/>
    <n v="2680"/>
    <n v="1.34"/>
    <n v="160.80000000000001"/>
    <s v="Final Pull"/>
    <s v="261740-002"/>
    <x v="0"/>
    <s v="M Glazier  #3"/>
    <x v="2"/>
    <x v="0"/>
  </r>
  <r>
    <d v="2022-05-19T00:00:00"/>
    <m/>
    <n v="2"/>
    <s v="Rolloff"/>
    <x v="0"/>
    <x v="4"/>
    <n v="4320"/>
    <n v="2.16"/>
    <n v="259.20000000000005"/>
    <s v="Final Pull"/>
    <n v="266369"/>
    <x v="0"/>
    <s v="C Dittbener # 28"/>
    <x v="2"/>
    <x v="0"/>
  </r>
  <r>
    <d v="2022-05-20T00:00:00"/>
    <m/>
    <n v="16"/>
    <n v="1"/>
    <x v="3"/>
    <x v="4"/>
    <n v="30300"/>
    <n v="15.15"/>
    <n v="1818"/>
    <m/>
    <m/>
    <x v="1"/>
    <m/>
    <x v="2"/>
    <x v="0"/>
  </r>
  <r>
    <d v="2022-05-20T00:00:00"/>
    <m/>
    <n v="17"/>
    <n v="2"/>
    <x v="2"/>
    <x v="4"/>
    <n v="17300"/>
    <n v="8.65"/>
    <n v="1038"/>
    <m/>
    <m/>
    <x v="1"/>
    <m/>
    <x v="2"/>
    <x v="0"/>
  </r>
  <r>
    <d v="2022-05-20T00:00:00"/>
    <m/>
    <n v="18"/>
    <n v="3"/>
    <x v="2"/>
    <x v="4"/>
    <n v="11080"/>
    <n v="5.54"/>
    <n v="664.8"/>
    <m/>
    <m/>
    <x v="1"/>
    <m/>
    <x v="2"/>
    <x v="0"/>
  </r>
  <r>
    <d v="2022-05-20T00:00:00"/>
    <m/>
    <n v="2"/>
    <s v="Rolloff"/>
    <x v="0"/>
    <x v="4"/>
    <n v="3660"/>
    <n v="1.83"/>
    <n v="219.60000000000002"/>
    <s v="Dump &amp; Return"/>
    <n v="12798928"/>
    <x v="0"/>
    <s v=" D McPherson # 21"/>
    <x v="2"/>
    <x v="0"/>
  </r>
  <r>
    <d v="2022-05-20T00:00:00"/>
    <m/>
    <n v="2"/>
    <s v="Rolloff"/>
    <x v="0"/>
    <x v="4"/>
    <n v="1900"/>
    <n v="0.95"/>
    <n v="114"/>
    <s v="Final Pull"/>
    <n v="12797229"/>
    <x v="0"/>
    <s v="M Allinger # 22"/>
    <x v="2"/>
    <x v="0"/>
  </r>
  <r>
    <d v="2022-05-20T00:00:00"/>
    <m/>
    <n v="2"/>
    <s v="Rolloff"/>
    <x v="0"/>
    <x v="4"/>
    <n v="4020"/>
    <n v="2.0099999999999998"/>
    <n v="241.2"/>
    <s v="Dump &amp; Return"/>
    <n v="271296"/>
    <x v="0"/>
    <s v="Jack's Country Store # c9"/>
    <x v="2"/>
    <x v="0"/>
  </r>
  <r>
    <d v="2022-05-20T00:00:00"/>
    <m/>
    <n v="4"/>
    <s v="Rolloff"/>
    <x v="0"/>
    <x v="4"/>
    <n v="5000"/>
    <n v="2.5"/>
    <n v="300"/>
    <s v="Final Pull"/>
    <s v="261306-002"/>
    <x v="0"/>
    <s v="D Sliva # 11"/>
    <x v="2"/>
    <x v="0"/>
  </r>
  <r>
    <d v="2022-05-23T00:00:00"/>
    <m/>
    <n v="14"/>
    <n v="4"/>
    <x v="2"/>
    <x v="4"/>
    <n v="10360"/>
    <n v="5.18"/>
    <n v="621.59999999999991"/>
    <m/>
    <m/>
    <x v="1"/>
    <m/>
    <x v="2"/>
    <x v="0"/>
  </r>
  <r>
    <d v="2022-05-23T00:00:00"/>
    <m/>
    <n v="15"/>
    <n v="1"/>
    <x v="3"/>
    <x v="4"/>
    <n v="32100"/>
    <n v="16.05"/>
    <n v="1926"/>
    <m/>
    <m/>
    <x v="1"/>
    <m/>
    <x v="2"/>
    <x v="0"/>
  </r>
  <r>
    <d v="2022-05-23T00:00:00"/>
    <m/>
    <n v="17"/>
    <n v="3"/>
    <x v="2"/>
    <x v="4"/>
    <n v="20820"/>
    <n v="10.41"/>
    <n v="1249.2"/>
    <m/>
    <m/>
    <x v="1"/>
    <m/>
    <x v="2"/>
    <x v="0"/>
  </r>
  <r>
    <d v="2022-05-23T00:00:00"/>
    <m/>
    <n v="18"/>
    <n v="2"/>
    <x v="2"/>
    <x v="4"/>
    <n v="11860"/>
    <n v="5.93"/>
    <n v="711.59999999999991"/>
    <m/>
    <m/>
    <x v="1"/>
    <m/>
    <x v="2"/>
    <x v="0"/>
  </r>
  <r>
    <d v="2022-05-23T00:00:00"/>
    <m/>
    <n v="5"/>
    <s v="Rolloff"/>
    <x v="0"/>
    <x v="4"/>
    <n v="8060"/>
    <n v="4.03"/>
    <n v="483.6"/>
    <s v="Final Pull"/>
    <s v="273618-002"/>
    <x v="0"/>
    <s v="C Kleingbart # 230"/>
    <x v="2"/>
    <x v="0"/>
  </r>
  <r>
    <d v="2022-05-23T00:00:00"/>
    <m/>
    <n v="5"/>
    <s v="Rolloff"/>
    <x v="0"/>
    <x v="4"/>
    <n v="3680"/>
    <n v="1.84"/>
    <n v="220.8"/>
    <s v="Dump &amp; Return"/>
    <n v="266390"/>
    <x v="0"/>
    <s v=" SB Products # L9"/>
    <x v="2"/>
    <x v="0"/>
  </r>
  <r>
    <d v="2022-05-23T00:00:00"/>
    <m/>
    <n v="5"/>
    <s v="Rolloff"/>
    <x v="0"/>
    <x v="4"/>
    <n v="3000"/>
    <n v="1.5"/>
    <n v="180"/>
    <s v="Dump &amp; Return"/>
    <n v="269949"/>
    <x v="0"/>
    <s v="Okies #C4"/>
    <x v="2"/>
    <x v="0"/>
  </r>
  <r>
    <d v="2022-05-24T00:00:00"/>
    <m/>
    <n v="15"/>
    <n v="4"/>
    <x v="2"/>
    <x v="4"/>
    <n v="9160"/>
    <n v="4.58"/>
    <n v="549.6"/>
    <m/>
    <m/>
    <x v="1"/>
    <m/>
    <x v="2"/>
    <x v="0"/>
  </r>
  <r>
    <d v="2022-05-24T00:00:00"/>
    <m/>
    <n v="16"/>
    <n v="1"/>
    <x v="2"/>
    <x v="4"/>
    <n v="27540"/>
    <n v="13.77"/>
    <n v="1652.3999999999999"/>
    <m/>
    <m/>
    <x v="1"/>
    <m/>
    <x v="2"/>
    <x v="0"/>
  </r>
  <r>
    <d v="2022-05-24T00:00:00"/>
    <m/>
    <n v="17"/>
    <n v="2"/>
    <x v="2"/>
    <x v="4"/>
    <n v="9940"/>
    <n v="4.97"/>
    <n v="596.4"/>
    <m/>
    <m/>
    <x v="1"/>
    <m/>
    <x v="2"/>
    <x v="0"/>
  </r>
  <r>
    <d v="2022-05-24T00:00:00"/>
    <m/>
    <n v="18"/>
    <n v="3"/>
    <x v="2"/>
    <x v="4"/>
    <n v="19380"/>
    <n v="9.69"/>
    <n v="1162.8"/>
    <m/>
    <m/>
    <x v="1"/>
    <m/>
    <x v="2"/>
    <x v="0"/>
  </r>
  <r>
    <d v="2022-05-24T00:00:00"/>
    <m/>
    <n v="2"/>
    <s v="Rolloff"/>
    <x v="0"/>
    <x v="4"/>
    <n v="4680"/>
    <n v="2.34"/>
    <n v="280.79999999999995"/>
    <s v="Dump &amp; Return"/>
    <n v="270389"/>
    <x v="0"/>
    <s v="Willapa Market Place #C 10"/>
    <x v="2"/>
    <x v="0"/>
  </r>
  <r>
    <d v="2022-05-24T00:00:00"/>
    <m/>
    <n v="3"/>
    <s v="Rolloff"/>
    <x v="0"/>
    <x v="4"/>
    <n v="5800"/>
    <n v="2.9"/>
    <n v="348"/>
    <s v="Dump &amp; Return"/>
    <n v="272077"/>
    <x v="0"/>
    <s v="Chautauqua Lodge  compactor"/>
    <x v="2"/>
    <x v="0"/>
  </r>
  <r>
    <d v="2022-05-24T00:00:00"/>
    <m/>
    <n v="3"/>
    <s v="Rolloff"/>
    <x v="0"/>
    <x v="4"/>
    <n v="2640"/>
    <n v="1.32"/>
    <n v="158.4"/>
    <s v="Final Pull"/>
    <n v="12797876"/>
    <x v="0"/>
    <s v="R Spahman # 1"/>
    <x v="2"/>
    <x v="0"/>
  </r>
  <r>
    <d v="2022-05-24T00:00:00"/>
    <m/>
    <n v="3"/>
    <s v="Rolloff"/>
    <x v="0"/>
    <x v="4"/>
    <n v="4120"/>
    <n v="2.06"/>
    <n v="247.20000000000002"/>
    <s v="Dump &amp; Return"/>
    <s v="233292-002"/>
    <x v="0"/>
    <s v="S Weie # 330"/>
    <x v="2"/>
    <x v="0"/>
  </r>
  <r>
    <d v="2022-05-25T00:00:00"/>
    <m/>
    <n v="14"/>
    <n v="4"/>
    <x v="2"/>
    <x v="4"/>
    <n v="19060"/>
    <n v="9.5299999999999994"/>
    <n v="1143.5999999999999"/>
    <m/>
    <m/>
    <x v="1"/>
    <m/>
    <x v="2"/>
    <x v="0"/>
  </r>
  <r>
    <d v="2022-05-25T00:00:00"/>
    <m/>
    <n v="16"/>
    <n v="2"/>
    <x v="2"/>
    <x v="4"/>
    <n v="18720"/>
    <n v="9.36"/>
    <n v="1123.1999999999998"/>
    <m/>
    <m/>
    <x v="1"/>
    <m/>
    <x v="2"/>
    <x v="0"/>
  </r>
  <r>
    <d v="2022-05-25T00:00:00"/>
    <m/>
    <n v="17"/>
    <n v="1"/>
    <x v="2"/>
    <x v="4"/>
    <n v="25400"/>
    <n v="12.7"/>
    <n v="1524"/>
    <m/>
    <m/>
    <x v="1"/>
    <m/>
    <x v="2"/>
    <x v="0"/>
  </r>
  <r>
    <d v="2022-05-25T00:00:00"/>
    <m/>
    <n v="18"/>
    <n v="3"/>
    <x v="2"/>
    <x v="4"/>
    <n v="12440"/>
    <n v="6.22"/>
    <n v="746.4"/>
    <m/>
    <m/>
    <x v="1"/>
    <m/>
    <x v="2"/>
    <x v="0"/>
  </r>
  <r>
    <d v="2022-05-25T00:00:00"/>
    <s v="`"/>
    <n v="2"/>
    <s v="Rolloff"/>
    <x v="0"/>
    <x v="4"/>
    <n v="1960"/>
    <n v="0.98"/>
    <n v="117.6"/>
    <s v="Dump &amp; Return"/>
    <n v="12798338"/>
    <x v="0"/>
    <s v="Bornstein Seafoods  # L10"/>
    <x v="2"/>
    <x v="0"/>
  </r>
  <r>
    <d v="2022-05-25T00:00:00"/>
    <m/>
    <n v="2"/>
    <s v="Rolloff"/>
    <x v="0"/>
    <x v="4"/>
    <n v="2840"/>
    <n v="1.42"/>
    <n v="170.39999999999998"/>
    <s v="Dump &amp; Return"/>
    <s v="270950-001"/>
    <x v="0"/>
    <s v="City of Long Beach # C3"/>
    <x v="2"/>
    <x v="0"/>
  </r>
  <r>
    <d v="2022-05-25T00:00:00"/>
    <m/>
    <n v="3"/>
    <s v="Rolloff"/>
    <x v="0"/>
    <x v="4"/>
    <n v="11120"/>
    <n v="5.56"/>
    <n v="667.19999999999993"/>
    <s v="Dump &amp; Return"/>
    <s v="268662-001"/>
    <x v="0"/>
    <s v="SHOA Comp # 1"/>
    <x v="2"/>
    <x v="0"/>
  </r>
  <r>
    <d v="2022-05-25T00:00:00"/>
    <m/>
    <n v="3"/>
    <s v="Rolloff"/>
    <x v="0"/>
    <x v="4"/>
    <n v="12140"/>
    <n v="6.07"/>
    <n v="728.40000000000009"/>
    <s v="Dump &amp; Return"/>
    <s v="268662-001"/>
    <x v="0"/>
    <s v="SHOA Comp #2"/>
    <x v="2"/>
    <x v="0"/>
  </r>
  <r>
    <d v="2022-05-26T00:00:00"/>
    <m/>
    <n v="16"/>
    <n v="2"/>
    <x v="2"/>
    <x v="4"/>
    <n v="16460"/>
    <n v="8.23"/>
    <n v="987.6"/>
    <m/>
    <m/>
    <x v="1"/>
    <m/>
    <x v="2"/>
    <x v="0"/>
  </r>
  <r>
    <d v="2022-05-26T00:00:00"/>
    <m/>
    <n v="17"/>
    <n v="3"/>
    <x v="2"/>
    <x v="4"/>
    <n v="15120"/>
    <n v="7.56"/>
    <n v="907.19999999999993"/>
    <m/>
    <m/>
    <x v="1"/>
    <m/>
    <x v="2"/>
    <x v="0"/>
  </r>
  <r>
    <d v="2022-05-26T00:00:00"/>
    <m/>
    <n v="18"/>
    <n v="1"/>
    <x v="2"/>
    <x v="4"/>
    <n v="23040"/>
    <n v="11.52"/>
    <n v="1382.3999999999999"/>
    <m/>
    <m/>
    <x v="1"/>
    <m/>
    <x v="2"/>
    <x v="0"/>
  </r>
  <r>
    <d v="2022-05-26T00:00:00"/>
    <m/>
    <n v="4"/>
    <s v="Rolloff"/>
    <x v="0"/>
    <x v="4"/>
    <n v="2800"/>
    <n v="1.4"/>
    <n v="168"/>
    <s v="Dump &amp; Return"/>
    <n v="273083"/>
    <x v="0"/>
    <s v="1000 Trails # C 6"/>
    <x v="2"/>
    <x v="0"/>
  </r>
  <r>
    <d v="2022-05-26T00:00:00"/>
    <m/>
    <n v="4"/>
    <s v="Rolloff"/>
    <x v="0"/>
    <x v="4"/>
    <n v="5980"/>
    <n v="2.99"/>
    <n v="358.8"/>
    <s v="Dump &amp; Return"/>
    <n v="271296"/>
    <x v="0"/>
    <s v="Jack's Country Store # 4L"/>
    <x v="2"/>
    <x v="0"/>
  </r>
  <r>
    <d v="2022-05-27T00:00:00"/>
    <m/>
    <n v="16"/>
    <n v="1"/>
    <x v="3"/>
    <x v="4"/>
    <n v="32500"/>
    <n v="16.25"/>
    <n v="1950"/>
    <m/>
    <m/>
    <x v="1"/>
    <m/>
    <x v="2"/>
    <x v="0"/>
  </r>
  <r>
    <d v="2022-05-27T00:00:00"/>
    <m/>
    <n v="17"/>
    <n v="2"/>
    <x v="2"/>
    <x v="4"/>
    <n v="18680"/>
    <n v="9.34"/>
    <n v="1120.8"/>
    <m/>
    <m/>
    <x v="1"/>
    <m/>
    <x v="2"/>
    <x v="0"/>
  </r>
  <r>
    <d v="2022-05-27T00:00:00"/>
    <m/>
    <n v="18"/>
    <n v="3"/>
    <x v="2"/>
    <x v="4"/>
    <n v="10900"/>
    <n v="5.45"/>
    <n v="654"/>
    <m/>
    <m/>
    <x v="1"/>
    <m/>
    <x v="2"/>
    <x v="0"/>
  </r>
  <r>
    <d v="2022-05-27T00:00:00"/>
    <m/>
    <n v="2"/>
    <s v="Rolloff"/>
    <x v="0"/>
    <x v="4"/>
    <n v="5320"/>
    <n v="2.66"/>
    <n v="319.20000000000005"/>
    <s v="Dump &amp; Return"/>
    <s v="266494-002"/>
    <x v="0"/>
    <s v="Beacon RV #3030"/>
    <x v="2"/>
    <x v="0"/>
  </r>
  <r>
    <d v="2022-05-27T00:00:00"/>
    <m/>
    <n v="2"/>
    <s v="Rolloff"/>
    <x v="0"/>
    <x v="4"/>
    <n v="4480"/>
    <n v="2.2400000000000002"/>
    <n v="268.8"/>
    <s v="Dump &amp; Return"/>
    <n v="274237"/>
    <x v="0"/>
    <s v="Safe Co Seafood # L6"/>
    <x v="2"/>
    <x v="0"/>
  </r>
  <r>
    <d v="2022-05-27T00:00:00"/>
    <m/>
    <n v="2"/>
    <s v="Rolloff"/>
    <x v="0"/>
    <x v="4"/>
    <n v="13300"/>
    <n v="6.65"/>
    <n v="798"/>
    <s v="Final Pull"/>
    <n v="12799239"/>
    <x v="0"/>
    <s v="Aled Quality Roofing # 1430"/>
    <x v="2"/>
    <x v="0"/>
  </r>
  <r>
    <d v="2022-05-27T00:00:00"/>
    <m/>
    <n v="3"/>
    <s v="Rolloff"/>
    <x v="0"/>
    <x v="4"/>
    <n v="2660"/>
    <n v="1.33"/>
    <n v="159.60000000000002"/>
    <s v="Dump &amp; Return"/>
    <n v="263833"/>
    <x v="0"/>
    <s v="Nisbet Oyster # C8"/>
    <x v="2"/>
    <x v="0"/>
  </r>
  <r>
    <d v="2022-05-30T00:00:00"/>
    <m/>
    <n v="14"/>
    <n v="4"/>
    <x v="2"/>
    <x v="4"/>
    <n v="11180"/>
    <n v="5.59"/>
    <n v="670.8"/>
    <m/>
    <m/>
    <x v="1"/>
    <m/>
    <x v="2"/>
    <x v="0"/>
  </r>
  <r>
    <d v="2022-05-30T00:00:00"/>
    <m/>
    <n v="16"/>
    <n v="1"/>
    <x v="3"/>
    <x v="4"/>
    <n v="34300"/>
    <n v="17.149999999999999"/>
    <n v="2058"/>
    <m/>
    <m/>
    <x v="1"/>
    <m/>
    <x v="2"/>
    <x v="0"/>
  </r>
  <r>
    <d v="2022-05-30T00:00:00"/>
    <m/>
    <n v="17"/>
    <n v="3"/>
    <x v="2"/>
    <x v="4"/>
    <n v="19420"/>
    <n v="9.7100000000000009"/>
    <n v="1165.2"/>
    <m/>
    <m/>
    <x v="1"/>
    <m/>
    <x v="2"/>
    <x v="0"/>
  </r>
  <r>
    <d v="2022-05-30T00:00:00"/>
    <m/>
    <n v="18"/>
    <n v="2"/>
    <x v="2"/>
    <x v="4"/>
    <n v="9900"/>
    <n v="4.95"/>
    <n v="594"/>
    <m/>
    <m/>
    <x v="1"/>
    <m/>
    <x v="2"/>
    <x v="0"/>
  </r>
  <r>
    <d v="2022-05-30T00:00:00"/>
    <m/>
    <n v="3"/>
    <s v="Rolloff"/>
    <x v="0"/>
    <x v="4"/>
    <n v="5480"/>
    <n v="2.74"/>
    <n v="328.8"/>
    <s v="Final Pull"/>
    <s v="267857-002"/>
    <x v="0"/>
    <s v="K Zumbuhl # 730"/>
    <x v="2"/>
    <x v="0"/>
  </r>
  <r>
    <d v="2022-05-30T00:00:00"/>
    <m/>
    <n v="5"/>
    <s v="Rolloff"/>
    <x v="0"/>
    <x v="4"/>
    <n v="2980"/>
    <n v="1.49"/>
    <n v="178.8"/>
    <s v="Final Pull"/>
    <s v="265288-002"/>
    <x v="0"/>
    <s v="DCN Rentals # 11"/>
    <x v="2"/>
    <x v="0"/>
  </r>
  <r>
    <d v="2022-05-30T00:00:00"/>
    <m/>
    <n v="5"/>
    <s v="Rolloff"/>
    <x v="0"/>
    <x v="4"/>
    <n v="3900"/>
    <n v="1.95"/>
    <n v="234"/>
    <s v="Dump &amp; Return"/>
    <n v="274237"/>
    <x v="0"/>
    <s v="Safe Co Seafood # L6"/>
    <x v="2"/>
    <x v="0"/>
  </r>
  <r>
    <d v="2022-05-31T00:00:00"/>
    <m/>
    <n v="9"/>
    <n v="2"/>
    <x v="2"/>
    <x v="4"/>
    <n v="4620"/>
    <n v="2.31"/>
    <n v="277.2"/>
    <m/>
    <m/>
    <x v="1"/>
    <m/>
    <x v="2"/>
    <x v="0"/>
  </r>
  <r>
    <d v="2022-05-31T00:00:00"/>
    <m/>
    <n v="14"/>
    <n v="4"/>
    <x v="2"/>
    <x v="4"/>
    <n v="9220"/>
    <n v="4.6100000000000003"/>
    <n v="553.20000000000005"/>
    <m/>
    <m/>
    <x v="1"/>
    <m/>
    <x v="2"/>
    <x v="0"/>
  </r>
  <r>
    <d v="2022-05-31T00:00:00"/>
    <m/>
    <n v="15"/>
    <n v="3"/>
    <x v="2"/>
    <x v="4"/>
    <n v="20940"/>
    <n v="10.47"/>
    <n v="1256.4000000000001"/>
    <m/>
    <m/>
    <x v="1"/>
    <m/>
    <x v="2"/>
    <x v="0"/>
  </r>
  <r>
    <d v="2022-05-31T00:00:00"/>
    <m/>
    <n v="16"/>
    <n v="1"/>
    <x v="2"/>
    <x v="4"/>
    <n v="27200"/>
    <n v="13.6"/>
    <n v="1632"/>
    <m/>
    <m/>
    <x v="1"/>
    <m/>
    <x v="2"/>
    <x v="0"/>
  </r>
  <r>
    <d v="2022-05-31T00:00:00"/>
    <m/>
    <n v="2"/>
    <s v="Rolloff"/>
    <x v="0"/>
    <x v="4"/>
    <n v="4300"/>
    <n v="2.15"/>
    <n v="258"/>
    <s v="Dump &amp; Return"/>
    <s v="12797190-001"/>
    <x v="0"/>
    <s v="Weyco Trach # 1L"/>
    <x v="2"/>
    <x v="0"/>
  </r>
  <r>
    <d v="2022-05-31T00:00:00"/>
    <m/>
    <n v="2"/>
    <s v="Rolloff"/>
    <x v="0"/>
    <x v="4"/>
    <n v="7280"/>
    <n v="3.64"/>
    <n v="436.8"/>
    <s v="Dump &amp; Return"/>
    <n v="12798936"/>
    <x v="0"/>
    <s v="Rognlins # 2130"/>
    <x v="2"/>
    <x v="0"/>
  </r>
  <r>
    <d v="2022-05-31T00:00:00"/>
    <m/>
    <n v="3"/>
    <s v="Rolloff"/>
    <x v="0"/>
    <x v="4"/>
    <n v="6220"/>
    <n v="3.11"/>
    <n v="373.2"/>
    <s v="Dump &amp; Return"/>
    <n v="271296"/>
    <x v="0"/>
    <s v="Jack's Country Store # 4L"/>
    <x v="2"/>
    <x v="0"/>
  </r>
  <r>
    <d v="2022-05-31T00:00:00"/>
    <m/>
    <n v="3"/>
    <s v="Rolloff"/>
    <x v="0"/>
    <x v="4"/>
    <n v="7180"/>
    <n v="3.59"/>
    <n v="430.79999999999995"/>
    <s v="Dump &amp; Return"/>
    <s v="268662-001"/>
    <x v="0"/>
    <s v="SHOA Comp #1"/>
    <x v="2"/>
    <x v="0"/>
  </r>
  <r>
    <d v="2022-05-31T00:00:00"/>
    <m/>
    <n v="3"/>
    <s v="Rolloff"/>
    <x v="0"/>
    <x v="4"/>
    <n v="12160"/>
    <n v="6.08"/>
    <n v="729.6"/>
    <s v="Dump &amp; Return"/>
    <s v="268662-001"/>
    <x v="0"/>
    <s v="SHOA Comp #2"/>
    <x v="2"/>
    <x v="0"/>
  </r>
  <r>
    <d v="2022-05-31T00:00:00"/>
    <m/>
    <n v="3"/>
    <s v="Rolloff"/>
    <x v="0"/>
    <x v="4"/>
    <n v="4060"/>
    <n v="2.0299999999999998"/>
    <n v="243.59999999999997"/>
    <s v="Final Pull"/>
    <n v="12799440"/>
    <x v="0"/>
    <s v="D Ellis # 2230"/>
    <x v="2"/>
    <x v="0"/>
  </r>
  <r>
    <d v="2022-05-31T00:00:00"/>
    <m/>
    <n v="4"/>
    <s v="Rolloff"/>
    <x v="0"/>
    <x v="4"/>
    <n v="4260"/>
    <n v="2.13"/>
    <n v="255.6"/>
    <s v="Final Pull"/>
    <s v="12798407-002"/>
    <x v="0"/>
    <s v="J Rergrim # 130"/>
    <x v="2"/>
    <x v="0"/>
  </r>
  <r>
    <d v="2022-06-01T00:00:00"/>
    <m/>
    <n v="16"/>
    <n v="2"/>
    <x v="2"/>
    <x v="4"/>
    <n v="21240"/>
    <n v="10.62"/>
    <n v="1274.3999999999999"/>
    <m/>
    <m/>
    <x v="1"/>
    <m/>
    <x v="2"/>
    <x v="1"/>
  </r>
  <r>
    <d v="2022-06-01T00:00:00"/>
    <m/>
    <n v="17"/>
    <n v="1"/>
    <x v="2"/>
    <x v="4"/>
    <n v="32460"/>
    <n v="16.23"/>
    <n v="1947.6000000000001"/>
    <m/>
    <m/>
    <x v="1"/>
    <m/>
    <x v="2"/>
    <x v="1"/>
  </r>
  <r>
    <d v="2022-06-01T00:00:00"/>
    <m/>
    <n v="18"/>
    <n v="3"/>
    <x v="2"/>
    <x v="4"/>
    <n v="12420"/>
    <n v="6.21"/>
    <n v="745.2"/>
    <m/>
    <m/>
    <x v="1"/>
    <m/>
    <x v="2"/>
    <x v="1"/>
  </r>
  <r>
    <d v="2022-06-01T00:00:00"/>
    <m/>
    <n v="5"/>
    <s v="Rolloff"/>
    <x v="0"/>
    <x v="4"/>
    <n v="4320"/>
    <n v="2.16"/>
    <n v="259.20000000000005"/>
    <s v="Dump &amp; Return"/>
    <n v="274237"/>
    <x v="0"/>
    <s v="Safeco # L 6"/>
    <x v="2"/>
    <x v="1"/>
  </r>
  <r>
    <d v="2022-06-01T00:00:00"/>
    <m/>
    <n v="5"/>
    <s v="Rolloff"/>
    <x v="0"/>
    <x v="4"/>
    <n v="5960"/>
    <n v="2.98"/>
    <n v="357.6"/>
    <s v="Final Pull"/>
    <n v="12799070"/>
    <x v="0"/>
    <s v="T Jirava # 1230"/>
    <x v="2"/>
    <x v="1"/>
  </r>
  <r>
    <d v="2022-06-01T00:00:00"/>
    <m/>
    <n v="5"/>
    <s v="Rolloff"/>
    <x v="0"/>
    <x v="4"/>
    <n v="3540"/>
    <n v="1.77"/>
    <n v="212.4"/>
    <s v="Dump &amp; Return"/>
    <s v="270950-001"/>
    <x v="0"/>
    <s v="City of LB #C 3"/>
    <x v="2"/>
    <x v="1"/>
  </r>
  <r>
    <d v="2022-06-01T00:00:00"/>
    <m/>
    <n v="5"/>
    <s v="Rolloff"/>
    <x v="0"/>
    <x v="4"/>
    <n v="2160"/>
    <n v="1.08"/>
    <n v="129.60000000000002"/>
    <s v="Final Pull"/>
    <n v="12799213"/>
    <x v="0"/>
    <s v="A Boyd # 2160"/>
    <x v="2"/>
    <x v="1"/>
  </r>
  <r>
    <d v="2022-06-01T00:00:00"/>
    <m/>
    <n v="5"/>
    <s v="Rolloff"/>
    <x v="0"/>
    <x v="4"/>
    <n v="3380"/>
    <n v="1.69"/>
    <n v="202.79999999999998"/>
    <s v="Dump &amp; Return"/>
    <n v="269949"/>
    <x v="0"/>
    <s v="Okies Thriftway # C 8"/>
    <x v="2"/>
    <x v="1"/>
  </r>
  <r>
    <d v="2022-06-02T00:00:00"/>
    <m/>
    <n v="16"/>
    <n v="2"/>
    <x v="2"/>
    <x v="4"/>
    <n v="18100"/>
    <n v="9.0500000000000007"/>
    <n v="1086"/>
    <m/>
    <m/>
    <x v="1"/>
    <m/>
    <x v="2"/>
    <x v="1"/>
  </r>
  <r>
    <d v="2022-06-02T00:00:00"/>
    <m/>
    <n v="17"/>
    <n v="3"/>
    <x v="2"/>
    <x v="4"/>
    <n v="16440"/>
    <n v="8.2200000000000006"/>
    <n v="986.40000000000009"/>
    <m/>
    <m/>
    <x v="1"/>
    <m/>
    <x v="2"/>
    <x v="1"/>
  </r>
  <r>
    <d v="2022-06-02T00:00:00"/>
    <m/>
    <n v="18"/>
    <n v="1"/>
    <x v="2"/>
    <x v="4"/>
    <n v="25480"/>
    <n v="12.74"/>
    <n v="1528.8"/>
    <m/>
    <m/>
    <x v="1"/>
    <m/>
    <x v="2"/>
    <x v="1"/>
  </r>
  <r>
    <d v="2022-06-02T00:00:00"/>
    <m/>
    <n v="2"/>
    <s v="Rolloff"/>
    <x v="0"/>
    <x v="4"/>
    <n v="3840"/>
    <n v="1.92"/>
    <n v="230.39999999999998"/>
    <s v="Dump &amp; Return"/>
    <n v="273083"/>
    <x v="0"/>
    <s v="1000 Trails #C6"/>
    <x v="2"/>
    <x v="1"/>
  </r>
  <r>
    <d v="2022-06-02T00:00:00"/>
    <m/>
    <n v="2"/>
    <s v="Rolloff"/>
    <x v="0"/>
    <x v="4"/>
    <n v="6600"/>
    <n v="3.3"/>
    <n v="396"/>
    <s v="Dump &amp; Return"/>
    <s v="271554-002"/>
    <x v="0"/>
    <s v="J Wardell # 1630 (emplyee)"/>
    <x v="2"/>
    <x v="1"/>
  </r>
  <r>
    <d v="2022-06-02T00:00:00"/>
    <m/>
    <n v="3"/>
    <s v="Rolloff"/>
    <x v="0"/>
    <x v="4"/>
    <n v="4620"/>
    <n v="2.31"/>
    <n v="277.2"/>
    <s v="Final Pull"/>
    <s v="271705-002"/>
    <x v="0"/>
    <s v="C. Burleson # 30"/>
    <x v="2"/>
    <x v="1"/>
  </r>
  <r>
    <d v="2022-06-03T00:00:00"/>
    <m/>
    <n v="16"/>
    <n v="1"/>
    <x v="3"/>
    <x v="4"/>
    <n v="30240"/>
    <n v="15.12"/>
    <n v="1814.3999999999999"/>
    <m/>
    <m/>
    <x v="1"/>
    <m/>
    <x v="2"/>
    <x v="1"/>
  </r>
  <r>
    <d v="2022-06-03T00:00:00"/>
    <m/>
    <n v="17"/>
    <n v="2"/>
    <x v="2"/>
    <x v="4"/>
    <n v="20400"/>
    <n v="10.199999999999999"/>
    <n v="1224"/>
    <m/>
    <m/>
    <x v="1"/>
    <m/>
    <x v="2"/>
    <x v="1"/>
  </r>
  <r>
    <d v="2022-06-03T00:00:00"/>
    <m/>
    <n v="18"/>
    <n v="3"/>
    <x v="2"/>
    <x v="4"/>
    <n v="11380"/>
    <n v="5.69"/>
    <n v="682.80000000000007"/>
    <m/>
    <m/>
    <x v="1"/>
    <m/>
    <x v="2"/>
    <x v="1"/>
  </r>
  <r>
    <d v="2022-06-03T00:00:00"/>
    <m/>
    <n v="2"/>
    <s v="Rolloff"/>
    <x v="0"/>
    <x v="4"/>
    <n v="3600"/>
    <n v="1.8"/>
    <n v="216"/>
    <s v="Final Pull"/>
    <n v="12799346"/>
    <x v="0"/>
    <s v="T Olson # 22"/>
    <x v="2"/>
    <x v="1"/>
  </r>
  <r>
    <d v="2022-06-03T00:00:00"/>
    <m/>
    <n v="2"/>
    <s v="Rolloff"/>
    <x v="0"/>
    <x v="4"/>
    <n v="960"/>
    <n v="0.48"/>
    <n v="57.599999999999994"/>
    <s v="Dump &amp; Return"/>
    <s v="270950-001"/>
    <x v="0"/>
    <s v="City of LB #C 3"/>
    <x v="2"/>
    <x v="1"/>
  </r>
  <r>
    <d v="2022-06-03T00:00:00"/>
    <m/>
    <n v="3"/>
    <s v="Rolloff"/>
    <x v="0"/>
    <x v="4"/>
    <n v="10380"/>
    <n v="5.19"/>
    <n v="622.80000000000007"/>
    <s v="Dump &amp; Return"/>
    <s v="261827-002"/>
    <x v="0"/>
    <s v="Naselle Youth Camp compactor"/>
    <x v="2"/>
    <x v="1"/>
  </r>
  <r>
    <d v="2022-06-06T00:00:00"/>
    <m/>
    <n v="14"/>
    <n v="4"/>
    <x v="2"/>
    <x v="4"/>
    <n v="12740"/>
    <n v="6.37"/>
    <n v="764.4"/>
    <m/>
    <m/>
    <x v="1"/>
    <m/>
    <x v="2"/>
    <x v="1"/>
  </r>
  <r>
    <d v="2022-06-06T00:00:00"/>
    <m/>
    <n v="15"/>
    <n v="1"/>
    <x v="3"/>
    <x v="4"/>
    <n v="8340"/>
    <n v="4.17"/>
    <n v="500.4"/>
    <m/>
    <m/>
    <x v="1"/>
    <m/>
    <x v="2"/>
    <x v="1"/>
  </r>
  <r>
    <d v="2022-06-06T00:00:00"/>
    <m/>
    <n v="16"/>
    <n v="1"/>
    <x v="3"/>
    <x v="4"/>
    <n v="23940"/>
    <n v="11.97"/>
    <n v="1436.4"/>
    <m/>
    <m/>
    <x v="1"/>
    <m/>
    <x v="2"/>
    <x v="1"/>
  </r>
  <r>
    <d v="2022-06-06T00:00:00"/>
    <m/>
    <n v="17"/>
    <n v="3"/>
    <x v="2"/>
    <x v="4"/>
    <n v="23360"/>
    <n v="11.68"/>
    <n v="1401.6"/>
    <m/>
    <m/>
    <x v="1"/>
    <m/>
    <x v="2"/>
    <x v="1"/>
  </r>
  <r>
    <d v="2022-06-06T00:00:00"/>
    <m/>
    <n v="18"/>
    <n v="2"/>
    <x v="2"/>
    <x v="4"/>
    <n v="12640"/>
    <n v="6.32"/>
    <n v="758.40000000000009"/>
    <m/>
    <m/>
    <x v="1"/>
    <m/>
    <x v="2"/>
    <x v="1"/>
  </r>
  <r>
    <d v="2022-06-06T00:00:00"/>
    <m/>
    <n v="2"/>
    <s v="Rolloff"/>
    <x v="0"/>
    <x v="4"/>
    <n v="1080"/>
    <n v="0.54"/>
    <n v="64.800000000000011"/>
    <s v="Final Pull"/>
    <s v="274107-002"/>
    <x v="0"/>
    <s v="P Hjembo #17"/>
    <x v="2"/>
    <x v="1"/>
  </r>
  <r>
    <d v="2022-06-06T00:00:00"/>
    <m/>
    <n v="5"/>
    <s v="Rolloff"/>
    <x v="0"/>
    <x v="4"/>
    <n v="3840"/>
    <n v="1.92"/>
    <n v="230.39999999999998"/>
    <s v="Final Pull"/>
    <n v="272632"/>
    <x v="0"/>
    <s v="M Morris # 14"/>
    <x v="2"/>
    <x v="1"/>
  </r>
  <r>
    <d v="2022-06-06T00:00:00"/>
    <m/>
    <n v="5"/>
    <s v="Rolloff"/>
    <x v="1"/>
    <x v="3"/>
    <n v="10220"/>
    <n v="5.1100000000000003"/>
    <n v="613.20000000000005"/>
    <s v="Dump &amp; Return"/>
    <s v="12797190-002"/>
    <x v="2"/>
    <s v="Weyco Wood Box "/>
    <x v="0"/>
    <x v="1"/>
  </r>
  <r>
    <d v="2022-06-06T00:00:00"/>
    <m/>
    <n v="5"/>
    <s v="Rolloff"/>
    <x v="0"/>
    <x v="4"/>
    <n v="6280"/>
    <n v="3.14"/>
    <n v="376.8"/>
    <s v="Dump &amp; Return"/>
    <n v="271296"/>
    <x v="0"/>
    <s v="Jack's  # 5L"/>
    <x v="2"/>
    <x v="1"/>
  </r>
  <r>
    <d v="2022-06-06T00:00:00"/>
    <m/>
    <n v="5"/>
    <s v="Rolloff"/>
    <x v="0"/>
    <x v="4"/>
    <n v="3500"/>
    <n v="1.75"/>
    <n v="210"/>
    <s v="Dump &amp; Return"/>
    <n v="269949"/>
    <x v="0"/>
    <s v="Okies Thriftway # C 8"/>
    <x v="2"/>
    <x v="1"/>
  </r>
  <r>
    <d v="2022-06-06T00:00:00"/>
    <m/>
    <n v="5"/>
    <s v="Rolloff"/>
    <x v="0"/>
    <x v="4"/>
    <n v="8560"/>
    <n v="4.28"/>
    <n v="513.6"/>
    <s v="Dump &amp; Return"/>
    <n v="12799647"/>
    <x v="0"/>
    <s v="C Huddleston # 1230"/>
    <x v="2"/>
    <x v="1"/>
  </r>
  <r>
    <d v="2022-06-07T00:00:00"/>
    <m/>
    <n v="14"/>
    <n v="4"/>
    <x v="2"/>
    <x v="4"/>
    <n v="10820"/>
    <n v="5.41"/>
    <n v="649.20000000000005"/>
    <m/>
    <m/>
    <x v="1"/>
    <m/>
    <x v="2"/>
    <x v="1"/>
  </r>
  <r>
    <d v="2022-06-07T00:00:00"/>
    <m/>
    <n v="16"/>
    <n v="1"/>
    <x v="2"/>
    <x v="4"/>
    <n v="28480"/>
    <n v="14.24"/>
    <n v="1708.8"/>
    <m/>
    <m/>
    <x v="1"/>
    <m/>
    <x v="2"/>
    <x v="1"/>
  </r>
  <r>
    <d v="2022-06-07T00:00:00"/>
    <m/>
    <n v="17"/>
    <n v="2"/>
    <x v="2"/>
    <x v="4"/>
    <n v="11160"/>
    <n v="5.58"/>
    <n v="669.6"/>
    <m/>
    <m/>
    <x v="1"/>
    <m/>
    <x v="2"/>
    <x v="1"/>
  </r>
  <r>
    <d v="2022-06-07T00:00:00"/>
    <m/>
    <n v="18"/>
    <n v="3"/>
    <x v="2"/>
    <x v="4"/>
    <n v="21760"/>
    <n v="10.88"/>
    <n v="1305.6000000000001"/>
    <m/>
    <m/>
    <x v="1"/>
    <m/>
    <x v="2"/>
    <x v="1"/>
  </r>
  <r>
    <d v="2022-06-07T00:00:00"/>
    <m/>
    <n v="2"/>
    <s v="Rolloff"/>
    <x v="0"/>
    <x v="4"/>
    <n v="17480"/>
    <n v="8.74"/>
    <n v="1048.8"/>
    <s v="Final Pull"/>
    <s v="260597-004"/>
    <x v="0"/>
    <s v="Dr Roof # 730"/>
    <x v="2"/>
    <x v="1"/>
  </r>
  <r>
    <d v="2022-06-07T00:00:00"/>
    <m/>
    <n v="2"/>
    <s v="Rolloff"/>
    <x v="0"/>
    <x v="4"/>
    <n v="7480"/>
    <n v="3.74"/>
    <n v="448.8"/>
    <s v="Final Pull"/>
    <s v="260597-002"/>
    <x v="0"/>
    <s v="Dr Roof # 630"/>
    <x v="2"/>
    <x v="1"/>
  </r>
  <r>
    <d v="2022-06-07T00:00:00"/>
    <m/>
    <n v="4"/>
    <s v="Rolloff"/>
    <x v="0"/>
    <x v="4"/>
    <n v="5440"/>
    <n v="2.72"/>
    <n v="326.40000000000003"/>
    <s v="Dump &amp; Return"/>
    <n v="263310"/>
    <x v="0"/>
    <s v="Ekone Oysters # L11"/>
    <x v="2"/>
    <x v="1"/>
  </r>
  <r>
    <d v="2022-06-07T00:00:00"/>
    <m/>
    <n v="5"/>
    <s v="Rolloff"/>
    <x v="0"/>
    <x v="4"/>
    <n v="7440"/>
    <n v="3.72"/>
    <n v="446.40000000000003"/>
    <s v="Dump &amp; Return"/>
    <s v="268662-001"/>
    <x v="0"/>
    <s v="SHOA Comp #1"/>
    <x v="2"/>
    <x v="1"/>
  </r>
  <r>
    <d v="2022-06-08T00:00:00"/>
    <m/>
    <n v="14"/>
    <n v="4"/>
    <x v="2"/>
    <x v="4"/>
    <n v="18920"/>
    <n v="9.4600000000000009"/>
    <n v="1135.2"/>
    <m/>
    <m/>
    <x v="1"/>
    <m/>
    <x v="2"/>
    <x v="1"/>
  </r>
  <r>
    <d v="2022-06-08T00:00:00"/>
    <m/>
    <n v="15"/>
    <n v="2"/>
    <x v="2"/>
    <x v="4"/>
    <n v="20020"/>
    <n v="10.01"/>
    <n v="1201.2"/>
    <m/>
    <m/>
    <x v="1"/>
    <m/>
    <x v="2"/>
    <x v="1"/>
  </r>
  <r>
    <d v="2022-06-08T00:00:00"/>
    <m/>
    <n v="16"/>
    <n v="2"/>
    <x v="2"/>
    <x v="4"/>
    <n v="1440"/>
    <n v="0.72"/>
    <n v="86.399999999999991"/>
    <m/>
    <m/>
    <x v="1"/>
    <m/>
    <x v="2"/>
    <x v="1"/>
  </r>
  <r>
    <d v="2022-06-08T00:00:00"/>
    <m/>
    <n v="17"/>
    <n v="1"/>
    <x v="2"/>
    <x v="4"/>
    <n v="24980"/>
    <n v="12.49"/>
    <n v="1498.8"/>
    <m/>
    <m/>
    <x v="1"/>
    <m/>
    <x v="2"/>
    <x v="1"/>
  </r>
  <r>
    <d v="2022-06-08T00:00:00"/>
    <m/>
    <n v="18"/>
    <n v="3"/>
    <x v="2"/>
    <x v="4"/>
    <n v="14260"/>
    <n v="7.13"/>
    <n v="855.6"/>
    <m/>
    <m/>
    <x v="1"/>
    <m/>
    <x v="2"/>
    <x v="1"/>
  </r>
  <r>
    <d v="2022-06-08T00:00:00"/>
    <m/>
    <n v="2"/>
    <s v="Rolloff"/>
    <x v="0"/>
    <x v="4"/>
    <n v="7240"/>
    <n v="3.62"/>
    <n v="434.40000000000003"/>
    <s v="Final Pull"/>
    <s v="273143-002"/>
    <x v="0"/>
    <s v="Willapa Harbor Golf &amp; RV # 3130"/>
    <x v="2"/>
    <x v="1"/>
  </r>
  <r>
    <d v="2022-06-08T00:00:00"/>
    <m/>
    <n v="4"/>
    <s v="Rolloff"/>
    <x v="1"/>
    <x v="4"/>
    <n v="5580"/>
    <n v="2.79"/>
    <n v="334.8"/>
    <s v="Final Pull"/>
    <n v="273937"/>
    <x v="3"/>
    <s v="Wahkiakum Cnty Metal Box # 3230"/>
    <x v="0"/>
    <x v="1"/>
  </r>
  <r>
    <d v="2022-06-08T00:00:00"/>
    <m/>
    <n v="5"/>
    <s v="Rolloff"/>
    <x v="0"/>
    <x v="4"/>
    <n v="5300"/>
    <n v="2.65"/>
    <n v="318"/>
    <s v="Dump &amp; Return"/>
    <n v="274237"/>
    <x v="0"/>
    <s v="Safe Co Seafood # L6"/>
    <x v="2"/>
    <x v="1"/>
  </r>
  <r>
    <d v="2022-06-08T00:00:00"/>
    <m/>
    <n v="5"/>
    <s v="Rolloff"/>
    <x v="0"/>
    <x v="4"/>
    <n v="1740"/>
    <n v="0.87"/>
    <n v="104.4"/>
    <s v="Dump &amp; Return"/>
    <s v="270950-001"/>
    <x v="0"/>
    <s v="City of LB #C 3"/>
    <x v="2"/>
    <x v="1"/>
  </r>
  <r>
    <d v="2022-06-08T00:00:00"/>
    <m/>
    <n v="5"/>
    <s v="Rolloff"/>
    <x v="0"/>
    <x v="4"/>
    <n v="25960"/>
    <n v="12.98"/>
    <n v="1557.6000000000001"/>
    <s v="Final Pull"/>
    <s v="260597-004"/>
    <x v="0"/>
    <s v="Dr Roof (21608 O Pl) # 330"/>
    <x v="2"/>
    <x v="1"/>
  </r>
  <r>
    <d v="2022-06-08T00:00:00"/>
    <m/>
    <n v="5"/>
    <s v="Rolloff"/>
    <x v="0"/>
    <x v="4"/>
    <n v="2320"/>
    <n v="1.1599999999999999"/>
    <n v="139.19999999999999"/>
    <s v="Dump &amp; Return"/>
    <s v="260597-005"/>
    <x v="0"/>
    <s v="Dr Roof (16101 Pacific) # 2530"/>
    <x v="2"/>
    <x v="1"/>
  </r>
  <r>
    <d v="2022-06-08T00:00:00"/>
    <m/>
    <n v="5"/>
    <s v="Rolloff"/>
    <x v="0"/>
    <x v="4"/>
    <n v="11580"/>
    <n v="5.79"/>
    <n v="694.8"/>
    <s v="Dump &amp; Return"/>
    <s v="238662-001"/>
    <x v="0"/>
    <s v="SHOA Comp # 2"/>
    <x v="2"/>
    <x v="1"/>
  </r>
  <r>
    <d v="2022-06-08T00:00:00"/>
    <m/>
    <n v="5"/>
    <s v="Rolloff"/>
    <x v="0"/>
    <x v="4"/>
    <n v="2300"/>
    <n v="1.1499999999999999"/>
    <n v="138"/>
    <s v="Dump &amp; Return"/>
    <s v="261827-003"/>
    <x v="0"/>
    <s v="Naselle Youth Camp # 12"/>
    <x v="2"/>
    <x v="1"/>
  </r>
  <r>
    <d v="2022-06-09T00:00:00"/>
    <m/>
    <n v="16"/>
    <n v="2"/>
    <x v="2"/>
    <x v="4"/>
    <n v="18060"/>
    <n v="9.0299999999999994"/>
    <n v="1083.5999999999999"/>
    <m/>
    <m/>
    <x v="1"/>
    <m/>
    <x v="2"/>
    <x v="1"/>
  </r>
  <r>
    <d v="2022-06-09T00:00:00"/>
    <m/>
    <n v="17"/>
    <n v="3"/>
    <x v="2"/>
    <x v="4"/>
    <n v="16680"/>
    <n v="8.34"/>
    <n v="1000.8"/>
    <m/>
    <m/>
    <x v="1"/>
    <m/>
    <x v="2"/>
    <x v="1"/>
  </r>
  <r>
    <d v="2022-06-09T00:00:00"/>
    <m/>
    <n v="18"/>
    <n v="1"/>
    <x v="2"/>
    <x v="4"/>
    <n v="25530"/>
    <n v="12.765000000000001"/>
    <n v="1531.8000000000002"/>
    <m/>
    <m/>
    <x v="1"/>
    <m/>
    <x v="2"/>
    <x v="1"/>
  </r>
  <r>
    <d v="2022-06-09T00:00:00"/>
    <m/>
    <n v="5"/>
    <s v="Rolloff"/>
    <x v="0"/>
    <x v="4"/>
    <n v="3000"/>
    <n v="1.5"/>
    <n v="180"/>
    <s v="Dump &amp; Return"/>
    <n v="273083"/>
    <x v="0"/>
    <s v="1000 trails # C 6"/>
    <x v="2"/>
    <x v="1"/>
  </r>
  <r>
    <d v="2022-06-09T00:00:00"/>
    <m/>
    <n v="5"/>
    <s v="Rolloff"/>
    <x v="0"/>
    <x v="4"/>
    <n v="2880"/>
    <n v="1.44"/>
    <n v="172.79999999999998"/>
    <s v="Dump &amp; Return"/>
    <n v="12799610"/>
    <x v="0"/>
    <s v="K Hogg # 30"/>
    <x v="2"/>
    <x v="1"/>
  </r>
  <r>
    <d v="2022-06-10T00:00:00"/>
    <m/>
    <n v="16"/>
    <n v="1"/>
    <x v="3"/>
    <x v="4"/>
    <n v="30960"/>
    <n v="15.48"/>
    <n v="1857.6000000000001"/>
    <m/>
    <m/>
    <x v="1"/>
    <m/>
    <x v="2"/>
    <x v="1"/>
  </r>
  <r>
    <d v="2022-06-10T00:00:00"/>
    <m/>
    <n v="17"/>
    <n v="2"/>
    <x v="2"/>
    <x v="4"/>
    <n v="18340"/>
    <n v="9.17"/>
    <n v="1100.4000000000001"/>
    <m/>
    <m/>
    <x v="1"/>
    <m/>
    <x v="2"/>
    <x v="1"/>
  </r>
  <r>
    <d v="2022-06-10T00:00:00"/>
    <m/>
    <n v="18"/>
    <n v="3"/>
    <x v="2"/>
    <x v="4"/>
    <n v="12860"/>
    <n v="6.43"/>
    <n v="771.59999999999991"/>
    <m/>
    <m/>
    <x v="1"/>
    <m/>
    <x v="2"/>
    <x v="1"/>
  </r>
  <r>
    <d v="2022-06-10T00:00:00"/>
    <m/>
    <n v="4"/>
    <s v="Rolloff"/>
    <x v="0"/>
    <x v="4"/>
    <n v="3160"/>
    <n v="1.58"/>
    <n v="189.60000000000002"/>
    <s v="Dump &amp; Return"/>
    <n v="12798338"/>
    <x v="0"/>
    <s v="Bornstein # L10"/>
    <x v="2"/>
    <x v="1"/>
  </r>
  <r>
    <d v="2022-06-10T00:00:00"/>
    <m/>
    <n v="4"/>
    <s v="Rolloff"/>
    <x v="0"/>
    <x v="4"/>
    <n v="5740"/>
    <n v="2.87"/>
    <n v="344.40000000000003"/>
    <s v="Final Pull"/>
    <s v="267779-002"/>
    <x v="0"/>
    <s v="Ilwaco Freedom Market # 1030"/>
    <x v="2"/>
    <x v="1"/>
  </r>
  <r>
    <d v="2022-06-10T00:00:00"/>
    <m/>
    <n v="4"/>
    <s v="Rolloff"/>
    <x v="0"/>
    <x v="4"/>
    <n v="2840"/>
    <n v="1.42"/>
    <n v="170.39999999999998"/>
    <s v="Dump &amp; Return"/>
    <n v="263833"/>
    <x v="0"/>
    <s v="Nisbet Oysters # C 10"/>
    <x v="2"/>
    <x v="1"/>
  </r>
  <r>
    <d v="2022-06-10T00:00:00"/>
    <m/>
    <n v="4"/>
    <s v="Rolloff"/>
    <x v="0"/>
    <x v="4"/>
    <n v="840"/>
    <n v="0.42"/>
    <n v="50.4"/>
    <s v="Dump &amp; Return"/>
    <s v="270950-001"/>
    <x v="0"/>
    <s v="City of LB #C 3"/>
    <x v="2"/>
    <x v="1"/>
  </r>
  <r>
    <d v="2022-06-10T00:00:00"/>
    <m/>
    <n v="4"/>
    <s v="Rolloff"/>
    <x v="0"/>
    <x v="4"/>
    <n v="2680"/>
    <n v="1.34"/>
    <n v="160.80000000000001"/>
    <s v="Final Pull"/>
    <s v="266494-002"/>
    <x v="0"/>
    <s v="Beacon Charter-Deerpoint # 3030"/>
    <x v="2"/>
    <x v="1"/>
  </r>
  <r>
    <d v="2022-06-10T00:00:00"/>
    <m/>
    <n v="4"/>
    <s v="Rolloff"/>
    <x v="0"/>
    <x v="4"/>
    <n v="9320"/>
    <n v="4.66"/>
    <n v="559.20000000000005"/>
    <s v="Final Pull"/>
    <n v="12798277"/>
    <x v="0"/>
    <s v="N Vanderheyden  # 1830"/>
    <x v="2"/>
    <x v="1"/>
  </r>
  <r>
    <d v="2022-06-10T00:00:00"/>
    <m/>
    <n v="4"/>
    <s v="Rolloff"/>
    <x v="0"/>
    <x v="4"/>
    <n v="9320"/>
    <n v="4.66"/>
    <n v="559.20000000000005"/>
    <s v="Final Pull"/>
    <n v="12799647"/>
    <x v="0"/>
    <s v="C Huddleston # 2830"/>
    <x v="2"/>
    <x v="1"/>
  </r>
  <r>
    <d v="2022-06-10T00:00:00"/>
    <m/>
    <n v="4"/>
    <s v="Rolloff"/>
    <x v="0"/>
    <x v="4"/>
    <n v="3900"/>
    <n v="1.95"/>
    <n v="234"/>
    <s v="Dump &amp; Return"/>
    <n v="271296"/>
    <x v="0"/>
    <s v="Jack's # C2"/>
    <x v="2"/>
    <x v="1"/>
  </r>
  <r>
    <d v="2022-06-13T00:00:00"/>
    <m/>
    <n v="14"/>
    <n v="4"/>
    <x v="2"/>
    <x v="4"/>
    <n v="13120"/>
    <n v="6.56"/>
    <n v="787.19999999999993"/>
    <m/>
    <m/>
    <x v="1"/>
    <m/>
    <x v="2"/>
    <x v="1"/>
  </r>
  <r>
    <d v="2022-06-13T00:00:00"/>
    <m/>
    <n v="15"/>
    <n v="2"/>
    <x v="2"/>
    <x v="4"/>
    <n v="11460"/>
    <n v="5.73"/>
    <n v="687.6"/>
    <m/>
    <m/>
    <x v="1"/>
    <m/>
    <x v="2"/>
    <x v="1"/>
  </r>
  <r>
    <d v="2022-06-13T00:00:00"/>
    <m/>
    <n v="16"/>
    <n v="1"/>
    <x v="3"/>
    <x v="4"/>
    <n v="33700"/>
    <n v="16.850000000000001"/>
    <n v="2022.0000000000002"/>
    <m/>
    <m/>
    <x v="1"/>
    <m/>
    <x v="2"/>
    <x v="1"/>
  </r>
  <r>
    <d v="2022-06-13T00:00:00"/>
    <m/>
    <n v="17"/>
    <n v="3"/>
    <x v="2"/>
    <x v="4"/>
    <n v="21800"/>
    <n v="10.9"/>
    <n v="1308"/>
    <m/>
    <m/>
    <x v="1"/>
    <m/>
    <x v="2"/>
    <x v="1"/>
  </r>
  <r>
    <d v="2022-06-14T00:00:00"/>
    <m/>
    <n v="14"/>
    <n v="4"/>
    <x v="2"/>
    <x v="4"/>
    <n v="9860"/>
    <n v="4.93"/>
    <n v="591.59999999999991"/>
    <m/>
    <m/>
    <x v="1"/>
    <m/>
    <x v="2"/>
    <x v="1"/>
  </r>
  <r>
    <d v="2022-06-14T00:00:00"/>
    <m/>
    <n v="16"/>
    <n v="1"/>
    <x v="2"/>
    <x v="4"/>
    <n v="27360"/>
    <n v="13.68"/>
    <n v="1641.6"/>
    <m/>
    <m/>
    <x v="1"/>
    <m/>
    <x v="2"/>
    <x v="1"/>
  </r>
  <r>
    <d v="2022-06-14T00:00:00"/>
    <m/>
    <n v="17"/>
    <n v="2"/>
    <x v="2"/>
    <x v="4"/>
    <n v="10380"/>
    <n v="5.19"/>
    <n v="622.80000000000007"/>
    <m/>
    <m/>
    <x v="1"/>
    <m/>
    <x v="2"/>
    <x v="1"/>
  </r>
  <r>
    <d v="2022-06-14T00:00:00"/>
    <m/>
    <n v="18"/>
    <n v="3"/>
    <x v="2"/>
    <x v="4"/>
    <n v="20380"/>
    <n v="10.19"/>
    <n v="1222.8"/>
    <m/>
    <m/>
    <x v="1"/>
    <m/>
    <x v="2"/>
    <x v="1"/>
  </r>
  <r>
    <d v="2022-06-14T00:00:00"/>
    <m/>
    <n v="3"/>
    <s v="Rolloff"/>
    <x v="0"/>
    <x v="4"/>
    <n v="7080"/>
    <n v="3.54"/>
    <n v="424.8"/>
    <s v="Final Pull"/>
    <s v="270564-002"/>
    <x v="0"/>
    <s v="P Coleman # 1230"/>
    <x v="2"/>
    <x v="1"/>
  </r>
  <r>
    <d v="2022-06-14T00:00:00"/>
    <m/>
    <n v="4"/>
    <s v="Rolloff"/>
    <x v="0"/>
    <x v="4"/>
    <n v="5580"/>
    <n v="2.79"/>
    <n v="334.8"/>
    <s v="Final Pull"/>
    <n v="12798720"/>
    <x v="0"/>
    <s v="S Borton # 7"/>
    <x v="2"/>
    <x v="1"/>
  </r>
  <r>
    <d v="2022-06-14T00:00:00"/>
    <m/>
    <n v="4"/>
    <s v="Rolloff"/>
    <x v="0"/>
    <x v="4"/>
    <n v="4540"/>
    <n v="2.27"/>
    <n v="272.39999999999998"/>
    <s v="Final Pull"/>
    <n v="12799640"/>
    <x v="0"/>
    <s v="Z Helmandollar # 30"/>
    <x v="2"/>
    <x v="1"/>
  </r>
  <r>
    <d v="2022-06-14T00:00:00"/>
    <m/>
    <n v="4"/>
    <s v="Rolloff"/>
    <x v="0"/>
    <x v="4"/>
    <n v="4580"/>
    <n v="2.29"/>
    <n v="274.8"/>
    <s v="Dump &amp; Return"/>
    <s v="260597-005"/>
    <x v="0"/>
    <s v="Dr Roof (16101 Pacific) # 2530"/>
    <x v="2"/>
    <x v="1"/>
  </r>
  <r>
    <d v="2022-06-14T00:00:00"/>
    <m/>
    <n v="5"/>
    <s v="Rolloff"/>
    <x v="0"/>
    <x v="4"/>
    <n v="6940"/>
    <n v="3.47"/>
    <n v="416.40000000000003"/>
    <s v="Dump &amp; Return"/>
    <n v="271777"/>
    <x v="0"/>
    <s v="Cannagold # 13"/>
    <x v="2"/>
    <x v="1"/>
  </r>
  <r>
    <d v="2022-06-14T00:00:00"/>
    <m/>
    <n v="5"/>
    <s v="Rolloff"/>
    <x v="0"/>
    <x v="4"/>
    <n v="3960"/>
    <n v="1.98"/>
    <n v="237.6"/>
    <s v="Dump &amp; Return"/>
    <n v="270389"/>
    <x v="0"/>
    <s v="Willapa Market # C9"/>
    <x v="2"/>
    <x v="1"/>
  </r>
  <r>
    <d v="2022-06-14T00:00:00"/>
    <m/>
    <n v="5"/>
    <s v="Rolloff"/>
    <x v="0"/>
    <x v="4"/>
    <n v="2980"/>
    <n v="1.49"/>
    <n v="178.8"/>
    <s v="Dump &amp; Return"/>
    <n v="268528"/>
    <x v="0"/>
    <s v="Naselle Youth Camp School # 14"/>
    <x v="2"/>
    <x v="1"/>
  </r>
  <r>
    <d v="2022-06-14T00:00:00"/>
    <m/>
    <n v="5"/>
    <s v="Rolloff"/>
    <x v="0"/>
    <x v="4"/>
    <n v="10420"/>
    <n v="5.21"/>
    <n v="625.20000000000005"/>
    <s v="Dump &amp; Return"/>
    <s v="268662-001"/>
    <x v="0"/>
    <s v="SHOA Comp #2"/>
    <x v="2"/>
    <x v="1"/>
  </r>
  <r>
    <d v="2022-06-15T00:00:00"/>
    <m/>
    <n v="14"/>
    <n v="4"/>
    <x v="2"/>
    <x v="4"/>
    <n v="18300"/>
    <n v="9.15"/>
    <n v="1098"/>
    <m/>
    <m/>
    <x v="1"/>
    <m/>
    <x v="2"/>
    <x v="1"/>
  </r>
  <r>
    <d v="2022-06-15T00:00:00"/>
    <m/>
    <n v="16"/>
    <n v="2"/>
    <x v="2"/>
    <x v="4"/>
    <n v="18500"/>
    <n v="9.25"/>
    <n v="1110"/>
    <m/>
    <m/>
    <x v="1"/>
    <m/>
    <x v="2"/>
    <x v="1"/>
  </r>
  <r>
    <d v="2022-06-15T00:00:00"/>
    <m/>
    <n v="17"/>
    <n v="1"/>
    <x v="2"/>
    <x v="4"/>
    <n v="24280"/>
    <n v="12.14"/>
    <n v="1456.8000000000002"/>
    <m/>
    <m/>
    <x v="1"/>
    <m/>
    <x v="2"/>
    <x v="1"/>
  </r>
  <r>
    <d v="2022-06-15T00:00:00"/>
    <m/>
    <n v="18"/>
    <n v="3"/>
    <x v="2"/>
    <x v="4"/>
    <n v="13840"/>
    <n v="6.92"/>
    <n v="830.4"/>
    <m/>
    <m/>
    <x v="1"/>
    <m/>
    <x v="2"/>
    <x v="1"/>
  </r>
  <r>
    <d v="2022-06-15T00:00:00"/>
    <m/>
    <n v="3"/>
    <s v="Rolloff"/>
    <x v="0"/>
    <x v="4"/>
    <n v="5820"/>
    <n v="2.91"/>
    <n v="349.20000000000005"/>
    <s v="Dump &amp; Return"/>
    <s v="12797190-001"/>
    <x v="0"/>
    <s v="Weyco Trash # 3L"/>
    <x v="2"/>
    <x v="1"/>
  </r>
  <r>
    <d v="2022-06-15T00:00:00"/>
    <m/>
    <n v="5"/>
    <s v="Rolloff"/>
    <x v="0"/>
    <x v="4"/>
    <n v="2980"/>
    <n v="1.49"/>
    <n v="178.8"/>
    <s v="Dump &amp; Return"/>
    <s v="270950-001"/>
    <x v="0"/>
    <s v="City of LB #C 3"/>
    <x v="2"/>
    <x v="1"/>
  </r>
  <r>
    <d v="2022-06-15T00:00:00"/>
    <m/>
    <n v="5"/>
    <s v="Rolloff"/>
    <x v="0"/>
    <x v="4"/>
    <n v="3440"/>
    <n v="1.72"/>
    <n v="206.4"/>
    <s v="Dump &amp; Return"/>
    <n v="269949"/>
    <x v="0"/>
    <s v="Okies Thriftway # C 4"/>
    <x v="2"/>
    <x v="1"/>
  </r>
  <r>
    <d v="2022-06-16T00:00:00"/>
    <m/>
    <n v="16"/>
    <n v="2"/>
    <x v="2"/>
    <x v="4"/>
    <n v="17180"/>
    <n v="8.59"/>
    <n v="1030.8"/>
    <m/>
    <m/>
    <x v="1"/>
    <m/>
    <x v="2"/>
    <x v="1"/>
  </r>
  <r>
    <d v="2022-06-16T00:00:00"/>
    <m/>
    <n v="17"/>
    <n v="3"/>
    <x v="2"/>
    <x v="4"/>
    <n v="15020"/>
    <n v="7.51"/>
    <n v="901.19999999999993"/>
    <m/>
    <m/>
    <x v="1"/>
    <m/>
    <x v="2"/>
    <x v="1"/>
  </r>
  <r>
    <d v="2022-06-16T00:00:00"/>
    <m/>
    <n v="18"/>
    <n v="1"/>
    <x v="2"/>
    <x v="4"/>
    <n v="19940"/>
    <n v="9.9700000000000006"/>
    <n v="1196.4000000000001"/>
    <m/>
    <m/>
    <x v="1"/>
    <m/>
    <x v="2"/>
    <x v="1"/>
  </r>
  <r>
    <d v="2022-06-16T00:00:00"/>
    <m/>
    <n v="2"/>
    <s v="Rolloff"/>
    <x v="0"/>
    <x v="4"/>
    <n v="4380"/>
    <n v="2.19"/>
    <n v="262.8"/>
    <s v="Dump &amp; Return"/>
    <n v="274237"/>
    <x v="0"/>
    <s v="Safe Co Seafood # L6"/>
    <x v="2"/>
    <x v="1"/>
  </r>
  <r>
    <d v="2022-06-16T00:00:00"/>
    <m/>
    <n v="2"/>
    <s v="Rolloff"/>
    <x v="0"/>
    <x v="4"/>
    <n v="3240"/>
    <n v="1.62"/>
    <n v="194.4"/>
    <s v="Dump &amp; Return"/>
    <n v="273083"/>
    <x v="0"/>
    <s v="1000 trails # C 6"/>
    <x v="2"/>
    <x v="1"/>
  </r>
  <r>
    <d v="2022-06-16T00:00:00"/>
    <m/>
    <n v="2"/>
    <s v="Rolloff"/>
    <x v="0"/>
    <x v="4"/>
    <n v="5960"/>
    <n v="2.98"/>
    <n v="357.6"/>
    <s v="Dump &amp; Return"/>
    <n v="271296"/>
    <x v="0"/>
    <s v="Jack's # C5L30"/>
    <x v="2"/>
    <x v="1"/>
  </r>
  <r>
    <d v="2022-06-16T00:00:00"/>
    <m/>
    <n v="2"/>
    <s v="Rolloff"/>
    <x v="0"/>
    <x v="4"/>
    <n v="6760"/>
    <n v="3.38"/>
    <n v="405.59999999999997"/>
    <s v="Final Pull"/>
    <n v="266292.00199999998"/>
    <x v="0"/>
    <s v="S Weir # 3530"/>
    <x v="2"/>
    <x v="1"/>
  </r>
  <r>
    <d v="2022-06-16T00:00:00"/>
    <m/>
    <n v="3"/>
    <s v="Rolloff"/>
    <x v="0"/>
    <x v="4"/>
    <n v="13200"/>
    <n v="6.6"/>
    <n v="792"/>
    <s v="Final Pull"/>
    <n v="262601"/>
    <x v="0"/>
    <s v="Tapani inc # 1930"/>
    <x v="2"/>
    <x v="1"/>
  </r>
  <r>
    <d v="2022-06-17T00:00:00"/>
    <m/>
    <n v="16"/>
    <n v="1"/>
    <x v="3"/>
    <x v="4"/>
    <n v="31560"/>
    <n v="15.78"/>
    <n v="1893.6"/>
    <m/>
    <m/>
    <x v="1"/>
    <m/>
    <x v="2"/>
    <x v="1"/>
  </r>
  <r>
    <d v="2022-06-17T00:00:00"/>
    <m/>
    <n v="17"/>
    <n v="2"/>
    <x v="2"/>
    <x v="4"/>
    <n v="19240"/>
    <n v="9.6199999999999992"/>
    <n v="1154.3999999999999"/>
    <m/>
    <m/>
    <x v="1"/>
    <m/>
    <x v="2"/>
    <x v="1"/>
  </r>
  <r>
    <d v="2022-06-17T00:00:00"/>
    <m/>
    <n v="18"/>
    <n v="3"/>
    <x v="2"/>
    <x v="4"/>
    <n v="13980"/>
    <n v="6.99"/>
    <n v="838.80000000000007"/>
    <m/>
    <m/>
    <x v="1"/>
    <m/>
    <x v="2"/>
    <x v="1"/>
  </r>
  <r>
    <d v="2022-06-17T00:00:00"/>
    <m/>
    <n v="3"/>
    <s v="Rolloff"/>
    <x v="0"/>
    <x v="4"/>
    <n v="14320"/>
    <n v="7.16"/>
    <n v="859.2"/>
    <s v="Final Pull"/>
    <n v="12799824"/>
    <x v="0"/>
    <s v="T Mohon # 2830"/>
    <x v="2"/>
    <x v="1"/>
  </r>
  <r>
    <d v="2022-06-17T00:00:00"/>
    <m/>
    <n v="5"/>
    <s v="Rolloff"/>
    <x v="0"/>
    <x v="4"/>
    <n v="5100"/>
    <n v="2.5499999999999998"/>
    <n v="306"/>
    <s v="Dump &amp; Return"/>
    <n v="12799439"/>
    <x v="0"/>
    <s v="Dwell Seaview # 1730"/>
    <x v="2"/>
    <x v="1"/>
  </r>
  <r>
    <d v="2022-06-17T00:00:00"/>
    <m/>
    <n v="5"/>
    <s v="Rolloff"/>
    <x v="0"/>
    <x v="4"/>
    <n v="2560"/>
    <n v="1.28"/>
    <n v="153.6"/>
    <s v="Final Pull"/>
    <n v="263789"/>
    <x v="0"/>
    <s v="A Overstake # 31"/>
    <x v="2"/>
    <x v="1"/>
  </r>
  <r>
    <d v="2022-06-17T00:00:00"/>
    <m/>
    <n v="5"/>
    <s v="Rolloff"/>
    <x v="0"/>
    <x v="4"/>
    <n v="1060"/>
    <n v="0.53"/>
    <n v="63.6"/>
    <s v="Dump &amp; Return"/>
    <s v="270950-001"/>
    <x v="0"/>
    <s v="City of LB #C 3"/>
    <x v="2"/>
    <x v="1"/>
  </r>
  <r>
    <d v="2022-06-17T00:00:00"/>
    <m/>
    <n v="5"/>
    <s v="Rolloff"/>
    <x v="0"/>
    <x v="4"/>
    <n v="13540"/>
    <n v="6.77"/>
    <n v="812.4"/>
    <s v="Dump &amp; Return"/>
    <n v="264619"/>
    <x v="0"/>
    <s v="Sid's Comp"/>
    <x v="2"/>
    <x v="1"/>
  </r>
  <r>
    <d v="2022-06-17T00:00:00"/>
    <m/>
    <n v="5"/>
    <s v="Rolloff"/>
    <x v="0"/>
    <x v="4"/>
    <n v="4800"/>
    <n v="2.4"/>
    <n v="288"/>
    <s v="Final Pull"/>
    <n v="12799676"/>
    <x v="0"/>
    <s v="K Nichols # 17"/>
    <x v="2"/>
    <x v="1"/>
  </r>
  <r>
    <d v="2022-06-17T00:00:00"/>
    <m/>
    <n v="5"/>
    <s v="Rolloff"/>
    <x v="0"/>
    <x v="4"/>
    <n v="6420"/>
    <n v="3.21"/>
    <n v="385.2"/>
    <s v="Final Pull"/>
    <n v="12799881"/>
    <x v="0"/>
    <s v="M Norelius # 14"/>
    <x v="2"/>
    <x v="1"/>
  </r>
  <r>
    <d v="2022-06-17T00:00:00"/>
    <m/>
    <n v="5"/>
    <s v="Rolloff"/>
    <x v="0"/>
    <x v="4"/>
    <n v="3580"/>
    <n v="1.79"/>
    <n v="214.8"/>
    <s v="Dump &amp; Return"/>
    <n v="261363"/>
    <x v="0"/>
    <s v="Wiegardt Bros # L7"/>
    <x v="2"/>
    <x v="1"/>
  </r>
  <r>
    <d v="2022-06-17T00:00:00"/>
    <m/>
    <n v="5"/>
    <s v="Rolloff"/>
    <x v="0"/>
    <x v="4"/>
    <n v="3280"/>
    <n v="1.64"/>
    <n v="196.79999999999998"/>
    <s v="Dump &amp; Return"/>
    <s v="272859-002"/>
    <x v="0"/>
    <s v="USCG # L5"/>
    <x v="2"/>
    <x v="1"/>
  </r>
  <r>
    <d v="2022-06-20T00:00:00"/>
    <m/>
    <n v="14"/>
    <n v="4"/>
    <x v="2"/>
    <x v="4"/>
    <n v="10700"/>
    <n v="5.35"/>
    <n v="642"/>
    <m/>
    <m/>
    <x v="1"/>
    <m/>
    <x v="2"/>
    <x v="1"/>
  </r>
  <r>
    <d v="2022-06-20T00:00:00"/>
    <m/>
    <n v="16"/>
    <n v="1"/>
    <x v="3"/>
    <x v="4"/>
    <n v="33740"/>
    <n v="16.87"/>
    <n v="2024.4"/>
    <m/>
    <m/>
    <x v="1"/>
    <m/>
    <x v="2"/>
    <x v="1"/>
  </r>
  <r>
    <d v="2022-06-20T00:00:00"/>
    <m/>
    <n v="17"/>
    <n v="3"/>
    <x v="2"/>
    <x v="4"/>
    <n v="21460"/>
    <n v="10.73"/>
    <n v="1287.6000000000001"/>
    <m/>
    <m/>
    <x v="1"/>
    <m/>
    <x v="2"/>
    <x v="1"/>
  </r>
  <r>
    <d v="2022-06-20T00:00:00"/>
    <m/>
    <n v="18"/>
    <n v="2"/>
    <x v="2"/>
    <x v="4"/>
    <n v="11460"/>
    <n v="5.73"/>
    <n v="687.6"/>
    <m/>
    <m/>
    <x v="1"/>
    <m/>
    <x v="2"/>
    <x v="1"/>
  </r>
  <r>
    <d v="2022-06-20T00:00:00"/>
    <m/>
    <n v="5"/>
    <s v="Rolloff"/>
    <x v="0"/>
    <x v="4"/>
    <n v="1880"/>
    <n v="0.94"/>
    <n v="112.8"/>
    <s v="Dump &amp; Return"/>
    <s v="261827-003"/>
    <x v="0"/>
    <s v="Naselle Youth Camp # 23"/>
    <x v="2"/>
    <x v="1"/>
  </r>
  <r>
    <d v="2022-06-20T00:00:00"/>
    <m/>
    <n v="5"/>
    <s v="Rolloff"/>
    <x v="0"/>
    <x v="4"/>
    <n v="4460"/>
    <n v="2.23"/>
    <n v="267.60000000000002"/>
    <s v="Dump &amp; Return"/>
    <n v="271296"/>
    <x v="0"/>
    <s v="Jack's # C2"/>
    <x v="2"/>
    <x v="1"/>
  </r>
  <r>
    <d v="2022-06-20T00:00:00"/>
    <m/>
    <n v="5"/>
    <s v="Rolloff"/>
    <x v="0"/>
    <x v="4"/>
    <n v="3000"/>
    <n v="1.5"/>
    <n v="180"/>
    <s v="Dump &amp; Return"/>
    <n v="268112"/>
    <x v="0"/>
    <s v="Grass Roots/surfside # 18"/>
    <x v="2"/>
    <x v="1"/>
  </r>
  <r>
    <d v="2022-06-21T00:00:00"/>
    <m/>
    <n v="14"/>
    <n v="4"/>
    <x v="2"/>
    <x v="4"/>
    <n v="10080"/>
    <n v="5.04"/>
    <n v="604.79999999999995"/>
    <m/>
    <m/>
    <x v="1"/>
    <m/>
    <x v="2"/>
    <x v="1"/>
  </r>
  <r>
    <d v="2022-06-21T00:00:00"/>
    <m/>
    <n v="16"/>
    <n v="1"/>
    <x v="2"/>
    <x v="4"/>
    <n v="28900"/>
    <n v="14.45"/>
    <n v="1734"/>
    <m/>
    <m/>
    <x v="1"/>
    <m/>
    <x v="2"/>
    <x v="1"/>
  </r>
  <r>
    <d v="2022-06-21T00:00:00"/>
    <m/>
    <n v="17"/>
    <n v="2"/>
    <x v="2"/>
    <x v="4"/>
    <n v="10680"/>
    <n v="5.34"/>
    <n v="640.79999999999995"/>
    <m/>
    <m/>
    <x v="1"/>
    <m/>
    <x v="2"/>
    <x v="1"/>
  </r>
  <r>
    <d v="2022-06-21T00:00:00"/>
    <m/>
    <n v="18"/>
    <n v="3"/>
    <x v="2"/>
    <x v="4"/>
    <n v="19700"/>
    <n v="9.85"/>
    <n v="1182"/>
    <m/>
    <m/>
    <x v="1"/>
    <m/>
    <x v="2"/>
    <x v="1"/>
  </r>
  <r>
    <d v="2022-06-21T00:00:00"/>
    <m/>
    <n v="2"/>
    <s v="Rolloff"/>
    <x v="0"/>
    <x v="4"/>
    <n v="10980"/>
    <n v="5.49"/>
    <n v="658.80000000000007"/>
    <s v="Dump &amp; Return"/>
    <s v="268662-001"/>
    <x v="0"/>
    <s v="SHOA Comp #2"/>
    <x v="2"/>
    <x v="1"/>
  </r>
  <r>
    <d v="2022-06-21T00:00:00"/>
    <m/>
    <n v="4"/>
    <s v="Rolloff"/>
    <x v="0"/>
    <x v="4"/>
    <n v="1200"/>
    <n v="0.6"/>
    <n v="72"/>
    <s v="Dump &amp; Return"/>
    <n v="12798338"/>
    <x v="0"/>
    <s v="Bornstein # L10"/>
    <x v="2"/>
    <x v="1"/>
  </r>
  <r>
    <d v="2022-06-21T00:00:00"/>
    <m/>
    <n v="4"/>
    <s v="Rolloff"/>
    <x v="0"/>
    <x v="4"/>
    <n v="2580"/>
    <n v="1.29"/>
    <n v="154.80000000000001"/>
    <s v="Dump &amp; Return"/>
    <s v="264661-001"/>
    <x v="0"/>
    <s v="Oman's # C11"/>
    <x v="2"/>
    <x v="1"/>
  </r>
  <r>
    <d v="2022-06-21T00:00:00"/>
    <m/>
    <n v="4"/>
    <s v="Rolloff"/>
    <x v="0"/>
    <x v="4"/>
    <n v="6200"/>
    <n v="3.1"/>
    <n v="372"/>
    <s v="Dump &amp; Return"/>
    <n v="272077"/>
    <x v="0"/>
    <s v="Chautauqua Comp"/>
    <x v="2"/>
    <x v="1"/>
  </r>
  <r>
    <d v="2022-06-21T00:00:00"/>
    <m/>
    <n v="4"/>
    <s v="Rolloff"/>
    <x v="0"/>
    <x v="4"/>
    <n v="16980"/>
    <n v="8.49"/>
    <n v="1018.8000000000001"/>
    <s v="Final Pull"/>
    <s v="271554-002"/>
    <x v="0"/>
    <s v="J Wardell # 1630 (employee)"/>
    <x v="2"/>
    <x v="1"/>
  </r>
  <r>
    <d v="2022-06-21T00:00:00"/>
    <m/>
    <n v="4"/>
    <s v="Rolloff"/>
    <x v="1"/>
    <x v="3"/>
    <n v="11060"/>
    <n v="5.53"/>
    <n v="663.6"/>
    <s v="Dump &amp; Return"/>
    <s v="12797190-002"/>
    <x v="2"/>
    <s v="Weyco Wood # 3030"/>
    <x v="0"/>
    <x v="1"/>
  </r>
  <r>
    <d v="2022-06-22T00:00:00"/>
    <m/>
    <n v="14"/>
    <n v="4"/>
    <x v="2"/>
    <x v="4"/>
    <n v="17980"/>
    <n v="8.99"/>
    <n v="1078.8"/>
    <m/>
    <m/>
    <x v="1"/>
    <m/>
    <x v="2"/>
    <x v="1"/>
  </r>
  <r>
    <d v="2022-06-22T00:00:00"/>
    <m/>
    <n v="16"/>
    <n v="2"/>
    <x v="2"/>
    <x v="4"/>
    <n v="19700"/>
    <n v="9.85"/>
    <n v="1182"/>
    <m/>
    <m/>
    <x v="1"/>
    <m/>
    <x v="2"/>
    <x v="1"/>
  </r>
  <r>
    <d v="2022-06-22T00:00:00"/>
    <m/>
    <n v="17"/>
    <n v="1"/>
    <x v="2"/>
    <x v="4"/>
    <n v="26760"/>
    <n v="13.38"/>
    <n v="1605.6000000000001"/>
    <m/>
    <m/>
    <x v="1"/>
    <m/>
    <x v="2"/>
    <x v="1"/>
  </r>
  <r>
    <d v="2022-06-22T00:00:00"/>
    <m/>
    <n v="18"/>
    <n v="3"/>
    <x v="2"/>
    <x v="4"/>
    <n v="12660"/>
    <n v="6.33"/>
    <n v="759.6"/>
    <m/>
    <m/>
    <x v="1"/>
    <m/>
    <x v="2"/>
    <x v="1"/>
  </r>
  <r>
    <d v="2022-06-22T00:00:00"/>
    <m/>
    <n v="3"/>
    <s v="Rolloff"/>
    <x v="0"/>
    <x v="4"/>
    <n v="2900"/>
    <n v="1.45"/>
    <n v="174"/>
    <s v="Final Pull"/>
    <n v="12798276"/>
    <x v="0"/>
    <s v="C Cockrall # 2730"/>
    <x v="2"/>
    <x v="1"/>
  </r>
  <r>
    <d v="2022-06-22T00:00:00"/>
    <m/>
    <n v="5"/>
    <s v="Rolloff"/>
    <x v="0"/>
    <x v="4"/>
    <n v="2340"/>
    <n v="1.17"/>
    <n v="140.39999999999998"/>
    <s v="Dump &amp; Return"/>
    <s v="270950-001"/>
    <x v="0"/>
    <s v="City of LB #C 3"/>
    <x v="2"/>
    <x v="1"/>
  </r>
  <r>
    <d v="2022-06-22T00:00:00"/>
    <m/>
    <n v="5"/>
    <s v="Rolloff"/>
    <x v="0"/>
    <x v="4"/>
    <n v="7920"/>
    <n v="3.96"/>
    <n v="475.2"/>
    <s v="Dump &amp; Return"/>
    <n v="12798936"/>
    <x v="0"/>
    <s v="Rognlins # 2130"/>
    <x v="2"/>
    <x v="1"/>
  </r>
  <r>
    <d v="2022-06-22T00:00:00"/>
    <m/>
    <n v="5"/>
    <s v="Rolloff"/>
    <x v="0"/>
    <x v="4"/>
    <n v="7460"/>
    <n v="3.73"/>
    <n v="447.6"/>
    <s v="Final Pull"/>
    <s v="12797700-002"/>
    <x v="0"/>
    <s v="T Wade # 7"/>
    <x v="2"/>
    <x v="1"/>
  </r>
  <r>
    <d v="2022-06-22T00:00:00"/>
    <m/>
    <n v="5"/>
    <s v="Rolloff"/>
    <x v="0"/>
    <x v="4"/>
    <n v="3900"/>
    <n v="1.95"/>
    <n v="234"/>
    <s v="Dump &amp; Return"/>
    <n v="266390"/>
    <x v="0"/>
    <s v="South Bend Products # L13"/>
    <x v="2"/>
    <x v="1"/>
  </r>
  <r>
    <d v="2022-06-23T00:00:00"/>
    <m/>
    <n v="16"/>
    <n v="2"/>
    <x v="2"/>
    <x v="4"/>
    <n v="17180"/>
    <n v="8.59"/>
    <n v="1030.8"/>
    <m/>
    <m/>
    <x v="1"/>
    <m/>
    <x v="2"/>
    <x v="1"/>
  </r>
  <r>
    <d v="2022-06-23T00:00:00"/>
    <m/>
    <n v="17"/>
    <n v="3"/>
    <x v="2"/>
    <x v="4"/>
    <n v="16000"/>
    <n v="8"/>
    <n v="960"/>
    <m/>
    <m/>
    <x v="1"/>
    <m/>
    <x v="2"/>
    <x v="1"/>
  </r>
  <r>
    <d v="2022-06-23T00:00:00"/>
    <m/>
    <n v="18"/>
    <n v="1"/>
    <x v="2"/>
    <x v="4"/>
    <n v="24260"/>
    <n v="12.13"/>
    <n v="1455.6000000000001"/>
    <m/>
    <m/>
    <x v="1"/>
    <m/>
    <x v="2"/>
    <x v="1"/>
  </r>
  <r>
    <d v="2022-06-23T00:00:00"/>
    <m/>
    <n v="2"/>
    <s v="Rolloff"/>
    <x v="0"/>
    <x v="4"/>
    <n v="3500"/>
    <n v="1.75"/>
    <n v="210"/>
    <s v="Dump &amp; Return"/>
    <n v="263833"/>
    <x v="0"/>
    <s v="Nisbet Oysters # C 7"/>
    <x v="2"/>
    <x v="1"/>
  </r>
  <r>
    <d v="2022-06-23T00:00:00"/>
    <m/>
    <n v="4"/>
    <s v="Rolloff"/>
    <x v="0"/>
    <x v="4"/>
    <n v="4580"/>
    <n v="2.29"/>
    <n v="274.8"/>
    <s v="Dump &amp; Return"/>
    <s v="271726-002"/>
    <x v="0"/>
    <s v="Leadbetter Farms # L4"/>
    <x v="2"/>
    <x v="1"/>
  </r>
  <r>
    <d v="2022-06-23T00:00:00"/>
    <m/>
    <n v="5"/>
    <s v="Rolloff"/>
    <x v="0"/>
    <x v="4"/>
    <n v="3460"/>
    <n v="1.73"/>
    <n v="207.6"/>
    <s v="Dump &amp; Return"/>
    <n v="273083"/>
    <x v="0"/>
    <s v="1000 Trails #C6"/>
    <x v="2"/>
    <x v="1"/>
  </r>
  <r>
    <d v="2022-06-23T00:00:00"/>
    <m/>
    <n v="5"/>
    <s v="Rolloff"/>
    <x v="0"/>
    <x v="4"/>
    <n v="10860"/>
    <n v="5.43"/>
    <n v="651.59999999999991"/>
    <s v="Dump &amp; Return"/>
    <s v="260597-005"/>
    <x v="0"/>
    <s v="Dr Roof (16101 Pacific) # 2530"/>
    <x v="2"/>
    <x v="1"/>
  </r>
  <r>
    <d v="2022-06-23T00:00:00"/>
    <m/>
    <n v="5"/>
    <s v="Rolloff"/>
    <x v="0"/>
    <x v="4"/>
    <n v="1480"/>
    <n v="0.74"/>
    <n v="88.8"/>
    <s v="Final Pull"/>
    <n v="12798092"/>
    <x v="0"/>
    <s v="G Haskin # 26"/>
    <x v="2"/>
    <x v="1"/>
  </r>
  <r>
    <d v="2022-06-23T00:00:00"/>
    <m/>
    <n v="5"/>
    <s v="Rolloff"/>
    <x v="0"/>
    <x v="4"/>
    <n v="5020"/>
    <n v="2.5099999999999998"/>
    <n v="301.2"/>
    <s v="Dump &amp; Return"/>
    <n v="274237"/>
    <x v="0"/>
    <s v="Safe Co Seafood # L6"/>
    <x v="2"/>
    <x v="1"/>
  </r>
  <r>
    <d v="2022-06-24T00:00:00"/>
    <m/>
    <n v="16"/>
    <n v="1"/>
    <x v="3"/>
    <x v="4"/>
    <n v="35560"/>
    <n v="17.78"/>
    <n v="2133.6000000000004"/>
    <m/>
    <m/>
    <x v="1"/>
    <m/>
    <x v="2"/>
    <x v="1"/>
  </r>
  <r>
    <d v="2022-06-24T00:00:00"/>
    <m/>
    <n v="17"/>
    <n v="2"/>
    <x v="2"/>
    <x v="4"/>
    <n v="18000"/>
    <n v="9"/>
    <n v="1080"/>
    <m/>
    <m/>
    <x v="1"/>
    <m/>
    <x v="2"/>
    <x v="1"/>
  </r>
  <r>
    <d v="2022-06-24T00:00:00"/>
    <m/>
    <n v="18"/>
    <n v="3"/>
    <x v="2"/>
    <x v="4"/>
    <n v="11540"/>
    <n v="5.77"/>
    <n v="692.4"/>
    <m/>
    <m/>
    <x v="1"/>
    <m/>
    <x v="2"/>
    <x v="1"/>
  </r>
  <r>
    <d v="2022-06-24T00:00:00"/>
    <m/>
    <n v="2"/>
    <s v="Rolloff"/>
    <x v="0"/>
    <x v="4"/>
    <n v="3660"/>
    <n v="1.83"/>
    <n v="219.60000000000002"/>
    <s v="Dump &amp; Return"/>
    <s v="12797190-001"/>
    <x v="0"/>
    <s v="Weyco Trash # 4L"/>
    <x v="2"/>
    <x v="1"/>
  </r>
  <r>
    <d v="2022-06-24T00:00:00"/>
    <m/>
    <n v="3"/>
    <s v="Rolloff"/>
    <x v="0"/>
    <x v="4"/>
    <n v="8200"/>
    <n v="4.0999999999999996"/>
    <n v="491.99999999999994"/>
    <s v="Dump &amp; Return"/>
    <s v="262397-003"/>
    <x v="0"/>
    <s v="Naselle HS # 2630"/>
    <x v="2"/>
    <x v="1"/>
  </r>
  <r>
    <d v="2022-06-24T00:00:00"/>
    <m/>
    <n v="5"/>
    <s v="Rolloff"/>
    <x v="0"/>
    <x v="4"/>
    <n v="3480"/>
    <n v="1.74"/>
    <n v="208.8"/>
    <s v="Dump &amp; Return"/>
    <n v="270898"/>
    <x v="0"/>
    <s v="PNE Construction # 130"/>
    <x v="2"/>
    <x v="1"/>
  </r>
  <r>
    <d v="2022-06-24T00:00:00"/>
    <m/>
    <n v="5"/>
    <s v="Rolloff"/>
    <x v="0"/>
    <x v="4"/>
    <n v="3560"/>
    <n v="1.78"/>
    <n v="213.6"/>
    <s v="Final Pull"/>
    <n v="12791448"/>
    <x v="0"/>
    <s v="S Carriles # 1330"/>
    <x v="2"/>
    <x v="1"/>
  </r>
  <r>
    <d v="2022-06-24T00:00:00"/>
    <m/>
    <n v="5"/>
    <s v="Rolloff"/>
    <x v="0"/>
    <x v="4"/>
    <n v="1160"/>
    <n v="0.57999999999999996"/>
    <n v="69.599999999999994"/>
    <s v="Dump &amp; Return"/>
    <s v="270950-001"/>
    <x v="0"/>
    <s v="LB City Shop # C3"/>
    <x v="2"/>
    <x v="1"/>
  </r>
  <r>
    <d v="2022-06-24T00:00:00"/>
    <m/>
    <n v="5"/>
    <s v="Rolloff"/>
    <x v="0"/>
    <x v="4"/>
    <n v="4120"/>
    <n v="2.06"/>
    <n v="247.20000000000002"/>
    <s v="Final Pull"/>
    <n v="260265"/>
    <x v="0"/>
    <s v="Coggeshall Const."/>
    <x v="2"/>
    <x v="1"/>
  </r>
  <r>
    <d v="2022-06-24T00:00:00"/>
    <m/>
    <n v="5"/>
    <s v="Rolloff"/>
    <x v="0"/>
    <x v="4"/>
    <n v="7640"/>
    <n v="3.82"/>
    <n v="458.4"/>
    <s v="Dump &amp; Return"/>
    <s v="268662-001"/>
    <x v="0"/>
    <s v="SHOA Comp #1"/>
    <x v="2"/>
    <x v="1"/>
  </r>
  <r>
    <d v="2022-06-27T00:00:00"/>
    <m/>
    <n v="14"/>
    <n v="4"/>
    <x v="2"/>
    <x v="4"/>
    <n v="11040"/>
    <n v="5.52"/>
    <n v="662.4"/>
    <m/>
    <m/>
    <x v="1"/>
    <m/>
    <x v="2"/>
    <x v="1"/>
  </r>
  <r>
    <d v="2022-06-27T00:00:00"/>
    <m/>
    <n v="15"/>
    <n v="1"/>
    <x v="3"/>
    <x v="4"/>
    <n v="37680"/>
    <n v="18.84"/>
    <n v="2260.8000000000002"/>
    <m/>
    <m/>
    <x v="1"/>
    <m/>
    <x v="2"/>
    <x v="1"/>
  </r>
  <r>
    <d v="2022-06-27T00:00:00"/>
    <m/>
    <n v="17"/>
    <n v="3"/>
    <x v="2"/>
    <x v="4"/>
    <n v="21880"/>
    <n v="10.94"/>
    <n v="1312.8"/>
    <m/>
    <m/>
    <x v="1"/>
    <m/>
    <x v="2"/>
    <x v="1"/>
  </r>
  <r>
    <d v="2022-06-27T00:00:00"/>
    <m/>
    <n v="18"/>
    <n v="2"/>
    <x v="2"/>
    <x v="4"/>
    <n v="11140"/>
    <n v="5.57"/>
    <n v="668.40000000000009"/>
    <m/>
    <m/>
    <x v="1"/>
    <m/>
    <x v="2"/>
    <x v="1"/>
  </r>
  <r>
    <d v="2022-06-27T00:00:00"/>
    <m/>
    <n v="2"/>
    <s v="Rolloff"/>
    <x v="0"/>
    <x v="4"/>
    <n v="5800"/>
    <n v="2.9"/>
    <n v="348"/>
    <s v="Final Pull"/>
    <n v="12797877"/>
    <x v="0"/>
    <s v="M Mclaughlin # 1130"/>
    <x v="2"/>
    <x v="1"/>
  </r>
  <r>
    <d v="2022-06-27T00:00:00"/>
    <m/>
    <n v="5"/>
    <s v="Rolloff"/>
    <x v="0"/>
    <x v="4"/>
    <n v="2720"/>
    <n v="1.36"/>
    <n v="163.20000000000002"/>
    <s v="Dump &amp; Return"/>
    <n v="272234"/>
    <x v="0"/>
    <s v="Ilwaco School Main Shop # L1"/>
    <x v="2"/>
    <x v="1"/>
  </r>
  <r>
    <d v="2022-06-27T00:00:00"/>
    <m/>
    <n v="5"/>
    <s v="Rolloff"/>
    <x v="0"/>
    <x v="4"/>
    <n v="3720"/>
    <n v="1.86"/>
    <n v="223.20000000000002"/>
    <s v="Final Pull"/>
    <n v="12800011"/>
    <x v="0"/>
    <s v="H Braun # 3130"/>
    <x v="2"/>
    <x v="1"/>
  </r>
  <r>
    <d v="2022-06-27T00:00:00"/>
    <m/>
    <n v="5"/>
    <s v="Rolloff"/>
    <x v="0"/>
    <x v="4"/>
    <n v="5360"/>
    <n v="2.68"/>
    <n v="321.60000000000002"/>
    <s v="Final Pull"/>
    <n v="267288"/>
    <x v="0"/>
    <s v="Baker &amp; Son Const # 24"/>
    <x v="2"/>
    <x v="1"/>
  </r>
  <r>
    <d v="2022-06-27T00:00:00"/>
    <m/>
    <n v="5"/>
    <s v="Rolloff"/>
    <x v="0"/>
    <x v="4"/>
    <n v="9920"/>
    <n v="4.96"/>
    <n v="595.20000000000005"/>
    <s v="Dump &amp; Return"/>
    <n v="271296"/>
    <x v="0"/>
    <s v="Jack's # 5L"/>
    <x v="2"/>
    <x v="1"/>
  </r>
  <r>
    <d v="2022-06-28T00:00:00"/>
    <m/>
    <n v="14"/>
    <n v="4"/>
    <x v="2"/>
    <x v="4"/>
    <n v="9580"/>
    <n v="4.79"/>
    <n v="574.79999999999995"/>
    <m/>
    <m/>
    <x v="1"/>
    <m/>
    <x v="2"/>
    <x v="1"/>
  </r>
  <r>
    <d v="2022-06-28T00:00:00"/>
    <m/>
    <n v="16"/>
    <n v="1"/>
    <x v="2"/>
    <x v="4"/>
    <n v="27720"/>
    <n v="13.86"/>
    <n v="1663.1999999999998"/>
    <m/>
    <m/>
    <x v="1"/>
    <m/>
    <x v="2"/>
    <x v="1"/>
  </r>
  <r>
    <d v="2022-06-28T00:00:00"/>
    <m/>
    <n v="17"/>
    <n v="2"/>
    <x v="2"/>
    <x v="4"/>
    <n v="10400"/>
    <n v="5.2"/>
    <n v="624"/>
    <m/>
    <m/>
    <x v="1"/>
    <m/>
    <x v="2"/>
    <x v="1"/>
  </r>
  <r>
    <d v="2022-06-28T00:00:00"/>
    <m/>
    <n v="18"/>
    <n v="3"/>
    <x v="2"/>
    <x v="4"/>
    <n v="20460"/>
    <n v="10.23"/>
    <n v="1227.6000000000001"/>
    <m/>
    <m/>
    <x v="1"/>
    <m/>
    <x v="2"/>
    <x v="1"/>
  </r>
  <r>
    <d v="2022-06-28T00:00:00"/>
    <m/>
    <n v="3"/>
    <s v="Rolloff"/>
    <x v="0"/>
    <x v="4"/>
    <n v="1380"/>
    <n v="0.69"/>
    <n v="82.8"/>
    <s v="Dump &amp; Return"/>
    <s v="261827-003"/>
    <x v="0"/>
    <s v="Naselle Youth camp # 12"/>
    <x v="2"/>
    <x v="1"/>
  </r>
  <r>
    <d v="2022-06-28T00:00:00"/>
    <m/>
    <n v="5"/>
    <s v="Rolloff"/>
    <x v="0"/>
    <x v="4"/>
    <n v="220"/>
    <n v="0.11"/>
    <n v="13.2"/>
    <s v="Dump &amp; Return"/>
    <s v="264661-001"/>
    <x v="0"/>
    <s v="Oman's # C11"/>
    <x v="2"/>
    <x v="1"/>
  </r>
  <r>
    <d v="2022-06-28T00:00:00"/>
    <m/>
    <n v="5"/>
    <s v="Rolloff"/>
    <x v="0"/>
    <x v="4"/>
    <n v="3820"/>
    <n v="1.91"/>
    <n v="229.2"/>
    <s v="Dump &amp; Return"/>
    <n v="269949"/>
    <x v="0"/>
    <s v="Okies Thriftway # C 5"/>
    <x v="2"/>
    <x v="1"/>
  </r>
  <r>
    <d v="2022-06-28T00:00:00"/>
    <m/>
    <n v="5"/>
    <s v="Rolloff"/>
    <x v="0"/>
    <x v="4"/>
    <n v="4180"/>
    <n v="2.09"/>
    <n v="250.79999999999998"/>
    <s v="Final Pull"/>
    <s v="267549-002"/>
    <x v="0"/>
    <s v="C Cameron # 27"/>
    <x v="2"/>
    <x v="1"/>
  </r>
  <r>
    <d v="2022-06-29T00:00:00"/>
    <m/>
    <n v="14"/>
    <n v="4"/>
    <x v="2"/>
    <x v="4"/>
    <n v="17420"/>
    <n v="8.7100000000000009"/>
    <n v="1045.2"/>
    <m/>
    <m/>
    <x v="1"/>
    <m/>
    <x v="2"/>
    <x v="1"/>
  </r>
  <r>
    <d v="2022-06-29T00:00:00"/>
    <m/>
    <n v="16"/>
    <n v="2"/>
    <x v="2"/>
    <x v="4"/>
    <n v="20940"/>
    <n v="10.47"/>
    <n v="1256.4000000000001"/>
    <m/>
    <m/>
    <x v="1"/>
    <m/>
    <x v="2"/>
    <x v="1"/>
  </r>
  <r>
    <d v="2022-06-29T00:00:00"/>
    <m/>
    <n v="17"/>
    <n v="1"/>
    <x v="2"/>
    <x v="4"/>
    <n v="25540"/>
    <n v="12.77"/>
    <n v="1532.3999999999999"/>
    <m/>
    <m/>
    <x v="1"/>
    <m/>
    <x v="2"/>
    <x v="1"/>
  </r>
  <r>
    <d v="2022-06-29T00:00:00"/>
    <m/>
    <n v="18"/>
    <n v="3"/>
    <x v="2"/>
    <x v="4"/>
    <n v="11860"/>
    <n v="5.93"/>
    <n v="711.59999999999991"/>
    <m/>
    <m/>
    <x v="1"/>
    <m/>
    <x v="2"/>
    <x v="1"/>
  </r>
  <r>
    <d v="2022-06-29T00:00:00"/>
    <m/>
    <n v="2"/>
    <s v="Rolloff"/>
    <x v="0"/>
    <x v="4"/>
    <n v="8400"/>
    <n v="4.2"/>
    <n v="504"/>
    <s v="Final Pull"/>
    <s v="266621-002"/>
    <x v="0"/>
    <s v="R Crater # 3330"/>
    <x v="2"/>
    <x v="1"/>
  </r>
  <r>
    <d v="2022-06-29T00:00:00"/>
    <m/>
    <n v="5"/>
    <s v="Rolloff"/>
    <x v="0"/>
    <x v="4"/>
    <n v="2840"/>
    <n v="1.42"/>
    <n v="170.39999999999998"/>
    <s v="Dump &amp; Return"/>
    <s v="270950-001"/>
    <x v="0"/>
    <s v="City of LB #C 3"/>
    <x v="2"/>
    <x v="1"/>
  </r>
  <r>
    <d v="2022-06-29T00:00:00"/>
    <m/>
    <n v="5"/>
    <s v="Rolloff"/>
    <x v="0"/>
    <x v="4"/>
    <n v="11520"/>
    <n v="5.76"/>
    <n v="691.19999999999993"/>
    <s v="Dump &amp; Return"/>
    <s v="268662-001"/>
    <x v="0"/>
    <s v="SHOA comp #2"/>
    <x v="2"/>
    <x v="1"/>
  </r>
  <r>
    <d v="2022-06-29T00:00:00"/>
    <m/>
    <n v="5"/>
    <s v="Rolloff"/>
    <x v="0"/>
    <x v="4"/>
    <n v="6880"/>
    <n v="3.44"/>
    <n v="412.8"/>
    <s v="Final Pull"/>
    <n v="12797081"/>
    <x v="0"/>
    <s v="E Starheim # 2430"/>
    <x v="2"/>
    <x v="1"/>
  </r>
  <r>
    <d v="2022-06-29T00:00:00"/>
    <m/>
    <n v="5"/>
    <s v="Rolloff"/>
    <x v="0"/>
    <x v="4"/>
    <n v="7780"/>
    <n v="3.89"/>
    <n v="466.8"/>
    <s v="Final Pull"/>
    <s v="266292-002"/>
    <x v="0"/>
    <s v="S Weir # 3030"/>
    <x v="2"/>
    <x v="1"/>
  </r>
  <r>
    <d v="2022-06-29T00:00:00"/>
    <m/>
    <n v="5"/>
    <s v="Rolloff"/>
    <x v="0"/>
    <x v="4"/>
    <n v="3640"/>
    <n v="1.82"/>
    <n v="218.4"/>
    <s v="Dump &amp; Return"/>
    <n v="273083"/>
    <x v="0"/>
    <s v="1000 Trails # C6"/>
    <x v="2"/>
    <x v="1"/>
  </r>
  <r>
    <d v="2022-06-30T00:00:00"/>
    <m/>
    <n v="16"/>
    <n v="2"/>
    <x v="2"/>
    <x v="4"/>
    <n v="17240"/>
    <n v="8.6199999999999992"/>
    <n v="1034.3999999999999"/>
    <m/>
    <m/>
    <x v="1"/>
    <m/>
    <x v="2"/>
    <x v="1"/>
  </r>
  <r>
    <d v="2022-06-30T00:00:00"/>
    <m/>
    <n v="17"/>
    <n v="3"/>
    <x v="2"/>
    <x v="4"/>
    <n v="16340"/>
    <n v="8.17"/>
    <n v="980.4"/>
    <m/>
    <m/>
    <x v="1"/>
    <m/>
    <x v="2"/>
    <x v="1"/>
  </r>
  <r>
    <d v="2022-06-30T00:00:00"/>
    <m/>
    <n v="18"/>
    <n v="1"/>
    <x v="2"/>
    <x v="4"/>
    <n v="23620"/>
    <n v="11.81"/>
    <n v="1417.2"/>
    <m/>
    <m/>
    <x v="1"/>
    <m/>
    <x v="2"/>
    <x v="1"/>
  </r>
  <r>
    <d v="2022-06-30T00:00:00"/>
    <m/>
    <n v="5"/>
    <s v="Rolloff"/>
    <x v="0"/>
    <x v="4"/>
    <n v="2320"/>
    <n v="1.1599999999999999"/>
    <n v="139.19999999999999"/>
    <s v="Final Pull"/>
    <n v="12800053"/>
    <x v="0"/>
    <s v="T Goulter #18"/>
    <x v="2"/>
    <x v="1"/>
  </r>
  <r>
    <d v="2022-06-30T00:00:00"/>
    <m/>
    <n v="5"/>
    <s v="Rolloff"/>
    <x v="0"/>
    <x v="4"/>
    <n v="2600"/>
    <n v="1.3"/>
    <n v="156"/>
    <s v="Dump &amp; Return"/>
    <n v="270389"/>
    <x v="0"/>
    <s v="Willlapa Market Thriftway # C10"/>
    <x v="2"/>
    <x v="1"/>
  </r>
  <r>
    <d v="2022-07-01T00:00:00"/>
    <m/>
    <n v="16"/>
    <n v="1"/>
    <x v="3"/>
    <x v="4"/>
    <n v="36640"/>
    <n v="18.32"/>
    <n v="2198.4"/>
    <m/>
    <m/>
    <x v="1"/>
    <m/>
    <x v="2"/>
    <x v="2"/>
  </r>
  <r>
    <d v="2022-07-01T00:00:00"/>
    <m/>
    <n v="17"/>
    <n v="2"/>
    <x v="2"/>
    <x v="4"/>
    <n v="19620"/>
    <n v="9.81"/>
    <n v="1177.2"/>
    <m/>
    <m/>
    <x v="1"/>
    <m/>
    <x v="2"/>
    <x v="2"/>
  </r>
  <r>
    <d v="2022-07-01T00:00:00"/>
    <m/>
    <n v="18"/>
    <n v="3"/>
    <x v="2"/>
    <x v="4"/>
    <n v="12440"/>
    <n v="6.22"/>
    <n v="746.4"/>
    <m/>
    <m/>
    <x v="1"/>
    <m/>
    <x v="2"/>
    <x v="2"/>
  </r>
  <r>
    <d v="2022-07-01T00:00:00"/>
    <m/>
    <n v="2"/>
    <s v="Rolloff"/>
    <x v="0"/>
    <x v="4"/>
    <n v="2020"/>
    <n v="1.01"/>
    <n v="121.2"/>
    <s v="Dump &amp; Return"/>
    <n v="273083"/>
    <x v="0"/>
    <s v="1000 Trails # C6"/>
    <x v="2"/>
    <x v="2"/>
  </r>
  <r>
    <d v="2022-07-01T00:00:00"/>
    <m/>
    <n v="2"/>
    <s v="Rolloff"/>
    <x v="0"/>
    <x v="4"/>
    <n v="4760"/>
    <n v="2.38"/>
    <n v="285.59999999999997"/>
    <s v="Dump &amp; Return"/>
    <n v="12799439"/>
    <x v="0"/>
    <s v="Dwell Seaview # 1730"/>
    <x v="2"/>
    <x v="2"/>
  </r>
  <r>
    <d v="2022-07-01T00:00:00"/>
    <m/>
    <n v="2"/>
    <s v="Rolloff"/>
    <x v="0"/>
    <x v="4"/>
    <n v="1200"/>
    <n v="0.6"/>
    <n v="72"/>
    <s v="Dump &amp; Return"/>
    <s v="270950-001"/>
    <x v="0"/>
    <s v="LB City Shop # C3"/>
    <x v="2"/>
    <x v="2"/>
  </r>
  <r>
    <d v="2022-07-01T00:00:00"/>
    <m/>
    <n v="2"/>
    <s v="Rolloff"/>
    <x v="0"/>
    <x v="4"/>
    <n v="3720"/>
    <n v="1.86"/>
    <n v="223.20000000000002"/>
    <s v="Final Pull"/>
    <n v="272295"/>
    <x v="0"/>
    <s v="L Ryan # 8"/>
    <x v="2"/>
    <x v="2"/>
  </r>
  <r>
    <d v="2022-07-01T00:00:00"/>
    <m/>
    <n v="2"/>
    <s v="Rolloff"/>
    <x v="0"/>
    <x v="4"/>
    <n v="6980"/>
    <n v="3.49"/>
    <n v="418.8"/>
    <s v="Dump &amp; Return"/>
    <n v="271296"/>
    <x v="0"/>
    <s v="Jack's #C8"/>
    <x v="2"/>
    <x v="2"/>
  </r>
  <r>
    <d v="2022-07-01T00:00:00"/>
    <m/>
    <n v="3"/>
    <s v="Rolloff"/>
    <x v="0"/>
    <x v="4"/>
    <n v="5900"/>
    <n v="2.95"/>
    <n v="354"/>
    <s v="Final Pull"/>
    <n v="12800259"/>
    <x v="0"/>
    <s v="Nehar # 1130"/>
    <x v="2"/>
    <x v="2"/>
  </r>
  <r>
    <d v="2022-07-01T00:00:00"/>
    <m/>
    <n v="5"/>
    <s v="Rolloff"/>
    <x v="0"/>
    <x v="4"/>
    <n v="7980"/>
    <n v="3.99"/>
    <n v="478.8"/>
    <s v="Dump &amp; Return"/>
    <n v="12798936"/>
    <x v="0"/>
    <s v="Rognlins # 1030"/>
    <x v="2"/>
    <x v="2"/>
  </r>
  <r>
    <d v="2022-07-02T00:00:00"/>
    <m/>
    <n v="3"/>
    <s v="Rolloff"/>
    <x v="0"/>
    <x v="4"/>
    <n v="8480"/>
    <n v="4.24"/>
    <n v="508.8"/>
    <s v="Dump &amp; Return"/>
    <s v="268622-001"/>
    <x v="0"/>
    <s v="SHOA Comp #2"/>
    <x v="2"/>
    <x v="2"/>
  </r>
  <r>
    <d v="2022-07-04T00:00:00"/>
    <m/>
    <n v="14"/>
    <n v="4"/>
    <x v="2"/>
    <x v="4"/>
    <n v="12620"/>
    <n v="6.31"/>
    <n v="757.19999999999993"/>
    <m/>
    <m/>
    <x v="1"/>
    <m/>
    <x v="2"/>
    <x v="2"/>
  </r>
  <r>
    <d v="2022-07-04T00:00:00"/>
    <m/>
    <n v="16"/>
    <n v="1"/>
    <x v="3"/>
    <x v="4"/>
    <n v="35740"/>
    <n v="17.87"/>
    <n v="2144.4"/>
    <m/>
    <m/>
    <x v="1"/>
    <m/>
    <x v="2"/>
    <x v="2"/>
  </r>
  <r>
    <d v="2022-07-04T00:00:00"/>
    <m/>
    <n v="17"/>
    <n v="3"/>
    <x v="2"/>
    <x v="4"/>
    <n v="21880"/>
    <n v="10.94"/>
    <n v="1312.8"/>
    <m/>
    <m/>
    <x v="1"/>
    <m/>
    <x v="2"/>
    <x v="2"/>
  </r>
  <r>
    <d v="2022-07-04T00:00:00"/>
    <m/>
    <n v="18"/>
    <n v="2"/>
    <x v="2"/>
    <x v="4"/>
    <n v="10800"/>
    <n v="5.4"/>
    <n v="648"/>
    <m/>
    <m/>
    <x v="1"/>
    <m/>
    <x v="2"/>
    <x v="2"/>
  </r>
  <r>
    <d v="2022-07-04T00:00:00"/>
    <m/>
    <n v="2"/>
    <s v="Rolloff"/>
    <x v="0"/>
    <x v="4"/>
    <n v="2200"/>
    <n v="1.1000000000000001"/>
    <n v="132"/>
    <s v="Dump &amp; Return"/>
    <n v="273083"/>
    <x v="0"/>
    <s v="1000 Trails # C6"/>
    <x v="2"/>
    <x v="2"/>
  </r>
  <r>
    <d v="2022-07-04T00:00:00"/>
    <m/>
    <n v="2"/>
    <s v="Rolloff"/>
    <x v="0"/>
    <x v="4"/>
    <n v="6320"/>
    <n v="3.16"/>
    <n v="379.20000000000005"/>
    <s v="Final Pull"/>
    <n v="12799943"/>
    <x v="0"/>
    <s v="JF Construction # 1530"/>
    <x v="2"/>
    <x v="2"/>
  </r>
  <r>
    <d v="2022-07-04T00:00:00"/>
    <m/>
    <n v="2"/>
    <s v="Rolloff"/>
    <x v="0"/>
    <x v="4"/>
    <n v="4760"/>
    <n v="2.38"/>
    <n v="285.59999999999997"/>
    <s v="Final Pull"/>
    <n v="12800075"/>
    <x v="0"/>
    <s v="D Brown # 1930"/>
    <x v="2"/>
    <x v="2"/>
  </r>
  <r>
    <d v="2022-07-04T00:00:00"/>
    <m/>
    <n v="2"/>
    <s v="Rolloff"/>
    <x v="0"/>
    <x v="4"/>
    <n v="6680"/>
    <n v="3.34"/>
    <n v="400.79999999999995"/>
    <s v="Dump &amp; Return"/>
    <n v="271296"/>
    <x v="0"/>
    <s v="Jack's #2L30"/>
    <x v="2"/>
    <x v="2"/>
  </r>
  <r>
    <d v="2022-07-04T00:00:00"/>
    <m/>
    <n v="3"/>
    <s v="Rolloff"/>
    <x v="0"/>
    <x v="4"/>
    <n v="2120"/>
    <n v="1.06"/>
    <n v="127.2"/>
    <s v="Final Pull"/>
    <s v="268603-002"/>
    <x v="0"/>
    <s v="S Ritzman # 17"/>
    <x v="2"/>
    <x v="2"/>
  </r>
  <r>
    <d v="2022-07-05T00:00:00"/>
    <m/>
    <n v="14"/>
    <n v="4"/>
    <x v="2"/>
    <x v="4"/>
    <n v="11040"/>
    <n v="5.52"/>
    <n v="662.4"/>
    <m/>
    <m/>
    <x v="1"/>
    <m/>
    <x v="2"/>
    <x v="2"/>
  </r>
  <r>
    <d v="2022-07-05T00:00:00"/>
    <m/>
    <n v="16"/>
    <n v="1"/>
    <x v="2"/>
    <x v="4"/>
    <n v="28020"/>
    <n v="14.01"/>
    <n v="1681.2"/>
    <m/>
    <m/>
    <x v="1"/>
    <m/>
    <x v="2"/>
    <x v="2"/>
  </r>
  <r>
    <d v="2022-07-05T00:00:00"/>
    <m/>
    <n v="17"/>
    <n v="2"/>
    <x v="2"/>
    <x v="4"/>
    <n v="10620"/>
    <n v="5.31"/>
    <n v="637.19999999999993"/>
    <m/>
    <m/>
    <x v="1"/>
    <m/>
    <x v="2"/>
    <x v="2"/>
  </r>
  <r>
    <d v="2022-07-05T00:00:00"/>
    <m/>
    <n v="18"/>
    <n v="3"/>
    <x v="2"/>
    <x v="4"/>
    <n v="20920"/>
    <n v="10.46"/>
    <n v="1255.2"/>
    <m/>
    <m/>
    <x v="1"/>
    <m/>
    <x v="2"/>
    <x v="2"/>
  </r>
  <r>
    <d v="2022-07-05T00:00:00"/>
    <m/>
    <n v="2"/>
    <s v="Rolloff"/>
    <x v="0"/>
    <x v="4"/>
    <n v="6640"/>
    <n v="3.32"/>
    <n v="398.4"/>
    <s v="Final Pull"/>
    <s v="260597-005"/>
    <x v="0"/>
    <s v="Dr Roof (16101 Pacific) # 2530"/>
    <x v="2"/>
    <x v="2"/>
  </r>
  <r>
    <d v="2022-07-05T00:00:00"/>
    <m/>
    <n v="2"/>
    <s v="Rolloff"/>
    <x v="0"/>
    <x v="4"/>
    <n v="5320"/>
    <n v="2.66"/>
    <n v="319.20000000000005"/>
    <s v="Dump &amp; Return"/>
    <s v="273450-003"/>
    <x v="0"/>
    <s v="Cape D/Klipsan # 1130"/>
    <x v="2"/>
    <x v="2"/>
  </r>
  <r>
    <d v="2022-07-05T00:00:00"/>
    <m/>
    <n v="2"/>
    <s v="Rolloff"/>
    <x v="0"/>
    <x v="4"/>
    <n v="8220"/>
    <n v="4.1100000000000003"/>
    <n v="493.20000000000005"/>
    <s v="Final Pull"/>
    <n v="12800232"/>
    <x v="0"/>
    <s v="R Hill # 3530"/>
    <x v="2"/>
    <x v="2"/>
  </r>
  <r>
    <d v="2022-07-05T00:00:00"/>
    <m/>
    <n v="2"/>
    <s v="Rolloff"/>
    <x v="0"/>
    <x v="4"/>
    <n v="1600"/>
    <n v="0.8"/>
    <n v="96"/>
    <s v="Final Pull"/>
    <s v="273450-005"/>
    <x v="0"/>
    <s v="Cape D/Ocean Park  #1930"/>
    <x v="2"/>
    <x v="2"/>
  </r>
  <r>
    <d v="2022-07-05T00:00:00"/>
    <m/>
    <n v="2"/>
    <s v="Rolloff"/>
    <x v="0"/>
    <x v="4"/>
    <n v="4700"/>
    <n v="2.35"/>
    <n v="282"/>
    <s v="Dump &amp; Return"/>
    <s v="273450-005"/>
    <x v="0"/>
    <s v="Cape D/ocean park #1630"/>
    <x v="2"/>
    <x v="2"/>
  </r>
  <r>
    <d v="2022-07-05T00:00:00"/>
    <m/>
    <n v="2"/>
    <s v="Rolloff"/>
    <x v="0"/>
    <x v="4"/>
    <n v="2000"/>
    <n v="1"/>
    <n v="120"/>
    <s v="Dump &amp; Return"/>
    <s v="265377-011"/>
    <x v="0"/>
    <s v="Pacific County DCD/Ocean Park  # 1530"/>
    <x v="2"/>
    <x v="2"/>
  </r>
  <r>
    <d v="2022-07-05T00:00:00"/>
    <m/>
    <n v="4"/>
    <s v="Rolloff"/>
    <x v="0"/>
    <x v="4"/>
    <n v="11300"/>
    <n v="5.65"/>
    <n v="678"/>
    <s v="Dump &amp; Return"/>
    <s v="270950-002"/>
    <x v="0"/>
    <s v="LB City/Bolstad #330"/>
    <x v="2"/>
    <x v="2"/>
  </r>
  <r>
    <d v="2022-07-05T00:00:00"/>
    <m/>
    <n v="4"/>
    <s v="Rolloff"/>
    <x v="0"/>
    <x v="4"/>
    <n v="4200"/>
    <n v="2.1"/>
    <n v="252"/>
    <s v="Dump &amp; Return"/>
    <s v="270950-003"/>
    <x v="0"/>
    <s v="LB City/Sid Snyder  #1030"/>
    <x v="2"/>
    <x v="2"/>
  </r>
  <r>
    <d v="2022-07-05T00:00:00"/>
    <m/>
    <n v="4"/>
    <s v="Rolloff"/>
    <x v="0"/>
    <x v="4"/>
    <n v="7500"/>
    <n v="3.75"/>
    <n v="450"/>
    <s v="Final Pull"/>
    <s v="273450-004"/>
    <x v="0"/>
    <s v="Cape D/Oysterville #3430"/>
    <x v="2"/>
    <x v="2"/>
  </r>
  <r>
    <d v="2022-07-05T00:00:00"/>
    <m/>
    <n v="4"/>
    <s v="Rolloff"/>
    <x v="0"/>
    <x v="4"/>
    <n v="1880"/>
    <n v="0.94"/>
    <n v="112.8"/>
    <s v="Final Pull"/>
    <s v="273450-003"/>
    <x v="0"/>
    <s v="Cape D/Klipsan #  2530"/>
    <x v="2"/>
    <x v="2"/>
  </r>
  <r>
    <d v="2022-07-05T00:00:00"/>
    <m/>
    <n v="4"/>
    <s v="Rolloff"/>
    <x v="0"/>
    <x v="4"/>
    <n v="6360"/>
    <n v="3.18"/>
    <n v="381.6"/>
    <s v="Final Pull"/>
    <s v="273450-002"/>
    <x v="0"/>
    <s v="Cape D/Cranberry # 1330"/>
    <x v="2"/>
    <x v="2"/>
  </r>
  <r>
    <d v="2022-07-05T00:00:00"/>
    <m/>
    <n v="4"/>
    <s v="Rolloff"/>
    <x v="0"/>
    <x v="4"/>
    <n v="1800"/>
    <n v="0.9"/>
    <n v="108"/>
    <s v="Final Pull"/>
    <s v="270950-002"/>
    <x v="0"/>
    <s v="LB City/Bolstad #330"/>
    <x v="2"/>
    <x v="2"/>
  </r>
  <r>
    <d v="2022-07-06T00:00:00"/>
    <m/>
    <n v="14"/>
    <n v="4"/>
    <x v="2"/>
    <x v="4"/>
    <n v="20080"/>
    <n v="10.039999999999999"/>
    <n v="1204.8"/>
    <m/>
    <m/>
    <x v="1"/>
    <m/>
    <x v="2"/>
    <x v="2"/>
  </r>
  <r>
    <d v="2022-07-06T00:00:00"/>
    <m/>
    <n v="16"/>
    <n v="2"/>
    <x v="2"/>
    <x v="4"/>
    <n v="24620"/>
    <n v="12.31"/>
    <n v="1477.2"/>
    <m/>
    <m/>
    <x v="1"/>
    <m/>
    <x v="2"/>
    <x v="2"/>
  </r>
  <r>
    <d v="2022-07-06T00:00:00"/>
    <m/>
    <n v="17"/>
    <n v="1"/>
    <x v="2"/>
    <x v="4"/>
    <n v="29840"/>
    <n v="14.92"/>
    <n v="1790.4"/>
    <m/>
    <m/>
    <x v="1"/>
    <m/>
    <x v="2"/>
    <x v="2"/>
  </r>
  <r>
    <d v="2022-07-06T00:00:00"/>
    <m/>
    <n v="18"/>
    <n v="3"/>
    <x v="2"/>
    <x v="4"/>
    <n v="12760"/>
    <n v="6.38"/>
    <n v="765.6"/>
    <m/>
    <m/>
    <x v="1"/>
    <m/>
    <x v="2"/>
    <x v="2"/>
  </r>
  <r>
    <d v="2022-07-06T00:00:00"/>
    <m/>
    <n v="3"/>
    <s v="Rolloff"/>
    <x v="0"/>
    <x v="4"/>
    <n v="5820"/>
    <n v="2.91"/>
    <n v="349.20000000000005"/>
    <s v="Final Pull"/>
    <n v="273733"/>
    <x v="0"/>
    <s v="B Badger # 6"/>
    <x v="2"/>
    <x v="2"/>
  </r>
  <r>
    <d v="2022-07-06T00:00:00"/>
    <m/>
    <n v="4"/>
    <s v="Rolloff"/>
    <x v="0"/>
    <x v="4"/>
    <n v="4700"/>
    <n v="2.35"/>
    <n v="282"/>
    <s v="Dump &amp; Return"/>
    <n v="271296"/>
    <x v="0"/>
    <s v="Jack's Country Store #C10"/>
    <x v="2"/>
    <x v="2"/>
  </r>
  <r>
    <d v="2022-07-06T00:00:00"/>
    <m/>
    <n v="4"/>
    <s v="Rolloff"/>
    <x v="0"/>
    <x v="4"/>
    <n v="11460"/>
    <n v="5.73"/>
    <n v="687.6"/>
    <s v="Dump &amp; Return"/>
    <s v="268662-001"/>
    <x v="0"/>
    <s v="SHOA Comp #2"/>
    <x v="2"/>
    <x v="2"/>
  </r>
  <r>
    <d v="2022-07-06T00:00:00"/>
    <m/>
    <n v="4"/>
    <s v="Rolloff"/>
    <x v="0"/>
    <x v="4"/>
    <n v="5980"/>
    <n v="2.99"/>
    <n v="358.8"/>
    <s v="Dump &amp; Return"/>
    <s v="268662-001"/>
    <x v="0"/>
    <s v="SHOA Comp #1"/>
    <x v="2"/>
    <x v="2"/>
  </r>
  <r>
    <d v="2022-07-06T00:00:00"/>
    <m/>
    <n v="4"/>
    <s v="Rolloff"/>
    <x v="0"/>
    <x v="4"/>
    <n v="2900"/>
    <n v="1.45"/>
    <n v="174"/>
    <s v="Dump &amp; Return"/>
    <n v="269949"/>
    <x v="0"/>
    <s v="Okies Thriftway # C9"/>
    <x v="2"/>
    <x v="2"/>
  </r>
  <r>
    <d v="2022-07-06T00:00:00"/>
    <m/>
    <n v="5"/>
    <s v="Rolloff"/>
    <x v="0"/>
    <x v="4"/>
    <n v="4340"/>
    <n v="2.17"/>
    <n v="260.39999999999998"/>
    <s v="Dump &amp; Return"/>
    <n v="263310"/>
    <x v="0"/>
    <s v="Ekone Oyster # L9"/>
    <x v="2"/>
    <x v="2"/>
  </r>
  <r>
    <d v="2022-07-06T00:00:00"/>
    <m/>
    <n v="5"/>
    <s v="Rolloff"/>
    <x v="0"/>
    <x v="4"/>
    <n v="800"/>
    <n v="0.4"/>
    <n v="48"/>
    <s v="Final Pull"/>
    <s v="270950-003"/>
    <x v="0"/>
    <s v="LB City/Sid Snyder  #1030"/>
    <x v="2"/>
    <x v="2"/>
  </r>
  <r>
    <d v="2022-07-06T00:00:00"/>
    <m/>
    <n v="5"/>
    <s v="Rolloff"/>
    <x v="0"/>
    <x v="4"/>
    <n v="6380"/>
    <n v="3.19"/>
    <n v="382.8"/>
    <s v="Final Pull"/>
    <s v="265377-011"/>
    <x v="0"/>
    <s v="Pacific County DCD/Ocean Park  # 1625"/>
    <x v="2"/>
    <x v="2"/>
  </r>
  <r>
    <d v="2022-07-06T00:00:00"/>
    <m/>
    <n v="5"/>
    <s v="Rolloff"/>
    <x v="0"/>
    <x v="4"/>
    <n v="4060"/>
    <n v="2.0299999999999998"/>
    <n v="243.59999999999997"/>
    <s v="Final Pull"/>
    <s v="273450-001"/>
    <x v="0"/>
    <s v="Cape D/Seaview # 3030"/>
    <x v="2"/>
    <x v="2"/>
  </r>
  <r>
    <d v="2022-07-06T00:00:00"/>
    <m/>
    <n v="5"/>
    <s v="Rolloff"/>
    <x v="0"/>
    <x v="4"/>
    <n v="4000"/>
    <n v="2"/>
    <n v="240"/>
    <s v="Final Pull"/>
    <s v="265377-012"/>
    <x v="0"/>
    <s v="Pacific County DCD/Seaview #930"/>
    <x v="2"/>
    <x v="2"/>
  </r>
  <r>
    <d v="2022-07-06T00:00:00"/>
    <m/>
    <n v="5"/>
    <s v="Rolloff"/>
    <x v="0"/>
    <x v="4"/>
    <n v="5240"/>
    <n v="2.62"/>
    <n v="314.40000000000003"/>
    <s v="Final Pull"/>
    <n v="12799715"/>
    <x v="0"/>
    <s v="D McKInney  #11"/>
    <x v="2"/>
    <x v="2"/>
  </r>
  <r>
    <d v="2022-07-06T00:00:00"/>
    <m/>
    <n v="5"/>
    <s v="Rolloff"/>
    <x v="0"/>
    <x v="4"/>
    <n v="6120"/>
    <n v="3.06"/>
    <n v="367.2"/>
    <s v="Dump &amp; Return"/>
    <s v="272859-002"/>
    <x v="0"/>
    <s v=" USCG/Boat Basin #L11"/>
    <x v="2"/>
    <x v="2"/>
  </r>
  <r>
    <d v="2022-07-06T00:00:00"/>
    <m/>
    <n v="5"/>
    <s v="Rolloff"/>
    <x v="0"/>
    <x v="4"/>
    <n v="2760"/>
    <n v="1.38"/>
    <n v="165.6"/>
    <s v="Dump &amp; Return"/>
    <s v="270950-001"/>
    <x v="0"/>
    <s v="LB Shop #C3"/>
    <x v="2"/>
    <x v="2"/>
  </r>
  <r>
    <d v="2022-07-06T00:00:00"/>
    <m/>
    <n v="5"/>
    <s v="Rolloff"/>
    <x v="0"/>
    <x v="4"/>
    <n v="4280"/>
    <n v="2.14"/>
    <n v="256.8"/>
    <s v="Final Pull"/>
    <n v="262167"/>
    <x v="0"/>
    <s v="B Davies #3330"/>
    <x v="2"/>
    <x v="2"/>
  </r>
  <r>
    <d v="2022-07-06T00:00:00"/>
    <m/>
    <n v="5"/>
    <s v="Rolloff"/>
    <x v="0"/>
    <x v="4"/>
    <n v="2840"/>
    <n v="1.42"/>
    <n v="170.39999999999998"/>
    <s v="Dump &amp; Return"/>
    <n v="268528"/>
    <x v="0"/>
    <s v="NYC School/fish hatchery #22"/>
    <x v="2"/>
    <x v="2"/>
  </r>
  <r>
    <d v="2022-07-06T00:00:00"/>
    <m/>
    <n v="5"/>
    <s v="Rolloff"/>
    <x v="0"/>
    <x v="4"/>
    <n v="1200"/>
    <n v="0.6"/>
    <n v="72"/>
    <s v="Final Pull"/>
    <s v="270354-002"/>
    <x v="0"/>
    <s v="Lewis Pacific Swiss #20"/>
    <x v="2"/>
    <x v="2"/>
  </r>
  <r>
    <d v="2022-07-07T00:00:00"/>
    <m/>
    <n v="16"/>
    <n v="2"/>
    <x v="2"/>
    <x v="4"/>
    <n v="19960"/>
    <n v="9.98"/>
    <n v="1197.6000000000001"/>
    <m/>
    <m/>
    <x v="1"/>
    <m/>
    <x v="2"/>
    <x v="2"/>
  </r>
  <r>
    <d v="2022-07-07T00:00:00"/>
    <m/>
    <n v="17"/>
    <n v="3"/>
    <x v="2"/>
    <x v="4"/>
    <n v="17900"/>
    <n v="8.9499999999999993"/>
    <n v="1074"/>
    <m/>
    <m/>
    <x v="1"/>
    <m/>
    <x v="2"/>
    <x v="2"/>
  </r>
  <r>
    <d v="2022-07-07T00:00:00"/>
    <m/>
    <n v="18"/>
    <n v="1"/>
    <x v="2"/>
    <x v="4"/>
    <n v="27540"/>
    <n v="13.77"/>
    <n v="1652.3999999999999"/>
    <m/>
    <m/>
    <x v="1"/>
    <m/>
    <x v="2"/>
    <x v="2"/>
  </r>
  <r>
    <d v="2022-07-07T00:00:00"/>
    <m/>
    <n v="4"/>
    <s v="Rolloff"/>
    <x v="1"/>
    <x v="4"/>
    <n v="6680"/>
    <n v="3.34"/>
    <n v="400.79999999999995"/>
    <s v="Final Pull"/>
    <s v="272987-002"/>
    <x v="3"/>
    <s v="N Duddington #8"/>
    <x v="0"/>
    <x v="2"/>
  </r>
  <r>
    <d v="2022-07-07T00:00:00"/>
    <m/>
    <n v="2"/>
    <s v="Rolloff"/>
    <x v="0"/>
    <x v="4"/>
    <n v="7200"/>
    <n v="3.6"/>
    <n v="432"/>
    <s v="Dump &amp; Return"/>
    <n v="12800009"/>
    <x v="0"/>
    <s v="J Wischman #1030"/>
    <x v="2"/>
    <x v="2"/>
  </r>
  <r>
    <d v="2022-07-07T00:00:00"/>
    <m/>
    <n v="2"/>
    <s v="Rolloff"/>
    <x v="0"/>
    <x v="4"/>
    <n v="8460"/>
    <n v="4.2300000000000004"/>
    <n v="507.6"/>
    <s v="Dump &amp; Return"/>
    <n v="12800009"/>
    <x v="0"/>
    <s v="J Wischman #3530"/>
    <x v="2"/>
    <x v="2"/>
  </r>
  <r>
    <d v="2022-07-07T00:00:00"/>
    <m/>
    <n v="3"/>
    <s v="Rolloff"/>
    <x v="0"/>
    <x v="4"/>
    <n v="8540"/>
    <n v="4.2699999999999996"/>
    <n v="512.4"/>
    <s v="Dump &amp; Return"/>
    <s v="261827-002"/>
    <x v="0"/>
    <s v="Naselle Youth Camp Compactor"/>
    <x v="2"/>
    <x v="2"/>
  </r>
  <r>
    <d v="2022-07-07T00:00:00"/>
    <m/>
    <n v="3"/>
    <s v="Rolloff"/>
    <x v="0"/>
    <x v="4"/>
    <n v="11560"/>
    <n v="5.78"/>
    <n v="693.6"/>
    <s v="Final Pull"/>
    <n v="12800259"/>
    <x v="0"/>
    <s v="S Neher #130"/>
    <x v="2"/>
    <x v="2"/>
  </r>
  <r>
    <d v="2022-07-07T00:00:00"/>
    <m/>
    <n v="3"/>
    <s v="Rolloff"/>
    <x v="0"/>
    <x v="4"/>
    <n v="2860"/>
    <n v="1.43"/>
    <n v="171.6"/>
    <s v="Dump &amp; Return"/>
    <n v="268528"/>
    <x v="0"/>
    <s v="NYC School # 13"/>
    <x v="2"/>
    <x v="2"/>
  </r>
  <r>
    <d v="2022-07-07T00:00:00"/>
    <m/>
    <n v="5"/>
    <s v="Rolloff"/>
    <x v="0"/>
    <x v="4"/>
    <n v="15160"/>
    <n v="7.58"/>
    <n v="909.6"/>
    <s v="Dump &amp; Return"/>
    <s v="266663-001"/>
    <x v="0"/>
    <s v="Cape D Compactor #1"/>
    <x v="2"/>
    <x v="2"/>
  </r>
  <r>
    <d v="2022-07-07T00:00:00"/>
    <m/>
    <n v="5"/>
    <s v="Rolloff"/>
    <x v="0"/>
    <x v="4"/>
    <n v="14000"/>
    <n v="7"/>
    <n v="840"/>
    <s v="Dump &amp; Return"/>
    <s v="266663-001"/>
    <x v="0"/>
    <s v="Cape D Compactor #2"/>
    <x v="2"/>
    <x v="2"/>
  </r>
  <r>
    <d v="2022-07-07T00:00:00"/>
    <m/>
    <n v="5"/>
    <s v="Rolloff"/>
    <x v="0"/>
    <x v="4"/>
    <n v="3140"/>
    <n v="1.57"/>
    <n v="188.4"/>
    <s v="Dump &amp; Return"/>
    <n v="273083"/>
    <x v="0"/>
    <s v="1000 Trails # C6"/>
    <x v="2"/>
    <x v="2"/>
  </r>
  <r>
    <d v="2022-07-07T00:00:00"/>
    <m/>
    <n v="5"/>
    <s v="Rolloff"/>
    <x v="0"/>
    <x v="4"/>
    <n v="1780"/>
    <n v="0.89"/>
    <n v="106.8"/>
    <s v="Final Pull"/>
    <s v="265779-002"/>
    <x v="0"/>
    <s v="Discover recovery #27"/>
    <x v="2"/>
    <x v="2"/>
  </r>
  <r>
    <d v="2022-07-08T00:00:00"/>
    <m/>
    <n v="16"/>
    <n v="1"/>
    <x v="3"/>
    <x v="4"/>
    <n v="39500"/>
    <n v="19.75"/>
    <n v="2370"/>
    <m/>
    <m/>
    <x v="1"/>
    <m/>
    <x v="2"/>
    <x v="2"/>
  </r>
  <r>
    <d v="2022-07-08T00:00:00"/>
    <m/>
    <n v="17"/>
    <n v="2"/>
    <x v="2"/>
    <x v="4"/>
    <n v="20580"/>
    <n v="10.29"/>
    <n v="1234.8"/>
    <m/>
    <m/>
    <x v="1"/>
    <m/>
    <x v="2"/>
    <x v="2"/>
  </r>
  <r>
    <d v="2022-07-08T00:00:00"/>
    <m/>
    <n v="18"/>
    <n v="3"/>
    <x v="2"/>
    <x v="4"/>
    <n v="13020"/>
    <n v="6.51"/>
    <n v="781.19999999999993"/>
    <m/>
    <m/>
    <x v="1"/>
    <m/>
    <x v="2"/>
    <x v="2"/>
  </r>
  <r>
    <d v="2022-07-08T00:00:00"/>
    <m/>
    <n v="4"/>
    <s v="Rolloff"/>
    <x v="0"/>
    <x v="4"/>
    <n v="11580"/>
    <n v="5.79"/>
    <n v="694.8"/>
    <s v="Dump &amp; Return"/>
    <n v="12800009"/>
    <x v="0"/>
    <s v="J Wischman #930"/>
    <x v="2"/>
    <x v="2"/>
  </r>
  <r>
    <d v="2022-07-08T00:00:00"/>
    <m/>
    <n v="4"/>
    <s v="Rolloff"/>
    <x v="0"/>
    <x v="4"/>
    <n v="9300"/>
    <n v="4.6500000000000004"/>
    <n v="558"/>
    <s v="Dump &amp; Return"/>
    <n v="12800009"/>
    <x v="0"/>
    <s v="J Wischman #1030"/>
    <x v="2"/>
    <x v="2"/>
  </r>
  <r>
    <d v="2022-07-08T00:00:00"/>
    <m/>
    <n v="5"/>
    <s v="Rolloff"/>
    <x v="0"/>
    <x v="4"/>
    <n v="12680"/>
    <n v="6.34"/>
    <n v="760.8"/>
    <s v="Dump &amp; Return"/>
    <s v="266663-001"/>
    <x v="0"/>
    <s v="Cape D Compactor &quot;D&quot;"/>
    <x v="2"/>
    <x v="2"/>
  </r>
  <r>
    <d v="2022-07-08T00:00:00"/>
    <m/>
    <n v="5"/>
    <s v="Rolloff"/>
    <x v="0"/>
    <x v="4"/>
    <n v="1200"/>
    <n v="0.6"/>
    <n v="72"/>
    <s v="Dump &amp; Return"/>
    <s v="270950-001"/>
    <x v="0"/>
    <s v="LB City Shop # C3"/>
    <x v="2"/>
    <x v="2"/>
  </r>
  <r>
    <d v="2022-07-08T00:00:00"/>
    <m/>
    <n v="5"/>
    <s v="Rolloff"/>
    <x v="0"/>
    <x v="4"/>
    <n v="6500"/>
    <n v="3.25"/>
    <n v="390"/>
    <s v="Dump &amp; Return"/>
    <n v="271296"/>
    <x v="0"/>
    <s v="Jack's 30yd #L"/>
    <x v="2"/>
    <x v="2"/>
  </r>
  <r>
    <d v="2022-07-08T00:00:00"/>
    <m/>
    <n v="5"/>
    <s v="Rolloff"/>
    <x v="0"/>
    <x v="4"/>
    <n v="6380"/>
    <n v="3.19"/>
    <n v="382.8"/>
    <s v="Dump &amp; Return"/>
    <s v="268662-001"/>
    <x v="0"/>
    <s v="SHOA Comp #1"/>
    <x v="2"/>
    <x v="2"/>
  </r>
  <r>
    <d v="2022-07-11T00:00:00"/>
    <m/>
    <n v="14"/>
    <n v="4"/>
    <x v="2"/>
    <x v="4"/>
    <n v="13260"/>
    <n v="6.63"/>
    <n v="795.6"/>
    <m/>
    <m/>
    <x v="1"/>
    <m/>
    <x v="2"/>
    <x v="2"/>
  </r>
  <r>
    <d v="2022-07-11T00:00:00"/>
    <m/>
    <n v="16"/>
    <n v="1"/>
    <x v="3"/>
    <x v="4"/>
    <n v="43060"/>
    <n v="21.53"/>
    <n v="2583.6000000000004"/>
    <m/>
    <m/>
    <x v="1"/>
    <m/>
    <x v="2"/>
    <x v="2"/>
  </r>
  <r>
    <d v="2022-07-11T00:00:00"/>
    <m/>
    <n v="17"/>
    <n v="3"/>
    <x v="2"/>
    <x v="4"/>
    <n v="25780"/>
    <n v="12.89"/>
    <n v="1546.8000000000002"/>
    <m/>
    <m/>
    <x v="1"/>
    <m/>
    <x v="2"/>
    <x v="2"/>
  </r>
  <r>
    <d v="2022-07-11T00:00:00"/>
    <m/>
    <n v="18"/>
    <n v="2"/>
    <x v="2"/>
    <x v="4"/>
    <n v="13440"/>
    <n v="6.72"/>
    <n v="806.4"/>
    <m/>
    <m/>
    <x v="1"/>
    <m/>
    <x v="2"/>
    <x v="2"/>
  </r>
  <r>
    <d v="2022-07-11T00:00:00"/>
    <m/>
    <n v="2"/>
    <s v="Rolloff"/>
    <x v="0"/>
    <x v="4"/>
    <n v="23800"/>
    <n v="11.9"/>
    <n v="1428"/>
    <s v="Dump &amp; Return"/>
    <n v="12800009"/>
    <x v="0"/>
    <s v="J Wischman # 930"/>
    <x v="2"/>
    <x v="2"/>
  </r>
  <r>
    <d v="2022-07-11T00:00:00"/>
    <m/>
    <n v="2"/>
    <s v="Rolloff"/>
    <x v="0"/>
    <x v="4"/>
    <n v="3740"/>
    <n v="1.87"/>
    <n v="224.4"/>
    <s v="Dump &amp; Return"/>
    <n v="263833"/>
    <x v="0"/>
    <s v="Nisbet Oyster # C4"/>
    <x v="2"/>
    <x v="2"/>
  </r>
  <r>
    <d v="2022-07-11T00:00:00"/>
    <m/>
    <n v="2"/>
    <s v="Rolloff"/>
    <x v="0"/>
    <x v="4"/>
    <n v="4040"/>
    <n v="2.02"/>
    <n v="242.4"/>
    <s v="Dump &amp; Return"/>
    <n v="271296"/>
    <x v="0"/>
    <s v="Jack's 20 yd C9"/>
    <x v="2"/>
    <x v="2"/>
  </r>
  <r>
    <d v="2022-07-11T00:00:00"/>
    <m/>
    <n v="4"/>
    <s v="Rolloff"/>
    <x v="0"/>
    <x v="4"/>
    <n v="2720"/>
    <n v="1.36"/>
    <n v="163.20000000000002"/>
    <s v="Dump &amp; Return"/>
    <n v="273083"/>
    <x v="0"/>
    <s v="1000 Trails # C6"/>
    <x v="2"/>
    <x v="2"/>
  </r>
  <r>
    <d v="2022-07-11T00:00:00"/>
    <m/>
    <n v="4"/>
    <s v="Rolloff"/>
    <x v="0"/>
    <x v="4"/>
    <n v="2300"/>
    <n v="1.1499999999999999"/>
    <n v="138"/>
    <s v="Dump &amp; Return"/>
    <s v="270950-001"/>
    <x v="0"/>
    <s v="LB City Shop # C3"/>
    <x v="2"/>
    <x v="2"/>
  </r>
  <r>
    <d v="2022-07-11T00:00:00"/>
    <m/>
    <n v="4"/>
    <s v="Rolloff"/>
    <x v="0"/>
    <x v="4"/>
    <n v="15520"/>
    <n v="7.76"/>
    <n v="931.19999999999993"/>
    <s v="Dump &amp; Return"/>
    <s v="266663-001"/>
    <x v="0"/>
    <s v="Cape D Compactor # 3"/>
    <x v="2"/>
    <x v="2"/>
  </r>
  <r>
    <d v="2022-07-11T00:00:00"/>
    <m/>
    <n v="4"/>
    <s v="Rolloff"/>
    <x v="0"/>
    <x v="4"/>
    <n v="21160"/>
    <n v="10.58"/>
    <n v="1269.5999999999999"/>
    <s v="Dump &amp; Return"/>
    <n v="12800009"/>
    <x v="0"/>
    <s v="J Wischman #1030"/>
    <x v="2"/>
    <x v="2"/>
  </r>
  <r>
    <d v="2022-07-11T00:00:00"/>
    <m/>
    <n v="4"/>
    <s v="Rolloff"/>
    <x v="0"/>
    <x v="4"/>
    <n v="6060"/>
    <n v="3.03"/>
    <n v="363.59999999999997"/>
    <s v="Dump &amp; Return"/>
    <n v="272077"/>
    <x v="0"/>
    <s v="Chautauqua Compactor"/>
    <x v="2"/>
    <x v="2"/>
  </r>
  <r>
    <d v="2022-07-12T00:00:00"/>
    <m/>
    <n v="14"/>
    <n v="4"/>
    <x v="2"/>
    <x v="4"/>
    <n v="10720"/>
    <n v="5.36"/>
    <n v="643.20000000000005"/>
    <m/>
    <m/>
    <x v="1"/>
    <m/>
    <x v="2"/>
    <x v="2"/>
  </r>
  <r>
    <d v="2022-07-12T00:00:00"/>
    <m/>
    <n v="16"/>
    <n v="1"/>
    <x v="2"/>
    <x v="4"/>
    <n v="30700"/>
    <n v="15.35"/>
    <n v="1842"/>
    <m/>
    <m/>
    <x v="1"/>
    <m/>
    <x v="2"/>
    <x v="2"/>
  </r>
  <r>
    <d v="2022-07-12T00:00:00"/>
    <m/>
    <n v="17"/>
    <n v="2"/>
    <x v="2"/>
    <x v="4"/>
    <n v="12040"/>
    <n v="6.02"/>
    <n v="722.4"/>
    <m/>
    <m/>
    <x v="1"/>
    <m/>
    <x v="2"/>
    <x v="2"/>
  </r>
  <r>
    <d v="2022-07-12T00:00:00"/>
    <m/>
    <n v="18"/>
    <n v="3"/>
    <x v="2"/>
    <x v="4"/>
    <n v="20600"/>
    <n v="10.3"/>
    <n v="1236"/>
    <m/>
    <m/>
    <x v="1"/>
    <m/>
    <x v="2"/>
    <x v="2"/>
  </r>
  <r>
    <d v="2022-07-12T00:00:00"/>
    <m/>
    <n v="3"/>
    <s v="Rolloff"/>
    <x v="0"/>
    <x v="4"/>
    <n v="4560"/>
    <n v="2.2799999999999998"/>
    <n v="273.59999999999997"/>
    <s v="Dump &amp; Return"/>
    <s v="273466-002"/>
    <x v="0"/>
    <s v="C Fritsch #1430"/>
    <x v="2"/>
    <x v="2"/>
  </r>
  <r>
    <d v="2022-07-12T00:00:00"/>
    <m/>
    <n v="3"/>
    <s v="Rolloff"/>
    <x v="0"/>
    <x v="4"/>
    <n v="2360"/>
    <n v="1.18"/>
    <n v="141.6"/>
    <s v="Final Pull"/>
    <n v="12799772"/>
    <x v="0"/>
    <s v="S Caren  #630"/>
    <x v="2"/>
    <x v="2"/>
  </r>
  <r>
    <d v="2022-07-12T00:00:00"/>
    <m/>
    <n v="5"/>
    <s v="Rolloff"/>
    <x v="0"/>
    <x v="4"/>
    <n v="25220"/>
    <n v="12.61"/>
    <n v="1513.1999999999998"/>
    <s v="Final Pull"/>
    <n v="12800009"/>
    <x v="0"/>
    <s v="J Wischman #3530"/>
    <x v="2"/>
    <x v="2"/>
  </r>
  <r>
    <d v="2022-07-12T00:00:00"/>
    <m/>
    <n v="5"/>
    <s v="Rolloff"/>
    <x v="0"/>
    <x v="4"/>
    <n v="12400"/>
    <n v="6.2"/>
    <n v="744"/>
    <s v="Dump &amp; Return"/>
    <s v="268662-001"/>
    <x v="0"/>
    <s v="SHOA Comp #2"/>
    <x v="2"/>
    <x v="2"/>
  </r>
  <r>
    <d v="2022-07-12T00:00:00"/>
    <m/>
    <n v="5"/>
    <s v="Rolloff"/>
    <x v="0"/>
    <x v="4"/>
    <n v="4260"/>
    <n v="2.13"/>
    <n v="255.6"/>
    <s v="Final Pull"/>
    <s v="264342-002"/>
    <x v="0"/>
    <s v="P Hall (employee) # 1630"/>
    <x v="2"/>
    <x v="2"/>
  </r>
  <r>
    <d v="2022-07-12T00:00:00"/>
    <m/>
    <n v="5"/>
    <s v="Rolloff"/>
    <x v="0"/>
    <x v="4"/>
    <n v="23980"/>
    <n v="11.99"/>
    <n v="1438.8"/>
    <s v="Final Pull"/>
    <n v="12800009"/>
    <x v="0"/>
    <s v="J Wischman # 1130"/>
    <x v="2"/>
    <x v="2"/>
  </r>
  <r>
    <d v="2022-07-13T00:00:00"/>
    <m/>
    <n v="14"/>
    <n v="4"/>
    <x v="2"/>
    <x v="4"/>
    <n v="19680"/>
    <n v="9.84"/>
    <n v="1180.8"/>
    <m/>
    <m/>
    <x v="1"/>
    <m/>
    <x v="2"/>
    <x v="2"/>
  </r>
  <r>
    <d v="2022-07-13T00:00:00"/>
    <m/>
    <n v="16"/>
    <n v="2"/>
    <x v="2"/>
    <x v="4"/>
    <n v="22760"/>
    <n v="11.38"/>
    <n v="1365.6000000000001"/>
    <m/>
    <m/>
    <x v="1"/>
    <m/>
    <x v="2"/>
    <x v="2"/>
  </r>
  <r>
    <d v="2022-07-13T00:00:00"/>
    <m/>
    <n v="17"/>
    <n v="1"/>
    <x v="2"/>
    <x v="4"/>
    <n v="26240"/>
    <n v="13.12"/>
    <n v="1574.3999999999999"/>
    <m/>
    <m/>
    <x v="1"/>
    <m/>
    <x v="2"/>
    <x v="2"/>
  </r>
  <r>
    <d v="2022-07-13T00:00:00"/>
    <m/>
    <n v="18"/>
    <n v="3"/>
    <x v="2"/>
    <x v="4"/>
    <n v="12340"/>
    <n v="6.17"/>
    <n v="740.4"/>
    <m/>
    <m/>
    <x v="1"/>
    <m/>
    <x v="2"/>
    <x v="2"/>
  </r>
  <r>
    <d v="2022-07-13T00:00:00"/>
    <m/>
    <n v="5"/>
    <s v="Rolloff"/>
    <x v="0"/>
    <x v="4"/>
    <n v="5840"/>
    <n v="2.92"/>
    <n v="350.4"/>
    <s v="Dump &amp; Return"/>
    <n v="12800509"/>
    <x v="0"/>
    <s v="J Chamberlain #1030"/>
    <x v="2"/>
    <x v="2"/>
  </r>
  <r>
    <d v="2022-07-13T00:00:00"/>
    <m/>
    <n v="5"/>
    <s v="Rolloff"/>
    <x v="0"/>
    <x v="4"/>
    <n v="6020"/>
    <n v="3.01"/>
    <n v="361.2"/>
    <s v="Dump &amp; Return"/>
    <n v="12800509"/>
    <x v="0"/>
    <s v="J Chamberlain #330"/>
    <x v="2"/>
    <x v="2"/>
  </r>
  <r>
    <d v="2022-07-13T00:00:00"/>
    <m/>
    <n v="5"/>
    <s v="Rolloff"/>
    <x v="0"/>
    <x v="4"/>
    <n v="2200"/>
    <n v="1.1000000000000001"/>
    <n v="132"/>
    <s v="Final Pull"/>
    <s v="271434-002"/>
    <x v="0"/>
    <s v="W Epperson #26"/>
    <x v="2"/>
    <x v="2"/>
  </r>
  <r>
    <d v="2022-07-13T00:00:00"/>
    <m/>
    <n v="5"/>
    <s v="Rolloff"/>
    <x v="0"/>
    <x v="4"/>
    <n v="9140"/>
    <n v="4.57"/>
    <n v="548.40000000000009"/>
    <s v="Final Pull"/>
    <s v="260773-002"/>
    <x v="0"/>
    <s v="C Waters # 2730"/>
    <x v="2"/>
    <x v="2"/>
  </r>
  <r>
    <d v="2022-07-13T00:00:00"/>
    <m/>
    <n v="5"/>
    <s v="Rolloff"/>
    <x v="0"/>
    <x v="4"/>
    <n v="3600"/>
    <n v="1.8"/>
    <n v="216"/>
    <m/>
    <s v="260597-003"/>
    <x v="0"/>
    <s v=" Dr Roof (1811-223rd) #3130"/>
    <x v="2"/>
    <x v="2"/>
  </r>
  <r>
    <d v="2022-07-14T00:00:00"/>
    <m/>
    <n v="16"/>
    <n v="2"/>
    <x v="2"/>
    <x v="4"/>
    <n v="19900"/>
    <n v="9.9499999999999993"/>
    <n v="1194"/>
    <m/>
    <m/>
    <x v="1"/>
    <m/>
    <x v="2"/>
    <x v="2"/>
  </r>
  <r>
    <d v="2022-07-14T00:00:00"/>
    <m/>
    <n v="17"/>
    <n v="3"/>
    <x v="2"/>
    <x v="4"/>
    <n v="17580"/>
    <n v="8.7899999999999991"/>
    <n v="1054.8"/>
    <m/>
    <m/>
    <x v="1"/>
    <m/>
    <x v="2"/>
    <x v="2"/>
  </r>
  <r>
    <d v="2022-07-14T00:00:00"/>
    <m/>
    <n v="18"/>
    <n v="1"/>
    <x v="2"/>
    <x v="4"/>
    <n v="24860"/>
    <n v="12.43"/>
    <n v="1491.6"/>
    <m/>
    <m/>
    <x v="1"/>
    <m/>
    <x v="2"/>
    <x v="2"/>
  </r>
  <r>
    <d v="2022-07-14T00:00:00"/>
    <m/>
    <n v="3"/>
    <s v="Rolloff"/>
    <x v="0"/>
    <x v="4"/>
    <n v="2200"/>
    <n v="1.1000000000000001"/>
    <n v="132"/>
    <s v="Final Pull"/>
    <n v="12799780"/>
    <x v="0"/>
    <s v="C Engel # 730"/>
    <x v="2"/>
    <x v="2"/>
  </r>
  <r>
    <d v="2022-07-14T00:00:00"/>
    <m/>
    <n v="5"/>
    <s v="Rolloff"/>
    <x v="0"/>
    <x v="4"/>
    <n v="5480"/>
    <n v="2.74"/>
    <n v="328.8"/>
    <s v="Dump &amp; Return"/>
    <n v="12800362"/>
    <x v="0"/>
    <s v="B Bjerke  #2530"/>
    <x v="2"/>
    <x v="2"/>
  </r>
  <r>
    <d v="2022-07-14T00:00:00"/>
    <m/>
    <n v="5"/>
    <s v="Rolloff"/>
    <x v="0"/>
    <x v="4"/>
    <n v="2160"/>
    <n v="1.08"/>
    <n v="129.60000000000002"/>
    <s v="Dump &amp; Return"/>
    <n v="268528"/>
    <x v="0"/>
    <s v="NYC School #6"/>
    <x v="2"/>
    <x v="2"/>
  </r>
  <r>
    <d v="2022-07-14T00:00:00"/>
    <m/>
    <n v="5"/>
    <s v="Rolloff"/>
    <x v="0"/>
    <x v="4"/>
    <n v="1980"/>
    <n v="0.99"/>
    <n v="118.8"/>
    <s v="Dump &amp; Return"/>
    <n v="270389"/>
    <x v="0"/>
    <s v="Willapa Thriftway #C2"/>
    <x v="2"/>
    <x v="2"/>
  </r>
  <r>
    <d v="2022-07-14T00:00:00"/>
    <m/>
    <n v="5"/>
    <s v="Rolloff"/>
    <x v="0"/>
    <x v="4"/>
    <n v="7460"/>
    <n v="3.73"/>
    <n v="447.6"/>
    <s v="Final Pull"/>
    <n v="12799644"/>
    <x v="0"/>
    <s v="E Starhiem # 2930"/>
    <x v="2"/>
    <x v="2"/>
  </r>
  <r>
    <d v="2022-07-15T00:00:00"/>
    <m/>
    <n v="14"/>
    <n v="1"/>
    <x v="2"/>
    <x v="4"/>
    <n v="10240"/>
    <n v="5.12"/>
    <n v="614.4"/>
    <m/>
    <m/>
    <x v="1"/>
    <m/>
    <x v="2"/>
    <x v="2"/>
  </r>
  <r>
    <d v="2022-07-15T00:00:00"/>
    <m/>
    <n v="17"/>
    <n v="2"/>
    <x v="2"/>
    <x v="4"/>
    <n v="18820"/>
    <n v="9.41"/>
    <n v="1129.2"/>
    <m/>
    <m/>
    <x v="1"/>
    <m/>
    <x v="2"/>
    <x v="2"/>
  </r>
  <r>
    <d v="2022-07-15T00:00:00"/>
    <m/>
    <n v="16"/>
    <n v="1"/>
    <x v="3"/>
    <x v="4"/>
    <n v="32700"/>
    <n v="16.350000000000001"/>
    <n v="1962.0000000000002"/>
    <m/>
    <m/>
    <x v="1"/>
    <m/>
    <x v="2"/>
    <x v="2"/>
  </r>
  <r>
    <d v="2022-07-12T00:00:00"/>
    <m/>
    <n v="5"/>
    <s v="Rolloff"/>
    <x v="0"/>
    <x v="4"/>
    <n v="5440"/>
    <n v="2.72"/>
    <n v="326.40000000000003"/>
    <s v="Dump &amp; Return"/>
    <s v="12797190-001"/>
    <x v="0"/>
    <s v="Weyco #5L30"/>
    <x v="2"/>
    <x v="2"/>
  </r>
  <r>
    <d v="2022-07-15T00:00:00"/>
    <m/>
    <n v="2"/>
    <s v="Rolloff"/>
    <x v="0"/>
    <x v="4"/>
    <n v="3040"/>
    <n v="1.52"/>
    <n v="182.4"/>
    <s v="Final Pull"/>
    <s v="265931-002"/>
    <x v="0"/>
    <s v="G Quinlan  # 2330"/>
    <x v="2"/>
    <x v="2"/>
  </r>
  <r>
    <d v="2022-07-15T00:00:00"/>
    <m/>
    <n v="2"/>
    <s v="Rolloff"/>
    <x v="0"/>
    <x v="4"/>
    <n v="1140"/>
    <n v="0.56999999999999995"/>
    <n v="68.399999999999991"/>
    <s v="Dump &amp; Return"/>
    <s v="261827-003"/>
    <x v="0"/>
    <s v="Naselle Youth Camp (20 Youth Camp Ln) #14"/>
    <x v="2"/>
    <x v="2"/>
  </r>
  <r>
    <d v="2022-07-15T00:00:00"/>
    <m/>
    <n v="4"/>
    <s v="Rolloff"/>
    <x v="0"/>
    <x v="4"/>
    <n v="5660"/>
    <n v="2.83"/>
    <n v="339.6"/>
    <s v="Final Pull"/>
    <n v="12799660"/>
    <x v="0"/>
    <s v="B Bair # 2"/>
    <x v="2"/>
    <x v="2"/>
  </r>
  <r>
    <d v="2022-07-15T00:00:00"/>
    <m/>
    <n v="4"/>
    <s v="Rolloff"/>
    <x v="0"/>
    <x v="4"/>
    <n v="3040"/>
    <n v="1.52"/>
    <n v="182.4"/>
    <s v="Dump &amp; Return"/>
    <s v="270950-001"/>
    <x v="0"/>
    <s v="LB City Shop #C3"/>
    <x v="2"/>
    <x v="2"/>
  </r>
  <r>
    <d v="2022-07-15T00:00:00"/>
    <m/>
    <n v="4"/>
    <s v="Rolloff"/>
    <x v="0"/>
    <x v="4"/>
    <n v="6300"/>
    <n v="3.15"/>
    <n v="378"/>
    <s v="Dump &amp; Return"/>
    <n v="271296"/>
    <x v="0"/>
    <s v="Jack's 30 yd #2L30"/>
    <x v="2"/>
    <x v="2"/>
  </r>
  <r>
    <d v="2022-07-15T00:00:00"/>
    <m/>
    <n v="4"/>
    <s v="Rolloff"/>
    <x v="0"/>
    <x v="4"/>
    <n v="7520"/>
    <n v="3.76"/>
    <n v="451.2"/>
    <s v="Dump &amp; Return"/>
    <s v="268662-001"/>
    <x v="0"/>
    <s v="SHOA Comp #1"/>
    <x v="2"/>
    <x v="2"/>
  </r>
  <r>
    <d v="2022-07-15T00:00:00"/>
    <m/>
    <n v="4"/>
    <s v="Rolloff"/>
    <x v="0"/>
    <x v="4"/>
    <n v="8000"/>
    <n v="4"/>
    <n v="480"/>
    <s v="Final Pull"/>
    <n v="262611"/>
    <x v="0"/>
    <s v="D Byrd #(new box)"/>
    <x v="2"/>
    <x v="2"/>
  </r>
  <r>
    <d v="2022-07-15T00:00:00"/>
    <m/>
    <n v="4"/>
    <s v="Rolloff"/>
    <x v="0"/>
    <x v="4"/>
    <n v="3760"/>
    <n v="1.88"/>
    <n v="225.6"/>
    <s v="Dump &amp; Return"/>
    <n v="12800155"/>
    <x v="0"/>
    <s v="Y Petersen-Hanson  #17"/>
    <x v="2"/>
    <x v="2"/>
  </r>
  <r>
    <d v="2022-07-15T00:00:00"/>
    <m/>
    <n v="4"/>
    <s v="Rolloff"/>
    <x v="0"/>
    <x v="4"/>
    <n v="2440"/>
    <n v="1.22"/>
    <n v="146.4"/>
    <s v="Dump &amp; Return"/>
    <n v="273083"/>
    <x v="0"/>
    <s v="1000 Trails # C6"/>
    <x v="2"/>
    <x v="2"/>
  </r>
  <r>
    <d v="2022-07-18T00:00:00"/>
    <m/>
    <n v="14"/>
    <n v="4"/>
    <x v="2"/>
    <x v="4"/>
    <n v="11800"/>
    <n v="5.9"/>
    <n v="708"/>
    <m/>
    <m/>
    <x v="1"/>
    <m/>
    <x v="2"/>
    <x v="2"/>
  </r>
  <r>
    <d v="2022-07-18T00:00:00"/>
    <m/>
    <n v="16"/>
    <n v="1"/>
    <x v="3"/>
    <x v="4"/>
    <n v="40900"/>
    <n v="20.45"/>
    <n v="2454"/>
    <m/>
    <m/>
    <x v="1"/>
    <m/>
    <x v="2"/>
    <x v="2"/>
  </r>
  <r>
    <d v="2022-07-18T00:00:00"/>
    <m/>
    <n v="17"/>
    <n v="3"/>
    <x v="2"/>
    <x v="4"/>
    <n v="21840"/>
    <n v="10.92"/>
    <n v="1310.4000000000001"/>
    <m/>
    <m/>
    <x v="1"/>
    <m/>
    <x v="2"/>
    <x v="2"/>
  </r>
  <r>
    <d v="2022-07-18T00:00:00"/>
    <m/>
    <n v="18"/>
    <n v="2"/>
    <x v="2"/>
    <x v="4"/>
    <n v="11280"/>
    <n v="5.64"/>
    <n v="676.8"/>
    <m/>
    <m/>
    <x v="1"/>
    <m/>
    <x v="2"/>
    <x v="2"/>
  </r>
  <r>
    <d v="2022-07-18T00:00:00"/>
    <m/>
    <n v="5"/>
    <s v="Rolloff"/>
    <x v="0"/>
    <x v="4"/>
    <n v="4320"/>
    <n v="2.16"/>
    <n v="259.20000000000005"/>
    <s v="Final Pull"/>
    <n v="12800362"/>
    <x v="0"/>
    <s v="B Bjerke  #2930"/>
    <x v="2"/>
    <x v="2"/>
  </r>
  <r>
    <d v="2022-07-18T00:00:00"/>
    <m/>
    <n v="5"/>
    <s v="Rolloff"/>
    <x v="0"/>
    <x v="4"/>
    <n v="640"/>
    <n v="0.32"/>
    <n v="38.4"/>
    <s v="Final Pull"/>
    <n v="264124"/>
    <x v="0"/>
    <s v="Wa State DCYF # 930"/>
    <x v="2"/>
    <x v="2"/>
  </r>
  <r>
    <d v="2022-07-18T00:00:00"/>
    <m/>
    <n v="5"/>
    <s v="Rolloff"/>
    <x v="0"/>
    <x v="4"/>
    <n v="3900"/>
    <n v="1.95"/>
    <n v="234"/>
    <s v="Dump &amp; Return"/>
    <n v="274237"/>
    <x v="0"/>
    <s v="Safe Co Seafood # L6"/>
    <x v="2"/>
    <x v="2"/>
  </r>
  <r>
    <d v="2022-07-18T00:00:00"/>
    <m/>
    <n v="5"/>
    <s v="Rolloff"/>
    <x v="0"/>
    <x v="4"/>
    <n v="2360"/>
    <n v="1.18"/>
    <n v="141.6"/>
    <s v="Dump &amp; Return"/>
    <n v="273083"/>
    <x v="0"/>
    <s v="1000 Trails # C6"/>
    <x v="2"/>
    <x v="2"/>
  </r>
  <r>
    <d v="2022-07-18T00:00:00"/>
    <m/>
    <n v="5"/>
    <s v="Rolloff"/>
    <x v="0"/>
    <x v="4"/>
    <n v="2120"/>
    <n v="1.06"/>
    <n v="127.2"/>
    <s v="Dump &amp; Return"/>
    <s v="270950-001"/>
    <x v="0"/>
    <s v="LB City #C3"/>
    <x v="2"/>
    <x v="2"/>
  </r>
  <r>
    <d v="2022-07-18T00:00:00"/>
    <m/>
    <n v="5"/>
    <s v="Rolloff"/>
    <x v="0"/>
    <x v="4"/>
    <n v="2540"/>
    <n v="1.27"/>
    <n v="152.4"/>
    <s v="Dump &amp; Return"/>
    <n v="261363"/>
    <x v="0"/>
    <s v="Wiegardt Bros #L8"/>
    <x v="2"/>
    <x v="2"/>
  </r>
  <r>
    <d v="2022-07-19T00:00:00"/>
    <m/>
    <n v="12"/>
    <n v="3"/>
    <x v="2"/>
    <x v="4"/>
    <n v="20360"/>
    <n v="10.18"/>
    <n v="1221.5999999999999"/>
    <m/>
    <m/>
    <x v="1"/>
    <m/>
    <x v="2"/>
    <x v="2"/>
  </r>
  <r>
    <d v="2022-07-19T00:00:00"/>
    <m/>
    <n v="14"/>
    <n v="4"/>
    <x v="2"/>
    <x v="4"/>
    <n v="9140"/>
    <n v="4.57"/>
    <n v="548.40000000000009"/>
    <m/>
    <m/>
    <x v="1"/>
    <m/>
    <x v="2"/>
    <x v="2"/>
  </r>
  <r>
    <d v="2022-07-19T00:00:00"/>
    <m/>
    <n v="16"/>
    <n v="1"/>
    <x v="2"/>
    <x v="4"/>
    <n v="27480"/>
    <n v="13.74"/>
    <n v="1648.8"/>
    <m/>
    <m/>
    <x v="1"/>
    <m/>
    <x v="2"/>
    <x v="2"/>
  </r>
  <r>
    <d v="2022-07-19T00:00:00"/>
    <m/>
    <n v="17"/>
    <n v="2"/>
    <x v="2"/>
    <x v="4"/>
    <n v="9520"/>
    <n v="4.76"/>
    <n v="571.19999999999993"/>
    <m/>
    <m/>
    <x v="1"/>
    <m/>
    <x v="2"/>
    <x v="2"/>
  </r>
  <r>
    <d v="2022-07-19T00:00:00"/>
    <m/>
    <n v="2"/>
    <s v="Rolloff"/>
    <x v="0"/>
    <x v="4"/>
    <n v="8180"/>
    <n v="4.09"/>
    <n v="490.79999999999995"/>
    <s v="Dump &amp; Return"/>
    <n v="12798936"/>
    <x v="0"/>
    <s v="Rognlins # 2130"/>
    <x v="2"/>
    <x v="2"/>
  </r>
  <r>
    <d v="2022-07-19T00:00:00"/>
    <m/>
    <n v="3"/>
    <s v="Rolloff"/>
    <x v="0"/>
    <x v="4"/>
    <n v="8240"/>
    <n v="4.12"/>
    <n v="494.40000000000003"/>
    <s v="Dump &amp; Return"/>
    <n v="271777"/>
    <x v="0"/>
    <s v="Rognlins # 1830"/>
    <x v="2"/>
    <x v="2"/>
  </r>
  <r>
    <d v="2022-07-19T00:00:00"/>
    <m/>
    <n v="3"/>
    <s v="Rolloff"/>
    <x v="0"/>
    <x v="4"/>
    <n v="8060"/>
    <n v="4.03"/>
    <n v="483.6"/>
    <s v="Dump &amp; Return"/>
    <n v="262601"/>
    <x v="0"/>
    <s v="Tapani Inc  #2630"/>
    <x v="2"/>
    <x v="2"/>
  </r>
  <r>
    <d v="2022-07-19T00:00:00"/>
    <m/>
    <n v="3"/>
    <s v="Rolloff"/>
    <x v="0"/>
    <x v="4"/>
    <n v="3420"/>
    <n v="1.71"/>
    <n v="205.2"/>
    <s v="Dump &amp; Return"/>
    <n v="269949"/>
    <x v="0"/>
    <s v="Okies Thriftway # C5"/>
    <x v="2"/>
    <x v="2"/>
  </r>
  <r>
    <d v="2022-07-19T00:00:00"/>
    <m/>
    <n v="3"/>
    <s v="Rolloff"/>
    <x v="0"/>
    <x v="4"/>
    <n v="10860"/>
    <n v="5.43"/>
    <n v="651.59999999999991"/>
    <s v="Final Pull"/>
    <n v="12800509"/>
    <x v="0"/>
    <s v="J Champerlain #1030"/>
    <x v="2"/>
    <x v="2"/>
  </r>
  <r>
    <d v="2022-07-19T00:00:00"/>
    <m/>
    <n v="3"/>
    <s v="Rolloff"/>
    <x v="0"/>
    <x v="4"/>
    <n v="4160"/>
    <n v="2.08"/>
    <n v="249.60000000000002"/>
    <s v="Final Pull"/>
    <n v="12800626"/>
    <x v="0"/>
    <s v="A Andrerson  #22"/>
    <x v="2"/>
    <x v="2"/>
  </r>
  <r>
    <d v="2022-07-19T00:00:00"/>
    <m/>
    <n v="3"/>
    <s v="Rolloff"/>
    <x v="0"/>
    <x v="4"/>
    <n v="3360"/>
    <n v="1.68"/>
    <n v="201.6"/>
    <s v="Dump &amp; Return"/>
    <n v="266390"/>
    <x v="0"/>
    <s v="SB Products #L5"/>
    <x v="2"/>
    <x v="2"/>
  </r>
  <r>
    <d v="2022-07-19T00:00:00"/>
    <m/>
    <n v="3"/>
    <s v="Rolloff"/>
    <x v="0"/>
    <x v="4"/>
    <n v="3540"/>
    <n v="1.77"/>
    <n v="212.4"/>
    <s v="Final Pull"/>
    <s v="12800390-002"/>
    <x v="0"/>
    <s v="L Elfering # 20"/>
    <x v="2"/>
    <x v="2"/>
  </r>
  <r>
    <d v="2022-07-19T00:00:00"/>
    <m/>
    <n v="3"/>
    <s v="Rolloff"/>
    <x v="0"/>
    <x v="4"/>
    <n v="12060"/>
    <n v="6.03"/>
    <n v="723.6"/>
    <s v="Dump &amp; Return"/>
    <s v="268662-001"/>
    <x v="0"/>
    <s v="SHOA Compactor #2"/>
    <x v="2"/>
    <x v="2"/>
  </r>
  <r>
    <d v="2022-07-20T00:00:00"/>
    <m/>
    <n v="14"/>
    <n v="4"/>
    <x v="2"/>
    <x v="4"/>
    <n v="16920"/>
    <n v="8.4600000000000009"/>
    <n v="1015.2"/>
    <m/>
    <m/>
    <x v="1"/>
    <m/>
    <x v="2"/>
    <x v="2"/>
  </r>
  <r>
    <d v="2022-07-20T00:00:00"/>
    <m/>
    <n v="16"/>
    <n v="2"/>
    <x v="2"/>
    <x v="4"/>
    <n v="20180"/>
    <n v="10.09"/>
    <n v="1210.8"/>
    <m/>
    <m/>
    <x v="1"/>
    <m/>
    <x v="2"/>
    <x v="2"/>
  </r>
  <r>
    <d v="2022-07-20T00:00:00"/>
    <m/>
    <n v="17"/>
    <n v="1"/>
    <x v="2"/>
    <x v="4"/>
    <n v="24980"/>
    <n v="12.49"/>
    <n v="1498.8"/>
    <m/>
    <m/>
    <x v="1"/>
    <m/>
    <x v="2"/>
    <x v="2"/>
  </r>
  <r>
    <d v="2022-07-20T00:00:00"/>
    <m/>
    <n v="18"/>
    <n v="3"/>
    <x v="2"/>
    <x v="4"/>
    <n v="11100"/>
    <n v="5.55"/>
    <n v="666"/>
    <m/>
    <m/>
    <x v="1"/>
    <m/>
    <x v="2"/>
    <x v="2"/>
  </r>
  <r>
    <d v="2022-07-20T00:00:00"/>
    <m/>
    <n v="3"/>
    <s v="Rolloff"/>
    <x v="0"/>
    <x v="4"/>
    <n v="3020"/>
    <n v="1.51"/>
    <n v="181.2"/>
    <s v="Final Pull"/>
    <n v="12800639"/>
    <x v="0"/>
    <s v="Clatsop Distributing Co #26"/>
    <x v="2"/>
    <x v="2"/>
  </r>
  <r>
    <d v="2022-07-20T00:00:00"/>
    <m/>
    <n v="5"/>
    <s v="Rolloff"/>
    <x v="0"/>
    <x v="4"/>
    <n v="3880"/>
    <n v="1.94"/>
    <n v="232.79999999999998"/>
    <s v="Dump &amp; Return"/>
    <n v="271296"/>
    <x v="0"/>
    <s v="Jack's #C4"/>
    <x v="2"/>
    <x v="2"/>
  </r>
  <r>
    <d v="2022-07-20T00:00:00"/>
    <m/>
    <n v="5"/>
    <s v="Rolloff"/>
    <x v="0"/>
    <x v="4"/>
    <n v="11500"/>
    <n v="5.75"/>
    <n v="690"/>
    <s v="Final Pull"/>
    <n v="271972"/>
    <x v="0"/>
    <s v="A Morris # 2430"/>
    <x v="2"/>
    <x v="2"/>
  </r>
  <r>
    <d v="2022-07-20T00:00:00"/>
    <m/>
    <n v="5"/>
    <s v="Rolloff"/>
    <x v="0"/>
    <x v="4"/>
    <n v="2680"/>
    <n v="1.34"/>
    <n v="160.80000000000001"/>
    <s v="Final Pull"/>
    <s v="269778-002"/>
    <x v="0"/>
    <s v=" Servpro #1430"/>
    <x v="2"/>
    <x v="2"/>
  </r>
  <r>
    <d v="2022-07-21T00:00:00"/>
    <m/>
    <n v="14"/>
    <n v="3"/>
    <x v="2"/>
    <x v="4"/>
    <n v="15820"/>
    <n v="7.91"/>
    <n v="949.2"/>
    <m/>
    <m/>
    <x v="1"/>
    <m/>
    <x v="2"/>
    <x v="2"/>
  </r>
  <r>
    <d v="2022-07-21T00:00:00"/>
    <m/>
    <n v="16"/>
    <n v="2"/>
    <x v="2"/>
    <x v="4"/>
    <n v="17540"/>
    <n v="8.77"/>
    <n v="1052.3999999999999"/>
    <m/>
    <m/>
    <x v="1"/>
    <m/>
    <x v="2"/>
    <x v="2"/>
  </r>
  <r>
    <d v="2022-07-21T00:00:00"/>
    <m/>
    <n v="18"/>
    <n v="1"/>
    <x v="2"/>
    <x v="4"/>
    <n v="22720"/>
    <n v="11.36"/>
    <n v="1363.1999999999998"/>
    <m/>
    <m/>
    <x v="1"/>
    <m/>
    <x v="2"/>
    <x v="2"/>
  </r>
  <r>
    <d v="2022-07-21T00:00:00"/>
    <m/>
    <n v="2"/>
    <s v="Rolloff"/>
    <x v="0"/>
    <x v="4"/>
    <n v="4420"/>
    <n v="2.21"/>
    <n v="265.2"/>
    <s v="Final Pull"/>
    <s v="271260-002"/>
    <x v="0"/>
    <s v="A Ingebretsen # 10"/>
    <x v="2"/>
    <x v="2"/>
  </r>
  <r>
    <d v="2022-07-21T00:00:00"/>
    <m/>
    <n v="2"/>
    <s v="Rolloff"/>
    <x v="0"/>
    <x v="4"/>
    <n v="4560"/>
    <n v="2.2799999999999998"/>
    <n v="273.59999999999997"/>
    <s v="Final Pull"/>
    <n v="12800608"/>
    <x v="0"/>
    <s v="M McCord # 8"/>
    <x v="2"/>
    <x v="2"/>
  </r>
  <r>
    <d v="2022-07-21T00:00:00"/>
    <m/>
    <n v="3"/>
    <s v="Rolloff"/>
    <x v="0"/>
    <x v="4"/>
    <n v="2460"/>
    <n v="1.23"/>
    <n v="147.6"/>
    <s v="Dump &amp; Return"/>
    <n v="263833"/>
    <x v="0"/>
    <s v="Nisbet Oyster # C10"/>
    <x v="2"/>
    <x v="2"/>
  </r>
  <r>
    <d v="2022-07-22T00:00:00"/>
    <m/>
    <n v="12"/>
    <n v="1"/>
    <x v="3"/>
    <x v="4"/>
    <n v="35540"/>
    <n v="17.77"/>
    <n v="2132.4"/>
    <m/>
    <m/>
    <x v="1"/>
    <m/>
    <x v="2"/>
    <x v="2"/>
  </r>
  <r>
    <d v="2022-07-22T00:00:00"/>
    <m/>
    <n v="17"/>
    <n v="2"/>
    <x v="2"/>
    <x v="4"/>
    <n v="18380"/>
    <n v="9.19"/>
    <n v="1102.8"/>
    <m/>
    <m/>
    <x v="1"/>
    <m/>
    <x v="2"/>
    <x v="2"/>
  </r>
  <r>
    <d v="2022-07-22T00:00:00"/>
    <m/>
    <n v="18"/>
    <n v="3"/>
    <x v="2"/>
    <x v="4"/>
    <n v="10600"/>
    <n v="5.3"/>
    <n v="636"/>
    <m/>
    <m/>
    <x v="1"/>
    <m/>
    <x v="2"/>
    <x v="2"/>
  </r>
  <r>
    <d v="2022-07-22T00:00:00"/>
    <m/>
    <n v="2"/>
    <s v="Rolloff"/>
    <x v="0"/>
    <x v="4"/>
    <n v="7600"/>
    <n v="3.8"/>
    <n v="456"/>
    <s v="Final Pull"/>
    <n v="12800686"/>
    <x v="0"/>
    <s v=" Weyco/C Crawford # 6"/>
    <x v="2"/>
    <x v="2"/>
  </r>
  <r>
    <d v="2022-07-22T00:00:00"/>
    <m/>
    <n v="4"/>
    <s v="Rolloff"/>
    <x v="0"/>
    <x v="4"/>
    <n v="2000"/>
    <n v="1"/>
    <n v="120"/>
    <s v="Dump &amp; Return"/>
    <n v="273083"/>
    <x v="0"/>
    <s v="1000 Trails # C6"/>
    <x v="2"/>
    <x v="2"/>
  </r>
  <r>
    <d v="2022-07-22T00:00:00"/>
    <m/>
    <n v="4"/>
    <s v="Rolloff"/>
    <x v="0"/>
    <x v="4"/>
    <n v="2780"/>
    <n v="1.39"/>
    <n v="166.79999999999998"/>
    <s v="Final Pull"/>
    <n v="12798444"/>
    <x v="0"/>
    <s v="legendz #19"/>
    <x v="2"/>
    <x v="2"/>
  </r>
  <r>
    <d v="2022-07-22T00:00:00"/>
    <m/>
    <n v="5"/>
    <s v="Rolloff"/>
    <x v="0"/>
    <x v="4"/>
    <n v="1920"/>
    <n v="0.96"/>
    <n v="115.19999999999999"/>
    <s v="Dump &amp; Return"/>
    <s v="270950-001"/>
    <x v="0"/>
    <s v="LB City Shop # C3"/>
    <x v="2"/>
    <x v="2"/>
  </r>
  <r>
    <d v="2022-07-22T00:00:00"/>
    <m/>
    <n v="5"/>
    <s v="Rolloff"/>
    <x v="0"/>
    <x v="4"/>
    <n v="13340"/>
    <n v="6.67"/>
    <n v="800.4"/>
    <s v="Dump &amp; Return"/>
    <n v="264619"/>
    <x v="0"/>
    <s v="Sid's Shop N Kart  Compactor"/>
    <x v="2"/>
    <x v="2"/>
  </r>
  <r>
    <d v="2022-07-22T00:00:00"/>
    <m/>
    <n v="5"/>
    <s v="Rolloff"/>
    <x v="0"/>
    <x v="4"/>
    <n v="3960"/>
    <n v="1.98"/>
    <n v="237.6"/>
    <s v="Final Pull"/>
    <n v="12798928"/>
    <x v="0"/>
    <s v="D McPherson # 28"/>
    <x v="2"/>
    <x v="2"/>
  </r>
  <r>
    <d v="2022-07-22T00:00:00"/>
    <m/>
    <n v="5"/>
    <s v="Rolloff"/>
    <x v="0"/>
    <x v="4"/>
    <n v="2600"/>
    <n v="1.3"/>
    <n v="156"/>
    <s v="Final Pull"/>
    <s v="269978-002"/>
    <x v="0"/>
    <s v=" A French # 1930"/>
    <x v="2"/>
    <x v="2"/>
  </r>
  <r>
    <d v="2022-07-22T00:00:00"/>
    <m/>
    <n v="5"/>
    <s v="Rolloff"/>
    <x v="0"/>
    <x v="4"/>
    <n v="8280"/>
    <n v="4.1399999999999997"/>
    <n v="496.79999999999995"/>
    <s v="Dump &amp; Return"/>
    <s v="268662-001"/>
    <x v="0"/>
    <s v="SHOA Compactor #1"/>
    <x v="2"/>
    <x v="2"/>
  </r>
  <r>
    <d v="2022-07-25T00:00:00"/>
    <m/>
    <n v="14"/>
    <n v="4"/>
    <x v="2"/>
    <x v="4"/>
    <n v="12200"/>
    <n v="6.1"/>
    <n v="732"/>
    <m/>
    <m/>
    <x v="1"/>
    <m/>
    <x v="2"/>
    <x v="2"/>
  </r>
  <r>
    <d v="2022-07-25T00:00:00"/>
    <m/>
    <n v="16"/>
    <n v="1"/>
    <x v="3"/>
    <x v="4"/>
    <n v="41360"/>
    <n v="20.68"/>
    <n v="2481.6"/>
    <m/>
    <m/>
    <x v="1"/>
    <m/>
    <x v="2"/>
    <x v="2"/>
  </r>
  <r>
    <d v="2022-07-25T00:00:00"/>
    <m/>
    <n v="17"/>
    <n v="3"/>
    <x v="2"/>
    <x v="4"/>
    <n v="21020"/>
    <n v="10.51"/>
    <n v="1261.2"/>
    <m/>
    <m/>
    <x v="1"/>
    <m/>
    <x v="2"/>
    <x v="2"/>
  </r>
  <r>
    <d v="2022-07-25T00:00:00"/>
    <m/>
    <n v="18"/>
    <n v="2"/>
    <x v="2"/>
    <x v="4"/>
    <n v="10960"/>
    <n v="5.48"/>
    <n v="657.6"/>
    <m/>
    <m/>
    <x v="1"/>
    <m/>
    <x v="2"/>
    <x v="2"/>
  </r>
  <r>
    <d v="2022-07-25T00:00:00"/>
    <m/>
    <n v="2"/>
    <s v="Rolloff"/>
    <x v="0"/>
    <x v="4"/>
    <n v="3260"/>
    <n v="1.63"/>
    <n v="195.6"/>
    <s v="Dump &amp; Return"/>
    <s v="261827-003"/>
    <x v="0"/>
    <s v="Naselle Youth Camp # 18"/>
    <x v="2"/>
    <x v="2"/>
  </r>
  <r>
    <d v="2022-07-25T00:00:00"/>
    <m/>
    <n v="2"/>
    <s v="Rolloff"/>
    <x v="0"/>
    <x v="4"/>
    <n v="3800"/>
    <n v="1.9"/>
    <n v="228"/>
    <s v="Final Pull"/>
    <n v="12800823"/>
    <x v="0"/>
    <s v="J Straub # 28"/>
    <x v="2"/>
    <x v="2"/>
  </r>
  <r>
    <d v="2022-07-25T00:00:00"/>
    <m/>
    <n v="3"/>
    <s v="Rolloff"/>
    <x v="0"/>
    <x v="4"/>
    <n v="4460"/>
    <n v="2.23"/>
    <n v="267.60000000000002"/>
    <s v="Dump &amp; Return"/>
    <s v="12797190-001"/>
    <x v="0"/>
    <s v="Weyco Trash #4L"/>
    <x v="2"/>
    <x v="2"/>
  </r>
  <r>
    <d v="2022-07-25T00:00:00"/>
    <m/>
    <n v="3"/>
    <s v="Rolloff"/>
    <x v="0"/>
    <x v="4"/>
    <n v="5060"/>
    <n v="2.5299999999999998"/>
    <n v="303.59999999999997"/>
    <s v="Final Pull"/>
    <n v="12800726"/>
    <x v="0"/>
    <s v="MRC Roofing # 26"/>
    <x v="2"/>
    <x v="2"/>
  </r>
  <r>
    <d v="2022-07-25T00:00:00"/>
    <m/>
    <n v="5"/>
    <s v="Rolloff"/>
    <x v="0"/>
    <x v="4"/>
    <n v="2560"/>
    <n v="1.28"/>
    <n v="153.6"/>
    <s v="Dump &amp; Return"/>
    <n v="12798338"/>
    <x v="0"/>
    <s v="Bornstein Seafood # 10L"/>
    <x v="2"/>
    <x v="2"/>
  </r>
  <r>
    <d v="2022-07-25T00:00:00"/>
    <m/>
    <n v="5"/>
    <s v="Rolloff"/>
    <x v="0"/>
    <x v="4"/>
    <n v="2420"/>
    <n v="1.21"/>
    <n v="145.19999999999999"/>
    <s v="Dump &amp; Return"/>
    <n v="273083"/>
    <x v="0"/>
    <s v="1000 Trails # C6"/>
    <x v="2"/>
    <x v="2"/>
  </r>
  <r>
    <d v="2022-07-25T00:00:00"/>
    <m/>
    <n v="5"/>
    <s v="Rolloff"/>
    <x v="0"/>
    <x v="4"/>
    <n v="1900"/>
    <n v="0.95"/>
    <n v="114"/>
    <s v="Final Pull"/>
    <s v="261128-002"/>
    <x v="0"/>
    <s v="B Hash # 3"/>
    <x v="2"/>
    <x v="2"/>
  </r>
  <r>
    <d v="2022-07-25T00:00:00"/>
    <m/>
    <n v="5"/>
    <s v="Rolloff"/>
    <x v="0"/>
    <x v="4"/>
    <n v="2880"/>
    <n v="1.44"/>
    <n v="172.79999999999998"/>
    <s v="Dump &amp; Return"/>
    <s v="270950-001"/>
    <x v="0"/>
    <s v="LB City Shop #3C"/>
    <x v="2"/>
    <x v="2"/>
  </r>
  <r>
    <d v="2022-07-25T00:00:00"/>
    <m/>
    <n v="5"/>
    <s v="Rolloff"/>
    <x v="0"/>
    <x v="4"/>
    <n v="2820"/>
    <n v="1.41"/>
    <n v="169.2"/>
    <s v="Final Pull"/>
    <s v="271787-002"/>
    <x v="0"/>
    <s v="M Meriwether #16"/>
    <x v="2"/>
    <x v="2"/>
  </r>
  <r>
    <d v="2022-07-26T00:00:00"/>
    <m/>
    <n v="14"/>
    <n v="4"/>
    <x v="2"/>
    <x v="4"/>
    <n v="9920"/>
    <n v="4.96"/>
    <n v="595.20000000000005"/>
    <m/>
    <m/>
    <x v="1"/>
    <m/>
    <x v="2"/>
    <x v="2"/>
  </r>
  <r>
    <d v="2022-07-26T00:00:00"/>
    <m/>
    <n v="16"/>
    <n v="1"/>
    <x v="2"/>
    <x v="4"/>
    <n v="26260"/>
    <n v="13.13"/>
    <n v="1575.6000000000001"/>
    <m/>
    <m/>
    <x v="1"/>
    <m/>
    <x v="2"/>
    <x v="2"/>
  </r>
  <r>
    <d v="2022-07-26T00:00:00"/>
    <m/>
    <n v="17"/>
    <n v="2"/>
    <x v="2"/>
    <x v="4"/>
    <n v="10520"/>
    <n v="5.26"/>
    <n v="631.19999999999993"/>
    <m/>
    <m/>
    <x v="1"/>
    <m/>
    <x v="2"/>
    <x v="2"/>
  </r>
  <r>
    <d v="2022-07-26T00:00:00"/>
    <m/>
    <n v="18"/>
    <n v="3"/>
    <x v="2"/>
    <x v="4"/>
    <n v="18560"/>
    <n v="9.2799999999999994"/>
    <n v="1113.5999999999999"/>
    <m/>
    <m/>
    <x v="1"/>
    <m/>
    <x v="2"/>
    <x v="2"/>
  </r>
  <r>
    <d v="2022-07-26T00:00:00"/>
    <m/>
    <n v="2"/>
    <s v="Rolloff"/>
    <x v="0"/>
    <x v="4"/>
    <n v="4680"/>
    <n v="2.34"/>
    <n v="280.79999999999995"/>
    <s v="Final Pull"/>
    <s v="261798-002"/>
    <x v="0"/>
    <s v=" R Seiler # 1530"/>
    <x v="2"/>
    <x v="2"/>
  </r>
  <r>
    <d v="2022-07-26T00:00:00"/>
    <m/>
    <n v="5"/>
    <s v="Rolloff"/>
    <x v="0"/>
    <x v="4"/>
    <n v="7280"/>
    <n v="3.64"/>
    <n v="436.8"/>
    <s v="Dump &amp; Return"/>
    <n v="12800199"/>
    <x v="0"/>
    <s v="T Tutupalli # 3730"/>
    <x v="2"/>
    <x v="2"/>
  </r>
  <r>
    <d v="2022-07-26T00:00:00"/>
    <m/>
    <n v="5"/>
    <s v="Rolloff"/>
    <x v="0"/>
    <x v="4"/>
    <n v="6520"/>
    <n v="3.26"/>
    <n v="391.2"/>
    <s v="Dump &amp; Return"/>
    <n v="271296"/>
    <x v="0"/>
    <s v="Jack's # 1L30"/>
    <x v="2"/>
    <x v="2"/>
  </r>
  <r>
    <d v="2022-07-26T00:00:00"/>
    <m/>
    <n v="5"/>
    <s v="Rolloff"/>
    <x v="0"/>
    <x v="4"/>
    <n v="8380"/>
    <n v="4.1900000000000004"/>
    <n v="502.80000000000007"/>
    <s v="Dump &amp; Return"/>
    <n v="12800199"/>
    <x v="0"/>
    <s v="T Tutupalli # 2930"/>
    <x v="2"/>
    <x v="2"/>
  </r>
  <r>
    <d v="2022-07-26T00:00:00"/>
    <m/>
    <n v="5"/>
    <s v="Rolloff"/>
    <x v="0"/>
    <x v="4"/>
    <n v="3140"/>
    <n v="1.57"/>
    <n v="188.4"/>
    <s v="Dump &amp; Return"/>
    <n v="269949"/>
    <x v="0"/>
    <s v="Okies Thriftway # C2"/>
    <x v="2"/>
    <x v="2"/>
  </r>
  <r>
    <d v="2022-07-26T00:00:00"/>
    <m/>
    <n v="5"/>
    <s v="Rolloff"/>
    <x v="0"/>
    <x v="4"/>
    <n v="6540"/>
    <n v="3.27"/>
    <n v="392.4"/>
    <s v="Final Pull"/>
    <s v="272987-003"/>
    <x v="0"/>
    <s v="N Duddingtom # 2430"/>
    <x v="2"/>
    <x v="2"/>
  </r>
  <r>
    <d v="2022-07-26T00:00:00"/>
    <m/>
    <n v="5"/>
    <s v="Rolloff"/>
    <x v="0"/>
    <x v="4"/>
    <n v="3460"/>
    <n v="1.73"/>
    <n v="207.6"/>
    <s v="Final Pull"/>
    <s v="274021-002"/>
    <x v="0"/>
    <s v="C Davis #8"/>
    <x v="2"/>
    <x v="2"/>
  </r>
  <r>
    <d v="2022-07-27T00:00:00"/>
    <m/>
    <n v="14"/>
    <n v="4"/>
    <x v="2"/>
    <x v="4"/>
    <n v="17500"/>
    <n v="8.75"/>
    <n v="1050"/>
    <m/>
    <m/>
    <x v="1"/>
    <m/>
    <x v="2"/>
    <x v="2"/>
  </r>
  <r>
    <d v="2022-07-27T00:00:00"/>
    <m/>
    <n v="16"/>
    <n v="2"/>
    <x v="2"/>
    <x v="4"/>
    <n v="21300"/>
    <n v="10.65"/>
    <n v="1278"/>
    <m/>
    <m/>
    <x v="1"/>
    <m/>
    <x v="2"/>
    <x v="2"/>
  </r>
  <r>
    <d v="2022-07-27T00:00:00"/>
    <m/>
    <n v="17"/>
    <n v="1"/>
    <x v="2"/>
    <x v="4"/>
    <n v="23160"/>
    <n v="11.58"/>
    <n v="1389.6"/>
    <m/>
    <m/>
    <x v="1"/>
    <m/>
    <x v="2"/>
    <x v="2"/>
  </r>
  <r>
    <d v="2022-07-27T00:00:00"/>
    <m/>
    <n v="18"/>
    <n v="3"/>
    <x v="2"/>
    <x v="4"/>
    <n v="10380"/>
    <n v="5.19"/>
    <n v="622.80000000000007"/>
    <m/>
    <m/>
    <x v="1"/>
    <m/>
    <x v="2"/>
    <x v="2"/>
  </r>
  <r>
    <d v="2022-07-27T00:00:00"/>
    <m/>
    <n v="5"/>
    <s v="Rolloff"/>
    <x v="0"/>
    <x v="4"/>
    <n v="2980"/>
    <n v="1.49"/>
    <n v="178.8"/>
    <s v="Final Pull"/>
    <n v="12800199"/>
    <x v="0"/>
    <s v="T Tutupalli #630"/>
    <x v="2"/>
    <x v="2"/>
  </r>
  <r>
    <d v="2022-07-27T00:00:00"/>
    <m/>
    <n v="5"/>
    <s v="Rolloff"/>
    <x v="0"/>
    <x v="4"/>
    <n v="5140"/>
    <n v="2.57"/>
    <n v="308.39999999999998"/>
    <s v="Dump &amp; Return"/>
    <n v="12800199"/>
    <x v="0"/>
    <s v="T Tutupalli # 1330"/>
    <x v="2"/>
    <x v="2"/>
  </r>
  <r>
    <d v="2022-07-27T00:00:00"/>
    <m/>
    <n v="5"/>
    <s v="Rolloff"/>
    <x v="0"/>
    <x v="4"/>
    <n v="3420"/>
    <n v="1.71"/>
    <n v="205.2"/>
    <s v="Final Pull"/>
    <s v="261357-002"/>
    <x v="0"/>
    <s v="V Wheatley #2"/>
    <x v="2"/>
    <x v="2"/>
  </r>
  <r>
    <d v="2022-07-27T00:00:00"/>
    <m/>
    <n v="5"/>
    <s v="Rolloff"/>
    <x v="0"/>
    <x v="4"/>
    <n v="3580"/>
    <n v="1.79"/>
    <n v="214.8"/>
    <s v="Dump &amp; Return"/>
    <n v="271296"/>
    <x v="0"/>
    <s v="Jack's  #C11"/>
    <x v="2"/>
    <x v="2"/>
  </r>
  <r>
    <d v="2022-07-27T00:00:00"/>
    <m/>
    <n v="5"/>
    <s v="Rolloff"/>
    <x v="0"/>
    <x v="4"/>
    <n v="12280"/>
    <n v="6.14"/>
    <n v="736.8"/>
    <s v="Dump &amp; Return"/>
    <s v="268662-002"/>
    <x v="0"/>
    <s v="SHOA comp #2"/>
    <x v="0"/>
    <x v="2"/>
  </r>
  <r>
    <d v="2022-07-28T00:00:00"/>
    <m/>
    <n v="18"/>
    <n v="1"/>
    <x v="4"/>
    <x v="4"/>
    <n v="8320"/>
    <n v="4.16"/>
    <n v="499.20000000000005"/>
    <m/>
    <m/>
    <x v="1"/>
    <m/>
    <x v="2"/>
    <x v="2"/>
  </r>
  <r>
    <d v="2022-07-28T00:00:00"/>
    <m/>
    <n v="18"/>
    <n v="1"/>
    <x v="4"/>
    <x v="4"/>
    <n v="13660"/>
    <n v="6.83"/>
    <n v="819.6"/>
    <m/>
    <m/>
    <x v="1"/>
    <m/>
    <x v="2"/>
    <x v="2"/>
  </r>
  <r>
    <d v="2022-07-28T00:00:00"/>
    <m/>
    <n v="17"/>
    <n v="3"/>
    <x v="4"/>
    <x v="4"/>
    <n v="15900"/>
    <n v="7.95"/>
    <n v="954"/>
    <m/>
    <m/>
    <x v="1"/>
    <m/>
    <x v="2"/>
    <x v="2"/>
  </r>
  <r>
    <d v="2022-07-28T00:00:00"/>
    <m/>
    <n v="16"/>
    <n v="2"/>
    <x v="4"/>
    <x v="4"/>
    <n v="17260"/>
    <n v="8.6300000000000008"/>
    <n v="1035.6000000000001"/>
    <m/>
    <m/>
    <x v="1"/>
    <m/>
    <x v="2"/>
    <x v="2"/>
  </r>
  <r>
    <d v="2022-07-28T00:00:00"/>
    <m/>
    <n v="3"/>
    <s v="Rolloff"/>
    <x v="0"/>
    <x v="4"/>
    <n v="3440"/>
    <n v="1.72"/>
    <n v="206.4"/>
    <s v="Final Pull"/>
    <n v="273881"/>
    <x v="0"/>
    <m/>
    <x v="2"/>
    <x v="2"/>
  </r>
  <r>
    <d v="2022-07-28T00:00:00"/>
    <m/>
    <n v="2"/>
    <s v="Rolloff"/>
    <x v="0"/>
    <x v="4"/>
    <n v="4620"/>
    <n v="2.31"/>
    <n v="277.2"/>
    <s v="Final Pull"/>
    <n v="264690"/>
    <x v="0"/>
    <m/>
    <x v="2"/>
    <x v="2"/>
  </r>
  <r>
    <d v="2022-07-28T00:00:00"/>
    <m/>
    <n v="2"/>
    <s v="Rolloff"/>
    <x v="0"/>
    <x v="4"/>
    <n v="4720"/>
    <n v="2.36"/>
    <n v="283.2"/>
    <s v="Final Pull"/>
    <s v="268162-002"/>
    <x v="0"/>
    <m/>
    <x v="2"/>
    <x v="2"/>
  </r>
  <r>
    <d v="2022-07-29T00:00:00"/>
    <m/>
    <n v="17"/>
    <n v="2"/>
    <x v="4"/>
    <x v="4"/>
    <n v="18260"/>
    <n v="9.1300000000000008"/>
    <n v="1095.6000000000001"/>
    <m/>
    <m/>
    <x v="1"/>
    <m/>
    <x v="2"/>
    <x v="2"/>
  </r>
  <r>
    <d v="2022-07-29T00:00:00"/>
    <m/>
    <n v="16"/>
    <n v="1"/>
    <x v="3"/>
    <x v="4"/>
    <n v="6940"/>
    <n v="3.47"/>
    <n v="416.40000000000003"/>
    <m/>
    <m/>
    <x v="1"/>
    <m/>
    <x v="2"/>
    <x v="2"/>
  </r>
  <r>
    <d v="2022-07-29T00:00:00"/>
    <m/>
    <n v="16"/>
    <n v="1"/>
    <x v="3"/>
    <x v="4"/>
    <n v="19720"/>
    <n v="9.86"/>
    <n v="1183.1999999999998"/>
    <m/>
    <m/>
    <x v="1"/>
    <m/>
    <x v="2"/>
    <x v="2"/>
  </r>
  <r>
    <d v="2022-07-29T00:00:00"/>
    <m/>
    <n v="16"/>
    <n v="1"/>
    <x v="3"/>
    <x v="4"/>
    <n v="12540"/>
    <n v="6.27"/>
    <n v="752.4"/>
    <m/>
    <m/>
    <x v="1"/>
    <m/>
    <x v="2"/>
    <x v="2"/>
  </r>
  <r>
    <d v="2022-07-29T00:00:00"/>
    <m/>
    <n v="18"/>
    <n v="3"/>
    <x v="4"/>
    <x v="4"/>
    <n v="11380"/>
    <n v="5.69"/>
    <n v="682.80000000000007"/>
    <m/>
    <m/>
    <x v="1"/>
    <m/>
    <x v="2"/>
    <x v="2"/>
  </r>
  <r>
    <d v="2022-07-29T00:00:00"/>
    <m/>
    <n v="5"/>
    <s v="Rolloff"/>
    <x v="0"/>
    <x v="4"/>
    <n v="2200"/>
    <n v="1.1000000000000001"/>
    <n v="132"/>
    <s v="Dump &amp; Return"/>
    <n v="273083"/>
    <x v="0"/>
    <m/>
    <x v="2"/>
    <x v="2"/>
  </r>
  <r>
    <d v="2022-07-29T00:00:00"/>
    <m/>
    <n v="5"/>
    <s v="Rolloff"/>
    <x v="0"/>
    <x v="4"/>
    <n v="2020"/>
    <n v="1.01"/>
    <n v="121.2"/>
    <s v="Dump &amp; Return"/>
    <s v="270950-001"/>
    <x v="0"/>
    <m/>
    <x v="2"/>
    <x v="2"/>
  </r>
  <r>
    <d v="2022-07-29T00:00:00"/>
    <m/>
    <n v="5"/>
    <s v="Rolloff"/>
    <x v="0"/>
    <x v="4"/>
    <n v="5640"/>
    <n v="2.82"/>
    <n v="338.4"/>
    <s v="Dump &amp; Return"/>
    <n v="272077"/>
    <x v="0"/>
    <m/>
    <x v="2"/>
    <x v="2"/>
  </r>
  <r>
    <d v="2022-07-29T00:00:00"/>
    <m/>
    <n v="5"/>
    <s v="Rolloff"/>
    <x v="0"/>
    <x v="4"/>
    <n v="5180"/>
    <n v="2.59"/>
    <n v="310.79999999999995"/>
    <s v="Dump &amp; Return"/>
    <s v="266530-002"/>
    <x v="0"/>
    <m/>
    <x v="2"/>
    <x v="2"/>
  </r>
  <r>
    <d v="2022-07-29T00:00:00"/>
    <m/>
    <n v="5"/>
    <s v="Rolloff"/>
    <x v="0"/>
    <x v="4"/>
    <n v="7660"/>
    <n v="3.83"/>
    <n v="459.6"/>
    <s v="Dump &amp; Return"/>
    <s v="268662-001"/>
    <x v="0"/>
    <m/>
    <x v="2"/>
    <x v="2"/>
  </r>
  <r>
    <d v="2022-07-29T00:00:00"/>
    <m/>
    <n v="5"/>
    <s v="Rolloff"/>
    <x v="0"/>
    <x v="4"/>
    <n v="2400"/>
    <n v="1.2"/>
    <n v="144"/>
    <s v="Dump &amp; Return"/>
    <s v="12797190-001"/>
    <x v="0"/>
    <m/>
    <x v="2"/>
    <x v="2"/>
  </r>
  <r>
    <d v="2022-07-29T00:00:00"/>
    <m/>
    <n v="5"/>
    <s v="Rolloff"/>
    <x v="0"/>
    <x v="4"/>
    <n v="3360"/>
    <n v="1.68"/>
    <n v="201.6"/>
    <s v="Dump &amp; Return"/>
    <n v="263310"/>
    <x v="0"/>
    <m/>
    <x v="2"/>
    <x v="2"/>
  </r>
  <r>
    <d v="2022-07-29T00:00:00"/>
    <m/>
    <n v="2"/>
    <s v="Rolloff"/>
    <x v="0"/>
    <x v="4"/>
    <n v="4360"/>
    <n v="2.1800000000000002"/>
    <n v="261.60000000000002"/>
    <s v="Final Pull"/>
    <s v="261332-002"/>
    <x v="0"/>
    <m/>
    <x v="2"/>
    <x v="2"/>
  </r>
  <r>
    <d v="2022-07-29T00:00:00"/>
    <m/>
    <n v="2"/>
    <s v="Rolloff"/>
    <x v="0"/>
    <x v="4"/>
    <n v="3800"/>
    <n v="1.9"/>
    <n v="228"/>
    <s v="Final Pull"/>
    <s v="262847-002"/>
    <x v="0"/>
    <m/>
    <x v="2"/>
    <x v="2"/>
  </r>
  <r>
    <d v="2022-07-29T00:00:00"/>
    <m/>
    <n v="2"/>
    <s v="Rolloff"/>
    <x v="0"/>
    <x v="4"/>
    <n v="3940"/>
    <n v="1.97"/>
    <n v="236.4"/>
    <s v="Final Pull"/>
    <n v="268551"/>
    <x v="0"/>
    <m/>
    <x v="2"/>
    <x v="2"/>
  </r>
  <r>
    <d v="2022-08-01T00:00:00"/>
    <n v="10422"/>
    <s v="Zach"/>
    <n v="4"/>
    <x v="4"/>
    <x v="4"/>
    <n v="11980"/>
    <n v="5.99"/>
    <n v="718.80000000000007"/>
    <m/>
    <m/>
    <x v="1"/>
    <m/>
    <x v="2"/>
    <x v="3"/>
  </r>
  <r>
    <d v="2022-08-01T00:00:00"/>
    <n v="10427"/>
    <s v="Pam"/>
    <n v="1"/>
    <x v="3"/>
    <x v="4"/>
    <n v="8660"/>
    <n v="4.33"/>
    <n v="519.6"/>
    <m/>
    <m/>
    <x v="1"/>
    <m/>
    <x v="2"/>
    <x v="3"/>
  </r>
  <r>
    <d v="2022-08-01T00:00:00"/>
    <n v="10395"/>
    <s v="Pam"/>
    <n v="1"/>
    <x v="3"/>
    <x v="4"/>
    <n v="13860"/>
    <n v="6.93"/>
    <n v="831.59999999999991"/>
    <m/>
    <m/>
    <x v="1"/>
    <m/>
    <x v="2"/>
    <x v="3"/>
  </r>
  <r>
    <d v="2022-08-01T00:00:00"/>
    <n v="10350"/>
    <s v="Pam"/>
    <n v="1"/>
    <x v="3"/>
    <x v="4"/>
    <n v="21420"/>
    <n v="10.71"/>
    <n v="1285.2"/>
    <m/>
    <m/>
    <x v="1"/>
    <m/>
    <x v="2"/>
    <x v="3"/>
  </r>
  <r>
    <d v="2022-08-01T00:00:00"/>
    <n v="10426"/>
    <s v="Scott"/>
    <n v="3"/>
    <x v="4"/>
    <x v="4"/>
    <n v="7000"/>
    <n v="3.5"/>
    <n v="420"/>
    <m/>
    <m/>
    <x v="1"/>
    <m/>
    <x v="2"/>
    <x v="3"/>
  </r>
  <r>
    <d v="2022-08-01T00:00:00"/>
    <n v="10406"/>
    <s v="Scott"/>
    <n v="3"/>
    <x v="4"/>
    <x v="4"/>
    <n v="16160"/>
    <n v="8.08"/>
    <n v="969.6"/>
    <m/>
    <m/>
    <x v="1"/>
    <m/>
    <x v="2"/>
    <x v="3"/>
  </r>
  <r>
    <d v="2022-08-01T00:00:00"/>
    <n v="10441"/>
    <s v="Larry"/>
    <n v="2"/>
    <x v="4"/>
    <x v="4"/>
    <n v="11520"/>
    <n v="5.76"/>
    <n v="691.19999999999993"/>
    <m/>
    <m/>
    <x v="1"/>
    <m/>
    <x v="2"/>
    <x v="3"/>
  </r>
  <r>
    <d v="2022-08-01T00:00:00"/>
    <n v="10379"/>
    <s v="Kevin"/>
    <s v="Rolloff"/>
    <x v="0"/>
    <x v="4"/>
    <n v="90"/>
    <n v="4.4999999999999998E-2"/>
    <n v="5.3999999999999995"/>
    <s v="Final Pull"/>
    <s v="261827-004"/>
    <x v="0"/>
    <m/>
    <x v="2"/>
    <x v="3"/>
  </r>
  <r>
    <d v="2022-08-01T00:00:00"/>
    <n v="10370"/>
    <s v="Kevin"/>
    <s v="Rolloff"/>
    <x v="0"/>
    <x v="4"/>
    <n v="3240"/>
    <n v="1.62"/>
    <n v="194.4"/>
    <s v="Dump &amp; Return"/>
    <n v="268528"/>
    <x v="0"/>
    <m/>
    <x v="2"/>
    <x v="3"/>
  </r>
  <r>
    <d v="2022-08-01T00:00:00"/>
    <n v="10346"/>
    <s v="dave"/>
    <s v="Rolloff"/>
    <x v="0"/>
    <x v="4"/>
    <n v="2200"/>
    <n v="1.1000000000000001"/>
    <n v="132"/>
    <s v="Dump &amp; Return"/>
    <n v="273083"/>
    <x v="0"/>
    <m/>
    <x v="2"/>
    <x v="3"/>
  </r>
  <r>
    <d v="2022-08-01T00:00:00"/>
    <n v="10355"/>
    <s v="dave"/>
    <s v="Rolloff"/>
    <x v="0"/>
    <x v="4"/>
    <n v="9000"/>
    <n v="4.5"/>
    <n v="540"/>
    <s v="Final Pull"/>
    <n v="12800199"/>
    <x v="0"/>
    <m/>
    <x v="2"/>
    <x v="3"/>
  </r>
  <r>
    <d v="2022-08-01T00:00:00"/>
    <n v="10365"/>
    <s v="dave"/>
    <s v="Rolloff"/>
    <x v="0"/>
    <x v="4"/>
    <n v="2320"/>
    <n v="1.1599999999999999"/>
    <n v="139.19999999999999"/>
    <s v="Dump &amp; Return"/>
    <s v="270950-001"/>
    <x v="0"/>
    <m/>
    <x v="2"/>
    <x v="3"/>
  </r>
  <r>
    <d v="2022-08-01T00:00:00"/>
    <n v="10407"/>
    <s v="dave"/>
    <s v="Rolloff"/>
    <x v="0"/>
    <x v="4"/>
    <n v="2500"/>
    <n v="1.25"/>
    <n v="150"/>
    <s v="Final Pull"/>
    <n v="12800804"/>
    <x v="0"/>
    <m/>
    <x v="2"/>
    <x v="3"/>
  </r>
  <r>
    <d v="2022-08-02T00:00:00"/>
    <n v="10525"/>
    <s v="Scott"/>
    <n v="2"/>
    <x v="4"/>
    <x v="4"/>
    <n v="11000"/>
    <n v="5.5"/>
    <n v="660"/>
    <m/>
    <m/>
    <x v="0"/>
    <m/>
    <x v="2"/>
    <x v="3"/>
  </r>
  <r>
    <d v="2022-08-02T00:00:00"/>
    <n v="10468"/>
    <s v="Pam"/>
    <n v="1"/>
    <x v="4"/>
    <x v="4"/>
    <n v="14560"/>
    <n v="7.28"/>
    <n v="873.6"/>
    <m/>
    <m/>
    <x v="0"/>
    <m/>
    <x v="2"/>
    <x v="3"/>
  </r>
  <r>
    <d v="2022-08-02T00:00:00"/>
    <n v="10522"/>
    <s v="Pam"/>
    <n v="1"/>
    <x v="4"/>
    <x v="4"/>
    <n v="13700"/>
    <n v="6.85"/>
    <n v="822"/>
    <m/>
    <m/>
    <x v="0"/>
    <m/>
    <x v="2"/>
    <x v="3"/>
  </r>
  <r>
    <d v="2022-08-02T00:00:00"/>
    <n v="10511"/>
    <s v="Zach"/>
    <n v="4"/>
    <x v="4"/>
    <x v="4"/>
    <n v="10720"/>
    <n v="5.36"/>
    <n v="643.20000000000005"/>
    <m/>
    <m/>
    <x v="0"/>
    <m/>
    <x v="2"/>
    <x v="3"/>
  </r>
  <r>
    <d v="2022-08-02T00:00:00"/>
    <n v="10535"/>
    <s v="Larry"/>
    <n v="3"/>
    <x v="4"/>
    <x v="4"/>
    <n v="20100"/>
    <n v="10.050000000000001"/>
    <n v="1206"/>
    <m/>
    <m/>
    <x v="0"/>
    <m/>
    <x v="2"/>
    <x v="3"/>
  </r>
  <r>
    <d v="2022-08-02T00:00:00"/>
    <n v="10455"/>
    <s v="Paul"/>
    <s v="Rolloff"/>
    <x v="0"/>
    <x v="4"/>
    <n v="3060"/>
    <n v="1.53"/>
    <n v="183.6"/>
    <s v="Final Pull"/>
    <n v="12791442"/>
    <x v="0"/>
    <m/>
    <x v="2"/>
    <x v="3"/>
  </r>
  <r>
    <d v="2022-08-02T00:00:00"/>
    <n v="10457"/>
    <s v="Paul"/>
    <s v="Rolloff"/>
    <x v="0"/>
    <x v="4"/>
    <n v="7080"/>
    <n v="3.54"/>
    <n v="424.8"/>
    <s v="Dump &amp; Return"/>
    <n v="271296"/>
    <x v="0"/>
    <m/>
    <x v="2"/>
    <x v="3"/>
  </r>
  <r>
    <d v="2022-08-02T00:00:00"/>
    <n v="10518"/>
    <s v="Paul"/>
    <s v="Rolloff"/>
    <x v="0"/>
    <x v="4"/>
    <n v="11420"/>
    <n v="5.71"/>
    <n v="685.2"/>
    <s v="Dump &amp; Return"/>
    <n v="268662"/>
    <x v="0"/>
    <m/>
    <x v="2"/>
    <x v="3"/>
  </r>
  <r>
    <d v="2022-08-02T00:00:00"/>
    <n v="10500"/>
    <s v="dave"/>
    <s v="Rolloff"/>
    <x v="0"/>
    <x v="4"/>
    <n v="2460"/>
    <n v="1.23"/>
    <n v="147.6"/>
    <s v="Dump &amp; Return"/>
    <n v="274237"/>
    <x v="0"/>
    <m/>
    <x v="2"/>
    <x v="3"/>
  </r>
  <r>
    <d v="2022-08-03T00:00:00"/>
    <n v="10608"/>
    <s v="Zach"/>
    <n v="4"/>
    <x v="4"/>
    <x v="4"/>
    <n v="16360"/>
    <n v="8.18"/>
    <n v="981.59999999999991"/>
    <m/>
    <m/>
    <x v="0"/>
    <m/>
    <x v="2"/>
    <x v="3"/>
  </r>
  <r>
    <d v="2022-08-03T00:00:00"/>
    <n v="10574"/>
    <s v="Pam"/>
    <n v="2"/>
    <x v="4"/>
    <x v="4"/>
    <n v="11520"/>
    <n v="5.76"/>
    <n v="691.19999999999993"/>
    <m/>
    <m/>
    <x v="0"/>
    <m/>
    <x v="2"/>
    <x v="3"/>
  </r>
  <r>
    <d v="2022-08-03T00:00:00"/>
    <n v="10615"/>
    <s v="Pam"/>
    <n v="2"/>
    <x v="4"/>
    <x v="4"/>
    <n v="9900"/>
    <n v="4.95"/>
    <n v="594"/>
    <m/>
    <m/>
    <x v="0"/>
    <m/>
    <x v="2"/>
    <x v="3"/>
  </r>
  <r>
    <d v="2022-08-03T00:00:00"/>
    <n v="10635"/>
    <s v="Scott"/>
    <n v="1"/>
    <x v="3"/>
    <x v="4"/>
    <n v="14720"/>
    <n v="7.36"/>
    <n v="883.2"/>
    <m/>
    <m/>
    <x v="0"/>
    <m/>
    <x v="2"/>
    <x v="3"/>
  </r>
  <r>
    <d v="2022-08-03T00:00:00"/>
    <n v="10567"/>
    <s v="Scott"/>
    <n v="1"/>
    <x v="3"/>
    <x v="4"/>
    <n v="11680"/>
    <n v="5.84"/>
    <n v="700.8"/>
    <m/>
    <m/>
    <x v="0"/>
    <m/>
    <x v="2"/>
    <x v="3"/>
  </r>
  <r>
    <d v="2022-08-03T00:00:00"/>
    <n v="10648"/>
    <s v="Larry"/>
    <n v="3"/>
    <x v="4"/>
    <x v="4"/>
    <n v="14260"/>
    <n v="7.13"/>
    <n v="855.6"/>
    <m/>
    <m/>
    <x v="0"/>
    <m/>
    <x v="2"/>
    <x v="3"/>
  </r>
  <r>
    <d v="2022-08-03T00:00:00"/>
    <n v="10595"/>
    <s v="Kevin"/>
    <s v="Rolloff"/>
    <x v="0"/>
    <x v="4"/>
    <n v="3200"/>
    <n v="1.6"/>
    <n v="192"/>
    <s v="Dump &amp; Return"/>
    <n v="271296"/>
    <x v="0"/>
    <m/>
    <x v="2"/>
    <x v="3"/>
  </r>
  <r>
    <d v="2022-08-03T00:00:00"/>
    <n v="10563"/>
    <s v="dave"/>
    <s v="Rolloff"/>
    <x v="0"/>
    <x v="4"/>
    <n v="10880"/>
    <n v="5.44"/>
    <n v="652.80000000000007"/>
    <s v="Dump &amp; Return"/>
    <n v="12801034"/>
    <x v="0"/>
    <m/>
    <x v="2"/>
    <x v="3"/>
  </r>
  <r>
    <d v="2022-08-03T00:00:00"/>
    <n v="10562"/>
    <s v="dave"/>
    <s v="Rolloff"/>
    <x v="0"/>
    <x v="4"/>
    <n v="22860"/>
    <n v="11.43"/>
    <n v="1371.6"/>
    <s v="Dump &amp; Return"/>
    <n v="12801034"/>
    <x v="0"/>
    <m/>
    <x v="2"/>
    <x v="3"/>
  </r>
  <r>
    <d v="2022-08-03T00:00:00"/>
    <n v="10572"/>
    <s v="dave"/>
    <s v="Rolloff"/>
    <x v="0"/>
    <x v="4"/>
    <n v="2580"/>
    <n v="1.29"/>
    <n v="154.80000000000001"/>
    <s v="Final Pull"/>
    <s v="264703-002"/>
    <x v="0"/>
    <m/>
    <x v="2"/>
    <x v="3"/>
  </r>
  <r>
    <d v="2022-08-03T00:00:00"/>
    <n v="10580"/>
    <s v="dave"/>
    <s v="Rolloff"/>
    <x v="0"/>
    <x v="4"/>
    <n v="2280"/>
    <n v="1.1399999999999999"/>
    <n v="136.79999999999998"/>
    <s v="Dump &amp; Return"/>
    <s v="266494-001"/>
    <x v="0"/>
    <m/>
    <x v="2"/>
    <x v="3"/>
  </r>
  <r>
    <d v="2022-08-03T00:00:00"/>
    <n v="10596"/>
    <s v="dave"/>
    <s v="Rolloff"/>
    <x v="0"/>
    <x v="4"/>
    <n v="1940"/>
    <n v="0.97"/>
    <n v="116.39999999999999"/>
    <s v="Dump &amp; Return"/>
    <s v="272859-002"/>
    <x v="0"/>
    <m/>
    <x v="2"/>
    <x v="3"/>
  </r>
  <r>
    <d v="2022-08-04T00:00:00"/>
    <n v="10708"/>
    <s v="Pam"/>
    <n v="2"/>
    <x v="4"/>
    <x v="4"/>
    <n v="18680"/>
    <n v="9.34"/>
    <n v="1120.8"/>
    <m/>
    <m/>
    <x v="0"/>
    <m/>
    <x v="2"/>
    <x v="3"/>
  </r>
  <r>
    <d v="2022-08-04T00:00:00"/>
    <n v="10718"/>
    <s v="Scott"/>
    <n v="3"/>
    <x v="4"/>
    <x v="4"/>
    <n v="18280"/>
    <n v="9.14"/>
    <n v="1096.8000000000002"/>
    <m/>
    <m/>
    <x v="0"/>
    <m/>
    <x v="2"/>
    <x v="3"/>
  </r>
  <r>
    <d v="2022-08-04T00:00:00"/>
    <n v="10728"/>
    <s v="Larry"/>
    <n v="1"/>
    <x v="4"/>
    <x v="4"/>
    <n v="11900"/>
    <n v="5.95"/>
    <n v="714"/>
    <m/>
    <m/>
    <x v="0"/>
    <m/>
    <x v="2"/>
    <x v="3"/>
  </r>
  <r>
    <d v="2022-08-04T00:00:00"/>
    <n v="10653"/>
    <s v="Larry"/>
    <n v="1"/>
    <x v="4"/>
    <x v="4"/>
    <n v="9300"/>
    <n v="4.6500000000000004"/>
    <n v="558"/>
    <m/>
    <m/>
    <x v="0"/>
    <m/>
    <x v="2"/>
    <x v="3"/>
  </r>
  <r>
    <d v="2022-08-04T00:00:00"/>
    <n v="10659"/>
    <s v="dave"/>
    <s v="Rolloff"/>
    <x v="0"/>
    <x v="4"/>
    <n v="5300"/>
    <n v="2.65"/>
    <n v="318"/>
    <s v="Final Pull"/>
    <s v="268699-002"/>
    <x v="0"/>
    <m/>
    <x v="2"/>
    <x v="3"/>
  </r>
  <r>
    <d v="2022-08-04T00:00:00"/>
    <n v="10657"/>
    <s v="dave"/>
    <s v="Rolloff"/>
    <x v="0"/>
    <x v="4"/>
    <n v="2760"/>
    <n v="1.38"/>
    <n v="165.6"/>
    <s v="Dump &amp; Return"/>
    <n v="269949"/>
    <x v="0"/>
    <m/>
    <x v="2"/>
    <x v="3"/>
  </r>
  <r>
    <d v="2022-08-04T00:00:00"/>
    <n v="10698"/>
    <s v="dave"/>
    <s v="Rolloff"/>
    <x v="0"/>
    <x v="4"/>
    <n v="15960"/>
    <n v="7.98"/>
    <n v="957.6"/>
    <s v="Dump &amp; Return"/>
    <s v="266663-001"/>
    <x v="0"/>
    <m/>
    <x v="2"/>
    <x v="3"/>
  </r>
  <r>
    <d v="2022-08-04T00:00:00"/>
    <n v="10715"/>
    <s v="dave"/>
    <s v="Rolloff"/>
    <x v="0"/>
    <x v="4"/>
    <n v="3180"/>
    <n v="1.59"/>
    <n v="190.8"/>
    <s v="Final Pull"/>
    <n v="12800155"/>
    <x v="0"/>
    <m/>
    <x v="2"/>
    <x v="3"/>
  </r>
  <r>
    <d v="2022-08-04T00:00:00"/>
    <n v="10654"/>
    <s v="Paul"/>
    <s v="Rolloff"/>
    <x v="0"/>
    <x v="4"/>
    <n v="6400"/>
    <n v="3.2"/>
    <n v="384"/>
    <s v="Final Pull"/>
    <n v="268526"/>
    <x v="0"/>
    <m/>
    <x v="2"/>
    <x v="3"/>
  </r>
  <r>
    <d v="2022-08-04T00:00:00"/>
    <n v="10656"/>
    <s v="Paul"/>
    <s v="Rolloff"/>
    <x v="0"/>
    <x v="4"/>
    <n v="2060"/>
    <n v="1.03"/>
    <n v="123.60000000000001"/>
    <s v="Dump &amp; Return"/>
    <s v="261827-003"/>
    <x v="0"/>
    <m/>
    <x v="2"/>
    <x v="3"/>
  </r>
  <r>
    <d v="2022-08-05T00:00:00"/>
    <n v="10826"/>
    <s v="Larry"/>
    <n v="3"/>
    <x v="4"/>
    <x v="4"/>
    <n v="13060"/>
    <n v="6.53"/>
    <n v="783.6"/>
    <m/>
    <m/>
    <x v="0"/>
    <m/>
    <x v="2"/>
    <x v="3"/>
  </r>
  <r>
    <d v="2022-08-05T00:00:00"/>
    <n v="10819"/>
    <s v="Pam"/>
    <n v="1"/>
    <x v="3"/>
    <x v="4"/>
    <n v="5000"/>
    <n v="2.5"/>
    <n v="300"/>
    <m/>
    <m/>
    <x v="0"/>
    <m/>
    <x v="2"/>
    <x v="3"/>
  </r>
  <r>
    <d v="2022-08-05T00:00:00"/>
    <n v="10743"/>
    <s v="Pam"/>
    <n v="1"/>
    <x v="3"/>
    <x v="4"/>
    <n v="17880"/>
    <n v="8.94"/>
    <n v="1072.8"/>
    <m/>
    <m/>
    <x v="0"/>
    <m/>
    <x v="2"/>
    <x v="3"/>
  </r>
  <r>
    <d v="2022-08-05T00:00:00"/>
    <n v="10781"/>
    <s v="Pam"/>
    <n v="1"/>
    <x v="3"/>
    <x v="4"/>
    <n v="14940"/>
    <n v="7.47"/>
    <n v="896.4"/>
    <m/>
    <m/>
    <x v="0"/>
    <m/>
    <x v="2"/>
    <x v="3"/>
  </r>
  <r>
    <d v="2022-08-05T00:00:00"/>
    <n v="10804"/>
    <s v="Scott"/>
    <n v="2"/>
    <x v="4"/>
    <x v="4"/>
    <n v="20500"/>
    <n v="10.25"/>
    <n v="1230"/>
    <m/>
    <m/>
    <x v="0"/>
    <m/>
    <x v="2"/>
    <x v="3"/>
  </r>
  <r>
    <d v="2022-08-05T00:00:00"/>
    <n v="10736"/>
    <s v="dave"/>
    <s v="Rolloff"/>
    <x v="0"/>
    <x v="4"/>
    <n v="2900"/>
    <n v="1.45"/>
    <n v="174"/>
    <s v="Dump &amp; Return"/>
    <n v="273083"/>
    <x v="0"/>
    <m/>
    <x v="2"/>
    <x v="3"/>
  </r>
  <r>
    <d v="2022-08-05T00:00:00"/>
    <n v="10750"/>
    <s v="dave"/>
    <s v="Rolloff"/>
    <x v="0"/>
    <x v="4"/>
    <n v="2620"/>
    <n v="1.31"/>
    <n v="157.20000000000002"/>
    <s v="Dump &amp; Return"/>
    <n v="268528"/>
    <x v="0"/>
    <m/>
    <x v="2"/>
    <x v="3"/>
  </r>
  <r>
    <d v="2022-08-05T00:00:00"/>
    <n v="10737"/>
    <s v="dave"/>
    <s v="Rolloff"/>
    <x v="0"/>
    <x v="4"/>
    <n v="2340"/>
    <n v="1.17"/>
    <n v="140.39999999999998"/>
    <s v="Dump &amp; Return"/>
    <s v="270950-001"/>
    <x v="0"/>
    <m/>
    <x v="2"/>
    <x v="3"/>
  </r>
  <r>
    <d v="2022-08-05T00:00:00"/>
    <n v="10748"/>
    <s v="dave"/>
    <s v="Rolloff"/>
    <x v="0"/>
    <x v="4"/>
    <n v="7940"/>
    <n v="3.97"/>
    <n v="476.40000000000003"/>
    <s v="Final Pull"/>
    <n v="12800199"/>
    <x v="0"/>
    <m/>
    <x v="2"/>
    <x v="3"/>
  </r>
  <r>
    <d v="2022-08-05T00:00:00"/>
    <n v="10779"/>
    <s v="dave"/>
    <s v="Rolloff"/>
    <x v="0"/>
    <x v="4"/>
    <n v="8040"/>
    <n v="4.0199999999999996"/>
    <n v="482.4"/>
    <s v="Dump &amp; Return"/>
    <s v="268662-001"/>
    <x v="0"/>
    <m/>
    <x v="2"/>
    <x v="3"/>
  </r>
  <r>
    <d v="2022-08-05T00:00:00"/>
    <n v="10797"/>
    <s v="Kevin"/>
    <s v="Rolloff"/>
    <x v="0"/>
    <x v="4"/>
    <n v="3040"/>
    <n v="1.52"/>
    <n v="182.4"/>
    <s v="Dump &amp; Return"/>
    <n v="263833"/>
    <x v="0"/>
    <m/>
    <x v="2"/>
    <x v="3"/>
  </r>
  <r>
    <d v="2022-08-09T00:00:00"/>
    <n v="11110"/>
    <s v="Soctt"/>
    <n v="2"/>
    <x v="4"/>
    <x v="4"/>
    <n v="10280"/>
    <n v="5.14"/>
    <n v="616.79999999999995"/>
    <m/>
    <m/>
    <x v="0"/>
    <m/>
    <x v="2"/>
    <x v="3"/>
  </r>
  <r>
    <d v="2022-08-09T00:00:00"/>
    <n v="11102"/>
    <s v="Larry"/>
    <n v="3"/>
    <x v="4"/>
    <x v="4"/>
    <n v="20120"/>
    <n v="10.06"/>
    <n v="1207.2"/>
    <m/>
    <m/>
    <x v="0"/>
    <m/>
    <x v="2"/>
    <x v="3"/>
  </r>
  <r>
    <d v="2022-08-09T00:00:00"/>
    <n v="11065"/>
    <s v="Zach"/>
    <n v="4"/>
    <x v="4"/>
    <x v="4"/>
    <n v="10620"/>
    <n v="5.31"/>
    <n v="637.19999999999993"/>
    <m/>
    <m/>
    <x v="0"/>
    <m/>
    <x v="2"/>
    <x v="3"/>
  </r>
  <r>
    <d v="2022-08-09T00:00:00"/>
    <n v="11036"/>
    <s v="Pam"/>
    <n v="1"/>
    <x v="4"/>
    <x v="4"/>
    <n v="15520"/>
    <n v="7.76"/>
    <n v="931.19999999999993"/>
    <m/>
    <m/>
    <x v="0"/>
    <m/>
    <x v="2"/>
    <x v="3"/>
  </r>
  <r>
    <d v="2022-08-09T00:00:00"/>
    <n v="11088"/>
    <s v="Pam"/>
    <n v="1"/>
    <x v="4"/>
    <x v="4"/>
    <n v="13460"/>
    <n v="6.73"/>
    <n v="807.6"/>
    <m/>
    <m/>
    <x v="0"/>
    <m/>
    <x v="2"/>
    <x v="3"/>
  </r>
  <r>
    <d v="2022-08-09T00:00:00"/>
    <n v="11024"/>
    <s v="dave"/>
    <s v="Rolloff"/>
    <x v="0"/>
    <x v="4"/>
    <n v="2620"/>
    <n v="1.31"/>
    <n v="157.20000000000002"/>
    <s v="Dump &amp; Return"/>
    <n v="270904"/>
    <x v="0"/>
    <m/>
    <x v="2"/>
    <x v="3"/>
  </r>
  <r>
    <d v="2022-08-09T00:00:00"/>
    <n v="11022"/>
    <s v="dave"/>
    <s v="Rolloff"/>
    <x v="0"/>
    <x v="4"/>
    <n v="2740"/>
    <n v="1.37"/>
    <n v="164.4"/>
    <s v="Dump &amp; Return"/>
    <n v="270389"/>
    <x v="0"/>
    <m/>
    <x v="2"/>
    <x v="3"/>
  </r>
  <r>
    <d v="2022-08-09T00:00:00"/>
    <n v="11046"/>
    <s v="dave"/>
    <s v="Rolloff"/>
    <x v="0"/>
    <x v="4"/>
    <n v="4020"/>
    <n v="2.0099999999999998"/>
    <n v="241.2"/>
    <s v="Dump &amp; Return"/>
    <n v="271296"/>
    <x v="0"/>
    <m/>
    <x v="2"/>
    <x v="3"/>
  </r>
  <r>
    <d v="2022-08-09T00:00:00"/>
    <n v="11061"/>
    <s v="dave"/>
    <s v="Rolloff"/>
    <x v="0"/>
    <x v="4"/>
    <n v="2840"/>
    <n v="1.42"/>
    <n v="170.39999999999998"/>
    <s v="Dump &amp; Return"/>
    <n v="12800362"/>
    <x v="0"/>
    <m/>
    <x v="2"/>
    <x v="3"/>
  </r>
  <r>
    <d v="2022-08-09T00:00:00"/>
    <n v="11080"/>
    <s v="dave"/>
    <s v="Rolloff"/>
    <x v="0"/>
    <x v="4"/>
    <n v="8940"/>
    <n v="4.47"/>
    <n v="536.4"/>
    <s v="Dump &amp; Return"/>
    <s v="261827-002"/>
    <x v="0"/>
    <m/>
    <x v="2"/>
    <x v="3"/>
  </r>
  <r>
    <d v="2022-08-10T00:00:00"/>
    <n v="11180"/>
    <s v="Zach"/>
    <n v="4"/>
    <x v="4"/>
    <x v="4"/>
    <n v="17360"/>
    <n v="8.68"/>
    <n v="1041.5999999999999"/>
    <m/>
    <m/>
    <x v="0"/>
    <m/>
    <x v="2"/>
    <x v="3"/>
  </r>
  <r>
    <d v="2022-08-10T00:00:00"/>
    <n v="11194"/>
    <s v="Scott"/>
    <n v="1"/>
    <x v="3"/>
    <x v="4"/>
    <n v="15200"/>
    <n v="7.6"/>
    <n v="912"/>
    <m/>
    <m/>
    <x v="0"/>
    <m/>
    <x v="2"/>
    <x v="3"/>
  </r>
  <r>
    <d v="2022-08-10T00:00:00"/>
    <n v="11132"/>
    <s v="Scott"/>
    <n v="1"/>
    <x v="3"/>
    <x v="4"/>
    <n v="12260"/>
    <n v="6.13"/>
    <n v="735.6"/>
    <m/>
    <m/>
    <x v="0"/>
    <m/>
    <x v="2"/>
    <x v="3"/>
  </r>
  <r>
    <d v="2022-08-10T00:00:00"/>
    <n v="11200"/>
    <s v="Larry"/>
    <n v="3"/>
    <x v="4"/>
    <x v="4"/>
    <n v="12360"/>
    <n v="6.18"/>
    <n v="741.59999999999991"/>
    <m/>
    <m/>
    <x v="0"/>
    <m/>
    <x v="2"/>
    <x v="3"/>
  </r>
  <r>
    <d v="2022-08-10T00:00:00"/>
    <n v="11175"/>
    <s v="Pam"/>
    <n v="2"/>
    <x v="4"/>
    <x v="4"/>
    <n v="10680"/>
    <n v="5.34"/>
    <n v="640.79999999999995"/>
    <m/>
    <m/>
    <x v="0"/>
    <m/>
    <x v="2"/>
    <x v="3"/>
  </r>
  <r>
    <d v="2022-08-10T00:00:00"/>
    <n v="11140"/>
    <s v="Pam"/>
    <n v="2"/>
    <x v="4"/>
    <x v="4"/>
    <n v="11220"/>
    <n v="5.61"/>
    <n v="673.2"/>
    <m/>
    <m/>
    <x v="0"/>
    <m/>
    <x v="2"/>
    <x v="3"/>
  </r>
  <r>
    <d v="2022-08-10T00:00:00"/>
    <n v="11126"/>
    <s v="Kevin"/>
    <s v="Rolloff"/>
    <x v="0"/>
    <x v="4"/>
    <n v="7240"/>
    <n v="3.62"/>
    <n v="434.40000000000003"/>
    <s v="Final Pull"/>
    <n v="12800437"/>
    <x v="0"/>
    <m/>
    <x v="2"/>
    <x v="3"/>
  </r>
  <r>
    <d v="2022-08-10T00:00:00"/>
    <n v="11133"/>
    <s v="Kevin"/>
    <s v="Rolloff"/>
    <x v="0"/>
    <x v="4"/>
    <n v="8180"/>
    <n v="4.09"/>
    <n v="490.79999999999995"/>
    <s v="Final Pull"/>
    <s v="272722-002"/>
    <x v="0"/>
    <m/>
    <x v="2"/>
    <x v="3"/>
  </r>
  <r>
    <d v="2022-08-10T00:00:00"/>
    <n v="11145"/>
    <s v="Kevin"/>
    <s v="Rolloff"/>
    <x v="0"/>
    <x v="4"/>
    <n v="4040"/>
    <n v="2.02"/>
    <n v="242.4"/>
    <s v="Final Pull"/>
    <n v="12801154"/>
    <x v="0"/>
    <m/>
    <x v="2"/>
    <x v="3"/>
  </r>
  <r>
    <d v="2022-08-10T00:00:00"/>
    <n v="11166"/>
    <s v="Kevin"/>
    <s v="Rolloff"/>
    <x v="0"/>
    <x v="4"/>
    <n v="1500"/>
    <n v="0.75"/>
    <n v="90"/>
    <s v="Final Pull"/>
    <n v="268526"/>
    <x v="0"/>
    <m/>
    <x v="2"/>
    <x v="3"/>
  </r>
  <r>
    <d v="2022-08-10T00:00:00"/>
    <n v="11179"/>
    <s v="Kevin"/>
    <s v="Rolloff"/>
    <x v="0"/>
    <x v="4"/>
    <n v="2360"/>
    <n v="1.18"/>
    <n v="141.6"/>
    <s v="Dump &amp; Return"/>
    <n v="266494"/>
    <x v="0"/>
    <m/>
    <x v="2"/>
    <x v="3"/>
  </r>
  <r>
    <d v="2022-08-10T00:00:00"/>
    <n v="11186"/>
    <s v="Kevin"/>
    <s v="Rolloff"/>
    <x v="0"/>
    <x v="4"/>
    <n v="8860"/>
    <n v="4.43"/>
    <n v="531.59999999999991"/>
    <s v="Dump &amp; Return"/>
    <s v="12797190-001"/>
    <x v="0"/>
    <m/>
    <x v="2"/>
    <x v="3"/>
  </r>
  <r>
    <d v="2022-08-10T00:00:00"/>
    <n v="11162"/>
    <s v="Paul"/>
    <s v="Rolloff"/>
    <x v="0"/>
    <x v="4"/>
    <n v="12160"/>
    <n v="6.08"/>
    <n v="729.6"/>
    <s v="Dump &amp; Return"/>
    <s v="268662-001"/>
    <x v="0"/>
    <m/>
    <x v="2"/>
    <x v="3"/>
  </r>
  <r>
    <d v="2022-08-11T00:00:00"/>
    <n v="11255"/>
    <s v="Pam"/>
    <n v="2"/>
    <x v="4"/>
    <x v="4"/>
    <n v="18240"/>
    <n v="9.1199999999999992"/>
    <n v="1094.3999999999999"/>
    <m/>
    <m/>
    <x v="0"/>
    <m/>
    <x v="2"/>
    <x v="3"/>
  </r>
  <r>
    <d v="2022-08-11T00:00:00"/>
    <n v="11268"/>
    <s v="Scott"/>
    <n v="3"/>
    <x v="4"/>
    <x v="4"/>
    <n v="16480"/>
    <n v="8.24"/>
    <n v="988.80000000000007"/>
    <m/>
    <m/>
    <x v="0"/>
    <m/>
    <x v="2"/>
    <x v="3"/>
  </r>
  <r>
    <d v="2022-08-11T00:00:00"/>
    <n v="11266"/>
    <s v="Zach"/>
    <n v="1"/>
    <x v="4"/>
    <x v="4"/>
    <n v="15320"/>
    <n v="7.66"/>
    <n v="919.2"/>
    <m/>
    <m/>
    <x v="0"/>
    <m/>
    <x v="2"/>
    <x v="3"/>
  </r>
  <r>
    <d v="2022-08-11T00:00:00"/>
    <n v="11212"/>
    <s v="Zach"/>
    <n v="1"/>
    <x v="4"/>
    <x v="4"/>
    <n v="9840"/>
    <n v="4.92"/>
    <n v="590.4"/>
    <m/>
    <m/>
    <x v="0"/>
    <m/>
    <x v="2"/>
    <x v="3"/>
  </r>
  <r>
    <d v="2022-08-12T00:00:00"/>
    <n v="22284"/>
    <s v="Kevin"/>
    <s v="Rolloff"/>
    <x v="0"/>
    <x v="4"/>
    <n v="2500"/>
    <n v="1.25"/>
    <n v="150"/>
    <s v="Dump &amp; Return"/>
    <n v="273083"/>
    <x v="0"/>
    <m/>
    <x v="2"/>
    <x v="3"/>
  </r>
  <r>
    <d v="2022-08-12T00:00:00"/>
    <n v="11285"/>
    <s v="Kevin"/>
    <s v="Rolloff"/>
    <x v="0"/>
    <x v="4"/>
    <n v="2500"/>
    <n v="1.25"/>
    <n v="150"/>
    <s v="Dump &amp; Return"/>
    <s v="261827-003"/>
    <x v="0"/>
    <m/>
    <x v="2"/>
    <x v="3"/>
  </r>
  <r>
    <d v="2022-08-12T00:00:00"/>
    <n v="11279"/>
    <s v="Kevin"/>
    <s v="Rolloff"/>
    <x v="0"/>
    <x v="4"/>
    <n v="2420"/>
    <n v="1.21"/>
    <n v="145.19999999999999"/>
    <s v="Dump &amp; Return"/>
    <s v="270950-001"/>
    <x v="0"/>
    <m/>
    <x v="2"/>
    <x v="3"/>
  </r>
  <r>
    <d v="2022-08-12T00:00:00"/>
    <n v="11290"/>
    <s v="Kevin"/>
    <s v="Rolloff"/>
    <x v="0"/>
    <x v="4"/>
    <n v="2240"/>
    <n v="1.1200000000000001"/>
    <n v="134.4"/>
    <s v="Dump &amp; Return"/>
    <n v="261363"/>
    <x v="0"/>
    <m/>
    <x v="2"/>
    <x v="3"/>
  </r>
  <r>
    <d v="2022-08-08T00:00:00"/>
    <n v="10993"/>
    <s v="Zach"/>
    <n v="4"/>
    <x v="4"/>
    <x v="4"/>
    <n v="12160"/>
    <n v="6.08"/>
    <n v="729.6"/>
    <m/>
    <m/>
    <x v="0"/>
    <m/>
    <x v="2"/>
    <x v="3"/>
  </r>
  <r>
    <d v="2022-08-08T00:00:00"/>
    <n v="10956"/>
    <s v="Scott"/>
    <n v="3"/>
    <x v="4"/>
    <x v="4"/>
    <n v="15180"/>
    <n v="7.59"/>
    <n v="910.8"/>
    <m/>
    <m/>
    <x v="0"/>
    <m/>
    <x v="2"/>
    <x v="3"/>
  </r>
  <r>
    <d v="2022-08-08T00:00:00"/>
    <n v="10989"/>
    <s v="Scott"/>
    <n v="3"/>
    <x v="4"/>
    <x v="4"/>
    <n v="6840"/>
    <n v="3.42"/>
    <n v="410.4"/>
    <m/>
    <m/>
    <x v="0"/>
    <m/>
    <x v="2"/>
    <x v="3"/>
  </r>
  <r>
    <d v="2022-08-08T00:00:00"/>
    <n v="10908"/>
    <s v="Pam"/>
    <n v="1"/>
    <x v="3"/>
    <x v="4"/>
    <n v="19480"/>
    <n v="9.74"/>
    <n v="1168.8"/>
    <m/>
    <m/>
    <x v="0"/>
    <m/>
    <x v="2"/>
    <x v="3"/>
  </r>
  <r>
    <d v="2022-08-08T00:00:00"/>
    <n v="10939"/>
    <s v="Pam"/>
    <n v="1"/>
    <x v="3"/>
    <x v="4"/>
    <n v="15200"/>
    <n v="7.6"/>
    <n v="912"/>
    <m/>
    <m/>
    <x v="0"/>
    <m/>
    <x v="2"/>
    <x v="3"/>
  </r>
  <r>
    <d v="2022-08-08T00:00:00"/>
    <n v="10986"/>
    <s v="Pam"/>
    <n v="1"/>
    <x v="3"/>
    <x v="4"/>
    <n v="9400"/>
    <n v="4.7"/>
    <n v="564"/>
    <m/>
    <m/>
    <x v="0"/>
    <m/>
    <x v="2"/>
    <x v="3"/>
  </r>
  <r>
    <d v="2022-08-08T00:00:00"/>
    <n v="11008"/>
    <s v="Larry"/>
    <n v="2"/>
    <x v="4"/>
    <x v="4"/>
    <n v="12060"/>
    <n v="6.03"/>
    <n v="723.6"/>
    <m/>
    <m/>
    <x v="0"/>
    <m/>
    <x v="2"/>
    <x v="3"/>
  </r>
  <r>
    <d v="2022-08-08T00:00:00"/>
    <n v="10928"/>
    <s v="dave"/>
    <s v="Rolloff"/>
    <x v="0"/>
    <x v="4"/>
    <n v="6140"/>
    <n v="3.07"/>
    <n v="368.4"/>
    <s v="Dump &amp; Return"/>
    <n v="271296"/>
    <x v="0"/>
    <m/>
    <x v="2"/>
    <x v="3"/>
  </r>
  <r>
    <d v="2022-08-08T00:00:00"/>
    <n v="10913"/>
    <s v="dave"/>
    <s v="Rolloff"/>
    <x v="0"/>
    <x v="4"/>
    <n v="2060"/>
    <n v="1.03"/>
    <n v="123.60000000000001"/>
    <s v="Dump &amp; Return"/>
    <s v="270950-001"/>
    <x v="0"/>
    <m/>
    <x v="2"/>
    <x v="3"/>
  </r>
  <r>
    <d v="2022-08-08T00:00:00"/>
    <n v="10912"/>
    <s v="dave"/>
    <s v="Rolloff"/>
    <x v="0"/>
    <x v="4"/>
    <n v="2040"/>
    <n v="1.02"/>
    <n v="122.4"/>
    <s v="Dump &amp; Return"/>
    <n v="273083"/>
    <x v="0"/>
    <m/>
    <x v="2"/>
    <x v="3"/>
  </r>
  <r>
    <d v="2022-08-12T00:00:00"/>
    <n v="11326"/>
    <s v="Paul"/>
    <s v="Rolloff"/>
    <x v="0"/>
    <x v="4"/>
    <n v="6360"/>
    <n v="3.18"/>
    <n v="381.6"/>
    <s v="Final Pull"/>
    <n v="12798936"/>
    <x v="0"/>
    <m/>
    <x v="2"/>
    <x v="3"/>
  </r>
  <r>
    <d v="2022-08-12T00:00:00"/>
    <n v="11343"/>
    <s v="Zach"/>
    <n v="3"/>
    <x v="4"/>
    <x v="4"/>
    <n v="11840"/>
    <n v="5.92"/>
    <n v="710.4"/>
    <m/>
    <m/>
    <x v="0"/>
    <m/>
    <x v="2"/>
    <x v="3"/>
  </r>
  <r>
    <d v="2022-08-12T00:00:00"/>
    <n v="11283"/>
    <s v="Pam"/>
    <n v="1"/>
    <x v="3"/>
    <x v="4"/>
    <n v="19200"/>
    <n v="9.6"/>
    <n v="1152"/>
    <m/>
    <m/>
    <x v="0"/>
    <m/>
    <x v="2"/>
    <x v="3"/>
  </r>
  <r>
    <d v="2022-08-12T00:00:00"/>
    <n v="11317"/>
    <s v="Pam"/>
    <n v="1"/>
    <x v="3"/>
    <x v="4"/>
    <n v="14320"/>
    <n v="7.16"/>
    <n v="859.2"/>
    <m/>
    <m/>
    <x v="0"/>
    <m/>
    <x v="2"/>
    <x v="3"/>
  </r>
  <r>
    <d v="2022-08-12T00:00:00"/>
    <n v="11348"/>
    <s v="Pam"/>
    <n v="1"/>
    <x v="3"/>
    <x v="4"/>
    <n v="5800"/>
    <n v="2.9"/>
    <n v="348"/>
    <m/>
    <m/>
    <x v="0"/>
    <m/>
    <x v="2"/>
    <x v="3"/>
  </r>
  <r>
    <d v="2022-08-12T00:00:00"/>
    <n v="11344"/>
    <s v="Scott"/>
    <n v="2"/>
    <x v="4"/>
    <x v="4"/>
    <n v="20620"/>
    <n v="10.31"/>
    <n v="1237.2"/>
    <m/>
    <m/>
    <x v="0"/>
    <m/>
    <x v="2"/>
    <x v="3"/>
  </r>
  <r>
    <d v="2022-08-15T00:00:00"/>
    <n v="11442"/>
    <s v="Pam"/>
    <n v="1"/>
    <x v="3"/>
    <x v="4"/>
    <n v="21160"/>
    <n v="10.58"/>
    <n v="1269.5999999999999"/>
    <m/>
    <m/>
    <x v="0"/>
    <m/>
    <x v="2"/>
    <x v="3"/>
  </r>
  <r>
    <d v="2022-08-15T00:00:00"/>
    <n v="11469"/>
    <s v="Pam"/>
    <n v="1"/>
    <x v="3"/>
    <x v="4"/>
    <n v="13940"/>
    <n v="6.97"/>
    <n v="836.4"/>
    <m/>
    <m/>
    <x v="0"/>
    <m/>
    <x v="2"/>
    <x v="3"/>
  </r>
  <r>
    <d v="2022-08-15T00:00:00"/>
    <n v="11513"/>
    <s v="Pam"/>
    <n v="1"/>
    <x v="3"/>
    <x v="4"/>
    <n v="8840"/>
    <n v="4.42"/>
    <n v="530.4"/>
    <m/>
    <m/>
    <x v="0"/>
    <m/>
    <x v="2"/>
    <x v="3"/>
  </r>
  <r>
    <d v="2022-08-15T00:00:00"/>
    <n v="11477"/>
    <s v="Scott"/>
    <n v="3"/>
    <x v="4"/>
    <x v="4"/>
    <n v="14700"/>
    <n v="7.35"/>
    <n v="882"/>
    <m/>
    <m/>
    <x v="0"/>
    <m/>
    <x v="2"/>
    <x v="3"/>
  </r>
  <r>
    <d v="2022-08-15T00:00:00"/>
    <n v="11506"/>
    <s v="Scott"/>
    <n v="3"/>
    <x v="4"/>
    <x v="4"/>
    <n v="7040"/>
    <n v="3.52"/>
    <n v="422.4"/>
    <m/>
    <m/>
    <x v="0"/>
    <m/>
    <x v="2"/>
    <x v="3"/>
  </r>
  <r>
    <d v="2022-08-15T00:00:00"/>
    <n v="11531"/>
    <s v="Joey"/>
    <s v="Rolloff"/>
    <x v="0"/>
    <x v="4"/>
    <n v="2220"/>
    <n v="1.1100000000000001"/>
    <n v="133.20000000000002"/>
    <s v="Dump &amp; Return"/>
    <n v="273083"/>
    <x v="0"/>
    <m/>
    <x v="2"/>
    <x v="3"/>
  </r>
  <r>
    <d v="2022-08-15T00:00:00"/>
    <n v="11486"/>
    <s v="Joey"/>
    <s v="Rolloff"/>
    <x v="0"/>
    <x v="4"/>
    <n v="3120"/>
    <n v="1.56"/>
    <n v="187.20000000000002"/>
    <s v="Dump &amp; Return"/>
    <s v="270950-001"/>
    <x v="0"/>
    <m/>
    <x v="2"/>
    <x v="3"/>
  </r>
  <r>
    <d v="2022-08-15T00:00:00"/>
    <n v="11479"/>
    <s v="Joey"/>
    <s v="Rolloff"/>
    <x v="0"/>
    <x v="4"/>
    <n v="2940"/>
    <n v="1.47"/>
    <n v="176.4"/>
    <s v="Dump &amp; Return"/>
    <s v="264661-001"/>
    <x v="0"/>
    <m/>
    <x v="2"/>
    <x v="3"/>
  </r>
  <r>
    <d v="2022-08-15T00:00:00"/>
    <n v="11461"/>
    <s v="Kevin"/>
    <s v="Rolloff"/>
    <x v="0"/>
    <x v="4"/>
    <n v="8600"/>
    <n v="4.3"/>
    <n v="516"/>
    <s v="Final Pull"/>
    <s v="266530-002"/>
    <x v="0"/>
    <m/>
    <x v="2"/>
    <x v="3"/>
  </r>
  <r>
    <d v="2022-08-16T00:00:00"/>
    <n v="11628"/>
    <s v="Pam"/>
    <n v="1"/>
    <x v="4"/>
    <x v="4"/>
    <n v="12860"/>
    <n v="6.43"/>
    <n v="771.59999999999991"/>
    <m/>
    <m/>
    <x v="0"/>
    <m/>
    <x v="2"/>
    <x v="3"/>
  </r>
  <r>
    <d v="2022-08-16T00:00:00"/>
    <n v="11560"/>
    <s v="Pam"/>
    <n v="1"/>
    <x v="4"/>
    <x v="4"/>
    <n v="13080"/>
    <n v="6.54"/>
    <n v="784.8"/>
    <m/>
    <m/>
    <x v="0"/>
    <m/>
    <x v="2"/>
    <x v="3"/>
  </r>
  <r>
    <d v="2022-08-16T00:00:00"/>
    <n v="11646"/>
    <s v="Scott"/>
    <n v="2"/>
    <x v="4"/>
    <x v="4"/>
    <n v="12960"/>
    <n v="6.48"/>
    <n v="777.6"/>
    <m/>
    <m/>
    <x v="0"/>
    <m/>
    <x v="2"/>
    <x v="3"/>
  </r>
  <r>
    <d v="2022-08-16T00:00:00"/>
    <n v="11644"/>
    <s v="Larry"/>
    <n v="3"/>
    <x v="4"/>
    <x v="4"/>
    <n v="19600"/>
    <n v="9.8000000000000007"/>
    <n v="1176"/>
    <m/>
    <m/>
    <x v="0"/>
    <m/>
    <x v="2"/>
    <x v="3"/>
  </r>
  <r>
    <d v="2022-08-16T00:00:00"/>
    <n v="11645"/>
    <s v="Larry"/>
    <n v="3"/>
    <x v="4"/>
    <x v="4"/>
    <n v="11720"/>
    <n v="5.86"/>
    <n v="703.2"/>
    <m/>
    <m/>
    <x v="0"/>
    <m/>
    <x v="2"/>
    <x v="3"/>
  </r>
  <r>
    <d v="2022-08-16T00:00:00"/>
    <n v="11571"/>
    <s v="Zach"/>
    <n v="4"/>
    <x v="4"/>
    <x v="4"/>
    <n v="11960"/>
    <n v="5.98"/>
    <n v="717.6"/>
    <m/>
    <m/>
    <x v="0"/>
    <m/>
    <x v="2"/>
    <x v="3"/>
  </r>
  <r>
    <d v="2022-08-16T00:00:00"/>
    <n v="11610"/>
    <s v="Zach"/>
    <n v="4"/>
    <x v="4"/>
    <x v="4"/>
    <n v="10160"/>
    <n v="5.08"/>
    <n v="609.6"/>
    <m/>
    <m/>
    <x v="0"/>
    <m/>
    <x v="2"/>
    <x v="3"/>
  </r>
  <r>
    <d v="2022-08-16T00:00:00"/>
    <n v="11550"/>
    <s v="Chad"/>
    <s v="Rolloff"/>
    <x v="0"/>
    <x v="4"/>
    <n v="3080"/>
    <n v="1.54"/>
    <n v="184.8"/>
    <s v="Dump &amp; Return"/>
    <n v="266390"/>
    <x v="0"/>
    <m/>
    <x v="2"/>
    <x v="3"/>
  </r>
  <r>
    <d v="2022-08-16T00:00:00"/>
    <n v="11563"/>
    <s v="Chad"/>
    <s v="Rolloff"/>
    <x v="0"/>
    <x v="4"/>
    <n v="6240"/>
    <n v="3.12"/>
    <n v="374.40000000000003"/>
    <s v="Dump &amp; Return"/>
    <n v="271296"/>
    <x v="0"/>
    <m/>
    <x v="2"/>
    <x v="3"/>
  </r>
  <r>
    <d v="2022-08-16T00:00:00"/>
    <n v="11579"/>
    <s v="Chad"/>
    <s v="Rolloff"/>
    <x v="0"/>
    <x v="4"/>
    <n v="7980"/>
    <n v="3.99"/>
    <n v="478.8"/>
    <s v="Dump &amp; Return"/>
    <n v="12799439"/>
    <x v="0"/>
    <m/>
    <x v="2"/>
    <x v="3"/>
  </r>
  <r>
    <d v="2022-08-16T00:00:00"/>
    <n v="11551"/>
    <s v="Paul"/>
    <s v="Rolloff"/>
    <x v="0"/>
    <x v="4"/>
    <n v="2500"/>
    <n v="1.25"/>
    <n v="150"/>
    <s v="Dump &amp; Return"/>
    <n v="269949"/>
    <x v="0"/>
    <m/>
    <x v="2"/>
    <x v="3"/>
  </r>
  <r>
    <d v="2022-08-16T00:00:00"/>
    <n v="11597"/>
    <s v="Paul"/>
    <s v="Rolloff"/>
    <x v="0"/>
    <x v="4"/>
    <n v="11240"/>
    <n v="5.62"/>
    <n v="674.4"/>
    <s v="Dump &amp; Return"/>
    <s v="268662-001"/>
    <x v="0"/>
    <s v="comp #2"/>
    <x v="2"/>
    <x v="3"/>
  </r>
  <r>
    <d v="2022-08-16T00:00:00"/>
    <n v="11607"/>
    <s v="Paul"/>
    <s v="Rolloff"/>
    <x v="0"/>
    <x v="4"/>
    <n v="12660"/>
    <n v="6.33"/>
    <n v="759.6"/>
    <s v="Dump &amp; Return"/>
    <s v="268662-001"/>
    <x v="0"/>
    <s v="comp #1"/>
    <x v="2"/>
    <x v="3"/>
  </r>
  <r>
    <d v="2022-08-17T00:00:00"/>
    <n v="11665"/>
    <s v="Scott"/>
    <n v="1"/>
    <x v="4"/>
    <x v="4"/>
    <n v="12120"/>
    <n v="6.06"/>
    <n v="727.19999999999993"/>
    <m/>
    <m/>
    <x v="0"/>
    <m/>
    <x v="2"/>
    <x v="3"/>
  </r>
  <r>
    <d v="2022-08-17T00:00:00"/>
    <n v="11738"/>
    <s v="Scott"/>
    <n v="1"/>
    <x v="4"/>
    <x v="4"/>
    <n v="14720"/>
    <n v="7.36"/>
    <n v="883.2"/>
    <m/>
    <m/>
    <x v="0"/>
    <m/>
    <x v="2"/>
    <x v="3"/>
  </r>
  <r>
    <d v="2022-08-17T00:00:00"/>
    <n v="11679"/>
    <s v="Pam"/>
    <n v="2"/>
    <x v="4"/>
    <x v="4"/>
    <n v="10660"/>
    <n v="5.33"/>
    <n v="639.6"/>
    <m/>
    <m/>
    <x v="0"/>
    <m/>
    <x v="2"/>
    <x v="3"/>
  </r>
  <r>
    <d v="2022-08-17T00:00:00"/>
    <n v="11719"/>
    <s v="Pam"/>
    <n v="2"/>
    <x v="4"/>
    <x v="4"/>
    <n v="9740"/>
    <n v="4.87"/>
    <n v="584.4"/>
    <m/>
    <m/>
    <x v="0"/>
    <m/>
    <x v="2"/>
    <x v="3"/>
  </r>
  <r>
    <d v="2022-08-17T00:00:00"/>
    <n v="11737"/>
    <s v="Larry"/>
    <n v="3"/>
    <x v="4"/>
    <x v="4"/>
    <n v="12440"/>
    <n v="6.22"/>
    <n v="746.4"/>
    <m/>
    <m/>
    <x v="0"/>
    <m/>
    <x v="2"/>
    <x v="3"/>
  </r>
  <r>
    <d v="2022-08-17T00:00:00"/>
    <n v="11707"/>
    <s v="Zach"/>
    <n v="4"/>
    <x v="4"/>
    <x v="4"/>
    <n v="16580"/>
    <n v="8.2899999999999991"/>
    <n v="994.8"/>
    <m/>
    <m/>
    <x v="0"/>
    <m/>
    <x v="2"/>
    <x v="3"/>
  </r>
  <r>
    <d v="2022-08-17T00:00:00"/>
    <n v="11717"/>
    <s v="dave"/>
    <s v="Rolloff"/>
    <x v="0"/>
    <x v="4"/>
    <n v="3420"/>
    <n v="1.71"/>
    <n v="205.2"/>
    <s v="Final Pull"/>
    <n v="12791448"/>
    <x v="0"/>
    <m/>
    <x v="2"/>
    <x v="3"/>
  </r>
  <r>
    <d v="2022-08-17T00:00:00"/>
    <n v="11705"/>
    <s v="Paul"/>
    <s v="Rolloff"/>
    <x v="0"/>
    <x v="4"/>
    <n v="13740"/>
    <n v="6.87"/>
    <n v="824.4"/>
    <s v="Dump &amp; Return"/>
    <n v="12801034"/>
    <x v="0"/>
    <m/>
    <x v="2"/>
    <x v="3"/>
  </r>
  <r>
    <d v="2022-08-17T00:00:00"/>
    <n v="11673"/>
    <s v="Chad"/>
    <s v="Rolloff"/>
    <x v="0"/>
    <x v="4"/>
    <n v="2840"/>
    <n v="1.42"/>
    <n v="170.39999999999998"/>
    <s v="Dump &amp; Return"/>
    <n v="274237"/>
    <x v="0"/>
    <m/>
    <x v="2"/>
    <x v="3"/>
  </r>
  <r>
    <d v="2022-08-17T00:00:00"/>
    <n v="11668"/>
    <s v="Chad"/>
    <s v="Rolloff"/>
    <x v="0"/>
    <x v="4"/>
    <n v="13320"/>
    <n v="6.66"/>
    <n v="799.2"/>
    <s v="Final Pull"/>
    <n v="12801034"/>
    <x v="0"/>
    <m/>
    <x v="2"/>
    <x v="3"/>
  </r>
  <r>
    <d v="2022-08-17T00:00:00"/>
    <n v="11677"/>
    <s v="Chad"/>
    <s v="Rolloff"/>
    <x v="0"/>
    <x v="4"/>
    <n v="2140"/>
    <n v="1.07"/>
    <n v="128.4"/>
    <s v="Dump &amp; Return"/>
    <s v="266494-001"/>
    <x v="0"/>
    <m/>
    <x v="2"/>
    <x v="3"/>
  </r>
  <r>
    <d v="2022-08-17T00:00:00"/>
    <n v="11690"/>
    <s v="Chad"/>
    <s v="Rolloff"/>
    <x v="0"/>
    <x v="4"/>
    <n v="7640"/>
    <n v="3.82"/>
    <n v="458.4"/>
    <s v="Dump &amp; Return"/>
    <s v="272077-001"/>
    <x v="0"/>
    <m/>
    <x v="2"/>
    <x v="3"/>
  </r>
  <r>
    <d v="2022-08-17T00:00:00"/>
    <n v="11702"/>
    <s v="bob"/>
    <s v="Rolloff"/>
    <x v="0"/>
    <x v="4"/>
    <n v="6780"/>
    <n v="3.39"/>
    <n v="406.8"/>
    <s v="Dump &amp; Return"/>
    <s v="12797190-001"/>
    <x v="0"/>
    <m/>
    <x v="2"/>
    <x v="3"/>
  </r>
  <r>
    <d v="2022-08-17T00:00:00"/>
    <n v="11698"/>
    <s v="bob"/>
    <s v="Rolloff"/>
    <x v="0"/>
    <x v="4"/>
    <n v="3880"/>
    <n v="1.94"/>
    <n v="232.79999999999998"/>
    <s v="Final Pull"/>
    <s v="270886-002"/>
    <x v="0"/>
    <m/>
    <x v="2"/>
    <x v="3"/>
  </r>
  <r>
    <d v="2022-08-18T00:00:00"/>
    <n v="11761"/>
    <s v="Larry"/>
    <n v="1"/>
    <x v="4"/>
    <x v="4"/>
    <n v="9940"/>
    <n v="4.97"/>
    <n v="596.4"/>
    <m/>
    <m/>
    <x v="0"/>
    <m/>
    <x v="2"/>
    <x v="3"/>
  </r>
  <r>
    <d v="2022-08-18T00:00:00"/>
    <n v="11831"/>
    <s v="Larry"/>
    <n v="1"/>
    <x v="4"/>
    <x v="4"/>
    <n v="14980"/>
    <n v="7.49"/>
    <n v="898.80000000000007"/>
    <m/>
    <m/>
    <x v="0"/>
    <m/>
    <x v="2"/>
    <x v="3"/>
  </r>
  <r>
    <d v="2022-08-18T00:00:00"/>
    <n v="11799"/>
    <s v="Pam"/>
    <n v="2"/>
    <x v="4"/>
    <x v="4"/>
    <n v="16680"/>
    <n v="8.34"/>
    <n v="1000.8"/>
    <m/>
    <m/>
    <x v="0"/>
    <m/>
    <x v="2"/>
    <x v="3"/>
  </r>
  <r>
    <d v="2022-08-18T00:00:00"/>
    <n v="11804"/>
    <s v="Scott"/>
    <n v="3"/>
    <x v="4"/>
    <x v="4"/>
    <n v="14340"/>
    <n v="7.17"/>
    <n v="860.4"/>
    <m/>
    <m/>
    <x v="0"/>
    <m/>
    <x v="2"/>
    <x v="3"/>
  </r>
  <r>
    <d v="2022-08-18T00:00:00"/>
    <n v="11806"/>
    <s v="dave"/>
    <s v="Rolloff"/>
    <x v="0"/>
    <x v="4"/>
    <n v="2160"/>
    <n v="1.08"/>
    <n v="129.60000000000002"/>
    <s v="Dump &amp; Return"/>
    <n v="268528"/>
    <x v="0"/>
    <m/>
    <x v="2"/>
    <x v="3"/>
  </r>
  <r>
    <d v="2022-08-18T00:00:00"/>
    <n v="11773"/>
    <s v="Paul"/>
    <s v="Rolloff"/>
    <x v="0"/>
    <x v="4"/>
    <n v="2840"/>
    <n v="1.42"/>
    <n v="170.39999999999998"/>
    <s v="Final Pull"/>
    <s v="266149-002"/>
    <x v="0"/>
    <m/>
    <x v="2"/>
    <x v="3"/>
  </r>
  <r>
    <d v="2022-08-18T00:00:00"/>
    <n v="11750"/>
    <s v="bob"/>
    <s v="Rolloff"/>
    <x v="0"/>
    <x v="4"/>
    <n v="5640"/>
    <n v="2.82"/>
    <n v="338.4"/>
    <s v="Final Pull"/>
    <n v="269143"/>
    <x v="0"/>
    <m/>
    <x v="2"/>
    <x v="3"/>
  </r>
  <r>
    <d v="2022-08-18T00:00:00"/>
    <n v="11760"/>
    <s v="bob"/>
    <s v="Rolloff"/>
    <x v="0"/>
    <x v="4"/>
    <n v="6680"/>
    <n v="3.34"/>
    <n v="400.79999999999995"/>
    <s v="Final Pull"/>
    <n v="271265"/>
    <x v="0"/>
    <m/>
    <x v="2"/>
    <x v="3"/>
  </r>
  <r>
    <d v="2022-08-18T00:00:00"/>
    <n v="11762"/>
    <s v="bob "/>
    <s v="Rolloff"/>
    <x v="0"/>
    <x v="4"/>
    <n v="3520"/>
    <n v="1.76"/>
    <n v="211.2"/>
    <s v="Dump &amp; Return"/>
    <n v="271296"/>
    <x v="0"/>
    <m/>
    <x v="2"/>
    <x v="3"/>
  </r>
  <r>
    <d v="2022-08-18T00:00:00"/>
    <n v="11789"/>
    <s v="bob"/>
    <s v="Rolloff"/>
    <x v="0"/>
    <x v="4"/>
    <n v="5520"/>
    <n v="2.76"/>
    <n v="331.2"/>
    <s v="Dump &amp; Return"/>
    <s v="271970-002"/>
    <x v="0"/>
    <m/>
    <x v="2"/>
    <x v="3"/>
  </r>
  <r>
    <d v="2022-08-18T00:00:00"/>
    <n v="11775"/>
    <s v="Chad"/>
    <s v="Rolloff"/>
    <x v="0"/>
    <x v="4"/>
    <n v="4760"/>
    <n v="2.38"/>
    <n v="285.59999999999997"/>
    <s v="Dump &amp; Return"/>
    <s v="271970-002"/>
    <x v="0"/>
    <m/>
    <x v="2"/>
    <x v="3"/>
  </r>
  <r>
    <d v="2022-08-18T00:00:00"/>
    <n v="11825"/>
    <s v="Chad"/>
    <s v="Rolloff"/>
    <x v="0"/>
    <x v="4"/>
    <n v="2700"/>
    <n v="1.35"/>
    <n v="162"/>
    <s v="Final Pull"/>
    <s v="267986-002"/>
    <x v="0"/>
    <m/>
    <x v="2"/>
    <x v="3"/>
  </r>
  <r>
    <d v="2022-08-19T00:00:00"/>
    <n v="11849"/>
    <s v="Pam"/>
    <n v="1"/>
    <x v="3"/>
    <x v="4"/>
    <n v="19160"/>
    <n v="9.58"/>
    <n v="1149.5999999999999"/>
    <m/>
    <m/>
    <x v="0"/>
    <m/>
    <x v="2"/>
    <x v="3"/>
  </r>
  <r>
    <d v="2022-08-19T00:00:00"/>
    <n v="11882"/>
    <s v="Pam"/>
    <n v="1"/>
    <x v="3"/>
    <x v="4"/>
    <n v="15940"/>
    <n v="7.97"/>
    <n v="956.4"/>
    <m/>
    <m/>
    <x v="0"/>
    <m/>
    <x v="2"/>
    <x v="3"/>
  </r>
  <r>
    <d v="2022-08-19T00:00:00"/>
    <n v="11923"/>
    <s v="Pam"/>
    <n v="1"/>
    <x v="3"/>
    <x v="4"/>
    <n v="5920"/>
    <n v="2.96"/>
    <n v="355.2"/>
    <m/>
    <m/>
    <x v="0"/>
    <m/>
    <x v="2"/>
    <x v="3"/>
  </r>
  <r>
    <d v="2022-08-19T00:00:00"/>
    <n v="11916"/>
    <s v="Scott"/>
    <n v="2"/>
    <x v="4"/>
    <x v="4"/>
    <n v="21160"/>
    <n v="10.58"/>
    <n v="1269.5999999999999"/>
    <m/>
    <m/>
    <x v="0"/>
    <m/>
    <x v="2"/>
    <x v="3"/>
  </r>
  <r>
    <d v="2022-08-19T00:00:00"/>
    <n v="11933"/>
    <s v="Larry"/>
    <n v="3"/>
    <x v="4"/>
    <x v="4"/>
    <n v="10320"/>
    <n v="5.16"/>
    <n v="619.20000000000005"/>
    <m/>
    <m/>
    <x v="0"/>
    <m/>
    <x v="2"/>
    <x v="3"/>
  </r>
  <r>
    <d v="2022-08-19T00:00:00"/>
    <n v="11838"/>
    <s v="dave"/>
    <s v="Rolloff"/>
    <x v="0"/>
    <x v="4"/>
    <n v="2420"/>
    <n v="1.21"/>
    <n v="145.19999999999999"/>
    <s v="Dump &amp; Return"/>
    <n v="273083"/>
    <x v="0"/>
    <m/>
    <x v="2"/>
    <x v="3"/>
  </r>
  <r>
    <d v="2022-08-19T00:00:00"/>
    <n v="11837"/>
    <s v="dave"/>
    <s v="Rolloff"/>
    <x v="0"/>
    <x v="4"/>
    <n v="3480"/>
    <n v="1.74"/>
    <n v="208.8"/>
    <s v="Dump &amp; Return"/>
    <s v="270950-002"/>
    <x v="0"/>
    <m/>
    <x v="2"/>
    <x v="3"/>
  </r>
  <r>
    <d v="2022-08-19T00:00:00"/>
    <n v="11868"/>
    <s v="dave"/>
    <s v="Rolloff"/>
    <x v="0"/>
    <x v="4"/>
    <n v="4240"/>
    <n v="2.12"/>
    <n v="254.4"/>
    <s v="Final Pull"/>
    <s v="271970-002"/>
    <x v="0"/>
    <m/>
    <x v="2"/>
    <x v="3"/>
  </r>
  <r>
    <d v="2022-08-19T00:00:00"/>
    <n v="11878"/>
    <s v="dave"/>
    <s v="Rolloff"/>
    <x v="0"/>
    <x v="4"/>
    <n v="14960"/>
    <n v="7.48"/>
    <n v="897.6"/>
    <s v="Dump &amp; Return"/>
    <s v="26663-001"/>
    <x v="0"/>
    <m/>
    <x v="2"/>
    <x v="3"/>
  </r>
  <r>
    <d v="2022-08-19T00:00:00"/>
    <n v="11908"/>
    <s v="dave"/>
    <s v="Rolloff"/>
    <x v="0"/>
    <x v="4"/>
    <n v="12880"/>
    <n v="6.44"/>
    <n v="772.80000000000007"/>
    <s v="Dump &amp; Return"/>
    <s v="266663-001"/>
    <x v="0"/>
    <m/>
    <x v="2"/>
    <x v="3"/>
  </r>
  <r>
    <d v="2022-08-19T00:00:00"/>
    <n v="11902"/>
    <s v="Paul"/>
    <s v="Rolloff"/>
    <x v="0"/>
    <x v="4"/>
    <n v="5340"/>
    <n v="2.67"/>
    <n v="320.39999999999998"/>
    <s v="Final Pull"/>
    <s v="273329-002"/>
    <x v="0"/>
    <m/>
    <x v="2"/>
    <x v="3"/>
  </r>
  <r>
    <d v="2022-08-19T00:00:00"/>
    <n v="11919"/>
    <s v="Chad"/>
    <s v="Rolloff"/>
    <x v="0"/>
    <x v="4"/>
    <n v="3960"/>
    <n v="1.98"/>
    <n v="237.6"/>
    <s v="Dump &amp; Return"/>
    <s v="271970-002"/>
    <x v="0"/>
    <m/>
    <x v="2"/>
    <x v="3"/>
  </r>
  <r>
    <d v="2022-08-19T00:00:00"/>
    <n v="11839"/>
    <s v="Chad"/>
    <s v="Rolloff"/>
    <x v="0"/>
    <x v="4"/>
    <n v="6060"/>
    <n v="3.03"/>
    <n v="363.59999999999997"/>
    <s v="Final Pull"/>
    <s v="267260-002"/>
    <x v="0"/>
    <m/>
    <x v="2"/>
    <x v="3"/>
  </r>
  <r>
    <d v="2022-08-19T00:00:00"/>
    <n v="11891"/>
    <s v="Chad"/>
    <s v="Rolloff"/>
    <x v="0"/>
    <x v="4"/>
    <n v="1120"/>
    <n v="0.56000000000000005"/>
    <n v="67.2"/>
    <s v="Dump &amp; Return"/>
    <n v="268528"/>
    <x v="0"/>
    <m/>
    <x v="2"/>
    <x v="3"/>
  </r>
  <r>
    <d v="2022-08-22T00:00:00"/>
    <n v="12058"/>
    <s v="Pam"/>
    <n v="1"/>
    <x v="3"/>
    <x v="4"/>
    <n v="20660"/>
    <n v="10.33"/>
    <n v="1239.5999999999999"/>
    <m/>
    <m/>
    <x v="0"/>
    <m/>
    <x v="2"/>
    <x v="3"/>
  </r>
  <r>
    <d v="2022-08-22T00:00:00"/>
    <n v="12095"/>
    <s v="Pam"/>
    <n v="1"/>
    <x v="3"/>
    <x v="4"/>
    <n v="18160"/>
    <n v="9.08"/>
    <n v="1089.5999999999999"/>
    <m/>
    <m/>
    <x v="0"/>
    <m/>
    <x v="2"/>
    <x v="3"/>
  </r>
  <r>
    <d v="2022-08-22T00:00:00"/>
    <n v="12129"/>
    <s v="Pam"/>
    <n v="1"/>
    <x v="3"/>
    <x v="4"/>
    <n v="9920"/>
    <n v="4.96"/>
    <n v="595.20000000000005"/>
    <m/>
    <m/>
    <x v="0"/>
    <m/>
    <x v="2"/>
    <x v="3"/>
  </r>
  <r>
    <d v="2022-08-22T00:00:00"/>
    <n v="12158"/>
    <s v="Larry"/>
    <n v="2"/>
    <x v="4"/>
    <x v="4"/>
    <n v="11460"/>
    <n v="5.73"/>
    <n v="687.6"/>
    <m/>
    <m/>
    <x v="0"/>
    <m/>
    <x v="2"/>
    <x v="3"/>
  </r>
  <r>
    <d v="2022-08-22T00:00:00"/>
    <n v="12101"/>
    <s v="Scott"/>
    <n v="3"/>
    <x v="4"/>
    <x v="4"/>
    <n v="14920"/>
    <n v="7.46"/>
    <n v="895.2"/>
    <m/>
    <m/>
    <x v="0"/>
    <m/>
    <x v="2"/>
    <x v="3"/>
  </r>
  <r>
    <d v="2022-08-22T00:00:00"/>
    <n v="12127"/>
    <s v="Scott"/>
    <n v="3"/>
    <x v="4"/>
    <x v="4"/>
    <n v="6320"/>
    <n v="3.16"/>
    <n v="379.20000000000005"/>
    <m/>
    <m/>
    <x v="0"/>
    <m/>
    <x v="2"/>
    <x v="3"/>
  </r>
  <r>
    <d v="2022-08-22T00:00:00"/>
    <n v="12132"/>
    <s v="Zach"/>
    <n v="4"/>
    <x v="4"/>
    <x v="4"/>
    <n v="12080"/>
    <n v="6.04"/>
    <n v="724.8"/>
    <m/>
    <m/>
    <x v="0"/>
    <m/>
    <x v="2"/>
    <x v="3"/>
  </r>
  <r>
    <d v="2022-08-22T00:00:00"/>
    <n v="12069"/>
    <s v="dave"/>
    <s v="Rolloff"/>
    <x v="0"/>
    <x v="4"/>
    <n v="2840"/>
    <n v="1.42"/>
    <n v="170.39999999999998"/>
    <s v="Dump &amp; Return"/>
    <s v="266494-001"/>
    <x v="0"/>
    <m/>
    <x v="2"/>
    <x v="3"/>
  </r>
  <r>
    <d v="2022-08-22T00:00:00"/>
    <n v="12070"/>
    <s v="dave"/>
    <s v="Rolloff"/>
    <x v="0"/>
    <x v="4"/>
    <n v="2900"/>
    <n v="1.45"/>
    <n v="174"/>
    <s v="Dump &amp; Return"/>
    <n v="273083"/>
    <x v="0"/>
    <m/>
    <x v="2"/>
    <x v="3"/>
  </r>
  <r>
    <d v="2022-08-22T00:00:00"/>
    <n v="12065"/>
    <s v="dave"/>
    <s v="Rolloff"/>
    <x v="0"/>
    <x v="4"/>
    <n v="1940"/>
    <n v="0.97"/>
    <n v="116.39999999999999"/>
    <s v="Dump &amp; Return"/>
    <s v="270950-001"/>
    <x v="0"/>
    <m/>
    <x v="2"/>
    <x v="3"/>
  </r>
  <r>
    <d v="2022-08-22T00:00:00"/>
    <n v="12086"/>
    <s v="dave"/>
    <s v="Rolloff"/>
    <x v="0"/>
    <x v="4"/>
    <n v="1460"/>
    <n v="0.73"/>
    <n v="87.6"/>
    <s v="Final Pull"/>
    <n v="12797207"/>
    <x v="0"/>
    <m/>
    <x v="2"/>
    <x v="3"/>
  </r>
  <r>
    <d v="2022-08-22T00:00:00"/>
    <n v="12117"/>
    <s v="dave"/>
    <s v="Rolloff"/>
    <x v="0"/>
    <x v="4"/>
    <n v="3100"/>
    <n v="1.55"/>
    <n v="186"/>
    <s v="Dump &amp; Return"/>
    <n v="12799427"/>
    <x v="0"/>
    <m/>
    <x v="2"/>
    <x v="3"/>
  </r>
  <r>
    <d v="2022-08-22T00:00:00"/>
    <n v="12133"/>
    <s v="dave"/>
    <s v="Rolloff"/>
    <x v="0"/>
    <x v="4"/>
    <n v="2880"/>
    <n v="1.44"/>
    <n v="172.79999999999998"/>
    <s v="Final Pull"/>
    <n v="263618"/>
    <x v="0"/>
    <m/>
    <x v="2"/>
    <x v="3"/>
  </r>
  <r>
    <d v="2022-08-22T00:00:00"/>
    <n v="12143"/>
    <s v="dave"/>
    <s v="Rolloff"/>
    <x v="0"/>
    <x v="4"/>
    <n v="3340"/>
    <n v="1.67"/>
    <n v="200.39999999999998"/>
    <s v="Final Pull"/>
    <n v="263185"/>
    <x v="0"/>
    <m/>
    <x v="2"/>
    <x v="3"/>
  </r>
  <r>
    <d v="2022-08-22T00:00:00"/>
    <n v="12149"/>
    <s v="dave"/>
    <s v="Rolloff"/>
    <x v="0"/>
    <x v="4"/>
    <n v="3240"/>
    <n v="1.62"/>
    <n v="194.4"/>
    <s v="Final Pull"/>
    <n v="263185"/>
    <x v="0"/>
    <m/>
    <x v="2"/>
    <x v="3"/>
  </r>
  <r>
    <d v="2022-08-22T00:00:00"/>
    <n v="12061"/>
    <s v="Chad"/>
    <s v="Rolloff"/>
    <x v="0"/>
    <x v="4"/>
    <n v="1960"/>
    <n v="0.98"/>
    <n v="117.6"/>
    <s v="Final Pull"/>
    <s v="271549-002"/>
    <x v="0"/>
    <m/>
    <x v="2"/>
    <x v="3"/>
  </r>
  <r>
    <d v="2022-08-22T00:00:00"/>
    <n v="12110"/>
    <s v="Chad"/>
    <s v="Rolloff"/>
    <x v="0"/>
    <x v="4"/>
    <n v="3060"/>
    <n v="1.53"/>
    <n v="183.6"/>
    <s v="Dump &amp; Return"/>
    <n v="269949"/>
    <x v="0"/>
    <m/>
    <x v="2"/>
    <x v="3"/>
  </r>
  <r>
    <d v="2022-08-23T00:00:00"/>
    <n v="12179"/>
    <s v="Pam"/>
    <n v="1"/>
    <x v="2"/>
    <x v="4"/>
    <n v="14960"/>
    <n v="7.48"/>
    <n v="897.6"/>
    <m/>
    <m/>
    <x v="0"/>
    <m/>
    <x v="2"/>
    <x v="3"/>
  </r>
  <r>
    <d v="2022-08-23T00:00:00"/>
    <n v="12226"/>
    <s v="Pam"/>
    <n v="1"/>
    <x v="2"/>
    <x v="4"/>
    <n v="13220"/>
    <n v="6.61"/>
    <n v="793.2"/>
    <m/>
    <m/>
    <x v="0"/>
    <m/>
    <x v="2"/>
    <x v="3"/>
  </r>
  <r>
    <d v="2022-08-23T00:00:00"/>
    <n v="12235"/>
    <s v="Scott"/>
    <n v="2"/>
    <x v="2"/>
    <x v="4"/>
    <n v="13340"/>
    <n v="6.67"/>
    <n v="800.4"/>
    <m/>
    <m/>
    <x v="0"/>
    <m/>
    <x v="2"/>
    <x v="3"/>
  </r>
  <r>
    <d v="2022-08-23T00:00:00"/>
    <n v="12246"/>
    <s v="Larry"/>
    <n v="3"/>
    <x v="2"/>
    <x v="4"/>
    <n v="19700"/>
    <n v="9.85"/>
    <n v="1182"/>
    <m/>
    <m/>
    <x v="0"/>
    <m/>
    <x v="2"/>
    <x v="3"/>
  </r>
  <r>
    <d v="2022-08-23T00:00:00"/>
    <n v="12212"/>
    <s v="Zach"/>
    <n v="4"/>
    <x v="2"/>
    <x v="4"/>
    <n v="10140"/>
    <n v="5.07"/>
    <n v="608.40000000000009"/>
    <m/>
    <m/>
    <x v="0"/>
    <m/>
    <x v="2"/>
    <x v="3"/>
  </r>
  <r>
    <d v="2022-08-23T00:00:00"/>
    <n v="12187"/>
    <s v="dave"/>
    <s v="Rolloff"/>
    <x v="0"/>
    <x v="4"/>
    <n v="2420"/>
    <n v="1.21"/>
    <n v="145.19999999999999"/>
    <s v="Dump &amp; Return"/>
    <s v="272859-002"/>
    <x v="0"/>
    <m/>
    <x v="2"/>
    <x v="3"/>
  </r>
  <r>
    <d v="2022-08-23T00:00:00"/>
    <n v="12189"/>
    <s v="dave"/>
    <s v="Rolloff"/>
    <x v="0"/>
    <x v="4"/>
    <n v="12380"/>
    <n v="6.19"/>
    <n v="742.80000000000007"/>
    <s v="Final Pull"/>
    <n v="12799907"/>
    <x v="0"/>
    <m/>
    <x v="2"/>
    <x v="3"/>
  </r>
  <r>
    <d v="2022-08-23T00:00:00"/>
    <n v="12205"/>
    <s v="dave"/>
    <s v="Rolloff"/>
    <x v="0"/>
    <x v="4"/>
    <n v="4760"/>
    <n v="2.38"/>
    <n v="285.59999999999997"/>
    <s v="Dump &amp; Return"/>
    <n v="12801215"/>
    <x v="0"/>
    <m/>
    <x v="2"/>
    <x v="3"/>
  </r>
  <r>
    <d v="2022-08-23T00:00:00"/>
    <n v="12217"/>
    <s v="dave"/>
    <s v="Rolloff"/>
    <x v="0"/>
    <x v="4"/>
    <n v="2800"/>
    <n v="1.4"/>
    <n v="168"/>
    <s v="Final Pull"/>
    <s v="270575-002"/>
    <x v="0"/>
    <m/>
    <x v="2"/>
    <x v="3"/>
  </r>
  <r>
    <d v="2022-08-23T00:00:00"/>
    <n v="12230"/>
    <s v="dave"/>
    <s v="Rolloff"/>
    <x v="0"/>
    <x v="4"/>
    <n v="8040"/>
    <n v="4.0199999999999996"/>
    <n v="482.4"/>
    <s v="Dump &amp; Return"/>
    <s v="268662-001"/>
    <x v="0"/>
    <s v="comp #1"/>
    <x v="2"/>
    <x v="3"/>
  </r>
  <r>
    <d v="2022-08-23T00:00:00"/>
    <n v="12225"/>
    <s v="Chad"/>
    <s v="Rolloff"/>
    <x v="0"/>
    <x v="4"/>
    <n v="1560"/>
    <n v="0.78"/>
    <n v="93.600000000000009"/>
    <s v="Dump &amp; Return"/>
    <s v="261827-003"/>
    <x v="0"/>
    <m/>
    <x v="2"/>
    <x v="3"/>
  </r>
  <r>
    <d v="2022-08-23T00:00:00"/>
    <n v="12211"/>
    <s v="Chad"/>
    <s v="Rolloff"/>
    <x v="0"/>
    <x v="4"/>
    <n v="1720"/>
    <n v="0.86"/>
    <n v="103.2"/>
    <s v="Dump &amp; Return"/>
    <n v="268528"/>
    <x v="0"/>
    <m/>
    <x v="2"/>
    <x v="3"/>
  </r>
  <r>
    <d v="2022-08-24T00:00:00"/>
    <n v="12266"/>
    <s v="Scott"/>
    <n v="1"/>
    <x v="2"/>
    <x v="4"/>
    <n v="13040"/>
    <n v="6.52"/>
    <n v="782.4"/>
    <m/>
    <m/>
    <x v="0"/>
    <m/>
    <x v="2"/>
    <x v="3"/>
  </r>
  <r>
    <d v="2022-08-24T00:00:00"/>
    <n v="12314"/>
    <s v="Scott"/>
    <n v="1"/>
    <x v="2"/>
    <x v="4"/>
    <n v="15060"/>
    <n v="7.53"/>
    <n v="903.6"/>
    <m/>
    <m/>
    <x v="0"/>
    <m/>
    <x v="2"/>
    <x v="3"/>
  </r>
  <r>
    <d v="2022-08-24T00:00:00"/>
    <n v="12270"/>
    <s v="Pam"/>
    <n v="2"/>
    <x v="2"/>
    <x v="4"/>
    <n v="10780"/>
    <n v="5.39"/>
    <n v="646.79999999999995"/>
    <m/>
    <m/>
    <x v="0"/>
    <m/>
    <x v="2"/>
    <x v="3"/>
  </r>
  <r>
    <d v="2022-08-24T00:00:00"/>
    <n v="12298"/>
    <s v="Pam"/>
    <n v="2"/>
    <x v="2"/>
    <x v="4"/>
    <n v="9580"/>
    <n v="4.79"/>
    <n v="574.79999999999995"/>
    <m/>
    <m/>
    <x v="0"/>
    <m/>
    <x v="2"/>
    <x v="3"/>
  </r>
  <r>
    <d v="2022-08-24T00:00:00"/>
    <n v="12326"/>
    <s v="Larry"/>
    <n v="3"/>
    <x v="2"/>
    <x v="4"/>
    <n v="12140"/>
    <n v="6.07"/>
    <n v="728.40000000000009"/>
    <m/>
    <m/>
    <x v="0"/>
    <m/>
    <x v="2"/>
    <x v="3"/>
  </r>
  <r>
    <d v="2022-08-24T00:00:00"/>
    <n v="12289"/>
    <s v="Zach"/>
    <n v="4"/>
    <x v="2"/>
    <x v="4"/>
    <n v="16640"/>
    <n v="8.32"/>
    <n v="998.40000000000009"/>
    <m/>
    <m/>
    <x v="0"/>
    <m/>
    <x v="2"/>
    <x v="3"/>
  </r>
  <r>
    <d v="2022-08-24T00:00:00"/>
    <n v="12258"/>
    <s v="dave"/>
    <s v="Rolloff"/>
    <x v="0"/>
    <x v="4"/>
    <n v="8680"/>
    <n v="4.34"/>
    <n v="520.79999999999995"/>
    <s v="Dump &amp; Return"/>
    <s v="271970-002"/>
    <x v="0"/>
    <m/>
    <x v="2"/>
    <x v="3"/>
  </r>
  <r>
    <d v="2022-08-24T00:00:00"/>
    <n v="12259"/>
    <s v="dave"/>
    <s v="Rolloff"/>
    <x v="0"/>
    <x v="4"/>
    <n v="1940"/>
    <n v="0.97"/>
    <n v="116.39999999999999"/>
    <s v="Dump &amp; Return"/>
    <n v="12798338"/>
    <x v="0"/>
    <m/>
    <x v="2"/>
    <x v="3"/>
  </r>
  <r>
    <d v="2022-08-24T00:00:00"/>
    <n v="12287"/>
    <s v="dave"/>
    <s v="Rolloff"/>
    <x v="0"/>
    <x v="4"/>
    <n v="6940"/>
    <n v="3.47"/>
    <n v="416.40000000000003"/>
    <s v="Dump &amp; Return"/>
    <n v="271296"/>
    <x v="0"/>
    <m/>
    <x v="2"/>
    <x v="3"/>
  </r>
  <r>
    <d v="2022-08-24T00:00:00"/>
    <n v="12279"/>
    <s v="Chad"/>
    <s v="Rolloff"/>
    <x v="0"/>
    <x v="4"/>
    <n v="13160"/>
    <n v="6.58"/>
    <n v="789.6"/>
    <s v="Dump &amp; Return"/>
    <s v="268662-001"/>
    <x v="0"/>
    <s v="SHOA Comp #2"/>
    <x v="2"/>
    <x v="3"/>
  </r>
  <r>
    <d v="2022-08-25T00:00:00"/>
    <n v="12346"/>
    <s v="Larry"/>
    <n v="1"/>
    <x v="2"/>
    <x v="4"/>
    <n v="10000"/>
    <n v="5"/>
    <n v="600"/>
    <m/>
    <m/>
    <x v="0"/>
    <m/>
    <x v="2"/>
    <x v="3"/>
  </r>
  <r>
    <d v="2022-08-25T00:00:00"/>
    <n v="12400"/>
    <s v="Larry"/>
    <n v="1"/>
    <x v="2"/>
    <x v="4"/>
    <n v="14400"/>
    <n v="7.2"/>
    <n v="864"/>
    <m/>
    <m/>
    <x v="0"/>
    <m/>
    <x v="2"/>
    <x v="3"/>
  </r>
  <r>
    <d v="2022-08-25T00:00:00"/>
    <n v="12377"/>
    <s v="Pam"/>
    <n v="2"/>
    <x v="2"/>
    <x v="4"/>
    <n v="17180"/>
    <n v="8.59"/>
    <n v="1030.8"/>
    <m/>
    <m/>
    <x v="0"/>
    <m/>
    <x v="2"/>
    <x v="3"/>
  </r>
  <r>
    <d v="2022-08-25T00:00:00"/>
    <n v="12383"/>
    <s v="Scott"/>
    <n v="3"/>
    <x v="2"/>
    <x v="4"/>
    <n v="17900"/>
    <n v="8.9499999999999993"/>
    <n v="1074"/>
    <m/>
    <m/>
    <x v="0"/>
    <m/>
    <x v="2"/>
    <x v="3"/>
  </r>
  <r>
    <d v="2022-08-25T00:00:00"/>
    <n v="12337"/>
    <s v="dave"/>
    <s v="Rolloff"/>
    <x v="0"/>
    <x v="4"/>
    <n v="3560"/>
    <n v="1.78"/>
    <n v="213.6"/>
    <s v="Dump &amp; Return"/>
    <n v="268528"/>
    <x v="0"/>
    <m/>
    <x v="2"/>
    <x v="3"/>
  </r>
  <r>
    <d v="2022-08-25T00:00:00"/>
    <n v="12345"/>
    <s v="dave"/>
    <s v="Rolloff"/>
    <x v="0"/>
    <x v="4"/>
    <n v="5480"/>
    <n v="2.74"/>
    <n v="328.8"/>
    <s v="Dump &amp; Return"/>
    <n v="271296"/>
    <x v="0"/>
    <m/>
    <x v="2"/>
    <x v="3"/>
  </r>
  <r>
    <d v="2022-08-25T00:00:00"/>
    <n v="12348"/>
    <s v="dave"/>
    <s v="Rolloff"/>
    <x v="0"/>
    <x v="4"/>
    <n v="3620"/>
    <n v="1.81"/>
    <n v="217.20000000000002"/>
    <s v="Final Pull"/>
    <n v="267329"/>
    <x v="0"/>
    <m/>
    <x v="2"/>
    <x v="3"/>
  </r>
  <r>
    <d v="2022-08-25T00:00:00"/>
    <n v="12373"/>
    <s v="dave"/>
    <s v="Rolloff"/>
    <x v="0"/>
    <x v="4"/>
    <n v="1500"/>
    <n v="0.75"/>
    <n v="90"/>
    <s v="Final Pull"/>
    <n v="12801112"/>
    <x v="0"/>
    <m/>
    <x v="2"/>
    <x v="3"/>
  </r>
  <r>
    <d v="2022-08-25T00:00:00"/>
    <n v="12360"/>
    <s v="Chad"/>
    <s v="Rolloff"/>
    <x v="0"/>
    <x v="4"/>
    <n v="10120"/>
    <n v="5.0599999999999996"/>
    <n v="607.19999999999993"/>
    <s v="Final Pull"/>
    <n v="12801201"/>
    <x v="0"/>
    <m/>
    <x v="2"/>
    <x v="3"/>
  </r>
  <r>
    <d v="2022-08-25T00:00:00"/>
    <n v="12358"/>
    <s v="Chad"/>
    <s v="Rolloff"/>
    <x v="0"/>
    <x v="4"/>
    <n v="21260"/>
    <n v="10.63"/>
    <n v="1275.6000000000001"/>
    <s v="Dump &amp; Return"/>
    <n v="12801685"/>
    <x v="0"/>
    <m/>
    <x v="2"/>
    <x v="3"/>
  </r>
  <r>
    <d v="2022-08-26T00:00:00"/>
    <n v="12411"/>
    <s v="Pam"/>
    <n v="1"/>
    <x v="3"/>
    <x v="4"/>
    <n v="17380"/>
    <n v="8.69"/>
    <n v="1042.8"/>
    <m/>
    <m/>
    <x v="0"/>
    <m/>
    <x v="2"/>
    <x v="3"/>
  </r>
  <r>
    <d v="2022-08-26T00:00:00"/>
    <n v="12446"/>
    <s v="Pam"/>
    <n v="1"/>
    <x v="3"/>
    <x v="4"/>
    <n v="15120"/>
    <n v="7.56"/>
    <n v="907.19999999999993"/>
    <m/>
    <m/>
    <x v="0"/>
    <m/>
    <x v="2"/>
    <x v="3"/>
  </r>
  <r>
    <d v="2022-08-26T00:00:00"/>
    <n v="12480"/>
    <s v="Pam"/>
    <n v="1"/>
    <x v="3"/>
    <x v="4"/>
    <n v="6040"/>
    <n v="3.02"/>
    <n v="362.4"/>
    <m/>
    <m/>
    <x v="0"/>
    <m/>
    <x v="2"/>
    <x v="3"/>
  </r>
  <r>
    <d v="2022-08-26T00:00:00"/>
    <n v="12468"/>
    <s v="Scott"/>
    <n v="2"/>
    <x v="2"/>
    <x v="4"/>
    <n v="22500"/>
    <n v="11.25"/>
    <n v="1350"/>
    <m/>
    <m/>
    <x v="0"/>
    <m/>
    <x v="2"/>
    <x v="3"/>
  </r>
  <r>
    <d v="2022-08-26T00:00:00"/>
    <n v="12495"/>
    <s v="Larry"/>
    <n v="3"/>
    <x v="2"/>
    <x v="4"/>
    <n v="10660"/>
    <n v="5.33"/>
    <n v="639.6"/>
    <m/>
    <m/>
    <x v="0"/>
    <m/>
    <x v="2"/>
    <x v="3"/>
  </r>
  <r>
    <d v="2022-08-26T00:00:00"/>
    <n v="12408"/>
    <s v="Paul"/>
    <s v="Rolloff"/>
    <x v="0"/>
    <x v="4"/>
    <n v="2940"/>
    <n v="1.47"/>
    <n v="176.4"/>
    <s v="Final Pull"/>
    <s v="269223-002"/>
    <x v="0"/>
    <m/>
    <x v="2"/>
    <x v="3"/>
  </r>
  <r>
    <d v="2022-08-26T00:00:00"/>
    <n v="12441"/>
    <s v="Chad"/>
    <s v="Rolloff"/>
    <x v="0"/>
    <x v="4"/>
    <n v="10400"/>
    <n v="5.2"/>
    <n v="624"/>
    <s v="Dump &amp; Return"/>
    <s v="272077-002"/>
    <x v="0"/>
    <m/>
    <x v="2"/>
    <x v="3"/>
  </r>
  <r>
    <d v="2022-08-26T00:00:00"/>
    <n v="12414"/>
    <s v="Chad"/>
    <s v="Rolloff"/>
    <x v="0"/>
    <x v="4"/>
    <n v="2620"/>
    <n v="1.31"/>
    <n v="157.20000000000002"/>
    <s v="Dump &amp; Return"/>
    <n v="273083"/>
    <x v="0"/>
    <m/>
    <x v="2"/>
    <x v="3"/>
  </r>
  <r>
    <d v="2022-08-26T00:00:00"/>
    <n v="12410"/>
    <s v="Chad"/>
    <s v="Rolloff"/>
    <x v="0"/>
    <x v="4"/>
    <n v="2380"/>
    <n v="1.19"/>
    <n v="142.79999999999998"/>
    <s v="Dump &amp; Return"/>
    <s v="270950-001"/>
    <x v="0"/>
    <m/>
    <x v="2"/>
    <x v="3"/>
  </r>
  <r>
    <d v="2022-08-26T00:00:00"/>
    <n v="12428"/>
    <s v="Chad"/>
    <s v="Rolloff"/>
    <x v="0"/>
    <x v="4"/>
    <n v="12660"/>
    <n v="6.33"/>
    <n v="759.6"/>
    <s v="Dump &amp; Return"/>
    <n v="264619"/>
    <x v="0"/>
    <m/>
    <x v="2"/>
    <x v="3"/>
  </r>
  <r>
    <d v="2022-08-29T00:00:00"/>
    <n v="12594"/>
    <s v="Pam"/>
    <n v="1"/>
    <x v="3"/>
    <x v="4"/>
    <n v="20920"/>
    <n v="10.46"/>
    <n v="1255.2"/>
    <m/>
    <m/>
    <x v="0"/>
    <m/>
    <x v="2"/>
    <x v="3"/>
  </r>
  <r>
    <d v="2022-08-29T00:00:00"/>
    <n v="12622"/>
    <s v="Pam"/>
    <n v="1"/>
    <x v="3"/>
    <x v="4"/>
    <n v="14240"/>
    <n v="7.12"/>
    <n v="854.4"/>
    <m/>
    <m/>
    <x v="0"/>
    <m/>
    <x v="2"/>
    <x v="3"/>
  </r>
  <r>
    <d v="2022-08-29T00:00:00"/>
    <d v="1934-08-27T00:00:00"/>
    <s v="Pam"/>
    <n v="1"/>
    <x v="3"/>
    <x v="4"/>
    <n v="8740"/>
    <n v="4.37"/>
    <n v="524.4"/>
    <m/>
    <m/>
    <x v="0"/>
    <m/>
    <x v="2"/>
    <x v="3"/>
  </r>
  <r>
    <d v="2022-08-29T00:00:00"/>
    <n v="12656"/>
    <s v="Larry"/>
    <n v="2"/>
    <x v="2"/>
    <x v="4"/>
    <n v="11440"/>
    <n v="5.72"/>
    <n v="686.4"/>
    <m/>
    <m/>
    <x v="0"/>
    <m/>
    <x v="2"/>
    <x v="3"/>
  </r>
  <r>
    <d v="2022-08-29T00:00:00"/>
    <n v="12651"/>
    <s v="Scott"/>
    <n v="3"/>
    <x v="2"/>
    <x v="4"/>
    <n v="20980"/>
    <n v="10.49"/>
    <n v="1258.8"/>
    <m/>
    <m/>
    <x v="0"/>
    <m/>
    <x v="2"/>
    <x v="3"/>
  </r>
  <r>
    <d v="2022-08-29T00:00:00"/>
    <n v="12662"/>
    <s v="Zach"/>
    <n v="4"/>
    <x v="2"/>
    <x v="4"/>
    <n v="12300"/>
    <n v="6.15"/>
    <n v="738"/>
    <m/>
    <m/>
    <x v="0"/>
    <m/>
    <x v="2"/>
    <x v="3"/>
  </r>
  <r>
    <d v="2022-08-29T00:00:00"/>
    <n v="12629"/>
    <s v="Chad"/>
    <s v="Rolloff"/>
    <x v="0"/>
    <x v="4"/>
    <n v="4420"/>
    <n v="2.21"/>
    <n v="265.2"/>
    <s v="Final Pull"/>
    <s v="272077-002"/>
    <x v="0"/>
    <m/>
    <x v="2"/>
    <x v="3"/>
  </r>
  <r>
    <d v="2022-08-29T00:00:00"/>
    <n v="12612"/>
    <s v="bob"/>
    <s v="Rolloff"/>
    <x v="0"/>
    <x v="4"/>
    <n v="16640"/>
    <n v="8.32"/>
    <n v="998.40000000000009"/>
    <s v="Dump &amp; Return"/>
    <s v="266663-001"/>
    <x v="0"/>
    <m/>
    <x v="2"/>
    <x v="3"/>
  </r>
  <r>
    <d v="2022-08-29T00:00:00"/>
    <n v="12603"/>
    <s v="bob"/>
    <s v="Rolloff"/>
    <x v="0"/>
    <x v="4"/>
    <n v="2780"/>
    <n v="1.39"/>
    <n v="166.79999999999998"/>
    <s v="Dump &amp; Return"/>
    <n v="273083"/>
    <x v="0"/>
    <m/>
    <x v="2"/>
    <x v="3"/>
  </r>
  <r>
    <d v="2022-08-29T00:00:00"/>
    <n v="12589"/>
    <s v="bob"/>
    <s v="Rolloff"/>
    <x v="0"/>
    <x v="4"/>
    <n v="3300"/>
    <n v="1.65"/>
    <n v="198"/>
    <s v="Dump &amp; Return"/>
    <n v="272234"/>
    <x v="0"/>
    <m/>
    <x v="2"/>
    <x v="3"/>
  </r>
  <r>
    <d v="2022-08-29T00:00:00"/>
    <n v="12645"/>
    <s v="dave"/>
    <s v="Rolloff"/>
    <x v="0"/>
    <x v="4"/>
    <n v="2840"/>
    <n v="1.42"/>
    <n v="170.39999999999998"/>
    <s v="Dump &amp; Return"/>
    <n v="263310"/>
    <x v="0"/>
    <m/>
    <x v="2"/>
    <x v="3"/>
  </r>
  <r>
    <d v="2022-08-29T00:00:00"/>
    <n v="12649"/>
    <s v="dave"/>
    <s v="Rolloff"/>
    <x v="0"/>
    <x v="4"/>
    <n v="21740"/>
    <n v="10.87"/>
    <n v="1304.3999999999999"/>
    <s v="Dump &amp; Return"/>
    <n v="12801685"/>
    <x v="0"/>
    <m/>
    <x v="2"/>
    <x v="3"/>
  </r>
  <r>
    <d v="2022-08-30T00:00:00"/>
    <n v="12693"/>
    <s v="Pam"/>
    <n v="1"/>
    <x v="2"/>
    <x v="4"/>
    <n v="14660"/>
    <n v="7.33"/>
    <n v="879.6"/>
    <m/>
    <m/>
    <x v="0"/>
    <m/>
    <x v="2"/>
    <x v="3"/>
  </r>
  <r>
    <d v="2022-08-30T00:00:00"/>
    <n v="12732"/>
    <s v="Pam"/>
    <n v="1"/>
    <x v="2"/>
    <x v="4"/>
    <n v="12480"/>
    <n v="6.24"/>
    <n v="748.80000000000007"/>
    <m/>
    <m/>
    <x v="0"/>
    <m/>
    <x v="2"/>
    <x v="3"/>
  </r>
  <r>
    <d v="2022-08-30T00:00:00"/>
    <n v="12744"/>
    <s v="Scott"/>
    <n v="2"/>
    <x v="2"/>
    <x v="4"/>
    <n v="11840"/>
    <n v="5.92"/>
    <n v="710.4"/>
    <m/>
    <m/>
    <x v="0"/>
    <m/>
    <x v="2"/>
    <x v="3"/>
  </r>
  <r>
    <d v="2022-08-30T00:00:00"/>
    <n v="12747"/>
    <s v="Larry"/>
    <n v="3"/>
    <x v="2"/>
    <x v="4"/>
    <n v="20700"/>
    <n v="10.35"/>
    <n v="1242"/>
    <m/>
    <m/>
    <x v="0"/>
    <m/>
    <x v="2"/>
    <x v="3"/>
  </r>
  <r>
    <d v="2022-08-30T00:00:00"/>
    <n v="12711"/>
    <s v="Zach"/>
    <n v="4"/>
    <x v="2"/>
    <x v="4"/>
    <n v="10980"/>
    <n v="5.49"/>
    <n v="658.80000000000007"/>
    <m/>
    <m/>
    <x v="0"/>
    <m/>
    <x v="2"/>
    <x v="3"/>
  </r>
  <r>
    <d v="2022-08-30T00:00:00"/>
    <n v="12759"/>
    <s v="Paul"/>
    <s v="Rolloff"/>
    <x v="0"/>
    <x v="4"/>
    <n v="5560"/>
    <n v="2.78"/>
    <n v="333.59999999999997"/>
    <s v="Dump &amp; Return"/>
    <s v="272540-002"/>
    <x v="0"/>
    <m/>
    <x v="2"/>
    <x v="3"/>
  </r>
  <r>
    <d v="2022-08-30T00:00:00"/>
    <n v="12762"/>
    <s v="Joey"/>
    <s v="Rolloff"/>
    <x v="0"/>
    <x v="4"/>
    <n v="15240"/>
    <n v="7.62"/>
    <n v="914.4"/>
    <s v="Dump &amp; Return"/>
    <s v="266663-001"/>
    <x v="0"/>
    <m/>
    <x v="2"/>
    <x v="3"/>
  </r>
  <r>
    <d v="2022-08-30T00:00:00"/>
    <n v="12679"/>
    <s v="dave"/>
    <s v="Rolloff"/>
    <x v="0"/>
    <x v="4"/>
    <n v="2960"/>
    <n v="1.48"/>
    <n v="177.6"/>
    <s v="Dump &amp; Return"/>
    <s v="266494-001"/>
    <x v="0"/>
    <m/>
    <x v="2"/>
    <x v="3"/>
  </r>
  <r>
    <d v="2022-08-30T00:00:00"/>
    <n v="12680"/>
    <s v="dave"/>
    <s v="Rolloff"/>
    <x v="0"/>
    <x v="4"/>
    <n v="7320"/>
    <n v="3.66"/>
    <n v="439.20000000000005"/>
    <s v="Final Pull"/>
    <s v="267140-002"/>
    <x v="0"/>
    <m/>
    <x v="2"/>
    <x v="3"/>
  </r>
  <r>
    <d v="2022-08-30T00:00:00"/>
    <n v="12743"/>
    <s v="dave"/>
    <s v="Rolloff"/>
    <x v="0"/>
    <x v="4"/>
    <n v="6580"/>
    <n v="3.29"/>
    <n v="394.8"/>
    <s v="Dump &amp; Return"/>
    <n v="271296"/>
    <x v="0"/>
    <m/>
    <x v="2"/>
    <x v="3"/>
  </r>
  <r>
    <d v="2022-08-30T00:00:00"/>
    <n v="12703"/>
    <s v="dave"/>
    <s v="Rolloff"/>
    <x v="0"/>
    <x v="4"/>
    <n v="2120"/>
    <n v="1.06"/>
    <n v="127.2"/>
    <s v="Final Pull"/>
    <n v="273478"/>
    <x v="0"/>
    <m/>
    <x v="2"/>
    <x v="3"/>
  </r>
  <r>
    <d v="2022-08-30T00:00:00"/>
    <n v="12708"/>
    <s v="dave"/>
    <s v="Rolloff"/>
    <x v="0"/>
    <x v="4"/>
    <n v="4920"/>
    <n v="2.46"/>
    <n v="295.2"/>
    <s v="Final Pull"/>
    <s v="271970-002"/>
    <x v="0"/>
    <m/>
    <x v="2"/>
    <x v="3"/>
  </r>
  <r>
    <d v="2022-08-30T00:00:00"/>
    <n v="12737"/>
    <s v="Dave "/>
    <s v="Rolloff"/>
    <x v="0"/>
    <x v="4"/>
    <n v="2880"/>
    <n v="1.44"/>
    <n v="172.79999999999998"/>
    <s v="Dump &amp; Return"/>
    <n v="268528"/>
    <x v="0"/>
    <m/>
    <x v="2"/>
    <x v="3"/>
  </r>
  <r>
    <d v="2022-08-30T00:00:00"/>
    <n v="12758"/>
    <s v="Dave "/>
    <s v="Rolloff"/>
    <x v="0"/>
    <x v="4"/>
    <n v="5600"/>
    <n v="2.8"/>
    <n v="336"/>
    <s v="Dump &amp; Return"/>
    <n v="12801215"/>
    <x v="0"/>
    <m/>
    <x v="2"/>
    <x v="3"/>
  </r>
  <r>
    <d v="2022-08-30T00:00:00"/>
    <n v="12754"/>
    <s v="dave"/>
    <s v="Rolloff"/>
    <x v="0"/>
    <x v="4"/>
    <n v="3360"/>
    <n v="1.68"/>
    <n v="201.6"/>
    <s v="Dump &amp; Return"/>
    <n v="270389"/>
    <x v="0"/>
    <m/>
    <x v="2"/>
    <x v="3"/>
  </r>
  <r>
    <d v="2022-08-30T00:00:00"/>
    <n v="12761"/>
    <s v="dave"/>
    <s v="Rolloff"/>
    <x v="0"/>
    <x v="4"/>
    <n v="6720"/>
    <n v="3.36"/>
    <n v="403.2"/>
    <s v="Dump &amp; Return"/>
    <s v="272540-002"/>
    <x v="0"/>
    <m/>
    <x v="2"/>
    <x v="3"/>
  </r>
  <r>
    <d v="2022-08-30T00:00:00"/>
    <n v="12748"/>
    <s v="dave"/>
    <s v="Rolloff"/>
    <x v="0"/>
    <x v="4"/>
    <n v="2420"/>
    <n v="1.21"/>
    <n v="145.19999999999999"/>
    <s v="Dump &amp; Return"/>
    <s v="2709500-001"/>
    <x v="0"/>
    <m/>
    <x v="2"/>
    <x v="3"/>
  </r>
  <r>
    <d v="2022-08-31T00:00:00"/>
    <n v="12778"/>
    <s v="Scott"/>
    <n v="1"/>
    <x v="2"/>
    <x v="4"/>
    <n v="12040"/>
    <n v="6.02"/>
    <n v="722.4"/>
    <m/>
    <m/>
    <x v="0"/>
    <m/>
    <x v="2"/>
    <x v="3"/>
  </r>
  <r>
    <d v="2022-08-31T00:00:00"/>
    <n v="12841"/>
    <s v="Scott"/>
    <n v="1"/>
    <x v="2"/>
    <x v="4"/>
    <n v="15900"/>
    <n v="7.95"/>
    <n v="954"/>
    <m/>
    <m/>
    <x v="0"/>
    <m/>
    <x v="2"/>
    <x v="3"/>
  </r>
  <r>
    <d v="2022-08-31T00:00:00"/>
    <n v="12786"/>
    <s v="Pam"/>
    <n v="2"/>
    <x v="2"/>
    <x v="4"/>
    <n v="10540"/>
    <n v="5.27"/>
    <n v="632.4"/>
    <m/>
    <m/>
    <x v="0"/>
    <m/>
    <x v="2"/>
    <x v="3"/>
  </r>
  <r>
    <d v="2022-08-31T00:00:00"/>
    <n v="12826"/>
    <s v="Pam"/>
    <n v="2"/>
    <x v="2"/>
    <x v="4"/>
    <n v="9980"/>
    <n v="4.99"/>
    <n v="598.80000000000007"/>
    <m/>
    <m/>
    <x v="0"/>
    <m/>
    <x v="2"/>
    <x v="3"/>
  </r>
  <r>
    <d v="2022-08-31T00:00:00"/>
    <n v="12850"/>
    <s v="Larry"/>
    <n v="3"/>
    <x v="2"/>
    <x v="4"/>
    <n v="12200"/>
    <n v="6.1"/>
    <n v="732"/>
    <m/>
    <m/>
    <x v="0"/>
    <m/>
    <x v="2"/>
    <x v="3"/>
  </r>
  <r>
    <d v="2022-08-31T00:00:00"/>
    <n v="12818"/>
    <s v="Zach"/>
    <n v="4"/>
    <x v="2"/>
    <x v="4"/>
    <n v="17620"/>
    <n v="8.81"/>
    <n v="1057.2"/>
    <m/>
    <m/>
    <x v="0"/>
    <m/>
    <x v="2"/>
    <x v="3"/>
  </r>
  <r>
    <d v="2022-08-31T00:00:00"/>
    <n v="12805"/>
    <s v="Paul"/>
    <s v="Rolloff"/>
    <x v="0"/>
    <x v="4"/>
    <n v="2960"/>
    <n v="1.48"/>
    <n v="177.6"/>
    <s v="Dump &amp; Return"/>
    <s v="263549-002"/>
    <x v="0"/>
    <m/>
    <x v="2"/>
    <x v="3"/>
  </r>
  <r>
    <d v="2022-08-31T00:00:00"/>
    <n v="12808"/>
    <s v="Paul"/>
    <s v="Rolloff"/>
    <x v="0"/>
    <x v="4"/>
    <n v="3640"/>
    <n v="1.82"/>
    <n v="218.4"/>
    <s v="Dump &amp; Return"/>
    <n v="263833"/>
    <x v="0"/>
    <m/>
    <x v="2"/>
    <x v="3"/>
  </r>
  <r>
    <d v="2022-08-31T00:00:00"/>
    <n v="12817"/>
    <s v="bob"/>
    <s v="Rolloff"/>
    <x v="0"/>
    <x v="4"/>
    <n v="3100"/>
    <n v="1.55"/>
    <n v="186"/>
    <s v="Dump &amp; Return"/>
    <n v="269949"/>
    <x v="0"/>
    <m/>
    <x v="2"/>
    <x v="3"/>
  </r>
  <r>
    <d v="2022-08-31T00:00:00"/>
    <n v="12812"/>
    <s v="bob"/>
    <s v="Rolloff"/>
    <x v="0"/>
    <x v="4"/>
    <n v="14500"/>
    <n v="7.25"/>
    <n v="870"/>
    <s v="Dump &amp; Return"/>
    <n v="12801034"/>
    <x v="0"/>
    <m/>
    <x v="2"/>
    <x v="3"/>
  </r>
  <r>
    <d v="2022-08-31T00:00:00"/>
    <n v="12809"/>
    <s v="bob"/>
    <s v="Rolloff"/>
    <x v="0"/>
    <x v="4"/>
    <n v="14660"/>
    <n v="7.33"/>
    <n v="879.6"/>
    <s v="Dump &amp; Return"/>
    <s v="268662-001"/>
    <x v="0"/>
    <s v="comp #2"/>
    <x v="2"/>
    <x v="3"/>
  </r>
  <r>
    <d v="2022-09-01T00:00:00"/>
    <n v="12928"/>
    <s v="Larry"/>
    <n v="1"/>
    <x v="4"/>
    <x v="4"/>
    <n v="15200"/>
    <n v="7.6"/>
    <n v="912"/>
    <m/>
    <m/>
    <x v="1"/>
    <m/>
    <x v="2"/>
    <x v="4"/>
  </r>
  <r>
    <d v="2022-09-01T00:00:00"/>
    <n v="12869"/>
    <s v="Larry"/>
    <n v="1"/>
    <x v="4"/>
    <x v="4"/>
    <n v="10100"/>
    <n v="5.05"/>
    <n v="606"/>
    <m/>
    <m/>
    <x v="1"/>
    <m/>
    <x v="2"/>
    <x v="4"/>
  </r>
  <r>
    <d v="2022-09-01T00:00:00"/>
    <n v="12914"/>
    <s v="Pam"/>
    <n v="2"/>
    <x v="4"/>
    <x v="4"/>
    <n v="18460"/>
    <n v="9.23"/>
    <n v="1107.6000000000001"/>
    <m/>
    <m/>
    <x v="1"/>
    <m/>
    <x v="2"/>
    <x v="4"/>
  </r>
  <r>
    <d v="2022-09-01T00:00:00"/>
    <n v="12918"/>
    <s v="Scott"/>
    <n v="3"/>
    <x v="2"/>
    <x v="4"/>
    <n v="18600"/>
    <n v="9.3000000000000007"/>
    <n v="1116"/>
    <m/>
    <m/>
    <x v="1"/>
    <m/>
    <x v="2"/>
    <x v="4"/>
  </r>
  <r>
    <d v="2022-09-02T00:00:00"/>
    <n v="12947"/>
    <s v="Pam"/>
    <n v="1"/>
    <x v="3"/>
    <x v="4"/>
    <n v="18120"/>
    <n v="9.06"/>
    <n v="1087.2"/>
    <m/>
    <m/>
    <x v="1"/>
    <m/>
    <x v="2"/>
    <x v="4"/>
  </r>
  <r>
    <d v="2022-09-02T00:00:00"/>
    <n v="12977"/>
    <s v="Pam"/>
    <n v="1"/>
    <x v="3"/>
    <x v="4"/>
    <n v="13220"/>
    <n v="6.61"/>
    <n v="793.2"/>
    <m/>
    <m/>
    <x v="1"/>
    <m/>
    <x v="2"/>
    <x v="4"/>
  </r>
  <r>
    <d v="2022-09-02T00:00:00"/>
    <n v="13017"/>
    <s v="Pam"/>
    <n v="1"/>
    <x v="3"/>
    <x v="4"/>
    <n v="5680"/>
    <n v="2.84"/>
    <n v="340.79999999999995"/>
    <m/>
    <m/>
    <x v="1"/>
    <m/>
    <x v="2"/>
    <x v="4"/>
  </r>
  <r>
    <d v="2022-09-02T00:00:00"/>
    <n v="13008"/>
    <s v="Scott"/>
    <n v="2"/>
    <x v="4"/>
    <x v="4"/>
    <n v="22020"/>
    <n v="11.01"/>
    <n v="1321.2"/>
    <m/>
    <m/>
    <x v="1"/>
    <m/>
    <x v="2"/>
    <x v="4"/>
  </r>
  <r>
    <d v="2022-09-02T00:00:00"/>
    <n v="13028"/>
    <s v="Larry"/>
    <n v="3"/>
    <x v="4"/>
    <x v="4"/>
    <n v="11660"/>
    <n v="5.83"/>
    <n v="699.6"/>
    <m/>
    <m/>
    <x v="1"/>
    <m/>
    <x v="2"/>
    <x v="4"/>
  </r>
  <r>
    <d v="2022-09-05T00:00:00"/>
    <n v="13187"/>
    <s v="Pam"/>
    <n v="1"/>
    <x v="3"/>
    <x v="4"/>
    <n v="8120"/>
    <n v="4.0599999999999996"/>
    <n v="487.19999999999993"/>
    <m/>
    <m/>
    <x v="1"/>
    <m/>
    <x v="2"/>
    <x v="4"/>
  </r>
  <r>
    <d v="2022-09-05T00:00:00"/>
    <n v="13144"/>
    <s v="Pam"/>
    <n v="1"/>
    <x v="3"/>
    <x v="4"/>
    <n v="19620"/>
    <n v="9.81"/>
    <n v="1177.2"/>
    <m/>
    <m/>
    <x v="1"/>
    <m/>
    <x v="2"/>
    <x v="4"/>
  </r>
  <r>
    <d v="2022-09-05T00:00:00"/>
    <n v="13161"/>
    <s v="Pam"/>
    <n v="1"/>
    <x v="3"/>
    <x v="4"/>
    <n v="14180"/>
    <n v="7.09"/>
    <n v="850.8"/>
    <m/>
    <m/>
    <x v="1"/>
    <m/>
    <x v="2"/>
    <x v="4"/>
  </r>
  <r>
    <d v="2022-09-05T00:00:00"/>
    <n v="13201"/>
    <s v="Larry"/>
    <n v="2"/>
    <x v="4"/>
    <x v="4"/>
    <n v="11720"/>
    <n v="5.86"/>
    <n v="703.2"/>
    <m/>
    <m/>
    <x v="1"/>
    <m/>
    <x v="2"/>
    <x v="4"/>
  </r>
  <r>
    <d v="2022-09-05T00:00:00"/>
    <n v="13188"/>
    <s v="Scott"/>
    <n v="3"/>
    <x v="4"/>
    <x v="4"/>
    <n v="21240"/>
    <n v="10.62"/>
    <n v="1274.3999999999999"/>
    <m/>
    <m/>
    <x v="1"/>
    <m/>
    <x v="2"/>
    <x v="4"/>
  </r>
  <r>
    <d v="2022-09-05T00:00:00"/>
    <n v="13193"/>
    <s v="Zach"/>
    <n v="4"/>
    <x v="4"/>
    <x v="4"/>
    <n v="12800"/>
    <n v="6.4"/>
    <n v="768"/>
    <m/>
    <m/>
    <x v="1"/>
    <m/>
    <x v="2"/>
    <x v="4"/>
  </r>
  <r>
    <d v="2022-09-06T00:00:00"/>
    <n v="13311"/>
    <s v="Pam"/>
    <n v="1"/>
    <x v="4"/>
    <x v="4"/>
    <n v="14480"/>
    <n v="7.24"/>
    <n v="868.80000000000007"/>
    <m/>
    <m/>
    <x v="1"/>
    <m/>
    <x v="2"/>
    <x v="4"/>
  </r>
  <r>
    <d v="2022-09-06T00:00:00"/>
    <n v="13244"/>
    <s v="Pam"/>
    <n v="1"/>
    <x v="4"/>
    <x v="4"/>
    <n v="15100"/>
    <n v="7.55"/>
    <n v="906"/>
    <m/>
    <m/>
    <x v="1"/>
    <m/>
    <x v="2"/>
    <x v="4"/>
  </r>
  <r>
    <d v="2022-09-06T00:00:00"/>
    <n v="13298"/>
    <s v="Scott"/>
    <n v="2"/>
    <x v="4"/>
    <x v="4"/>
    <n v="11840"/>
    <n v="5.92"/>
    <n v="710.4"/>
    <m/>
    <m/>
    <x v="1"/>
    <m/>
    <x v="2"/>
    <x v="4"/>
  </r>
  <r>
    <d v="2022-09-06T00:00:00"/>
    <n v="13326"/>
    <s v="Larry"/>
    <n v="3"/>
    <x v="4"/>
    <x v="4"/>
    <n v="3380"/>
    <n v="1.69"/>
    <n v="202.79999999999998"/>
    <m/>
    <m/>
    <x v="1"/>
    <m/>
    <x v="2"/>
    <x v="4"/>
  </r>
  <r>
    <d v="2022-09-06T00:00:00"/>
    <n v="13455"/>
    <s v="Larry"/>
    <n v="3"/>
    <x v="4"/>
    <x v="4"/>
    <n v="18480"/>
    <n v="9.24"/>
    <n v="1108.8"/>
    <m/>
    <m/>
    <x v="1"/>
    <m/>
    <x v="2"/>
    <x v="4"/>
  </r>
  <r>
    <d v="2022-09-06T00:00:00"/>
    <n v="13265"/>
    <s v="Zach"/>
    <n v="4"/>
    <x v="4"/>
    <x v="4"/>
    <n v="12240"/>
    <n v="6.12"/>
    <n v="734.4"/>
    <m/>
    <m/>
    <x v="1"/>
    <m/>
    <x v="2"/>
    <x v="4"/>
  </r>
  <r>
    <d v="2022-09-07T00:00:00"/>
    <n v="13349"/>
    <s v="Scott"/>
    <n v="1"/>
    <x v="3"/>
    <x v="4"/>
    <n v="13280"/>
    <n v="6.64"/>
    <n v="796.8"/>
    <m/>
    <m/>
    <x v="1"/>
    <m/>
    <x v="2"/>
    <x v="4"/>
  </r>
  <r>
    <d v="2022-09-07T00:00:00"/>
    <n v="13418"/>
    <s v="Scott"/>
    <n v="1"/>
    <x v="2"/>
    <x v="4"/>
    <n v="16500"/>
    <n v="8.25"/>
    <n v="990"/>
    <m/>
    <m/>
    <x v="1"/>
    <m/>
    <x v="2"/>
    <x v="4"/>
  </r>
  <r>
    <d v="2022-09-07T00:00:00"/>
    <n v="13410"/>
    <s v="Pam"/>
    <n v="2"/>
    <x v="4"/>
    <x v="4"/>
    <n v="9140"/>
    <n v="4.57"/>
    <n v="548.40000000000009"/>
    <m/>
    <m/>
    <x v="1"/>
    <m/>
    <x v="2"/>
    <x v="4"/>
  </r>
  <r>
    <d v="2022-09-07T00:00:00"/>
    <n v="13366"/>
    <s v="Pam"/>
    <n v="2"/>
    <x v="4"/>
    <x v="4"/>
    <n v="12960"/>
    <n v="6.48"/>
    <n v="777.6"/>
    <m/>
    <m/>
    <x v="1"/>
    <m/>
    <x v="2"/>
    <x v="4"/>
  </r>
  <r>
    <d v="2022-09-07T00:00:00"/>
    <n v="13516"/>
    <s v="Larry"/>
    <n v="3"/>
    <x v="4"/>
    <x v="4"/>
    <n v="13720"/>
    <n v="6.86"/>
    <n v="823.2"/>
    <m/>
    <m/>
    <x v="1"/>
    <m/>
    <x v="2"/>
    <x v="4"/>
  </r>
  <r>
    <d v="2022-09-07T00:00:00"/>
    <n v="13390"/>
    <s v="Zach"/>
    <n v="4"/>
    <x v="4"/>
    <x v="4"/>
    <n v="17880"/>
    <n v="8.94"/>
    <n v="1072.8"/>
    <m/>
    <m/>
    <x v="1"/>
    <m/>
    <x v="2"/>
    <x v="4"/>
  </r>
  <r>
    <d v="2022-09-08T00:00:00"/>
    <n v="13445"/>
    <s v="Larry"/>
    <n v="1"/>
    <x v="4"/>
    <x v="4"/>
    <n v="10380"/>
    <n v="5.19"/>
    <n v="622.80000000000007"/>
    <m/>
    <m/>
    <x v="1"/>
    <m/>
    <x v="2"/>
    <x v="4"/>
  </r>
  <r>
    <d v="2022-09-08T00:00:00"/>
    <n v="13511"/>
    <s v="Larry"/>
    <n v="1"/>
    <x v="4"/>
    <x v="4"/>
    <n v="15640"/>
    <n v="7.82"/>
    <n v="938.40000000000009"/>
    <m/>
    <m/>
    <x v="1"/>
    <m/>
    <x v="2"/>
    <x v="4"/>
  </r>
  <r>
    <d v="2022-09-08T00:00:00"/>
    <n v="13494"/>
    <s v="Pam"/>
    <n v="2"/>
    <x v="4"/>
    <x v="4"/>
    <n v="18700"/>
    <n v="9.35"/>
    <n v="1122"/>
    <m/>
    <m/>
    <x v="1"/>
    <m/>
    <x v="2"/>
    <x v="4"/>
  </r>
  <r>
    <d v="2022-09-08T00:00:00"/>
    <n v="13488"/>
    <s v="Scott"/>
    <n v="3"/>
    <x v="4"/>
    <x v="4"/>
    <n v="17160"/>
    <n v="8.58"/>
    <n v="1029.5999999999999"/>
    <m/>
    <m/>
    <x v="1"/>
    <m/>
    <x v="2"/>
    <x v="4"/>
  </r>
  <r>
    <d v="2022-09-09T00:00:00"/>
    <n v="13575"/>
    <s v="Pam"/>
    <n v="1"/>
    <x v="3"/>
    <x v="4"/>
    <n v="5160"/>
    <n v="2.58"/>
    <n v="309.60000000000002"/>
    <m/>
    <m/>
    <x v="1"/>
    <m/>
    <x v="2"/>
    <x v="4"/>
  </r>
  <r>
    <d v="2022-09-09T00:00:00"/>
    <n v="13519"/>
    <s v="Pam"/>
    <n v="1"/>
    <x v="3"/>
    <x v="4"/>
    <n v="18080"/>
    <n v="9.0399999999999991"/>
    <n v="1084.8"/>
    <m/>
    <m/>
    <x v="1"/>
    <m/>
    <x v="2"/>
    <x v="4"/>
  </r>
  <r>
    <d v="2022-09-09T00:00:00"/>
    <n v="13542"/>
    <s v="Pam"/>
    <n v="1"/>
    <x v="3"/>
    <x v="4"/>
    <n v="13040"/>
    <n v="6.52"/>
    <n v="782.4"/>
    <m/>
    <m/>
    <x v="1"/>
    <m/>
    <x v="2"/>
    <x v="4"/>
  </r>
  <r>
    <d v="2022-09-09T00:00:00"/>
    <n v="13566"/>
    <s v="Scott"/>
    <n v="2"/>
    <x v="4"/>
    <x v="4"/>
    <n v="22000"/>
    <n v="11"/>
    <n v="1320"/>
    <m/>
    <m/>
    <x v="1"/>
    <m/>
    <x v="2"/>
    <x v="4"/>
  </r>
  <r>
    <d v="2022-09-09T00:00:00"/>
    <n v="13591"/>
    <s v="Larry"/>
    <n v="3"/>
    <x v="4"/>
    <x v="4"/>
    <n v="12100"/>
    <n v="6.05"/>
    <n v="726"/>
    <m/>
    <m/>
    <x v="1"/>
    <m/>
    <x v="2"/>
    <x v="4"/>
  </r>
  <r>
    <d v="2022-09-01T00:00:00"/>
    <n v="12861"/>
    <s v="Paul"/>
    <s v="Rolloff"/>
    <x v="0"/>
    <x v="4"/>
    <n v="10880"/>
    <n v="5.44"/>
    <n v="652.80000000000007"/>
    <s v="Final Pull"/>
    <n v="12801467"/>
    <x v="0"/>
    <m/>
    <x v="2"/>
    <x v="4"/>
  </r>
  <r>
    <d v="2022-09-01T00:00:00"/>
    <n v="12883"/>
    <s v="Paul"/>
    <s v="Rolloff"/>
    <x v="0"/>
    <x v="4"/>
    <n v="24960"/>
    <n v="12.48"/>
    <n v="1497.6000000000001"/>
    <s v="Dump &amp; Return"/>
    <n v="12801685"/>
    <x v="0"/>
    <m/>
    <x v="2"/>
    <x v="4"/>
  </r>
  <r>
    <d v="2022-09-01T00:00:00"/>
    <n v="12873"/>
    <s v="bob"/>
    <s v="Rolloff"/>
    <x v="0"/>
    <x v="4"/>
    <n v="7040"/>
    <n v="3.52"/>
    <n v="422.4"/>
    <s v="Final Pull"/>
    <n v="272987"/>
    <x v="0"/>
    <m/>
    <x v="2"/>
    <x v="4"/>
  </r>
  <r>
    <d v="2022-09-01T00:00:00"/>
    <n v="12874"/>
    <s v="bob"/>
    <s v="Rolloff"/>
    <x v="0"/>
    <x v="4"/>
    <n v="8080"/>
    <n v="4.04"/>
    <n v="484.8"/>
    <s v="Dump &amp; Return"/>
    <s v="12797190-001"/>
    <x v="0"/>
    <m/>
    <x v="2"/>
    <x v="4"/>
  </r>
  <r>
    <d v="2022-09-02T00:00:00"/>
    <n v="12960"/>
    <s v="dave"/>
    <s v="Rolloff"/>
    <x v="0"/>
    <x v="4"/>
    <n v="4040"/>
    <n v="2.02"/>
    <n v="242.4"/>
    <s v="Dump &amp; Return"/>
    <n v="271296"/>
    <x v="0"/>
    <m/>
    <x v="2"/>
    <x v="4"/>
  </r>
  <r>
    <d v="2022-09-02T00:00:00"/>
    <n v="12968"/>
    <s v="bob"/>
    <s v="Rolloff"/>
    <x v="0"/>
    <x v="4"/>
    <n v="5240"/>
    <n v="2.62"/>
    <n v="314.40000000000003"/>
    <s v="Dump &amp; Return"/>
    <s v="272077-001"/>
    <x v="0"/>
    <m/>
    <x v="2"/>
    <x v="4"/>
  </r>
  <r>
    <d v="2022-09-02T00:00:00"/>
    <n v="12943"/>
    <s v="bob"/>
    <s v="Rolloff"/>
    <x v="0"/>
    <x v="4"/>
    <n v="2100"/>
    <n v="1.05"/>
    <n v="126"/>
    <s v="Dump &amp; Return"/>
    <n v="273083"/>
    <x v="0"/>
    <m/>
    <x v="2"/>
    <x v="4"/>
  </r>
  <r>
    <d v="2022-09-02T00:00:00"/>
    <n v="12956"/>
    <s v="bob"/>
    <s v="Rolloff"/>
    <x v="0"/>
    <x v="4"/>
    <n v="8160"/>
    <n v="4.08"/>
    <n v="489.6"/>
    <s v="Dump &amp; Return"/>
    <n v="12799439"/>
    <x v="0"/>
    <m/>
    <x v="2"/>
    <x v="4"/>
  </r>
  <r>
    <d v="2022-09-02T00:00:00"/>
    <n v="12988"/>
    <s v="bob"/>
    <s v="Rolloff"/>
    <x v="0"/>
    <x v="4"/>
    <n v="2280"/>
    <n v="1.1399999999999999"/>
    <n v="136.79999999999998"/>
    <s v="Dump &amp; Return"/>
    <s v="270950-001"/>
    <x v="0"/>
    <m/>
    <x v="2"/>
    <x v="4"/>
  </r>
  <r>
    <d v="2022-09-02T00:00:00"/>
    <n v="12945"/>
    <s v="bob"/>
    <s v="Rolloff"/>
    <x v="0"/>
    <x v="4"/>
    <n v="23120"/>
    <n v="11.56"/>
    <n v="1387.2"/>
    <s v="Dump &amp; Return"/>
    <n v="12801685"/>
    <x v="0"/>
    <m/>
    <x v="2"/>
    <x v="4"/>
  </r>
  <r>
    <d v="2022-09-05T00:00:00"/>
    <n v="13143"/>
    <s v="dave"/>
    <s v="Rolloff"/>
    <x v="0"/>
    <x v="4"/>
    <n v="2300"/>
    <n v="1.1499999999999999"/>
    <n v="138"/>
    <s v="Dump &amp; Return"/>
    <n v="273083"/>
    <x v="0"/>
    <m/>
    <x v="2"/>
    <x v="4"/>
  </r>
  <r>
    <d v="2022-09-05T00:00:00"/>
    <n v="13145"/>
    <s v="dave"/>
    <s v="Rolloff"/>
    <x v="0"/>
    <x v="4"/>
    <n v="2600"/>
    <n v="1.3"/>
    <n v="156"/>
    <s v="Dump &amp; Return"/>
    <s v="270950-001"/>
    <x v="0"/>
    <m/>
    <x v="2"/>
    <x v="4"/>
  </r>
  <r>
    <d v="2022-09-05T00:00:00"/>
    <n v="13152"/>
    <s v="dave"/>
    <s v="Rolloff"/>
    <x v="0"/>
    <x v="4"/>
    <n v="6980"/>
    <n v="3.49"/>
    <n v="418.8"/>
    <s v="Dump &amp; Return"/>
    <n v="271296"/>
    <x v="0"/>
    <m/>
    <x v="2"/>
    <x v="4"/>
  </r>
  <r>
    <d v="2022-09-05T00:00:00"/>
    <n v="13172"/>
    <s v="dave"/>
    <s v="Rolloff"/>
    <x v="0"/>
    <x v="4"/>
    <n v="3340"/>
    <n v="1.67"/>
    <n v="200.39999999999998"/>
    <s v="Final Pull"/>
    <s v="266149-003"/>
    <x v="0"/>
    <m/>
    <x v="2"/>
    <x v="4"/>
  </r>
  <r>
    <d v="2022-09-06T00:00:00"/>
    <n v="13232"/>
    <s v="dave"/>
    <s v="Rolloff"/>
    <x v="0"/>
    <x v="4"/>
    <n v="4120"/>
    <n v="2.06"/>
    <n v="247.20000000000002"/>
    <s v="Final Pull"/>
    <s v="266149-003"/>
    <x v="0"/>
    <m/>
    <x v="2"/>
    <x v="4"/>
  </r>
  <r>
    <d v="2022-09-06T00:00:00"/>
    <n v="13223"/>
    <s v="dave"/>
    <s v="Rolloff"/>
    <x v="0"/>
    <x v="4"/>
    <n v="13020"/>
    <n v="6.51"/>
    <n v="781.19999999999993"/>
    <s v="Dump &amp; Return"/>
    <s v="268662-001"/>
    <x v="0"/>
    <m/>
    <x v="2"/>
    <x v="4"/>
  </r>
  <r>
    <d v="2022-09-06T00:00:00"/>
    <n v="13246"/>
    <s v="dave"/>
    <s v="Rolloff"/>
    <x v="0"/>
    <x v="4"/>
    <n v="15880"/>
    <n v="7.94"/>
    <n v="952.80000000000007"/>
    <s v="Dump &amp; Return"/>
    <s v="268662-001"/>
    <x v="0"/>
    <m/>
    <x v="2"/>
    <x v="4"/>
  </r>
  <r>
    <d v="2022-09-07T00:00:00"/>
    <n v="13372"/>
    <s v="bob"/>
    <s v="Rolloff"/>
    <x v="0"/>
    <x v="4"/>
    <n v="2280"/>
    <n v="1.1399999999999999"/>
    <n v="136.79999999999998"/>
    <s v="Dump &amp; Return"/>
    <n v="268528"/>
    <x v="0"/>
    <m/>
    <x v="2"/>
    <x v="4"/>
  </r>
  <r>
    <d v="2022-09-07T00:00:00"/>
    <n v="13341"/>
    <s v="bob"/>
    <s v="Rolloff"/>
    <x v="0"/>
    <x v="4"/>
    <n v="2440"/>
    <n v="1.22"/>
    <n v="146.4"/>
    <s v="Dump &amp; Return"/>
    <s v="261827-003"/>
    <x v="0"/>
    <m/>
    <x v="2"/>
    <x v="4"/>
  </r>
  <r>
    <d v="2022-09-07T00:00:00"/>
    <n v="13345"/>
    <s v="dave"/>
    <s v="Rolloff"/>
    <x v="0"/>
    <x v="4"/>
    <n v="2000"/>
    <n v="1"/>
    <n v="120"/>
    <s v="Dump &amp; Return"/>
    <s v="261827-003"/>
    <x v="0"/>
    <m/>
    <x v="2"/>
    <x v="4"/>
  </r>
  <r>
    <d v="2022-09-07T00:00:00"/>
    <n v="13369"/>
    <s v="dave"/>
    <s v="Rolloff"/>
    <x v="0"/>
    <x v="4"/>
    <n v="2100"/>
    <n v="1.05"/>
    <n v="126"/>
    <s v="Dump &amp; Return"/>
    <n v="268528"/>
    <x v="0"/>
    <m/>
    <x v="2"/>
    <x v="4"/>
  </r>
  <r>
    <d v="2022-09-07T00:00:00"/>
    <n v="13393"/>
    <s v="dave"/>
    <s v="Rolloff"/>
    <x v="0"/>
    <x v="4"/>
    <n v="4120"/>
    <n v="2.06"/>
    <n v="247.20000000000002"/>
    <s v="Dump &amp; Return"/>
    <s v="261674-002"/>
    <x v="0"/>
    <m/>
    <x v="2"/>
    <x v="4"/>
  </r>
  <r>
    <d v="2022-09-07T00:00:00"/>
    <n v="13397"/>
    <s v="dave"/>
    <s v="Rolloff"/>
    <x v="0"/>
    <x v="4"/>
    <n v="3420"/>
    <n v="1.71"/>
    <n v="205.2"/>
    <s v="Dump &amp; Return"/>
    <s v="12797190-001"/>
    <x v="0"/>
    <m/>
    <x v="2"/>
    <x v="4"/>
  </r>
  <r>
    <d v="2022-09-07T00:00:00"/>
    <n v="13409"/>
    <s v="dave"/>
    <s v="Rolloff"/>
    <x v="0"/>
    <x v="4"/>
    <n v="2900"/>
    <n v="1.45"/>
    <n v="174"/>
    <s v="Final Pull"/>
    <s v="266811-002"/>
    <x v="0"/>
    <m/>
    <x v="2"/>
    <x v="4"/>
  </r>
  <r>
    <d v="2022-09-08T00:00:00"/>
    <n v="13440"/>
    <s v="Paul"/>
    <s v="Rolloff"/>
    <x v="0"/>
    <x v="4"/>
    <n v="2260"/>
    <n v="1.1299999999999999"/>
    <n v="135.6"/>
    <s v="Final Pull"/>
    <n v="12799346"/>
    <x v="0"/>
    <m/>
    <x v="2"/>
    <x v="4"/>
  </r>
  <r>
    <d v="2022-09-08T00:00:00"/>
    <n v="13435"/>
    <s v="Paul"/>
    <s v="Rolloff"/>
    <x v="0"/>
    <x v="4"/>
    <n v="5440"/>
    <n v="2.72"/>
    <n v="326.40000000000003"/>
    <s v="Final Pull"/>
    <s v="272540-002"/>
    <x v="0"/>
    <m/>
    <x v="2"/>
    <x v="4"/>
  </r>
  <r>
    <d v="2022-09-08T00:00:00"/>
    <n v="13497"/>
    <s v="Paul"/>
    <s v="Rolloff"/>
    <x v="0"/>
    <x v="4"/>
    <n v="2900"/>
    <n v="1.45"/>
    <n v="174"/>
    <s v="Dump &amp; Return"/>
    <n v="261363"/>
    <x v="0"/>
    <m/>
    <x v="2"/>
    <x v="4"/>
  </r>
  <r>
    <d v="2022-09-09T00:00:00"/>
    <n v="13522"/>
    <s v="bob"/>
    <s v="Rolloff"/>
    <x v="0"/>
    <x v="4"/>
    <n v="560"/>
    <n v="0.28000000000000003"/>
    <n v="33.6"/>
    <s v="Dump &amp; Return"/>
    <s v="261827-003"/>
    <x v="0"/>
    <m/>
    <x v="2"/>
    <x v="4"/>
  </r>
  <r>
    <d v="2022-09-09T00:00:00"/>
    <n v="13535"/>
    <s v="bob"/>
    <s v="Rolloff"/>
    <x v="0"/>
    <x v="4"/>
    <n v="2280"/>
    <n v="1.1399999999999999"/>
    <n v="136.79999999999998"/>
    <s v="Dump &amp; Return"/>
    <n v="273083"/>
    <x v="0"/>
    <m/>
    <x v="2"/>
    <x v="4"/>
  </r>
  <r>
    <d v="2022-09-09T00:00:00"/>
    <n v="13548"/>
    <s v="bob"/>
    <s v="Rolloff"/>
    <x v="0"/>
    <x v="4"/>
    <n v="2140"/>
    <n v="1.07"/>
    <n v="128.4"/>
    <s v="Dump &amp; Return"/>
    <s v="270950-001"/>
    <x v="0"/>
    <m/>
    <x v="2"/>
    <x v="4"/>
  </r>
  <r>
    <d v="2022-09-09T00:00:00"/>
    <n v="13558"/>
    <s v="bob"/>
    <s v="Rolloff"/>
    <x v="0"/>
    <x v="4"/>
    <n v="7720"/>
    <n v="3.86"/>
    <n v="463.2"/>
    <s v="Dump &amp; Return"/>
    <n v="12801215"/>
    <x v="0"/>
    <m/>
    <x v="2"/>
    <x v="4"/>
  </r>
  <r>
    <d v="2022-09-09T00:00:00"/>
    <n v="13574"/>
    <s v="bob"/>
    <s v="Rolloff"/>
    <x v="0"/>
    <x v="4"/>
    <n v="9400"/>
    <n v="4.7"/>
    <n v="564"/>
    <s v="Dump &amp; Return"/>
    <n v="12801034"/>
    <x v="0"/>
    <m/>
    <x v="2"/>
    <x v="4"/>
  </r>
  <r>
    <d v="2022-09-09T00:00:00"/>
    <n v="13528"/>
    <s v="Chad"/>
    <s v="Rolloff"/>
    <x v="0"/>
    <x v="4"/>
    <n v="2360"/>
    <n v="1.18"/>
    <n v="141.6"/>
    <s v="Dump &amp; Return"/>
    <s v="266494-001"/>
    <x v="0"/>
    <m/>
    <x v="2"/>
    <x v="4"/>
  </r>
  <r>
    <d v="2022-09-09T00:00:00"/>
    <n v="13524"/>
    <s v="Chad"/>
    <s v="Rolloff"/>
    <x v="0"/>
    <x v="4"/>
    <n v="3060"/>
    <n v="1.53"/>
    <n v="183.6"/>
    <s v="Dump &amp; Return"/>
    <n v="266390"/>
    <x v="0"/>
    <m/>
    <x v="2"/>
    <x v="4"/>
  </r>
  <r>
    <d v="2022-09-09T00:00:00"/>
    <n v="13572"/>
    <s v="Chad"/>
    <s v="Rolloff"/>
    <x v="0"/>
    <x v="4"/>
    <n v="4180"/>
    <n v="2.09"/>
    <n v="250.79999999999998"/>
    <s v="Dump &amp; Return"/>
    <n v="271296"/>
    <x v="0"/>
    <m/>
    <x v="2"/>
    <x v="4"/>
  </r>
  <r>
    <d v="2022-09-09T00:00:00"/>
    <n v="13557"/>
    <s v="Chad"/>
    <s v="Rolloff"/>
    <x v="0"/>
    <x v="4"/>
    <n v="2960"/>
    <n v="1.48"/>
    <n v="177.6"/>
    <s v="Dump &amp; Return"/>
    <n v="269949"/>
    <x v="0"/>
    <m/>
    <x v="2"/>
    <x v="4"/>
  </r>
  <r>
    <d v="2022-09-09T00:00:00"/>
    <n v="13543"/>
    <s v="Chad"/>
    <s v="Rolloff"/>
    <x v="0"/>
    <x v="4"/>
    <n v="4300"/>
    <n v="2.15"/>
    <n v="258"/>
    <s v="Dump &amp; Return"/>
    <n v="271296"/>
    <x v="0"/>
    <m/>
    <x v="2"/>
    <x v="4"/>
  </r>
  <r>
    <d v="2022-09-12T00:00:00"/>
    <n v="13704"/>
    <s v="Pam"/>
    <n v="1"/>
    <x v="3"/>
    <x v="4"/>
    <n v="10100"/>
    <n v="5.05"/>
    <n v="606"/>
    <m/>
    <m/>
    <x v="1"/>
    <m/>
    <x v="2"/>
    <x v="4"/>
  </r>
  <r>
    <d v="2022-09-12T00:00:00"/>
    <n v="13675"/>
    <s v="Pam"/>
    <n v="1"/>
    <x v="3"/>
    <x v="4"/>
    <n v="13040"/>
    <n v="6.52"/>
    <n v="782.4"/>
    <m/>
    <m/>
    <x v="1"/>
    <m/>
    <x v="2"/>
    <x v="4"/>
  </r>
  <r>
    <d v="2022-09-12T00:00:00"/>
    <n v="13650"/>
    <s v="Pam"/>
    <n v="1"/>
    <x v="3"/>
    <x v="4"/>
    <n v="20280"/>
    <n v="10.14"/>
    <n v="1216.8000000000002"/>
    <m/>
    <m/>
    <x v="1"/>
    <m/>
    <x v="2"/>
    <x v="4"/>
  </r>
  <r>
    <d v="2022-09-12T00:00:00"/>
    <n v="13713"/>
    <s v="Larry"/>
    <n v="2"/>
    <x v="4"/>
    <x v="4"/>
    <n v="12680"/>
    <n v="6.34"/>
    <n v="760.8"/>
    <m/>
    <m/>
    <x v="1"/>
    <m/>
    <x v="2"/>
    <x v="4"/>
  </r>
  <r>
    <d v="2022-09-12T00:00:00"/>
    <n v="13696"/>
    <s v="Scott"/>
    <n v="3"/>
    <x v="4"/>
    <x v="4"/>
    <n v="22500"/>
    <n v="11.25"/>
    <n v="1350"/>
    <m/>
    <m/>
    <x v="1"/>
    <m/>
    <x v="2"/>
    <x v="4"/>
  </r>
  <r>
    <d v="2022-09-12T00:00:00"/>
    <n v="13726"/>
    <s v="Zach"/>
    <n v="4"/>
    <x v="4"/>
    <x v="4"/>
    <n v="12160"/>
    <n v="6.08"/>
    <n v="729.6"/>
    <m/>
    <m/>
    <x v="1"/>
    <m/>
    <x v="2"/>
    <x v="4"/>
  </r>
  <r>
    <d v="2022-09-13T00:00:00"/>
    <n v="13801"/>
    <s v="Pam"/>
    <n v="1"/>
    <x v="4"/>
    <x v="4"/>
    <n v="12940"/>
    <n v="6.47"/>
    <n v="776.4"/>
    <m/>
    <m/>
    <x v="1"/>
    <m/>
    <x v="2"/>
    <x v="4"/>
  </r>
  <r>
    <d v="2022-09-13T00:00:00"/>
    <n v="13747"/>
    <s v="Pam"/>
    <n v="1"/>
    <x v="4"/>
    <x v="4"/>
    <n v="15400"/>
    <n v="7.7"/>
    <n v="924"/>
    <m/>
    <m/>
    <x v="1"/>
    <m/>
    <x v="2"/>
    <x v="4"/>
  </r>
  <r>
    <d v="2022-09-13T00:00:00"/>
    <n v="13800"/>
    <s v="Scott"/>
    <n v="2"/>
    <x v="4"/>
    <x v="4"/>
    <n v="10740"/>
    <n v="5.37"/>
    <n v="644.4"/>
    <m/>
    <m/>
    <x v="1"/>
    <m/>
    <x v="2"/>
    <x v="4"/>
  </r>
  <r>
    <d v="2022-09-13T00:00:00"/>
    <n v="13816"/>
    <s v="Larry"/>
    <n v="3"/>
    <x v="4"/>
    <x v="4"/>
    <n v="20340"/>
    <n v="10.17"/>
    <n v="1220.4000000000001"/>
    <m/>
    <m/>
    <x v="1"/>
    <m/>
    <x v="2"/>
    <x v="4"/>
  </r>
  <r>
    <d v="2022-09-13T00:00:00"/>
    <n v="13782"/>
    <s v="Zach"/>
    <n v="4"/>
    <x v="4"/>
    <x v="4"/>
    <n v="11460"/>
    <n v="5.73"/>
    <n v="687.6"/>
    <m/>
    <m/>
    <x v="1"/>
    <m/>
    <x v="2"/>
    <x v="4"/>
  </r>
  <r>
    <d v="2022-09-14T00:00:00"/>
    <n v="13911"/>
    <s v="Scott"/>
    <n v="1"/>
    <x v="3"/>
    <x v="4"/>
    <n v="14580"/>
    <n v="7.29"/>
    <n v="874.8"/>
    <m/>
    <m/>
    <x v="1"/>
    <m/>
    <x v="2"/>
    <x v="4"/>
  </r>
  <r>
    <d v="2022-09-14T00:00:00"/>
    <n v="13841"/>
    <s v="Scott"/>
    <n v="1"/>
    <x v="4"/>
    <x v="4"/>
    <n v="12540"/>
    <n v="6.27"/>
    <n v="752.4"/>
    <m/>
    <m/>
    <x v="1"/>
    <m/>
    <x v="2"/>
    <x v="4"/>
  </r>
  <r>
    <d v="2022-09-14T00:00:00"/>
    <n v="13907"/>
    <s v="Larry"/>
    <n v="3"/>
    <x v="4"/>
    <x v="4"/>
    <n v="12980"/>
    <n v="6.49"/>
    <n v="778.80000000000007"/>
    <m/>
    <m/>
    <x v="1"/>
    <m/>
    <x v="2"/>
    <x v="4"/>
  </r>
  <r>
    <d v="2022-09-14T00:00:00"/>
    <n v="13892"/>
    <s v="Pam"/>
    <n v="2"/>
    <x v="4"/>
    <x v="4"/>
    <n v="9220"/>
    <n v="4.6100000000000003"/>
    <n v="553.20000000000005"/>
    <m/>
    <m/>
    <x v="1"/>
    <m/>
    <x v="2"/>
    <x v="4"/>
  </r>
  <r>
    <d v="2022-09-14T00:00:00"/>
    <n v="13845"/>
    <s v="Pam"/>
    <n v="2"/>
    <x v="4"/>
    <x v="4"/>
    <n v="10820"/>
    <n v="5.41"/>
    <n v="649.20000000000005"/>
    <m/>
    <m/>
    <x v="1"/>
    <m/>
    <x v="2"/>
    <x v="4"/>
  </r>
  <r>
    <d v="2022-09-14T00:00:00"/>
    <n v="13873"/>
    <s v="Zach"/>
    <n v="4"/>
    <x v="4"/>
    <x v="4"/>
    <n v="18760"/>
    <n v="9.3800000000000008"/>
    <n v="1125.6000000000001"/>
    <m/>
    <m/>
    <x v="1"/>
    <m/>
    <x v="2"/>
    <x v="4"/>
  </r>
  <r>
    <d v="2022-09-15T00:00:00"/>
    <n v="13971"/>
    <s v="Pam"/>
    <n v="2"/>
    <x v="4"/>
    <x v="4"/>
    <n v="17900"/>
    <n v="8.9499999999999993"/>
    <n v="1074"/>
    <m/>
    <m/>
    <x v="1"/>
    <m/>
    <x v="2"/>
    <x v="4"/>
  </r>
  <r>
    <d v="2022-09-15T00:00:00"/>
    <n v="13973"/>
    <s v="Scott"/>
    <n v="3"/>
    <x v="4"/>
    <x v="4"/>
    <n v="15140"/>
    <n v="7.57"/>
    <n v="908.40000000000009"/>
    <m/>
    <m/>
    <x v="1"/>
    <m/>
    <x v="2"/>
    <x v="4"/>
  </r>
  <r>
    <d v="2022-09-15T00:00:00"/>
    <n v="13922"/>
    <s v="Zach"/>
    <n v="1"/>
    <x v="4"/>
    <x v="4"/>
    <n v="9900"/>
    <n v="4.95"/>
    <n v="594"/>
    <m/>
    <m/>
    <x v="1"/>
    <m/>
    <x v="2"/>
    <x v="4"/>
  </r>
  <r>
    <d v="2022-09-15T00:00:00"/>
    <n v="13967"/>
    <s v="Zach"/>
    <n v="1"/>
    <x v="4"/>
    <x v="4"/>
    <n v="14220"/>
    <n v="7.11"/>
    <n v="853.2"/>
    <m/>
    <m/>
    <x v="1"/>
    <m/>
    <x v="2"/>
    <x v="4"/>
  </r>
  <r>
    <d v="2022-09-16T00:00:00"/>
    <n v="14060"/>
    <s v="Scott"/>
    <n v="2"/>
    <x v="4"/>
    <x v="4"/>
    <n v="20880"/>
    <n v="10.44"/>
    <n v="1252.8"/>
    <m/>
    <m/>
    <x v="1"/>
    <m/>
    <x v="2"/>
    <x v="4"/>
  </r>
  <r>
    <d v="2022-09-16T00:00:00"/>
    <n v="14066"/>
    <s v="Pam"/>
    <n v="1"/>
    <x v="3"/>
    <x v="4"/>
    <n v="14660"/>
    <n v="7.33"/>
    <n v="879.6"/>
    <m/>
    <m/>
    <x v="1"/>
    <m/>
    <x v="2"/>
    <x v="4"/>
  </r>
  <r>
    <d v="2022-09-16T00:00:00"/>
    <n v="14003"/>
    <s v="Pam"/>
    <n v="1"/>
    <x v="3"/>
    <x v="4"/>
    <n v="18320"/>
    <n v="9.16"/>
    <n v="1099.2"/>
    <m/>
    <m/>
    <x v="1"/>
    <m/>
    <x v="2"/>
    <x v="4"/>
  </r>
  <r>
    <d v="2022-09-16T00:00:00"/>
    <n v="14058"/>
    <s v="Zach"/>
    <n v="3"/>
    <x v="4"/>
    <x v="4"/>
    <n v="11360"/>
    <n v="5.68"/>
    <n v="681.59999999999991"/>
    <m/>
    <m/>
    <x v="1"/>
    <m/>
    <x v="2"/>
    <x v="4"/>
  </r>
  <r>
    <d v="2022-09-19T00:00:00"/>
    <n v="14256"/>
    <s v="Zach"/>
    <n v="4"/>
    <x v="4"/>
    <x v="4"/>
    <n v="12860"/>
    <n v="6.43"/>
    <n v="771.59999999999991"/>
    <m/>
    <m/>
    <x v="1"/>
    <m/>
    <x v="2"/>
    <x v="4"/>
  </r>
  <r>
    <d v="2022-09-19T00:00:00"/>
    <n v="14195"/>
    <s v="Pam"/>
    <n v="1"/>
    <x v="3"/>
    <x v="4"/>
    <n v="18780"/>
    <n v="9.39"/>
    <n v="1126.8000000000002"/>
    <m/>
    <m/>
    <x v="1"/>
    <m/>
    <x v="2"/>
    <x v="4"/>
  </r>
  <r>
    <d v="2022-09-19T00:00:00"/>
    <n v="14258"/>
    <s v="Pam"/>
    <n v="1"/>
    <x v="3"/>
    <x v="4"/>
    <n v="14660"/>
    <n v="7.33"/>
    <n v="879.6"/>
    <m/>
    <m/>
    <x v="1"/>
    <m/>
    <x v="2"/>
    <x v="4"/>
  </r>
  <r>
    <d v="2022-09-19T00:00:00"/>
    <n v="14241"/>
    <s v="dave"/>
    <n v="2"/>
    <x v="4"/>
    <x v="4"/>
    <n v="10540"/>
    <n v="5.27"/>
    <n v="632.4"/>
    <m/>
    <m/>
    <x v="1"/>
    <m/>
    <x v="2"/>
    <x v="4"/>
  </r>
  <r>
    <d v="2022-09-19T00:00:00"/>
    <n v="14244"/>
    <s v="Scott"/>
    <n v="3"/>
    <x v="4"/>
    <x v="4"/>
    <n v="18180"/>
    <n v="9.09"/>
    <n v="1090.8"/>
    <m/>
    <m/>
    <x v="1"/>
    <m/>
    <x v="2"/>
    <x v="4"/>
  </r>
  <r>
    <d v="2022-09-20T00:00:00"/>
    <n v="14333"/>
    <s v="Pam"/>
    <n v="1"/>
    <x v="4"/>
    <x v="4"/>
    <n v="11520"/>
    <n v="5.76"/>
    <n v="691.19999999999993"/>
    <m/>
    <m/>
    <x v="1"/>
    <m/>
    <x v="2"/>
    <x v="4"/>
  </r>
  <r>
    <d v="2022-09-20T00:00:00"/>
    <n v="14295"/>
    <s v="Pam"/>
    <n v="1"/>
    <x v="4"/>
    <x v="4"/>
    <n v="12960"/>
    <n v="6.48"/>
    <n v="777.6"/>
    <m/>
    <m/>
    <x v="1"/>
    <m/>
    <x v="2"/>
    <x v="4"/>
  </r>
  <r>
    <d v="2022-09-20T00:00:00"/>
    <n v="14357"/>
    <s v="Larry"/>
    <n v="3"/>
    <x v="4"/>
    <x v="4"/>
    <n v="5180"/>
    <n v="2.59"/>
    <n v="310.79999999999995"/>
    <m/>
    <m/>
    <x v="1"/>
    <m/>
    <x v="2"/>
    <x v="4"/>
  </r>
  <r>
    <d v="2022-09-20T00:00:00"/>
    <n v="14316"/>
    <s v="Zach"/>
    <n v="4"/>
    <x v="4"/>
    <x v="4"/>
    <n v="10300"/>
    <n v="5.15"/>
    <n v="618"/>
    <m/>
    <m/>
    <x v="1"/>
    <m/>
    <x v="2"/>
    <x v="4"/>
  </r>
  <r>
    <d v="2022-09-20T00:00:00"/>
    <n v="14335"/>
    <s v="Scott"/>
    <n v="2"/>
    <x v="4"/>
    <x v="4"/>
    <n v="11260"/>
    <n v="5.63"/>
    <n v="675.6"/>
    <m/>
    <m/>
    <x v="1"/>
    <m/>
    <x v="2"/>
    <x v="4"/>
  </r>
  <r>
    <d v="2022-09-21T00:00:00"/>
    <n v="14434"/>
    <s v="dave"/>
    <n v="1"/>
    <x v="4"/>
    <x v="4"/>
    <n v="13520"/>
    <n v="6.76"/>
    <n v="811.19999999999993"/>
    <m/>
    <m/>
    <x v="1"/>
    <m/>
    <x v="2"/>
    <x v="4"/>
  </r>
  <r>
    <d v="2022-09-21T00:00:00"/>
    <n v="14374"/>
    <s v="dave"/>
    <n v="1"/>
    <x v="3"/>
    <x v="4"/>
    <n v="12000"/>
    <n v="6"/>
    <n v="720"/>
    <m/>
    <m/>
    <x v="1"/>
    <m/>
    <x v="2"/>
    <x v="4"/>
  </r>
  <r>
    <d v="2022-09-21T00:00:00"/>
    <n v="14416"/>
    <s v="Pam"/>
    <n v="2"/>
    <x v="4"/>
    <x v="4"/>
    <n v="9000"/>
    <n v="4.5"/>
    <n v="540"/>
    <m/>
    <m/>
    <x v="1"/>
    <m/>
    <x v="2"/>
    <x v="4"/>
  </r>
  <r>
    <d v="2022-09-21T00:00:00"/>
    <n v="14376"/>
    <s v="Pam"/>
    <n v="2"/>
    <x v="4"/>
    <x v="4"/>
    <n v="10320"/>
    <n v="5.16"/>
    <n v="619.20000000000005"/>
    <m/>
    <m/>
    <x v="1"/>
    <m/>
    <x v="2"/>
    <x v="4"/>
  </r>
  <r>
    <d v="2022-09-21T00:00:00"/>
    <n v="14447"/>
    <s v="Larry"/>
    <n v="3"/>
    <x v="4"/>
    <x v="4"/>
    <n v="11740"/>
    <n v="5.87"/>
    <n v="704.4"/>
    <m/>
    <m/>
    <x v="1"/>
    <m/>
    <x v="2"/>
    <x v="4"/>
  </r>
  <r>
    <d v="2022-09-21T00:00:00"/>
    <n v="14448"/>
    <s v="Larry"/>
    <n v="3"/>
    <x v="4"/>
    <x v="4"/>
    <n v="14040"/>
    <n v="7.02"/>
    <n v="842.4"/>
    <m/>
    <m/>
    <x v="1"/>
    <m/>
    <x v="2"/>
    <x v="4"/>
  </r>
  <r>
    <d v="2022-09-21T00:00:00"/>
    <n v="14410"/>
    <s v="Zach"/>
    <n v="4"/>
    <x v="4"/>
    <x v="4"/>
    <n v="16600"/>
    <n v="8.3000000000000007"/>
    <n v="996.00000000000011"/>
    <m/>
    <m/>
    <x v="1"/>
    <m/>
    <x v="2"/>
    <x v="4"/>
  </r>
  <r>
    <d v="2022-09-22T00:00:00"/>
    <n v="14458"/>
    <s v="Larry"/>
    <n v="1"/>
    <x v="4"/>
    <x v="4"/>
    <n v="8860"/>
    <n v="4.43"/>
    <n v="531.59999999999991"/>
    <m/>
    <m/>
    <x v="1"/>
    <m/>
    <x v="2"/>
    <x v="4"/>
  </r>
  <r>
    <d v="2022-09-22T00:00:00"/>
    <n v="14528"/>
    <s v="Larry"/>
    <n v="1"/>
    <x v="4"/>
    <x v="4"/>
    <n v="14340"/>
    <n v="7.17"/>
    <n v="860.4"/>
    <m/>
    <m/>
    <x v="1"/>
    <m/>
    <x v="2"/>
    <x v="4"/>
  </r>
  <r>
    <d v="2022-09-22T00:00:00"/>
    <n v="14500"/>
    <s v="Pam"/>
    <n v="2"/>
    <x v="4"/>
    <x v="4"/>
    <n v="15180"/>
    <n v="7.59"/>
    <n v="910.8"/>
    <m/>
    <m/>
    <x v="1"/>
    <m/>
    <x v="2"/>
    <x v="4"/>
  </r>
  <r>
    <d v="2022-09-22T00:00:00"/>
    <n v="14508"/>
    <s v="dave"/>
    <n v="3"/>
    <x v="4"/>
    <x v="4"/>
    <n v="15120"/>
    <n v="7.56"/>
    <n v="907.19999999999993"/>
    <m/>
    <m/>
    <x v="1"/>
    <m/>
    <x v="2"/>
    <x v="4"/>
  </r>
  <r>
    <d v="2022-09-12T00:00:00"/>
    <n v="13647"/>
    <s v="bob"/>
    <s v="Rolloff"/>
    <x v="0"/>
    <x v="4"/>
    <n v="1600"/>
    <n v="0.8"/>
    <n v="96"/>
    <s v="Dump &amp; Return"/>
    <n v="273083"/>
    <x v="0"/>
    <m/>
    <x v="2"/>
    <x v="4"/>
  </r>
  <r>
    <d v="2022-09-12T00:00:00"/>
    <n v="13644"/>
    <s v="bob"/>
    <s v="Rolloff"/>
    <x v="0"/>
    <x v="4"/>
    <n v="4140"/>
    <n v="2.0699999999999998"/>
    <n v="248.39999999999998"/>
    <s v="Dump &amp; Return"/>
    <s v="265867-002"/>
    <x v="0"/>
    <m/>
    <x v="2"/>
    <x v="4"/>
  </r>
  <r>
    <d v="2022-09-12T00:00:00"/>
    <n v="13655"/>
    <s v="bob"/>
    <s v="Rolloff"/>
    <x v="0"/>
    <x v="4"/>
    <n v="2780"/>
    <n v="1.39"/>
    <n v="166.79999999999998"/>
    <s v="Dump &amp; Return"/>
    <s v="270950-001"/>
    <x v="0"/>
    <m/>
    <x v="2"/>
    <x v="4"/>
  </r>
  <r>
    <d v="2022-09-12T00:00:00"/>
    <n v="13693"/>
    <s v="bob"/>
    <s v="Rolloff"/>
    <x v="0"/>
    <x v="4"/>
    <n v="11720"/>
    <n v="5.86"/>
    <n v="703.2"/>
    <s v="Final Pull"/>
    <s v="262611-002"/>
    <x v="0"/>
    <m/>
    <x v="2"/>
    <x v="4"/>
  </r>
  <r>
    <d v="2022-09-12T00:00:00"/>
    <n v="13711"/>
    <s v="bob"/>
    <s v="Rolloff"/>
    <x v="0"/>
    <x v="4"/>
    <n v="4160"/>
    <n v="2.08"/>
    <n v="249.60000000000002"/>
    <s v="Final Pull"/>
    <s v="270694-001"/>
    <x v="0"/>
    <m/>
    <x v="2"/>
    <x v="4"/>
  </r>
  <r>
    <d v="2022-09-12T00:00:00"/>
    <n v="13717"/>
    <s v="bob"/>
    <s v="Rolloff"/>
    <x v="0"/>
    <x v="4"/>
    <n v="3900"/>
    <n v="1.95"/>
    <n v="234"/>
    <s v="Final Pull"/>
    <s v="263549-002"/>
    <x v="0"/>
    <m/>
    <x v="2"/>
    <x v="4"/>
  </r>
  <r>
    <d v="2022-09-12T00:00:00"/>
    <n v="13667"/>
    <s v="dave"/>
    <s v="Rolloff"/>
    <x v="0"/>
    <x v="4"/>
    <n v="8140"/>
    <n v="4.07"/>
    <n v="488.40000000000003"/>
    <s v="Dump &amp; Return"/>
    <s v="265652-002"/>
    <x v="0"/>
    <m/>
    <x v="2"/>
    <x v="4"/>
  </r>
  <r>
    <d v="2022-09-12T00:00:00"/>
    <n v="13680"/>
    <s v="dave"/>
    <s v="Rolloff"/>
    <x v="0"/>
    <x v="4"/>
    <n v="20000"/>
    <n v="10"/>
    <n v="1200"/>
    <s v="Final Pull"/>
    <n v="12801685"/>
    <x v="0"/>
    <m/>
    <x v="2"/>
    <x v="4"/>
  </r>
  <r>
    <d v="2022-09-12T00:00:00"/>
    <n v="13722"/>
    <s v="dave"/>
    <s v="Rolloff"/>
    <x v="0"/>
    <x v="4"/>
    <n v="4280"/>
    <n v="2.14"/>
    <n v="256.8"/>
    <s v="Final Pull"/>
    <n v="12802082"/>
    <x v="0"/>
    <m/>
    <x v="2"/>
    <x v="4"/>
  </r>
  <r>
    <d v="2022-09-13T00:00:00"/>
    <n v="13781"/>
    <s v="bob"/>
    <s v="Rolloff"/>
    <x v="0"/>
    <x v="4"/>
    <n v="700"/>
    <n v="0.35"/>
    <n v="42"/>
    <s v="Dump &amp; Return"/>
    <s v="261827-003"/>
    <x v="0"/>
    <m/>
    <x v="2"/>
    <x v="4"/>
  </r>
  <r>
    <d v="2022-09-13T00:00:00"/>
    <n v="13731"/>
    <s v="bob"/>
    <s v="Rolloff"/>
    <x v="0"/>
    <x v="4"/>
    <n v="7260"/>
    <n v="3.63"/>
    <n v="435.59999999999997"/>
    <s v="Dump &amp; Return"/>
    <n v="12801528"/>
    <x v="0"/>
    <m/>
    <x v="2"/>
    <x v="4"/>
  </r>
  <r>
    <d v="2022-09-13T00:00:00"/>
    <n v="13809"/>
    <s v="bob"/>
    <s v="Rolloff"/>
    <x v="0"/>
    <x v="4"/>
    <n v="2900"/>
    <n v="1.45"/>
    <n v="174"/>
    <s v="Dump &amp; Return"/>
    <n v="270389"/>
    <x v="0"/>
    <m/>
    <x v="2"/>
    <x v="4"/>
  </r>
  <r>
    <d v="2022-09-13T00:00:00"/>
    <n v="13770"/>
    <s v="Paul"/>
    <s v="Rolloff"/>
    <x v="0"/>
    <x v="4"/>
    <n v="2600"/>
    <n v="1.3"/>
    <n v="156"/>
    <s v="Dump &amp; Return"/>
    <n v="268928"/>
    <x v="0"/>
    <m/>
    <x v="2"/>
    <x v="4"/>
  </r>
  <r>
    <d v="2022-09-13T00:00:00"/>
    <n v="13797"/>
    <s v="Paul"/>
    <s v="Rolloff"/>
    <x v="0"/>
    <x v="4"/>
    <n v="1800"/>
    <n v="0.9"/>
    <n v="108"/>
    <s v="Dump &amp; Return"/>
    <n v="268528"/>
    <x v="0"/>
    <m/>
    <x v="2"/>
    <x v="4"/>
  </r>
  <r>
    <d v="2022-09-13T00:00:00"/>
    <n v="13740"/>
    <s v="dave"/>
    <s v="Rolloff"/>
    <x v="0"/>
    <x v="4"/>
    <n v="4820"/>
    <n v="2.41"/>
    <n v="289.20000000000005"/>
    <s v="Final Pull"/>
    <n v="12801544"/>
    <x v="0"/>
    <m/>
    <x v="2"/>
    <x v="4"/>
  </r>
  <r>
    <d v="2022-09-13T00:00:00"/>
    <n v="13748"/>
    <s v="dave"/>
    <s v="Rolloff"/>
    <x v="0"/>
    <x v="4"/>
    <n v="10540"/>
    <n v="5.27"/>
    <n v="632.4"/>
    <s v="Dump &amp; Return"/>
    <n v="271777"/>
    <x v="0"/>
    <m/>
    <x v="2"/>
    <x v="4"/>
  </r>
  <r>
    <d v="2022-09-13T00:00:00"/>
    <n v="13765"/>
    <s v="dave"/>
    <s v="Rolloff"/>
    <x v="0"/>
    <x v="4"/>
    <n v="13020"/>
    <n v="6.51"/>
    <n v="781.19999999999993"/>
    <s v="Dump &amp; Return"/>
    <s v="268662-001"/>
    <x v="0"/>
    <m/>
    <x v="2"/>
    <x v="4"/>
  </r>
  <r>
    <d v="2022-09-14T00:00:00"/>
    <n v="13823"/>
    <s v="bob"/>
    <s v="Rolloff"/>
    <x v="0"/>
    <x v="4"/>
    <n v="1960"/>
    <n v="0.98"/>
    <n v="117.6"/>
    <s v="Final Pull"/>
    <n v="12799213"/>
    <x v="0"/>
    <m/>
    <x v="2"/>
    <x v="4"/>
  </r>
  <r>
    <d v="2022-09-14T00:00:00"/>
    <n v="13832"/>
    <s v="bob"/>
    <s v="Rolloff"/>
    <x v="0"/>
    <x v="4"/>
    <n v="21620"/>
    <n v="10.81"/>
    <n v="1297.2"/>
    <s v="Final Pull"/>
    <n v="12801685"/>
    <x v="0"/>
    <m/>
    <x v="2"/>
    <x v="4"/>
  </r>
  <r>
    <d v="2022-09-14T00:00:00"/>
    <n v="13867"/>
    <s v="bob"/>
    <s v="Rolloff"/>
    <x v="0"/>
    <x v="4"/>
    <n v="8480"/>
    <n v="4.24"/>
    <n v="508.8"/>
    <s v="Dump &amp; Return"/>
    <s v="272987-003"/>
    <x v="0"/>
    <m/>
    <x v="2"/>
    <x v="4"/>
  </r>
  <r>
    <d v="2022-09-14T00:00:00"/>
    <n v="13822"/>
    <s v="dave"/>
    <s v="Rolloff"/>
    <x v="0"/>
    <x v="4"/>
    <n v="5900"/>
    <n v="2.95"/>
    <n v="354"/>
    <s v="Dump &amp; Return"/>
    <n v="271296"/>
    <x v="0"/>
    <m/>
    <x v="2"/>
    <x v="4"/>
  </r>
  <r>
    <d v="2022-09-14T00:00:00"/>
    <n v="13859"/>
    <s v="dave"/>
    <s v="Rolloff"/>
    <x v="0"/>
    <x v="4"/>
    <n v="5280"/>
    <n v="2.64"/>
    <n v="316.8"/>
    <s v="Final Pull"/>
    <s v="272759-002"/>
    <x v="0"/>
    <m/>
    <x v="2"/>
    <x v="4"/>
  </r>
  <r>
    <d v="2022-09-15T00:00:00"/>
    <n v="13988"/>
    <s v="dave"/>
    <s v="Rolloff"/>
    <x v="0"/>
    <x v="4"/>
    <n v="3720"/>
    <n v="1.86"/>
    <n v="223.20000000000002"/>
    <s v="Dump &amp; Return"/>
    <n v="263310"/>
    <x v="0"/>
    <m/>
    <x v="2"/>
    <x v="4"/>
  </r>
  <r>
    <d v="2022-09-15T00:00:00"/>
    <n v="13965"/>
    <s v="bob"/>
    <s v="Rolloff"/>
    <x v="0"/>
    <x v="4"/>
    <n v="2960"/>
    <n v="1.48"/>
    <n v="177.6"/>
    <s v="Final Pull"/>
    <s v="260750-002"/>
    <x v="0"/>
    <m/>
    <x v="2"/>
    <x v="4"/>
  </r>
  <r>
    <d v="2022-09-15T00:00:00"/>
    <n v="13987"/>
    <s v="bob"/>
    <s v="Rolloff"/>
    <x v="0"/>
    <x v="4"/>
    <n v="4120"/>
    <n v="2.06"/>
    <n v="247.20000000000002"/>
    <s v="Final Pull"/>
    <s v="260750-002"/>
    <x v="0"/>
    <m/>
    <x v="2"/>
    <x v="4"/>
  </r>
  <r>
    <d v="2022-09-16T00:00:00"/>
    <n v="14051"/>
    <s v="bob"/>
    <s v="Rolloff"/>
    <x v="0"/>
    <x v="4"/>
    <n v="11240"/>
    <n v="5.62"/>
    <n v="674.4"/>
    <s v="Dump &amp; Return"/>
    <s v="268662-001"/>
    <x v="0"/>
    <m/>
    <x v="2"/>
    <x v="4"/>
  </r>
  <r>
    <d v="2022-09-16T00:00:00"/>
    <n v="14082"/>
    <s v="bob"/>
    <s v="Rolloff"/>
    <x v="0"/>
    <x v="4"/>
    <n v="4100"/>
    <n v="2.0499999999999998"/>
    <n v="245.99999999999997"/>
    <s v="Dump &amp; Return"/>
    <n v="271296"/>
    <x v="0"/>
    <m/>
    <x v="2"/>
    <x v="4"/>
  </r>
  <r>
    <d v="2022-09-16T00:00:00"/>
    <n v="14041"/>
    <s v="Paul"/>
    <s v="Rolloff"/>
    <x v="0"/>
    <x v="4"/>
    <n v="3260"/>
    <n v="1.63"/>
    <n v="195.6"/>
    <s v="Final Pull"/>
    <n v="12801335"/>
    <x v="0"/>
    <m/>
    <x v="2"/>
    <x v="4"/>
  </r>
  <r>
    <d v="2022-09-16T00:00:00"/>
    <n v="14047"/>
    <s v="Paul"/>
    <s v="Rolloff"/>
    <x v="0"/>
    <x v="4"/>
    <n v="1060"/>
    <n v="0.53"/>
    <n v="63.6"/>
    <s v="Dump &amp; Return"/>
    <n v="268528"/>
    <x v="0"/>
    <m/>
    <x v="2"/>
    <x v="4"/>
  </r>
  <r>
    <d v="2022-09-16T00:00:00"/>
    <n v="14065"/>
    <s v="dave"/>
    <s v="Rolloff"/>
    <x v="0"/>
    <x v="4"/>
    <n v="2740"/>
    <n v="1.37"/>
    <n v="164.4"/>
    <s v="Dump &amp; Return"/>
    <s v="270950-001"/>
    <x v="0"/>
    <m/>
    <x v="2"/>
    <x v="4"/>
  </r>
  <r>
    <d v="2022-09-16T00:00:00"/>
    <n v="13997"/>
    <s v="dave"/>
    <s v="Rolloff"/>
    <x v="0"/>
    <x v="4"/>
    <n v="4020"/>
    <n v="2.0099999999999998"/>
    <n v="241.2"/>
    <s v="Dump &amp; Return"/>
    <n v="274237"/>
    <x v="0"/>
    <m/>
    <x v="2"/>
    <x v="4"/>
  </r>
  <r>
    <d v="2022-09-16T00:00:00"/>
    <n v="13998"/>
    <s v="dave"/>
    <s v="Rolloff"/>
    <x v="0"/>
    <x v="4"/>
    <n v="1640"/>
    <n v="0.82"/>
    <n v="98.399999999999991"/>
    <s v="Dump &amp; Return"/>
    <n v="12798338"/>
    <x v="0"/>
    <m/>
    <x v="2"/>
    <x v="4"/>
  </r>
  <r>
    <d v="2022-09-16T00:00:00"/>
    <n v="13996"/>
    <s v="dave"/>
    <s v="Rolloff"/>
    <x v="0"/>
    <x v="4"/>
    <n v="2120"/>
    <n v="1.06"/>
    <n v="127.2"/>
    <s v="Dump &amp; Return"/>
    <s v="266494-001"/>
    <x v="0"/>
    <m/>
    <x v="2"/>
    <x v="4"/>
  </r>
  <r>
    <d v="2022-09-16T00:00:00"/>
    <n v="14005"/>
    <s v="dave"/>
    <s v="Rolloff"/>
    <x v="0"/>
    <x v="4"/>
    <n v="6840"/>
    <n v="3.42"/>
    <n v="410.4"/>
    <s v="Dump &amp; Return"/>
    <n v="272234"/>
    <x v="0"/>
    <m/>
    <x v="2"/>
    <x v="4"/>
  </r>
  <r>
    <d v="2022-09-16T00:00:00"/>
    <n v="14024"/>
    <s v="dave"/>
    <s v="Rolloff"/>
    <x v="0"/>
    <x v="4"/>
    <n v="1840"/>
    <n v="0.92"/>
    <n v="110.4"/>
    <s v="Dump &amp; Return"/>
    <n v="273083"/>
    <x v="0"/>
    <m/>
    <x v="2"/>
    <x v="4"/>
  </r>
  <r>
    <d v="2022-09-16T00:00:00"/>
    <n v="14030"/>
    <s v="dave"/>
    <s v="Rolloff"/>
    <x v="0"/>
    <x v="4"/>
    <n v="1420"/>
    <n v="0.71"/>
    <n v="85.199999999999989"/>
    <s v="Final Pull"/>
    <s v="273923-002"/>
    <x v="0"/>
    <m/>
    <x v="2"/>
    <x v="4"/>
  </r>
  <r>
    <d v="2022-09-16T00:00:00"/>
    <n v="14052"/>
    <s v="dave"/>
    <s v="Rolloff"/>
    <x v="0"/>
    <x v="4"/>
    <n v="1880"/>
    <n v="0.94"/>
    <n v="112.8"/>
    <s v="Dump &amp; Return"/>
    <s v="272859-003"/>
    <x v="0"/>
    <m/>
    <x v="2"/>
    <x v="4"/>
  </r>
  <r>
    <d v="2022-09-19T00:00:00"/>
    <n v="14199"/>
    <s v="bob"/>
    <s v="Rolloff"/>
    <x v="0"/>
    <x v="4"/>
    <n v="1200"/>
    <n v="0.6"/>
    <n v="72"/>
    <s v="Dump &amp; Return"/>
    <n v="273083"/>
    <x v="0"/>
    <m/>
    <x v="2"/>
    <x v="4"/>
  </r>
  <r>
    <d v="2022-09-19T00:00:00"/>
    <n v="14182"/>
    <s v="bob"/>
    <s v="Rolloff"/>
    <x v="0"/>
    <x v="4"/>
    <n v="11540"/>
    <n v="5.77"/>
    <n v="692.4"/>
    <s v="Dump &amp; Return"/>
    <n v="12801034"/>
    <x v="0"/>
    <m/>
    <x v="2"/>
    <x v="4"/>
  </r>
  <r>
    <d v="2022-09-19T00:00:00"/>
    <n v="14214"/>
    <s v="bob"/>
    <s v="Rolloff"/>
    <x v="0"/>
    <x v="4"/>
    <n v="760"/>
    <n v="0.38"/>
    <n v="45.6"/>
    <s v="Dump &amp; Return"/>
    <s v="270950-001"/>
    <x v="0"/>
    <m/>
    <x v="2"/>
    <x v="4"/>
  </r>
  <r>
    <d v="2022-09-19T00:00:00"/>
    <n v="14223"/>
    <s v="bob"/>
    <s v="Rolloff"/>
    <x v="0"/>
    <x v="4"/>
    <n v="12340"/>
    <n v="6.17"/>
    <n v="740.4"/>
    <s v="Dump &amp; Return"/>
    <n v="12802025"/>
    <x v="0"/>
    <m/>
    <x v="2"/>
    <x v="4"/>
  </r>
  <r>
    <d v="2022-09-19T00:00:00"/>
    <n v="14239"/>
    <s v="bob"/>
    <s v="Rolloff"/>
    <x v="0"/>
    <x v="4"/>
    <n v="3080"/>
    <n v="1.54"/>
    <n v="184.8"/>
    <s v="Dump &amp; Return"/>
    <n v="269949"/>
    <x v="0"/>
    <m/>
    <x v="2"/>
    <x v="4"/>
  </r>
  <r>
    <d v="2022-09-20T00:00:00"/>
    <n v="14280"/>
    <s v="bob"/>
    <s v="Rolloff"/>
    <x v="0"/>
    <x v="4"/>
    <n v="2360"/>
    <n v="1.18"/>
    <n v="141.6"/>
    <s v="Final Pull"/>
    <s v="260506-002"/>
    <x v="0"/>
    <m/>
    <x v="2"/>
    <x v="4"/>
  </r>
  <r>
    <d v="2022-09-20T00:00:00"/>
    <n v="14283"/>
    <s v="Paul"/>
    <s v="Rolloff"/>
    <x v="0"/>
    <x v="4"/>
    <n v="3620"/>
    <n v="1.81"/>
    <n v="217.20000000000002"/>
    <s v="Dump &amp; Return"/>
    <n v="263833"/>
    <x v="0"/>
    <m/>
    <x v="2"/>
    <x v="4"/>
  </r>
  <r>
    <d v="2022-09-21T00:00:00"/>
    <n v="14368"/>
    <s v="bob"/>
    <s v="Rolloff"/>
    <x v="0"/>
    <x v="4"/>
    <n v="3120"/>
    <n v="1.56"/>
    <n v="187.20000000000002"/>
    <s v="Final Pull"/>
    <n v="261105"/>
    <x v="0"/>
    <m/>
    <x v="2"/>
    <x v="4"/>
  </r>
  <r>
    <d v="2022-09-21T00:00:00"/>
    <n v="14375"/>
    <s v="bob"/>
    <s v="Rolloff"/>
    <x v="0"/>
    <x v="4"/>
    <n v="14140"/>
    <n v="7.07"/>
    <n v="848.40000000000009"/>
    <s v="Final Pull"/>
    <n v="12801034"/>
    <x v="0"/>
    <m/>
    <x v="2"/>
    <x v="4"/>
  </r>
  <r>
    <d v="2022-09-21T00:00:00"/>
    <n v="14385"/>
    <s v="bob"/>
    <s v="Rolloff"/>
    <x v="0"/>
    <x v="4"/>
    <n v="2400"/>
    <n v="1.2"/>
    <n v="144"/>
    <s v="Final Pull"/>
    <n v="12801489"/>
    <x v="0"/>
    <m/>
    <x v="2"/>
    <x v="4"/>
  </r>
  <r>
    <d v="2022-09-21T00:00:00"/>
    <n v="14387"/>
    <s v="bob"/>
    <s v="Rolloff"/>
    <x v="0"/>
    <x v="4"/>
    <n v="18580"/>
    <n v="9.2899999999999991"/>
    <n v="1114.8"/>
    <s v="Dump &amp; Return"/>
    <n v="262601"/>
    <x v="0"/>
    <m/>
    <x v="2"/>
    <x v="4"/>
  </r>
  <r>
    <d v="2022-09-21T00:00:00"/>
    <n v="14393"/>
    <s v="bob"/>
    <s v="Rolloff"/>
    <x v="0"/>
    <x v="4"/>
    <n v="4400"/>
    <n v="2.2000000000000002"/>
    <n v="264"/>
    <s v="Final Pull"/>
    <s v="264993-002"/>
    <x v="0"/>
    <m/>
    <x v="2"/>
    <x v="4"/>
  </r>
  <r>
    <d v="2022-09-21T00:00:00"/>
    <n v="14409"/>
    <s v="bob"/>
    <s v="Rolloff"/>
    <x v="0"/>
    <x v="4"/>
    <n v="6200"/>
    <n v="3.1"/>
    <n v="372"/>
    <s v="Final Pull"/>
    <s v="263662-002"/>
    <x v="0"/>
    <m/>
    <x v="2"/>
    <x v="4"/>
  </r>
  <r>
    <d v="2022-09-21T00:00:00"/>
    <n v="14413"/>
    <s v="bob"/>
    <s v="Rolloff"/>
    <x v="0"/>
    <x v="4"/>
    <n v="2000"/>
    <n v="1"/>
    <n v="120"/>
    <s v="Final Pull"/>
    <s v="273450-006"/>
    <x v="0"/>
    <m/>
    <x v="2"/>
    <x v="4"/>
  </r>
  <r>
    <d v="2022-09-21T00:00:00"/>
    <n v="14353"/>
    <s v="bob"/>
    <s v="Rolloff"/>
    <x v="0"/>
    <x v="4"/>
    <n v="6680"/>
    <n v="3.34"/>
    <n v="400.79999999999995"/>
    <s v="Dump &amp; Return"/>
    <s v="268662-001"/>
    <x v="0"/>
    <m/>
    <x v="2"/>
    <x v="4"/>
  </r>
  <r>
    <d v="2022-09-22T00:00:00"/>
    <n v="14496"/>
    <s v="Paul"/>
    <s v="Rolloff"/>
    <x v="0"/>
    <x v="4"/>
    <n v="2020"/>
    <n v="1.01"/>
    <n v="121.2"/>
    <s v="Dump &amp; Return"/>
    <s v="261827-003"/>
    <x v="0"/>
    <m/>
    <x v="2"/>
    <x v="4"/>
  </r>
  <r>
    <d v="2022-09-22T00:00:00"/>
    <n v="14524"/>
    <s v="Paul"/>
    <s v="Rolloff"/>
    <x v="0"/>
    <x v="4"/>
    <n v="5180"/>
    <n v="2.59"/>
    <n v="310.79999999999995"/>
    <s v="Dump &amp; Return"/>
    <s v="261827-002"/>
    <x v="0"/>
    <m/>
    <x v="2"/>
    <x v="4"/>
  </r>
  <r>
    <d v="2022-09-22T00:00:00"/>
    <n v="14527"/>
    <s v="Paul"/>
    <s v="Rolloff"/>
    <x v="0"/>
    <x v="4"/>
    <n v="2860"/>
    <n v="1.43"/>
    <n v="171.6"/>
    <s v="Dump &amp; Return"/>
    <n v="268528"/>
    <x v="0"/>
    <m/>
    <x v="2"/>
    <x v="4"/>
  </r>
  <r>
    <d v="2022-09-22T00:00:00"/>
    <n v="14451"/>
    <s v="bob"/>
    <s v="Rolloff"/>
    <x v="0"/>
    <x v="4"/>
    <n v="4560"/>
    <n v="2.2799999999999998"/>
    <n v="273.59999999999997"/>
    <s v="Dump &amp; Return"/>
    <s v="272077-001"/>
    <x v="0"/>
    <m/>
    <x v="2"/>
    <x v="4"/>
  </r>
  <r>
    <d v="2022-09-22T00:00:00"/>
    <n v="14476"/>
    <s v="bob"/>
    <s v="Rolloff"/>
    <x v="0"/>
    <x v="4"/>
    <n v="5480"/>
    <n v="2.74"/>
    <n v="328.8"/>
    <s v="Dump &amp; Return"/>
    <s v="266512-002"/>
    <x v="0"/>
    <m/>
    <x v="2"/>
    <x v="4"/>
  </r>
  <r>
    <d v="2022-09-22T00:00:00"/>
    <n v="14503"/>
    <s v="bob"/>
    <s v="Rolloff"/>
    <x v="0"/>
    <x v="4"/>
    <n v="2640"/>
    <n v="1.32"/>
    <n v="158.4"/>
    <s v="Dump &amp; Return"/>
    <s v="273466-002"/>
    <x v="0"/>
    <m/>
    <x v="2"/>
    <x v="4"/>
  </r>
  <r>
    <d v="2022-09-23T00:00:00"/>
    <n v="14575"/>
    <s v="bob"/>
    <s v="Rolloff"/>
    <x v="0"/>
    <x v="4"/>
    <n v="1060"/>
    <n v="0.53"/>
    <n v="63.6"/>
    <s v="Dump &amp; Return"/>
    <s v="270950-001"/>
    <x v="0"/>
    <m/>
    <x v="2"/>
    <x v="4"/>
  </r>
  <r>
    <d v="2022-09-23T00:00:00"/>
    <n v="14585"/>
    <s v="bob"/>
    <s v="Rolloff"/>
    <x v="0"/>
    <x v="4"/>
    <n v="2120"/>
    <n v="1.06"/>
    <n v="127.2"/>
    <s v="Dump &amp; Return"/>
    <n v="273083"/>
    <x v="0"/>
    <m/>
    <x v="2"/>
    <x v="4"/>
  </r>
  <r>
    <d v="2022-09-23T00:00:00"/>
    <n v="14538"/>
    <s v="bob"/>
    <s v="Rolloff"/>
    <x v="0"/>
    <x v="4"/>
    <n v="12520"/>
    <n v="6.26"/>
    <n v="751.19999999999993"/>
    <s v="Dump &amp; Return"/>
    <s v="268662-001"/>
    <x v="0"/>
    <m/>
    <x v="2"/>
    <x v="4"/>
  </r>
  <r>
    <d v="2022-09-23T00:00:00"/>
    <n v="14605"/>
    <s v="Larry"/>
    <n v="3"/>
    <x v="4"/>
    <x v="4"/>
    <n v="11280"/>
    <n v="5.64"/>
    <n v="676.8"/>
    <m/>
    <m/>
    <x v="1"/>
    <m/>
    <x v="2"/>
    <x v="4"/>
  </r>
  <r>
    <d v="2022-09-23T00:00:00"/>
    <n v="14577"/>
    <s v="dave"/>
    <n v="2"/>
    <x v="4"/>
    <x v="4"/>
    <n v="19940"/>
    <n v="9.9700000000000006"/>
    <n v="1196.4000000000001"/>
    <m/>
    <m/>
    <x v="1"/>
    <m/>
    <x v="2"/>
    <x v="4"/>
  </r>
  <r>
    <d v="2022-09-23T00:00:00"/>
    <n v="14583"/>
    <s v="Pam"/>
    <n v="1"/>
    <x v="3"/>
    <x v="4"/>
    <n v="13020"/>
    <n v="6.51"/>
    <n v="781.19999999999993"/>
    <m/>
    <m/>
    <x v="1"/>
    <m/>
    <x v="2"/>
    <x v="4"/>
  </r>
  <r>
    <d v="2022-09-23T00:00:00"/>
    <n v="14539"/>
    <s v="Pam"/>
    <n v="1"/>
    <x v="3"/>
    <x v="4"/>
    <n v="16000"/>
    <n v="8"/>
    <n v="960"/>
    <m/>
    <m/>
    <x v="1"/>
    <m/>
    <x v="2"/>
    <x v="4"/>
  </r>
  <r>
    <d v="2022-09-24T00:00:00"/>
    <n v="14621"/>
    <s v="Paul"/>
    <s v="Rolloff"/>
    <x v="0"/>
    <x v="4"/>
    <n v="2260"/>
    <n v="1.1299999999999999"/>
    <n v="135.6"/>
    <s v="Dump &amp; Return"/>
    <n v="263833"/>
    <x v="0"/>
    <m/>
    <x v="2"/>
    <x v="4"/>
  </r>
  <r>
    <d v="2022-09-24T00:00:00"/>
    <n v="14625"/>
    <s v="Paul"/>
    <s v="Rolloff"/>
    <x v="0"/>
    <x v="4"/>
    <n v="4680"/>
    <n v="2.34"/>
    <n v="280.79999999999995"/>
    <s v="Dump &amp; Return"/>
    <n v="273744"/>
    <x v="0"/>
    <m/>
    <x v="2"/>
    <x v="4"/>
  </r>
  <r>
    <d v="2022-09-24T00:00:00"/>
    <n v="14632"/>
    <s v="Paul"/>
    <s v="Rolloff"/>
    <x v="0"/>
    <x v="4"/>
    <n v="10680"/>
    <n v="5.34"/>
    <n v="640.79999999999995"/>
    <s v="Final Pull"/>
    <n v="12802228"/>
    <x v="0"/>
    <m/>
    <x v="2"/>
    <x v="4"/>
  </r>
  <r>
    <d v="2022-09-24T00:00:00"/>
    <n v="14661"/>
    <s v="Paul"/>
    <s v="Rolloff"/>
    <x v="0"/>
    <x v="4"/>
    <n v="6520"/>
    <n v="3.26"/>
    <n v="391.2"/>
    <s v="Dump &amp; Return"/>
    <n v="271296"/>
    <x v="0"/>
    <m/>
    <x v="2"/>
    <x v="4"/>
  </r>
  <r>
    <d v="2022-09-27T00:00:00"/>
    <n v="14789"/>
    <s v="Paul"/>
    <s v="Rolloff"/>
    <x v="0"/>
    <x v="4"/>
    <n v="5280"/>
    <n v="2.64"/>
    <n v="316.8"/>
    <s v="Final Pull"/>
    <n v="271265"/>
    <x v="0"/>
    <m/>
    <x v="2"/>
    <x v="4"/>
  </r>
  <r>
    <d v="2022-09-27T00:00:00"/>
    <n v="14801"/>
    <s v="Paul"/>
    <s v="Rolloff"/>
    <x v="0"/>
    <x v="4"/>
    <n v="5120"/>
    <n v="2.56"/>
    <n v="307.2"/>
    <s v="Final Pull"/>
    <n v="266512"/>
    <x v="0"/>
    <m/>
    <x v="2"/>
    <x v="4"/>
  </r>
  <r>
    <d v="2022-09-27T00:00:00"/>
    <n v="14840"/>
    <s v="Paul"/>
    <s v="Rolloff"/>
    <x v="0"/>
    <x v="4"/>
    <n v="2820"/>
    <n v="1.41"/>
    <n v="169.2"/>
    <s v="Dump &amp; Return"/>
    <n v="268528"/>
    <x v="0"/>
    <m/>
    <x v="2"/>
    <x v="4"/>
  </r>
  <r>
    <d v="2022-09-27T00:00:00"/>
    <n v="14843"/>
    <s v="Paul"/>
    <s v="Rolloff"/>
    <x v="0"/>
    <x v="4"/>
    <n v="2540"/>
    <n v="1.27"/>
    <n v="152.4"/>
    <s v="Dump &amp; Return"/>
    <n v="268528"/>
    <x v="0"/>
    <m/>
    <x v="2"/>
    <x v="4"/>
  </r>
  <r>
    <d v="2022-09-26T00:00:00"/>
    <n v="14715"/>
    <s v="bob"/>
    <s v="Rolloff"/>
    <x v="0"/>
    <x v="4"/>
    <n v="1380"/>
    <n v="0.69"/>
    <n v="82.8"/>
    <s v="Dump &amp; Return"/>
    <n v="273083"/>
    <x v="0"/>
    <m/>
    <x v="2"/>
    <x v="4"/>
  </r>
  <r>
    <d v="2022-09-26T00:00:00"/>
    <n v="14713"/>
    <s v="bob"/>
    <s v="Rolloff"/>
    <x v="0"/>
    <x v="4"/>
    <n v="9820"/>
    <n v="4.91"/>
    <n v="589.20000000000005"/>
    <s v="Final Pull"/>
    <s v="272987-003"/>
    <x v="0"/>
    <m/>
    <x v="2"/>
    <x v="4"/>
  </r>
  <r>
    <d v="2022-09-26T00:00:00"/>
    <n v="14742"/>
    <s v="bob"/>
    <s v="Rolloff"/>
    <x v="0"/>
    <x v="4"/>
    <n v="5300"/>
    <n v="2.65"/>
    <n v="318"/>
    <s v="Dump &amp; Return"/>
    <s v="268662-001"/>
    <x v="0"/>
    <m/>
    <x v="2"/>
    <x v="4"/>
  </r>
  <r>
    <d v="2022-09-26T00:00:00"/>
    <n v="14726"/>
    <s v="Paul"/>
    <s v="Rolloff"/>
    <x v="0"/>
    <x v="4"/>
    <n v="2340"/>
    <n v="1.17"/>
    <n v="140.39999999999998"/>
    <s v="Dump &amp; Return"/>
    <s v="261533-001"/>
    <x v="0"/>
    <m/>
    <x v="2"/>
    <x v="4"/>
  </r>
  <r>
    <d v="2022-09-28T00:00:00"/>
    <n v="14859"/>
    <s v="Paul"/>
    <s v="Rolloff"/>
    <x v="0"/>
    <x v="4"/>
    <n v="3680"/>
    <n v="1.84"/>
    <n v="220.8"/>
    <s v="Final Pull"/>
    <s v="261137-002"/>
    <x v="0"/>
    <m/>
    <x v="2"/>
    <x v="4"/>
  </r>
  <r>
    <d v="2022-09-28T00:00:00"/>
    <n v="14870"/>
    <s v="Paul"/>
    <s v="Rolloff"/>
    <x v="0"/>
    <x v="4"/>
    <n v="3660"/>
    <n v="1.83"/>
    <n v="219.60000000000002"/>
    <s v="Final Pull"/>
    <n v="12799427"/>
    <x v="0"/>
    <m/>
    <x v="2"/>
    <x v="4"/>
  </r>
  <r>
    <d v="2022-09-28T00:00:00"/>
    <n v="14885"/>
    <s v="Paul"/>
    <s v="Rolloff"/>
    <x v="0"/>
    <x v="4"/>
    <n v="940"/>
    <n v="0.47"/>
    <n v="56.4"/>
    <s v="Final Pull"/>
    <n v="12799930"/>
    <x v="0"/>
    <m/>
    <x v="2"/>
    <x v="4"/>
  </r>
  <r>
    <d v="2022-09-28T00:00:00"/>
    <n v="14895"/>
    <s v="Paul"/>
    <s v="Rolloff"/>
    <x v="0"/>
    <x v="4"/>
    <n v="2160"/>
    <n v="1.08"/>
    <n v="129.60000000000002"/>
    <s v="Dump &amp; Return"/>
    <s v="264661-001"/>
    <x v="0"/>
    <m/>
    <x v="2"/>
    <x v="4"/>
  </r>
  <r>
    <d v="2022-09-28T00:00:00"/>
    <n v="14923"/>
    <s v="bob"/>
    <s v="Rolloff"/>
    <x v="0"/>
    <x v="4"/>
    <n v="3180"/>
    <n v="1.59"/>
    <n v="190.8"/>
    <s v="Dump &amp; Return"/>
    <n v="266390"/>
    <x v="0"/>
    <m/>
    <x v="2"/>
    <x v="4"/>
  </r>
  <r>
    <d v="2022-09-28T00:00:00"/>
    <n v="14900"/>
    <s v="bob"/>
    <s v="Rolloff"/>
    <x v="0"/>
    <x v="4"/>
    <n v="4600"/>
    <n v="2.2999999999999998"/>
    <n v="276"/>
    <s v="Dump &amp; Return"/>
    <n v="274237"/>
    <x v="0"/>
    <m/>
    <x v="2"/>
    <x v="4"/>
  </r>
  <r>
    <d v="2022-09-28T00:00:00"/>
    <n v="14889"/>
    <s v="bob"/>
    <s v="Rolloff"/>
    <x v="0"/>
    <x v="4"/>
    <n v="8200"/>
    <n v="4.0999999999999996"/>
    <n v="491.99999999999994"/>
    <s v="Final Pull"/>
    <n v="12801303"/>
    <x v="0"/>
    <m/>
    <x v="2"/>
    <x v="4"/>
  </r>
  <r>
    <d v="2022-09-28T00:00:00"/>
    <n v="14884"/>
    <s v="bob"/>
    <s v="Rolloff"/>
    <x v="0"/>
    <x v="4"/>
    <n v="2440"/>
    <n v="1.22"/>
    <n v="146.4"/>
    <s v="Final Pull"/>
    <n v="12802374"/>
    <x v="0"/>
    <m/>
    <x v="2"/>
    <x v="4"/>
  </r>
  <r>
    <d v="2022-09-28T00:00:00"/>
    <n v="14869"/>
    <s v="bob"/>
    <s v="Rolloff"/>
    <x v="0"/>
    <x v="4"/>
    <n v="5200"/>
    <n v="2.6"/>
    <n v="312"/>
    <s v="Dump &amp; Return"/>
    <s v="272077-002"/>
    <x v="0"/>
    <m/>
    <x v="2"/>
    <x v="4"/>
  </r>
  <r>
    <d v="2022-09-28T00:00:00"/>
    <n v="14862"/>
    <s v="bob"/>
    <s v="Rolloff"/>
    <x v="0"/>
    <x v="4"/>
    <n v="2340"/>
    <n v="1.17"/>
    <n v="140.39999999999998"/>
    <s v="Final Pull"/>
    <s v="261332-002"/>
    <x v="0"/>
    <m/>
    <x v="2"/>
    <x v="4"/>
  </r>
  <r>
    <d v="2022-09-28T00:00:00"/>
    <n v="14858"/>
    <s v="bob"/>
    <s v="Rolloff"/>
    <x v="0"/>
    <x v="4"/>
    <n v="2260"/>
    <n v="1.1299999999999999"/>
    <n v="135.6"/>
    <s v="Dump &amp; Return"/>
    <s v="270950-001"/>
    <x v="0"/>
    <m/>
    <x v="2"/>
    <x v="4"/>
  </r>
  <r>
    <d v="2022-09-29T00:00:00"/>
    <n v="15000"/>
    <s v="Paul"/>
    <s v="Rolloff"/>
    <x v="0"/>
    <x v="4"/>
    <n v="6120"/>
    <n v="3.06"/>
    <n v="367.2"/>
    <s v="Dump &amp; Return"/>
    <n v="12802395"/>
    <x v="0"/>
    <m/>
    <x v="2"/>
    <x v="4"/>
  </r>
  <r>
    <d v="2022-09-29T00:00:00"/>
    <n v="14985"/>
    <s v="Paul"/>
    <s v="Rolloff"/>
    <x v="0"/>
    <x v="4"/>
    <n v="7440"/>
    <n v="3.72"/>
    <n v="446.40000000000003"/>
    <s v="Dump &amp; Return"/>
    <n v="262601"/>
    <x v="0"/>
    <m/>
    <x v="2"/>
    <x v="4"/>
  </r>
  <r>
    <d v="2022-09-29T00:00:00"/>
    <n v="14941"/>
    <s v="Chad"/>
    <s v="Rolloff"/>
    <x v="0"/>
    <x v="4"/>
    <n v="3080"/>
    <n v="1.54"/>
    <n v="184.8"/>
    <s v="Dump &amp; Return"/>
    <n v="269949"/>
    <x v="0"/>
    <m/>
    <x v="2"/>
    <x v="4"/>
  </r>
  <r>
    <d v="2022-09-29T00:00:00"/>
    <n v="14946"/>
    <s v="bob"/>
    <s v="Rolloff"/>
    <x v="0"/>
    <x v="4"/>
    <n v="1660"/>
    <n v="0.83"/>
    <n v="99.6"/>
    <s v="Dump &amp; Return"/>
    <s v="268662-002"/>
    <x v="0"/>
    <m/>
    <x v="0"/>
    <x v="4"/>
  </r>
  <r>
    <d v="2022-09-29T00:00:00"/>
    <n v="14960"/>
    <s v="Paul"/>
    <s v="Rolloff"/>
    <x v="0"/>
    <x v="4"/>
    <n v="1480"/>
    <n v="0.74"/>
    <n v="88.8"/>
    <s v="Dump &amp; Return"/>
    <s v="261827-003"/>
    <x v="0"/>
    <m/>
    <x v="2"/>
    <x v="4"/>
  </r>
  <r>
    <d v="2022-09-29T00:00:00"/>
    <n v="14963"/>
    <s v="bob"/>
    <s v="Rolloff"/>
    <x v="0"/>
    <x v="4"/>
    <n v="3300"/>
    <n v="1.65"/>
    <n v="198"/>
    <s v="Dump &amp; Return"/>
    <s v="261827-003"/>
    <x v="0"/>
    <m/>
    <x v="2"/>
    <x v="4"/>
  </r>
  <r>
    <d v="2022-09-29T00:00:00"/>
    <n v="14944"/>
    <s v="Chad"/>
    <s v="Rolloff"/>
    <x v="0"/>
    <x v="4"/>
    <n v="4360"/>
    <n v="2.1800000000000002"/>
    <n v="261.60000000000002"/>
    <s v="Dump &amp; Return"/>
    <n v="271296"/>
    <x v="0"/>
    <m/>
    <x v="2"/>
    <x v="4"/>
  </r>
  <r>
    <d v="2022-09-29T00:00:00"/>
    <n v="15007"/>
    <s v="Chad"/>
    <s v="Rolloff"/>
    <x v="0"/>
    <x v="4"/>
    <n v="8700"/>
    <n v="4.3499999999999996"/>
    <n v="522"/>
    <s v="Dump &amp; Return"/>
    <s v="265652-002"/>
    <x v="0"/>
    <m/>
    <x v="2"/>
    <x v="4"/>
  </r>
  <r>
    <d v="2022-09-29T00:00:00"/>
    <n v="15002"/>
    <s v="Chad"/>
    <s v="Rolloff"/>
    <x v="0"/>
    <x v="4"/>
    <n v="10420"/>
    <n v="5.21"/>
    <n v="625.20000000000005"/>
    <s v="Final Pull"/>
    <n v="12802025"/>
    <x v="0"/>
    <m/>
    <x v="2"/>
    <x v="4"/>
  </r>
  <r>
    <d v="2022-09-29T00:00:00"/>
    <n v="14970"/>
    <s v="bob"/>
    <s v="Rolloff"/>
    <x v="0"/>
    <x v="4"/>
    <n v="1420"/>
    <n v="0.71"/>
    <n v="85.199999999999989"/>
    <s v="Dump &amp; Return"/>
    <s v="261827-003"/>
    <x v="0"/>
    <m/>
    <x v="2"/>
    <x v="4"/>
  </r>
  <r>
    <d v="2022-09-29T00:00:00"/>
    <n v="14999"/>
    <s v="bob"/>
    <s v="Rolloff"/>
    <x v="0"/>
    <x v="4"/>
    <n v="5920"/>
    <n v="2.96"/>
    <n v="355.2"/>
    <s v="Final Pull"/>
    <n v="270388"/>
    <x v="0"/>
    <m/>
    <x v="2"/>
    <x v="4"/>
  </r>
  <r>
    <d v="2022-09-30T00:00:00"/>
    <n v="15031"/>
    <s v="dave"/>
    <s v="Rolloff"/>
    <x v="0"/>
    <x v="4"/>
    <n v="1720"/>
    <n v="0.86"/>
    <n v="103.2"/>
    <s v="Dump &amp; Return"/>
    <n v="273083"/>
    <x v="0"/>
    <m/>
    <x v="2"/>
    <x v="4"/>
  </r>
  <r>
    <d v="2022-09-30T00:00:00"/>
    <n v="15029"/>
    <s v="dave"/>
    <s v="Rolloff"/>
    <x v="0"/>
    <x v="4"/>
    <n v="12620"/>
    <n v="6.31"/>
    <n v="757.19999999999993"/>
    <s v="Dump &amp; Return"/>
    <s v="268662-002"/>
    <x v="0"/>
    <m/>
    <x v="0"/>
    <x v="4"/>
  </r>
  <r>
    <d v="2022-09-30T00:00:00"/>
    <n v="15036"/>
    <s v="dave"/>
    <s v="Rolloff"/>
    <x v="0"/>
    <x v="4"/>
    <n v="3520"/>
    <n v="1.76"/>
    <n v="211.2"/>
    <s v="Dump &amp; Return"/>
    <n v="268979"/>
    <x v="0"/>
    <m/>
    <x v="2"/>
    <x v="4"/>
  </r>
  <r>
    <d v="2022-09-30T00:00:00"/>
    <n v="15047"/>
    <s v="dave"/>
    <s v="Rolloff"/>
    <x v="0"/>
    <x v="4"/>
    <n v="2420"/>
    <n v="1.21"/>
    <n v="145.19999999999999"/>
    <s v="Dump &amp; Return"/>
    <n v="261363"/>
    <x v="0"/>
    <m/>
    <x v="2"/>
    <x v="4"/>
  </r>
  <r>
    <d v="2022-09-30T00:00:00"/>
    <n v="15058"/>
    <s v="dave"/>
    <s v="Rolloff"/>
    <x v="0"/>
    <x v="4"/>
    <n v="4260"/>
    <n v="2.13"/>
    <n v="255.6"/>
    <s v="Final Pull"/>
    <n v="260315"/>
    <x v="0"/>
    <m/>
    <x v="2"/>
    <x v="4"/>
  </r>
  <r>
    <d v="2022-09-30T00:00:00"/>
    <n v="15043"/>
    <s v="bob"/>
    <s v="Rolloff"/>
    <x v="0"/>
    <x v="4"/>
    <n v="1740"/>
    <n v="0.87"/>
    <n v="104.4"/>
    <s v="Dump &amp; Return"/>
    <n v="270389"/>
    <x v="0"/>
    <m/>
    <x v="2"/>
    <x v="4"/>
  </r>
  <r>
    <d v="2022-09-30T00:00:00"/>
    <n v="15038"/>
    <s v="bob"/>
    <s v="Rolloff"/>
    <x v="0"/>
    <x v="4"/>
    <n v="1660"/>
    <n v="0.83"/>
    <n v="99.6"/>
    <s v="Final Pull"/>
    <s v="263092-002"/>
    <x v="0"/>
    <m/>
    <x v="2"/>
    <x v="4"/>
  </r>
  <r>
    <d v="2022-09-30T00:00:00"/>
    <n v="15064"/>
    <s v="Paul"/>
    <s v="Rolloff"/>
    <x v="0"/>
    <x v="4"/>
    <n v="5160"/>
    <n v="2.58"/>
    <n v="309.60000000000002"/>
    <s v="Final Pull"/>
    <s v="269730-002"/>
    <x v="0"/>
    <m/>
    <x v="2"/>
    <x v="4"/>
  </r>
  <r>
    <d v="2022-09-26T00:00:00"/>
    <n v="14761"/>
    <s v="Zach"/>
    <n v="4"/>
    <x v="4"/>
    <x v="4"/>
    <n v="12180"/>
    <n v="6.09"/>
    <n v="730.8"/>
    <m/>
    <m/>
    <x v="1"/>
    <m/>
    <x v="2"/>
    <x v="4"/>
  </r>
  <r>
    <d v="2022-09-26T00:00:00"/>
    <n v="14746"/>
    <s v="Chad"/>
    <n v="3"/>
    <x v="4"/>
    <x v="4"/>
    <n v="12260"/>
    <n v="6.13"/>
    <n v="735.6"/>
    <m/>
    <m/>
    <x v="1"/>
    <m/>
    <x v="2"/>
    <x v="4"/>
  </r>
  <r>
    <d v="2022-09-26T00:00:00"/>
    <n v="14773"/>
    <s v="Chad"/>
    <n v="3"/>
    <x v="4"/>
    <x v="4"/>
    <n v="6860"/>
    <n v="3.43"/>
    <n v="411.6"/>
    <m/>
    <m/>
    <x v="1"/>
    <m/>
    <x v="2"/>
    <x v="4"/>
  </r>
  <r>
    <d v="2022-09-26T00:00:00"/>
    <n v="14760"/>
    <s v="Pam"/>
    <n v="1"/>
    <x v="3"/>
    <x v="4"/>
    <n v="16020"/>
    <n v="8.01"/>
    <n v="961.19999999999993"/>
    <m/>
    <m/>
    <x v="1"/>
    <m/>
    <x v="2"/>
    <x v="4"/>
  </r>
  <r>
    <d v="2022-09-26T00:00:00"/>
    <n v="14712"/>
    <s v="Pam"/>
    <n v="1"/>
    <x v="3"/>
    <x v="4"/>
    <n v="16700"/>
    <n v="8.35"/>
    <n v="1002"/>
    <m/>
    <m/>
    <x v="1"/>
    <m/>
    <x v="2"/>
    <x v="4"/>
  </r>
  <r>
    <d v="2022-09-26T00:00:00"/>
    <n v="14753"/>
    <s v="dave"/>
    <n v="2"/>
    <x v="4"/>
    <x v="4"/>
    <n v="10960"/>
    <n v="5.48"/>
    <n v="657.6"/>
    <m/>
    <m/>
    <x v="1"/>
    <m/>
    <x v="2"/>
    <x v="4"/>
  </r>
  <r>
    <d v="2022-09-27T00:00:00"/>
    <n v="14816"/>
    <s v="Zach"/>
    <n v="4"/>
    <x v="4"/>
    <x v="4"/>
    <n v="9580"/>
    <n v="4.79"/>
    <n v="574.79999999999995"/>
    <m/>
    <m/>
    <x v="1"/>
    <m/>
    <x v="2"/>
    <x v="4"/>
  </r>
  <r>
    <d v="2022-09-27T00:00:00"/>
    <n v="14837"/>
    <s v="Pam"/>
    <n v="1"/>
    <x v="4"/>
    <x v="4"/>
    <n v="10400"/>
    <n v="5.2"/>
    <n v="624"/>
    <m/>
    <m/>
    <x v="1"/>
    <m/>
    <x v="2"/>
    <x v="4"/>
  </r>
  <r>
    <d v="2022-09-27T00:00:00"/>
    <n v="14796"/>
    <s v="Pam"/>
    <n v="1"/>
    <x v="4"/>
    <x v="4"/>
    <n v="13140"/>
    <n v="6.57"/>
    <n v="788.40000000000009"/>
    <m/>
    <m/>
    <x v="1"/>
    <m/>
    <x v="2"/>
    <x v="4"/>
  </r>
  <r>
    <d v="2022-09-27T00:00:00"/>
    <n v="14845"/>
    <s v="Chad"/>
    <n v="2"/>
    <x v="4"/>
    <x v="4"/>
    <n v="9720"/>
    <n v="4.8600000000000003"/>
    <n v="583.20000000000005"/>
    <m/>
    <m/>
    <x v="1"/>
    <m/>
    <x v="2"/>
    <x v="4"/>
  </r>
  <r>
    <d v="2022-09-27T00:00:00"/>
    <n v="14847"/>
    <s v="Larry"/>
    <n v="3"/>
    <x v="4"/>
    <x v="4"/>
    <n v="19020"/>
    <n v="9.51"/>
    <n v="1141.2"/>
    <m/>
    <m/>
    <x v="1"/>
    <m/>
    <x v="2"/>
    <x v="4"/>
  </r>
  <r>
    <d v="2022-09-28T00:00:00"/>
    <n v="14903"/>
    <s v="Zach"/>
    <n v="4"/>
    <x v="4"/>
    <x v="4"/>
    <n v="15940"/>
    <n v="7.97"/>
    <n v="956.4"/>
    <m/>
    <m/>
    <x v="1"/>
    <m/>
    <x v="2"/>
    <x v="4"/>
  </r>
  <r>
    <d v="2022-09-28T00:00:00"/>
    <n v="14914"/>
    <s v="Pam"/>
    <n v="2"/>
    <x v="4"/>
    <x v="4"/>
    <n v="8340"/>
    <n v="4.17"/>
    <n v="500.4"/>
    <m/>
    <m/>
    <x v="1"/>
    <m/>
    <x v="2"/>
    <x v="4"/>
  </r>
  <r>
    <d v="2022-09-28T00:00:00"/>
    <n v="14879"/>
    <s v="Pam"/>
    <n v="2"/>
    <x v="4"/>
    <x v="4"/>
    <n v="9920"/>
    <n v="4.96"/>
    <n v="595.20000000000005"/>
    <m/>
    <m/>
    <x v="1"/>
    <m/>
    <x v="2"/>
    <x v="4"/>
  </r>
  <r>
    <d v="2022-09-28T00:00:00"/>
    <n v="14888"/>
    <s v="Chad"/>
    <n v="1"/>
    <x v="3"/>
    <x v="4"/>
    <n v="11520"/>
    <n v="5.76"/>
    <n v="691.19999999999993"/>
    <m/>
    <m/>
    <x v="1"/>
    <m/>
    <x v="2"/>
    <x v="4"/>
  </r>
  <r>
    <d v="2022-09-28T00:00:00"/>
    <n v="14933"/>
    <s v="Chad"/>
    <n v="1"/>
    <x v="3"/>
    <x v="4"/>
    <n v="13640"/>
    <n v="6.82"/>
    <n v="818.40000000000009"/>
    <m/>
    <m/>
    <x v="1"/>
    <m/>
    <x v="2"/>
    <x v="4"/>
  </r>
  <r>
    <d v="2022-09-28T00:00:00"/>
    <n v="14930"/>
    <s v="Larry"/>
    <n v="3"/>
    <x v="4"/>
    <x v="4"/>
    <n v="12100"/>
    <n v="6.05"/>
    <n v="726"/>
    <m/>
    <m/>
    <x v="1"/>
    <m/>
    <x v="2"/>
    <x v="4"/>
  </r>
  <r>
    <d v="2022-09-29T00:00:00"/>
    <n v="14986"/>
    <s v="Pam"/>
    <n v="2"/>
    <x v="4"/>
    <x v="4"/>
    <n v="16200"/>
    <n v="8.1"/>
    <n v="972"/>
    <m/>
    <m/>
    <x v="1"/>
    <m/>
    <x v="2"/>
    <x v="4"/>
  </r>
  <r>
    <d v="2022-09-29T00:00:00"/>
    <n v="14988"/>
    <s v="Scott"/>
    <n v="3"/>
    <x v="4"/>
    <x v="4"/>
    <n v="14600"/>
    <n v="7.3"/>
    <n v="876"/>
    <m/>
    <m/>
    <x v="1"/>
    <m/>
    <x v="2"/>
    <x v="4"/>
  </r>
  <r>
    <d v="2022-09-29T00:00:00"/>
    <n v="14942"/>
    <s v="Larry"/>
    <n v="1"/>
    <x v="4"/>
    <x v="4"/>
    <n v="8020"/>
    <n v="4.01"/>
    <n v="481.2"/>
    <m/>
    <m/>
    <x v="1"/>
    <m/>
    <x v="2"/>
    <x v="4"/>
  </r>
  <r>
    <d v="2022-09-29T00:00:00"/>
    <n v="15008"/>
    <s v="Larry"/>
    <n v="1"/>
    <x v="4"/>
    <x v="4"/>
    <n v="13160"/>
    <n v="6.58"/>
    <n v="789.6"/>
    <m/>
    <m/>
    <x v="1"/>
    <m/>
    <x v="2"/>
    <x v="4"/>
  </r>
  <r>
    <d v="2022-09-30T00:00:00"/>
    <n v="15059"/>
    <s v="Pam"/>
    <n v="1"/>
    <x v="3"/>
    <x v="4"/>
    <n v="12680"/>
    <n v="6.34"/>
    <n v="760.8"/>
    <m/>
    <m/>
    <x v="1"/>
    <m/>
    <x v="2"/>
    <x v="4"/>
  </r>
  <r>
    <d v="2022-09-30T00:00:00"/>
    <n v="15018"/>
    <s v="Pam"/>
    <n v="1"/>
    <x v="3"/>
    <x v="4"/>
    <n v="15660"/>
    <n v="7.83"/>
    <n v="939.6"/>
    <m/>
    <m/>
    <x v="1"/>
    <m/>
    <x v="2"/>
    <x v="4"/>
  </r>
  <r>
    <d v="2022-09-30T00:00:00"/>
    <n v="15062"/>
    <s v="Scott"/>
    <n v="2"/>
    <x v="4"/>
    <x v="4"/>
    <n v="19120"/>
    <n v="9.56"/>
    <n v="1147.2"/>
    <m/>
    <m/>
    <x v="1"/>
    <m/>
    <x v="2"/>
    <x v="4"/>
  </r>
  <r>
    <d v="2022-09-30T00:00:00"/>
    <n v="15067"/>
    <s v="Larry"/>
    <n v="3"/>
    <x v="4"/>
    <x v="4"/>
    <n v="10820"/>
    <n v="5.41"/>
    <n v="649.20000000000005"/>
    <m/>
    <m/>
    <x v="1"/>
    <m/>
    <x v="2"/>
    <x v="4"/>
  </r>
  <r>
    <d v="2022-10-03T00:00:00"/>
    <n v="15232"/>
    <s v="Zach"/>
    <n v="4"/>
    <x v="4"/>
    <x v="4"/>
    <n v="12120"/>
    <n v="6.06"/>
    <n v="727.19999999999993"/>
    <m/>
    <m/>
    <x v="1"/>
    <m/>
    <x v="2"/>
    <x v="5"/>
  </r>
  <r>
    <d v="2022-10-03T00:00:00"/>
    <n v="15172"/>
    <s v="Pam"/>
    <n v="1"/>
    <x v="3"/>
    <x v="4"/>
    <n v="17040"/>
    <n v="8.52"/>
    <n v="1022.4"/>
    <m/>
    <m/>
    <x v="1"/>
    <m/>
    <x v="2"/>
    <x v="5"/>
  </r>
  <r>
    <d v="2022-10-03T00:00:00"/>
    <n v="15233"/>
    <s v="Pam"/>
    <n v="1"/>
    <x v="3"/>
    <x v="4"/>
    <n v="15420"/>
    <n v="7.71"/>
    <n v="925.2"/>
    <m/>
    <m/>
    <x v="1"/>
    <m/>
    <x v="2"/>
    <x v="5"/>
  </r>
  <r>
    <d v="2022-10-03T00:00:00"/>
    <n v="15202"/>
    <s v="Scott"/>
    <n v="3"/>
    <x v="4"/>
    <x v="4"/>
    <n v="13100"/>
    <n v="6.55"/>
    <n v="786"/>
    <m/>
    <m/>
    <x v="1"/>
    <m/>
    <x v="2"/>
    <x v="5"/>
  </r>
  <r>
    <d v="2022-10-03T00:00:00"/>
    <n v="15230"/>
    <s v="Scott"/>
    <n v="3"/>
    <x v="4"/>
    <x v="4"/>
    <n v="6300"/>
    <n v="3.15"/>
    <n v="378"/>
    <m/>
    <m/>
    <x v="1"/>
    <m/>
    <x v="2"/>
    <x v="5"/>
  </r>
  <r>
    <d v="2022-10-03T00:00:00"/>
    <n v="15243"/>
    <s v="Larry"/>
    <n v="2"/>
    <x v="4"/>
    <x v="4"/>
    <n v="11360"/>
    <n v="5.68"/>
    <n v="681.59999999999991"/>
    <m/>
    <m/>
    <x v="1"/>
    <m/>
    <x v="2"/>
    <x v="5"/>
  </r>
  <r>
    <d v="2022-10-04T00:00:00"/>
    <n v="15304"/>
    <s v="Zach"/>
    <n v="4"/>
    <x v="4"/>
    <x v="4"/>
    <n v="10200"/>
    <n v="5.0999999999999996"/>
    <n v="612"/>
    <m/>
    <m/>
    <x v="1"/>
    <m/>
    <x v="2"/>
    <x v="5"/>
  </r>
  <r>
    <d v="2022-10-04T00:00:00"/>
    <n v="15327"/>
    <s v="Pam"/>
    <n v="1"/>
    <x v="4"/>
    <x v="4"/>
    <n v="11520"/>
    <n v="5.76"/>
    <n v="691.19999999999993"/>
    <m/>
    <m/>
    <x v="1"/>
    <m/>
    <x v="2"/>
    <x v="5"/>
  </r>
  <r>
    <d v="2022-10-04T00:00:00"/>
    <n v="15280"/>
    <s v="Pam"/>
    <n v="1"/>
    <x v="4"/>
    <x v="4"/>
    <n v="13540"/>
    <n v="6.77"/>
    <n v="812.4"/>
    <m/>
    <m/>
    <x v="1"/>
    <m/>
    <x v="2"/>
    <x v="5"/>
  </r>
  <r>
    <d v="2022-10-04T00:00:00"/>
    <n v="15331"/>
    <s v="Scott"/>
    <n v="2"/>
    <x v="4"/>
    <x v="4"/>
    <n v="10320"/>
    <n v="5.16"/>
    <n v="619.20000000000005"/>
    <m/>
    <m/>
    <x v="1"/>
    <m/>
    <x v="2"/>
    <x v="5"/>
  </r>
  <r>
    <d v="2022-10-04T00:00:00"/>
    <n v="15339"/>
    <s v="Larry"/>
    <n v="3"/>
    <x v="4"/>
    <x v="4"/>
    <n v="18680"/>
    <n v="9.34"/>
    <n v="1120.8"/>
    <m/>
    <m/>
    <x v="1"/>
    <m/>
    <x v="2"/>
    <x v="5"/>
  </r>
  <r>
    <d v="2022-10-05T00:00:00"/>
    <n v="15397"/>
    <s v="Zach"/>
    <n v="4"/>
    <x v="4"/>
    <x v="4"/>
    <n v="18060"/>
    <n v="9.0299999999999994"/>
    <n v="1083.5999999999999"/>
    <m/>
    <m/>
    <x v="1"/>
    <m/>
    <x v="2"/>
    <x v="5"/>
  </r>
  <r>
    <d v="2022-10-05T00:00:00"/>
    <n v="15408"/>
    <s v="Pam"/>
    <n v="2"/>
    <x v="4"/>
    <x v="4"/>
    <n v="9060"/>
    <n v="4.53"/>
    <n v="543.6"/>
    <m/>
    <m/>
    <x v="1"/>
    <m/>
    <x v="2"/>
    <x v="5"/>
  </r>
  <r>
    <d v="2022-10-05T00:00:00"/>
    <n v="15368"/>
    <s v="Pam"/>
    <n v="2"/>
    <x v="4"/>
    <x v="4"/>
    <n v="10440"/>
    <n v="5.22"/>
    <n v="626.4"/>
    <m/>
    <m/>
    <x v="1"/>
    <m/>
    <x v="2"/>
    <x v="5"/>
  </r>
  <r>
    <d v="2022-10-05T00:00:00"/>
    <n v="15429"/>
    <s v="Scott"/>
    <n v="1"/>
    <x v="3"/>
    <x v="4"/>
    <n v="14420"/>
    <n v="7.21"/>
    <n v="865.2"/>
    <m/>
    <m/>
    <x v="1"/>
    <m/>
    <x v="2"/>
    <x v="5"/>
  </r>
  <r>
    <d v="2022-10-05T00:00:00"/>
    <n v="15360"/>
    <s v="Scott"/>
    <n v="1"/>
    <x v="3"/>
    <x v="4"/>
    <n v="12880"/>
    <n v="6.44"/>
    <n v="772.80000000000007"/>
    <m/>
    <m/>
    <x v="1"/>
    <m/>
    <x v="2"/>
    <x v="5"/>
  </r>
  <r>
    <d v="2022-10-05T00:00:00"/>
    <n v="15437"/>
    <s v="Larry"/>
    <n v="3"/>
    <x v="4"/>
    <x v="4"/>
    <n v="13820"/>
    <n v="6.91"/>
    <n v="829.2"/>
    <m/>
    <m/>
    <x v="1"/>
    <m/>
    <x v="2"/>
    <x v="5"/>
  </r>
  <r>
    <d v="2022-10-06T00:00:00"/>
    <n v="15496"/>
    <s v="Pam"/>
    <n v="2"/>
    <x v="4"/>
    <x v="4"/>
    <n v="17620"/>
    <n v="8.81"/>
    <n v="1057.2"/>
    <m/>
    <m/>
    <x v="1"/>
    <m/>
    <x v="2"/>
    <x v="5"/>
  </r>
  <r>
    <d v="2022-10-06T00:00:00"/>
    <n v="15503"/>
    <s v="Scott"/>
    <n v="3"/>
    <x v="4"/>
    <x v="4"/>
    <n v="16140"/>
    <n v="8.07"/>
    <n v="968.40000000000009"/>
    <m/>
    <m/>
    <x v="1"/>
    <m/>
    <x v="2"/>
    <x v="5"/>
  </r>
  <r>
    <d v="2022-10-06T00:00:00"/>
    <n v="15453"/>
    <s v="Larry"/>
    <n v="1"/>
    <x v="4"/>
    <x v="4"/>
    <n v="9200"/>
    <n v="4.5999999999999996"/>
    <n v="552"/>
    <m/>
    <m/>
    <x v="1"/>
    <m/>
    <x v="2"/>
    <x v="5"/>
  </r>
  <r>
    <d v="2022-10-06T00:00:00"/>
    <n v="15514"/>
    <s v="Larry"/>
    <n v="1"/>
    <x v="4"/>
    <x v="4"/>
    <n v="13660"/>
    <n v="6.83"/>
    <n v="819.6"/>
    <m/>
    <m/>
    <x v="1"/>
    <m/>
    <x v="2"/>
    <x v="5"/>
  </r>
  <r>
    <d v="2022-10-03T00:00:00"/>
    <n v="15161"/>
    <s v="dave"/>
    <s v="Rolloff"/>
    <x v="0"/>
    <x v="4"/>
    <n v="7020"/>
    <n v="3.51"/>
    <n v="421.2"/>
    <s v="Dump &amp; Return"/>
    <s v="260163-002"/>
    <x v="0"/>
    <m/>
    <x v="2"/>
    <x v="5"/>
  </r>
  <r>
    <d v="2022-10-03T00:00:00"/>
    <n v="15184"/>
    <s v="dave"/>
    <s v="Rolloff"/>
    <x v="0"/>
    <x v="4"/>
    <n v="2680"/>
    <n v="1.34"/>
    <n v="160.80000000000001"/>
    <s v="Final Pull"/>
    <n v="12801110"/>
    <x v="0"/>
    <m/>
    <x v="2"/>
    <x v="5"/>
  </r>
  <r>
    <d v="2022-10-03T00:00:00"/>
    <n v="15228"/>
    <s v="dave"/>
    <s v="Rolloff"/>
    <x v="0"/>
    <x v="4"/>
    <n v="5200"/>
    <n v="2.6"/>
    <n v="312"/>
    <s v="Final Pull"/>
    <n v="12802369"/>
    <x v="0"/>
    <m/>
    <x v="2"/>
    <x v="5"/>
  </r>
  <r>
    <d v="2022-10-03T00:00:00"/>
    <n v="15181"/>
    <s v="bob"/>
    <s v="Rolloff"/>
    <x v="0"/>
    <x v="4"/>
    <n v="13520"/>
    <n v="6.76"/>
    <n v="811.19999999999993"/>
    <s v="Dump &amp; Return"/>
    <n v="264619"/>
    <x v="0"/>
    <m/>
    <x v="2"/>
    <x v="5"/>
  </r>
  <r>
    <d v="2022-10-03T00:00:00"/>
    <n v="15206"/>
    <s v="bob"/>
    <s v="Rolloff"/>
    <x v="0"/>
    <x v="4"/>
    <n v="6440"/>
    <n v="3.22"/>
    <n v="386.40000000000003"/>
    <s v="Dump &amp; Return"/>
    <s v="272267-002"/>
    <x v="0"/>
    <m/>
    <x v="2"/>
    <x v="5"/>
  </r>
  <r>
    <d v="2022-10-03T00:00:00"/>
    <n v="15220"/>
    <s v="bob"/>
    <s v="Rolloff"/>
    <x v="0"/>
    <x v="4"/>
    <n v="1640"/>
    <n v="0.82"/>
    <n v="98.399999999999991"/>
    <s v="Dump &amp; Return"/>
    <n v="273083"/>
    <x v="0"/>
    <m/>
    <x v="2"/>
    <x v="5"/>
  </r>
  <r>
    <d v="2022-10-03T00:00:00"/>
    <n v="15217"/>
    <s v="bob"/>
    <s v="Rolloff"/>
    <x v="0"/>
    <x v="4"/>
    <n v="11740"/>
    <n v="5.87"/>
    <n v="704.4"/>
    <s v="Dump &amp; Return"/>
    <s v="272267-002"/>
    <x v="0"/>
    <m/>
    <x v="2"/>
    <x v="5"/>
  </r>
  <r>
    <d v="2022-10-04T00:00:00"/>
    <n v="15298"/>
    <s v="bob"/>
    <s v="Rolloff"/>
    <x v="0"/>
    <x v="4"/>
    <n v="6240"/>
    <n v="3.12"/>
    <n v="374.40000000000003"/>
    <s v="Dump &amp; Return"/>
    <n v="271296"/>
    <x v="0"/>
    <m/>
    <x v="2"/>
    <x v="5"/>
  </r>
  <r>
    <d v="2022-10-04T00:00:00"/>
    <n v="15299"/>
    <s v="bob"/>
    <s v="Rolloff"/>
    <x v="0"/>
    <x v="4"/>
    <n v="12800"/>
    <n v="6.4"/>
    <n v="768"/>
    <s v="Final Pull"/>
    <s v="272267-002"/>
    <x v="0"/>
    <m/>
    <x v="2"/>
    <x v="5"/>
  </r>
  <r>
    <d v="2022-10-04T00:00:00"/>
    <n v="15314"/>
    <s v="dave"/>
    <s v="Rolloff"/>
    <x v="0"/>
    <x v="4"/>
    <n v="10940"/>
    <n v="5.47"/>
    <n v="656.4"/>
    <s v="Final Pull"/>
    <s v="262611-003"/>
    <x v="0"/>
    <m/>
    <x v="2"/>
    <x v="5"/>
  </r>
  <r>
    <d v="2022-10-05T00:00:00"/>
    <n v="15432"/>
    <s v="bob"/>
    <s v="Rolloff"/>
    <x v="0"/>
    <x v="4"/>
    <n v="4400"/>
    <n v="2.2000000000000002"/>
    <n v="264"/>
    <s v="Final Pull"/>
    <n v="12801970"/>
    <x v="0"/>
    <m/>
    <x v="2"/>
    <x v="5"/>
  </r>
  <r>
    <d v="2022-10-05T00:00:00"/>
    <n v="15427"/>
    <s v="bob"/>
    <s v="Rolloff"/>
    <x v="0"/>
    <x v="4"/>
    <n v="6680"/>
    <n v="3.34"/>
    <n v="400.79999999999995"/>
    <s v="Dump &amp; Return"/>
    <s v="262397-003"/>
    <x v="0"/>
    <m/>
    <x v="2"/>
    <x v="5"/>
  </r>
  <r>
    <d v="2022-10-05T00:00:00"/>
    <n v="15421"/>
    <s v="bob"/>
    <s v="Rolloff"/>
    <x v="0"/>
    <x v="4"/>
    <n v="1740"/>
    <n v="0.87"/>
    <n v="104.4"/>
    <s v="Final Pull"/>
    <s v="268102-002"/>
    <x v="0"/>
    <m/>
    <x v="2"/>
    <x v="5"/>
  </r>
  <r>
    <d v="2022-10-05T00:00:00"/>
    <n v="15355"/>
    <s v="bob"/>
    <s v="Rolloff"/>
    <x v="0"/>
    <x v="4"/>
    <n v="3080"/>
    <n v="1.54"/>
    <n v="184.8"/>
    <s v="Dump &amp; Return"/>
    <s v="270950-001"/>
    <x v="0"/>
    <m/>
    <x v="2"/>
    <x v="5"/>
  </r>
  <r>
    <d v="2022-10-05T00:00:00"/>
    <n v="15353"/>
    <s v="bob"/>
    <s v="Rolloff"/>
    <x v="0"/>
    <x v="4"/>
    <n v="14600"/>
    <n v="7.3"/>
    <n v="876"/>
    <s v="Dump &amp; Return"/>
    <s v="266663-001"/>
    <x v="0"/>
    <m/>
    <x v="2"/>
    <x v="5"/>
  </r>
  <r>
    <d v="2022-10-05T00:00:00"/>
    <n v="15366"/>
    <s v="dave"/>
    <s v="Rolloff"/>
    <x v="1"/>
    <x v="4"/>
    <n v="2120"/>
    <n v="1.06"/>
    <n v="127.2"/>
    <m/>
    <m/>
    <x v="4"/>
    <s v="SB OCC"/>
    <x v="0"/>
    <x v="5"/>
  </r>
  <r>
    <d v="2022-10-05T00:00:00"/>
    <n v="15363"/>
    <s v="dave"/>
    <s v="Rolloff"/>
    <x v="0"/>
    <x v="4"/>
    <n v="7460"/>
    <n v="3.73"/>
    <n v="447.6"/>
    <s v="Dump &amp; Return"/>
    <n v="262601"/>
    <x v="0"/>
    <m/>
    <x v="2"/>
    <x v="5"/>
  </r>
  <r>
    <d v="2022-10-05T00:00:00"/>
    <n v="15403"/>
    <s v="dave"/>
    <s v="Rolloff"/>
    <x v="0"/>
    <x v="4"/>
    <n v="5580"/>
    <n v="2.79"/>
    <n v="334.8"/>
    <s v="Final Pull"/>
    <n v="12802440"/>
    <x v="0"/>
    <m/>
    <x v="2"/>
    <x v="5"/>
  </r>
  <r>
    <d v="2022-10-06T00:00:00"/>
    <n v="15444"/>
    <s v="dave"/>
    <s v="Rolloff"/>
    <x v="0"/>
    <x v="4"/>
    <n v="6340"/>
    <n v="3.17"/>
    <n v="380.4"/>
    <s v="Dump &amp; Return"/>
    <s v="265652-002"/>
    <x v="0"/>
    <m/>
    <x v="2"/>
    <x v="5"/>
  </r>
  <r>
    <d v="2022-10-06T00:00:00"/>
    <n v="15474"/>
    <s v="bob"/>
    <s v="Rolloff"/>
    <x v="0"/>
    <x v="4"/>
    <n v="2040"/>
    <n v="1.02"/>
    <n v="122.4"/>
    <s v="Dump &amp; Return"/>
    <s v="261827-003"/>
    <x v="0"/>
    <m/>
    <x v="2"/>
    <x v="5"/>
  </r>
  <r>
    <d v="2022-10-06T00:00:00"/>
    <n v="15468"/>
    <s v="bob"/>
    <s v="Rolloff"/>
    <x v="0"/>
    <x v="4"/>
    <n v="3520"/>
    <n v="1.76"/>
    <n v="211.2"/>
    <s v="Dump &amp; Return"/>
    <n v="268528"/>
    <x v="0"/>
    <m/>
    <x v="2"/>
    <x v="5"/>
  </r>
  <r>
    <d v="2022-10-06T00:00:00"/>
    <n v="15472"/>
    <s v="bob"/>
    <s v="Rolloff"/>
    <x v="0"/>
    <x v="4"/>
    <n v="3280"/>
    <n v="1.64"/>
    <n v="196.79999999999998"/>
    <s v="Final Pull"/>
    <n v="12802171"/>
    <x v="0"/>
    <m/>
    <x v="2"/>
    <x v="5"/>
  </r>
  <r>
    <d v="2022-10-07T00:00:00"/>
    <n v="15599"/>
    <s v="Larry"/>
    <n v="3"/>
    <x v="4"/>
    <x v="4"/>
    <n v="11060"/>
    <n v="5.53"/>
    <n v="663.6"/>
    <m/>
    <m/>
    <x v="1"/>
    <m/>
    <x v="2"/>
    <x v="5"/>
  </r>
  <r>
    <d v="2022-10-07T00:00:00"/>
    <n v="15589"/>
    <s v="Pam"/>
    <n v="1"/>
    <x v="3"/>
    <x v="4"/>
    <n v="12820"/>
    <n v="6.41"/>
    <n v="769.2"/>
    <m/>
    <m/>
    <x v="1"/>
    <m/>
    <x v="2"/>
    <x v="5"/>
  </r>
  <r>
    <d v="2022-10-07T00:00:00"/>
    <n v="15529"/>
    <s v="Pam"/>
    <n v="1"/>
    <x v="3"/>
    <x v="4"/>
    <n v="15960"/>
    <n v="7.98"/>
    <n v="957.6"/>
    <m/>
    <m/>
    <x v="1"/>
    <m/>
    <x v="2"/>
    <x v="5"/>
  </r>
  <r>
    <d v="2022-10-07T00:00:00"/>
    <n v="15569"/>
    <s v="Scott"/>
    <n v="2"/>
    <x v="4"/>
    <x v="4"/>
    <n v="19760"/>
    <n v="9.8800000000000008"/>
    <n v="1185.6000000000001"/>
    <m/>
    <m/>
    <x v="1"/>
    <m/>
    <x v="2"/>
    <x v="5"/>
  </r>
  <r>
    <d v="2022-10-07T00:00:00"/>
    <n v="15526"/>
    <s v="bob"/>
    <s v="Rolloff"/>
    <x v="0"/>
    <x v="4"/>
    <n v="8360"/>
    <n v="4.18"/>
    <n v="501.59999999999997"/>
    <s v="Dump &amp; Return"/>
    <s v="268662-001"/>
    <x v="0"/>
    <m/>
    <x v="2"/>
    <x v="5"/>
  </r>
  <r>
    <d v="2022-10-07T00:00:00"/>
    <n v="15565"/>
    <s v="bob"/>
    <s v="Rolloff"/>
    <x v="0"/>
    <x v="4"/>
    <n v="5420"/>
    <n v="2.71"/>
    <n v="325.2"/>
    <s v="Final Pull"/>
    <n v="12800553"/>
    <x v="0"/>
    <m/>
    <x v="2"/>
    <x v="5"/>
  </r>
  <r>
    <d v="2022-10-07T00:00:00"/>
    <n v="15573"/>
    <s v="bob"/>
    <s v="Rolloff"/>
    <x v="0"/>
    <x v="4"/>
    <n v="1500"/>
    <n v="0.75"/>
    <n v="90"/>
    <s v="Final Pull"/>
    <s v="266251-002"/>
    <x v="0"/>
    <m/>
    <x v="2"/>
    <x v="5"/>
  </r>
  <r>
    <d v="2022-10-07T00:00:00"/>
    <n v="15541"/>
    <s v="dave"/>
    <s v="Rolloff"/>
    <x v="0"/>
    <x v="4"/>
    <n v="7140"/>
    <n v="3.57"/>
    <n v="428.4"/>
    <s v="Final Pull"/>
    <s v="260333-002"/>
    <x v="0"/>
    <m/>
    <x v="2"/>
    <x v="5"/>
  </r>
  <r>
    <d v="2022-10-07T00:00:00"/>
    <n v="15540"/>
    <s v="dave"/>
    <s v="Rolloff"/>
    <x v="0"/>
    <x v="4"/>
    <n v="6840"/>
    <n v="3.42"/>
    <n v="410.4"/>
    <s v="Final Pull"/>
    <s v="264260-002"/>
    <x v="0"/>
    <m/>
    <x v="2"/>
    <x v="5"/>
  </r>
  <r>
    <d v="2022-10-07T00:00:00"/>
    <n v="15552"/>
    <s v="dave"/>
    <s v="Rolloff"/>
    <x v="0"/>
    <x v="4"/>
    <n v="3080"/>
    <n v="1.54"/>
    <n v="184.8"/>
    <s v="Dump &amp; Return"/>
    <s v="272859-002"/>
    <x v="0"/>
    <m/>
    <x v="2"/>
    <x v="5"/>
  </r>
  <r>
    <d v="2022-10-07T00:00:00"/>
    <n v="15576"/>
    <s v="dave"/>
    <s v="Rolloff"/>
    <x v="0"/>
    <x v="4"/>
    <n v="3640"/>
    <n v="1.82"/>
    <n v="218.4"/>
    <s v="Dump &amp; Return"/>
    <n v="263310"/>
    <x v="0"/>
    <m/>
    <x v="2"/>
    <x v="5"/>
  </r>
  <r>
    <d v="2022-10-10T00:00:00"/>
    <n v="15717"/>
    <s v="Pam"/>
    <n v="1"/>
    <x v="3"/>
    <x v="4"/>
    <n v="17600"/>
    <n v="8.8000000000000007"/>
    <n v="1056"/>
    <m/>
    <m/>
    <x v="1"/>
    <m/>
    <x v="2"/>
    <x v="5"/>
  </r>
  <r>
    <d v="2022-10-10T00:00:00"/>
    <n v="15767"/>
    <s v="Pam"/>
    <n v="1"/>
    <x v="3"/>
    <x v="4"/>
    <n v="13160"/>
    <n v="6.58"/>
    <n v="789.6"/>
    <m/>
    <m/>
    <x v="1"/>
    <m/>
    <x v="2"/>
    <x v="5"/>
  </r>
  <r>
    <d v="2022-10-10T00:00:00"/>
    <n v="15769"/>
    <s v="Zach"/>
    <n v="4"/>
    <x v="4"/>
    <x v="4"/>
    <n v="12200"/>
    <n v="6.1"/>
    <n v="732"/>
    <m/>
    <m/>
    <x v="1"/>
    <m/>
    <x v="2"/>
    <x v="5"/>
  </r>
  <r>
    <d v="2022-10-10T00:00:00"/>
    <n v="15766"/>
    <s v="Scott"/>
    <n v="3"/>
    <x v="4"/>
    <x v="4"/>
    <n v="19720"/>
    <n v="9.86"/>
    <n v="1183.1999999999998"/>
    <m/>
    <m/>
    <x v="1"/>
    <m/>
    <x v="2"/>
    <x v="5"/>
  </r>
  <r>
    <d v="2022-10-10T00:00:00"/>
    <n v="15756"/>
    <s v="Larry"/>
    <n v="2"/>
    <x v="4"/>
    <x v="4"/>
    <n v="11460"/>
    <n v="5.73"/>
    <n v="687.6"/>
    <m/>
    <m/>
    <x v="1"/>
    <m/>
    <x v="2"/>
    <x v="5"/>
  </r>
  <r>
    <d v="2022-10-10T00:00:00"/>
    <n v="15709"/>
    <s v="bob"/>
    <s v="Rolloff"/>
    <x v="0"/>
    <x v="4"/>
    <n v="3040"/>
    <n v="1.52"/>
    <n v="182.4"/>
    <s v="Dump &amp; Return"/>
    <n v="273083"/>
    <x v="0"/>
    <m/>
    <x v="2"/>
    <x v="5"/>
  </r>
  <r>
    <d v="2022-10-10T00:00:00"/>
    <n v="15708"/>
    <s v="bob"/>
    <s v="Rolloff"/>
    <x v="0"/>
    <x v="4"/>
    <n v="2680"/>
    <n v="1.34"/>
    <n v="160.80000000000001"/>
    <s v="Dump &amp; Return"/>
    <s v="266494-001"/>
    <x v="0"/>
    <m/>
    <x v="2"/>
    <x v="5"/>
  </r>
  <r>
    <d v="2022-10-10T00:00:00"/>
    <n v="15755"/>
    <s v="Paul"/>
    <s v="Rolloff"/>
    <x v="0"/>
    <x v="4"/>
    <n v="2240"/>
    <n v="1.1200000000000001"/>
    <n v="134.4"/>
    <s v="Final Pull"/>
    <s v="261827-003"/>
    <x v="0"/>
    <m/>
    <x v="2"/>
    <x v="5"/>
  </r>
  <r>
    <d v="2022-10-10T00:00:00"/>
    <n v="15707"/>
    <s v="dave"/>
    <s v="Rolloff"/>
    <x v="0"/>
    <x v="4"/>
    <n v="4820"/>
    <n v="2.41"/>
    <n v="289.20000000000005"/>
    <s v="Final Pull"/>
    <n v="262167"/>
    <x v="0"/>
    <m/>
    <x v="2"/>
    <x v="5"/>
  </r>
  <r>
    <d v="2022-10-11T00:00:00"/>
    <n v="15836"/>
    <s v="Zach"/>
    <n v="4"/>
    <x v="4"/>
    <x v="4"/>
    <n v="9880"/>
    <n v="4.9400000000000004"/>
    <n v="592.80000000000007"/>
    <m/>
    <m/>
    <x v="1"/>
    <m/>
    <x v="2"/>
    <x v="5"/>
  </r>
  <r>
    <d v="2022-10-11T00:00:00"/>
    <n v="15807"/>
    <s v="Pam"/>
    <n v="1"/>
    <x v="4"/>
    <x v="4"/>
    <n v="13100"/>
    <n v="6.55"/>
    <n v="786"/>
    <m/>
    <m/>
    <x v="1"/>
    <m/>
    <x v="2"/>
    <x v="5"/>
  </r>
  <r>
    <d v="2022-10-11T00:00:00"/>
    <n v="15855"/>
    <s v="Pam"/>
    <n v="1"/>
    <x v="4"/>
    <x v="4"/>
    <n v="11760"/>
    <n v="5.88"/>
    <n v="705.6"/>
    <m/>
    <m/>
    <x v="1"/>
    <m/>
    <x v="2"/>
    <x v="5"/>
  </r>
  <r>
    <d v="2022-10-11T00:00:00"/>
    <n v="15845"/>
    <s v="Scott"/>
    <n v="2"/>
    <x v="4"/>
    <x v="4"/>
    <n v="10400"/>
    <n v="5.2"/>
    <n v="624"/>
    <m/>
    <m/>
    <x v="1"/>
    <m/>
    <x v="2"/>
    <x v="5"/>
  </r>
  <r>
    <d v="2022-10-11T00:00:00"/>
    <n v="15857"/>
    <s v="Larry"/>
    <n v="3"/>
    <x v="4"/>
    <x v="4"/>
    <n v="20080"/>
    <n v="10.039999999999999"/>
    <n v="1204.8"/>
    <m/>
    <m/>
    <x v="1"/>
    <m/>
    <x v="2"/>
    <x v="5"/>
  </r>
  <r>
    <d v="2022-10-11T00:00:00"/>
    <n v="15811"/>
    <s v="bob"/>
    <s v="Rolloff"/>
    <x v="0"/>
    <x v="4"/>
    <n v="5540"/>
    <n v="2.77"/>
    <n v="332.4"/>
    <s v="Dump &amp; Return"/>
    <n v="267077"/>
    <x v="0"/>
    <m/>
    <x v="2"/>
    <x v="5"/>
  </r>
  <r>
    <d v="2022-10-11T00:00:00"/>
    <n v="15816"/>
    <s v="bob"/>
    <s v="Rolloff"/>
    <x v="0"/>
    <x v="4"/>
    <n v="3240"/>
    <n v="1.62"/>
    <n v="194.4"/>
    <s v="Dump &amp; Return"/>
    <n v="263833"/>
    <x v="0"/>
    <m/>
    <x v="2"/>
    <x v="5"/>
  </r>
  <r>
    <d v="2022-10-11T00:00:00"/>
    <n v="15854"/>
    <s v="bob"/>
    <s v="Rolloff"/>
    <x v="0"/>
    <x v="4"/>
    <n v="8940"/>
    <n v="4.47"/>
    <n v="536.4"/>
    <s v="Final Pull"/>
    <n v="273812"/>
    <x v="0"/>
    <m/>
    <x v="2"/>
    <x v="5"/>
  </r>
  <r>
    <d v="2022-10-11T00:00:00"/>
    <n v="15795"/>
    <s v="dave"/>
    <s v="Rolloff"/>
    <x v="0"/>
    <x v="4"/>
    <n v="5900"/>
    <n v="2.95"/>
    <n v="354"/>
    <s v="Final Pull"/>
    <s v="260163-002"/>
    <x v="0"/>
    <m/>
    <x v="2"/>
    <x v="5"/>
  </r>
  <r>
    <d v="2022-10-11T00:00:00"/>
    <n v="15798"/>
    <s v="dave"/>
    <s v="Rolloff"/>
    <x v="0"/>
    <x v="4"/>
    <n v="6200"/>
    <n v="3.1"/>
    <n v="372"/>
    <s v="Dump &amp; Return"/>
    <n v="271296"/>
    <x v="0"/>
    <m/>
    <x v="2"/>
    <x v="5"/>
  </r>
  <r>
    <d v="2022-10-11T00:00:00"/>
    <n v="15858"/>
    <s v="dave"/>
    <s v="Rolloff"/>
    <x v="0"/>
    <x v="4"/>
    <n v="5540"/>
    <n v="2.77"/>
    <n v="332.4"/>
    <s v="Final Pull"/>
    <n v="260315"/>
    <x v="0"/>
    <m/>
    <x v="2"/>
    <x v="5"/>
  </r>
  <r>
    <d v="2022-10-11T00:00:00"/>
    <n v="15853"/>
    <s v="dave"/>
    <s v="Rolloff"/>
    <x v="0"/>
    <x v="4"/>
    <n v="3520"/>
    <n v="1.76"/>
    <n v="211.2"/>
    <s v="Dump &amp; Return"/>
    <n v="269949"/>
    <x v="0"/>
    <m/>
    <x v="2"/>
    <x v="5"/>
  </r>
  <r>
    <d v="2022-10-12T00:00:00"/>
    <n v="15906"/>
    <s v="Zach"/>
    <n v="4"/>
    <x v="4"/>
    <x v="4"/>
    <n v="17660"/>
    <n v="8.83"/>
    <n v="1059.5999999999999"/>
    <m/>
    <m/>
    <x v="1"/>
    <m/>
    <x v="2"/>
    <x v="5"/>
  </r>
  <r>
    <d v="2022-10-12T00:00:00"/>
    <n v="15918"/>
    <s v="Pam"/>
    <n v="2"/>
    <x v="4"/>
    <x v="4"/>
    <n v="9140"/>
    <n v="4.57"/>
    <n v="548.40000000000009"/>
    <m/>
    <m/>
    <x v="1"/>
    <m/>
    <x v="2"/>
    <x v="5"/>
  </r>
  <r>
    <d v="2022-10-12T00:00:00"/>
    <n v="15889"/>
    <s v="Pam"/>
    <n v="2"/>
    <x v="4"/>
    <x v="4"/>
    <n v="10800"/>
    <n v="5.4"/>
    <n v="648"/>
    <m/>
    <m/>
    <x v="1"/>
    <m/>
    <x v="2"/>
    <x v="5"/>
  </r>
  <r>
    <d v="2022-10-12T00:00:00"/>
    <n v="15933"/>
    <s v="Larry"/>
    <n v="3"/>
    <x v="4"/>
    <x v="4"/>
    <n v="13400"/>
    <n v="6.7"/>
    <n v="804"/>
    <m/>
    <m/>
    <x v="1"/>
    <m/>
    <x v="2"/>
    <x v="5"/>
  </r>
  <r>
    <d v="2022-10-12T00:00:00"/>
    <n v="15938"/>
    <s v="Scott"/>
    <n v="1"/>
    <x v="3"/>
    <x v="4"/>
    <n v="14840"/>
    <n v="7.42"/>
    <n v="890.4"/>
    <m/>
    <m/>
    <x v="1"/>
    <m/>
    <x v="2"/>
    <x v="5"/>
  </r>
  <r>
    <d v="2022-10-12T00:00:00"/>
    <n v="15890"/>
    <s v="Scott"/>
    <n v="1"/>
    <x v="3"/>
    <x v="4"/>
    <n v="11960"/>
    <n v="5.98"/>
    <n v="717.6"/>
    <m/>
    <m/>
    <x v="1"/>
    <m/>
    <x v="2"/>
    <x v="5"/>
  </r>
  <r>
    <d v="2022-10-12T00:00:00"/>
    <n v="15882"/>
    <s v="dave"/>
    <s v="Rolloff"/>
    <x v="0"/>
    <x v="4"/>
    <n v="2620"/>
    <n v="1.31"/>
    <n v="157.20000000000002"/>
    <s v="Dump &amp; Return"/>
    <s v="270950-001"/>
    <x v="0"/>
    <m/>
    <x v="2"/>
    <x v="5"/>
  </r>
  <r>
    <d v="2022-10-13T00:00:00"/>
    <n v="15961"/>
    <s v="Larry"/>
    <n v="1"/>
    <x v="4"/>
    <x v="4"/>
    <n v="8360"/>
    <n v="4.18"/>
    <n v="501.59999999999997"/>
    <m/>
    <m/>
    <x v="1"/>
    <m/>
    <x v="2"/>
    <x v="5"/>
  </r>
  <r>
    <d v="2022-10-13T00:00:00"/>
    <n v="16014"/>
    <s v="Larry"/>
    <n v="1"/>
    <x v="4"/>
    <x v="4"/>
    <n v="7300"/>
    <n v="3.65"/>
    <n v="438"/>
    <m/>
    <m/>
    <x v="1"/>
    <m/>
    <x v="2"/>
    <x v="5"/>
  </r>
  <r>
    <d v="2022-10-13T00:00:00"/>
    <n v="16085"/>
    <s v="Larry"/>
    <n v="1"/>
    <x v="4"/>
    <x v="4"/>
    <n v="6500"/>
    <n v="3.25"/>
    <n v="390"/>
    <m/>
    <m/>
    <x v="1"/>
    <m/>
    <x v="2"/>
    <x v="5"/>
  </r>
  <r>
    <d v="2022-10-13T00:00:00"/>
    <n v="16063"/>
    <s v="Zach"/>
    <n v="2"/>
    <x v="4"/>
    <x v="4"/>
    <n v="18080"/>
    <n v="9.0399999999999991"/>
    <n v="1084.8"/>
    <m/>
    <m/>
    <x v="1"/>
    <m/>
    <x v="2"/>
    <x v="5"/>
  </r>
  <r>
    <d v="2022-10-13T00:00:00"/>
    <n v="15760"/>
    <s v="Scott"/>
    <n v="3"/>
    <x v="4"/>
    <x v="4"/>
    <n v="15760"/>
    <n v="7.88"/>
    <n v="945.6"/>
    <m/>
    <m/>
    <x v="1"/>
    <m/>
    <x v="2"/>
    <x v="5"/>
  </r>
  <r>
    <d v="2022-10-13T00:00:00"/>
    <n v="15997"/>
    <s v="Paul"/>
    <s v="Rolloff"/>
    <x v="0"/>
    <x v="4"/>
    <n v="5700"/>
    <n v="2.85"/>
    <n v="342"/>
    <s v="Dump &amp; Return"/>
    <n v="12802780"/>
    <x v="0"/>
    <m/>
    <x v="2"/>
    <x v="5"/>
  </r>
  <r>
    <d v="2022-10-13T00:00:00"/>
    <n v="15995"/>
    <s v="Paul"/>
    <s v="Rolloff"/>
    <x v="0"/>
    <x v="4"/>
    <n v="3200"/>
    <n v="1.6"/>
    <n v="192"/>
    <s v="Final Pull"/>
    <s v="274224-002"/>
    <x v="0"/>
    <m/>
    <x v="2"/>
    <x v="5"/>
  </r>
  <r>
    <d v="2022-10-13T00:00:00"/>
    <n v="15955"/>
    <s v="Paul"/>
    <s v="Rolloff"/>
    <x v="0"/>
    <x v="4"/>
    <n v="4620"/>
    <n v="2.31"/>
    <n v="277.2"/>
    <s v="Dump &amp; Return"/>
    <n v="271296"/>
    <x v="0"/>
    <m/>
    <x v="2"/>
    <x v="5"/>
  </r>
  <r>
    <d v="2022-10-13T00:00:00"/>
    <n v="15989"/>
    <s v="Paul"/>
    <s v="Rolloff"/>
    <x v="0"/>
    <x v="4"/>
    <n v="5200"/>
    <n v="2.6"/>
    <n v="312"/>
    <s v="Dump &amp; Return"/>
    <n v="12802402"/>
    <x v="0"/>
    <m/>
    <x v="2"/>
    <x v="5"/>
  </r>
  <r>
    <d v="2022-10-13T00:00:00"/>
    <n v="15972"/>
    <s v="bob"/>
    <s v="Rolloff"/>
    <x v="0"/>
    <x v="4"/>
    <n v="15480"/>
    <n v="7.74"/>
    <n v="928.80000000000007"/>
    <s v="Dump &amp; Return"/>
    <s v="268662-001"/>
    <x v="0"/>
    <m/>
    <x v="2"/>
    <x v="5"/>
  </r>
  <r>
    <d v="2022-10-14T00:00:00"/>
    <n v="16036"/>
    <s v="Zach"/>
    <n v="1"/>
    <x v="3"/>
    <x v="4"/>
    <n v="12240"/>
    <n v="6.12"/>
    <n v="734.4"/>
    <m/>
    <m/>
    <x v="1"/>
    <m/>
    <x v="2"/>
    <x v="5"/>
  </r>
  <r>
    <d v="2022-10-14T00:00:00"/>
    <n v="16077"/>
    <s v="Chad"/>
    <n v="1"/>
    <x v="3"/>
    <x v="4"/>
    <n v="3680"/>
    <n v="1.84"/>
    <n v="220.8"/>
    <m/>
    <m/>
    <x v="1"/>
    <m/>
    <x v="2"/>
    <x v="5"/>
  </r>
  <r>
    <d v="2022-10-14T00:00:00"/>
    <n v="16049"/>
    <s v="Chad"/>
    <n v="1"/>
    <x v="3"/>
    <x v="4"/>
    <n v="13300"/>
    <n v="6.65"/>
    <n v="798"/>
    <m/>
    <m/>
    <x v="1"/>
    <m/>
    <x v="2"/>
    <x v="5"/>
  </r>
  <r>
    <d v="2022-10-14T00:00:00"/>
    <n v="16070"/>
    <s v="Scott"/>
    <n v="2"/>
    <x v="4"/>
    <x v="4"/>
    <n v="19860"/>
    <n v="9.93"/>
    <n v="1191.5999999999999"/>
    <m/>
    <m/>
    <x v="1"/>
    <m/>
    <x v="2"/>
    <x v="5"/>
  </r>
  <r>
    <d v="2022-10-14T00:00:00"/>
    <n v="16084"/>
    <s v="Larry"/>
    <n v="3"/>
    <x v="4"/>
    <x v="4"/>
    <n v="10980"/>
    <n v="5.49"/>
    <n v="658.80000000000007"/>
    <m/>
    <m/>
    <x v="1"/>
    <m/>
    <x v="2"/>
    <x v="5"/>
  </r>
  <r>
    <d v="2022-10-14T00:00:00"/>
    <n v="16045"/>
    <s v="bob"/>
    <s v="Rolloff"/>
    <x v="0"/>
    <x v="4"/>
    <n v="8520"/>
    <n v="4.26"/>
    <n v="511.2"/>
    <s v="Dump &amp; Return"/>
    <s v="268662-001"/>
    <x v="0"/>
    <m/>
    <x v="2"/>
    <x v="5"/>
  </r>
  <r>
    <d v="2022-10-14T00:00:00"/>
    <n v="16023"/>
    <s v="bob"/>
    <s v="Rolloff"/>
    <x v="0"/>
    <x v="4"/>
    <n v="1860"/>
    <n v="0.93"/>
    <n v="111.60000000000001"/>
    <s v="Dump &amp; Return"/>
    <n v="270389"/>
    <x v="0"/>
    <m/>
    <x v="2"/>
    <x v="5"/>
  </r>
  <r>
    <d v="2022-10-17T00:00:00"/>
    <n v="16183"/>
    <s v="dave"/>
    <n v="1"/>
    <x v="3"/>
    <x v="4"/>
    <n v="19180"/>
    <n v="9.59"/>
    <n v="1150.8"/>
    <m/>
    <m/>
    <x v="1"/>
    <m/>
    <x v="2"/>
    <x v="5"/>
  </r>
  <r>
    <d v="2022-10-17T00:00:00"/>
    <n v="16219"/>
    <s v="dave"/>
    <n v="1"/>
    <x v="3"/>
    <x v="4"/>
    <n v="10100"/>
    <n v="5.05"/>
    <n v="606"/>
    <m/>
    <m/>
    <x v="1"/>
    <m/>
    <x v="2"/>
    <x v="5"/>
  </r>
  <r>
    <d v="2022-10-17T00:00:00"/>
    <n v="16238"/>
    <s v="Larry"/>
    <n v="2"/>
    <x v="4"/>
    <x v="4"/>
    <n v="10620"/>
    <n v="5.31"/>
    <n v="637.19999999999993"/>
    <m/>
    <m/>
    <x v="1"/>
    <m/>
    <x v="2"/>
    <x v="5"/>
  </r>
  <r>
    <d v="2022-10-17T00:00:00"/>
    <n v="16229"/>
    <s v="Scott"/>
    <n v="3"/>
    <x v="4"/>
    <x v="4"/>
    <n v="19480"/>
    <n v="9.74"/>
    <n v="1168.8"/>
    <m/>
    <m/>
    <x v="1"/>
    <m/>
    <x v="2"/>
    <x v="5"/>
  </r>
  <r>
    <d v="2022-10-17T00:00:00"/>
    <n v="16236"/>
    <s v="Zach"/>
    <n v="4"/>
    <x v="4"/>
    <x v="4"/>
    <n v="11000"/>
    <n v="5.5"/>
    <n v="660"/>
    <m/>
    <m/>
    <x v="1"/>
    <m/>
    <x v="2"/>
    <x v="5"/>
  </r>
  <r>
    <d v="2022-10-17T00:00:00"/>
    <n v="16245"/>
    <s v="Paul"/>
    <s v="Rolloff"/>
    <x v="0"/>
    <x v="4"/>
    <n v="5300"/>
    <n v="2.65"/>
    <n v="318"/>
    <s v="Final Pull"/>
    <s v="12798407-002"/>
    <x v="0"/>
    <m/>
    <x v="2"/>
    <x v="5"/>
  </r>
  <r>
    <d v="2022-10-17T00:00:00"/>
    <n v="16207"/>
    <s v="bob"/>
    <s v="Rolloff"/>
    <x v="0"/>
    <x v="4"/>
    <n v="13300"/>
    <n v="6.65"/>
    <n v="798"/>
    <s v="Dump &amp; Return"/>
    <s v="265652-002"/>
    <x v="0"/>
    <m/>
    <x v="2"/>
    <x v="5"/>
  </r>
  <r>
    <d v="2022-10-17T00:00:00"/>
    <n v="16192"/>
    <s v="bob"/>
    <s v="Rolloff"/>
    <x v="0"/>
    <x v="4"/>
    <n v="5440"/>
    <n v="2.72"/>
    <n v="326.40000000000003"/>
    <s v="Dump &amp; Return"/>
    <n v="268528"/>
    <x v="0"/>
    <m/>
    <x v="2"/>
    <x v="5"/>
  </r>
  <r>
    <d v="2022-10-17T00:00:00"/>
    <n v="16186"/>
    <s v="bob"/>
    <s v="Rolloff"/>
    <x v="0"/>
    <x v="4"/>
    <n v="6660"/>
    <n v="3.33"/>
    <n v="399.6"/>
    <s v="Final Pull"/>
    <n v="12799440"/>
    <x v="0"/>
    <m/>
    <x v="2"/>
    <x v="5"/>
  </r>
  <r>
    <d v="2022-10-17T00:00:00"/>
    <n v="16248"/>
    <s v="bob"/>
    <s v="Rolloff"/>
    <x v="0"/>
    <x v="4"/>
    <n v="3400"/>
    <n v="1.7"/>
    <n v="204"/>
    <s v="Dump &amp; Return"/>
    <n v="273083"/>
    <x v="0"/>
    <m/>
    <x v="2"/>
    <x v="5"/>
  </r>
  <r>
    <d v="2022-10-18T00:00:00"/>
    <n v="16286"/>
    <s v="Pam"/>
    <n v="1"/>
    <x v="4"/>
    <x v="4"/>
    <n v="13080"/>
    <n v="6.54"/>
    <n v="784.8"/>
    <m/>
    <m/>
    <x v="1"/>
    <m/>
    <x v="2"/>
    <x v="5"/>
  </r>
  <r>
    <d v="2022-10-18T00:00:00"/>
    <n v="16329"/>
    <s v="Pam"/>
    <n v="1"/>
    <x v="4"/>
    <x v="4"/>
    <n v="10460"/>
    <n v="5.23"/>
    <n v="627.6"/>
    <m/>
    <m/>
    <x v="1"/>
    <m/>
    <x v="2"/>
    <x v="5"/>
  </r>
  <r>
    <d v="2022-10-18T00:00:00"/>
    <n v="16323"/>
    <s v="Scott"/>
    <n v="2"/>
    <x v="4"/>
    <x v="4"/>
    <n v="9340"/>
    <n v="4.67"/>
    <n v="560.4"/>
    <m/>
    <m/>
    <x v="1"/>
    <m/>
    <x v="2"/>
    <x v="5"/>
  </r>
  <r>
    <d v="2022-10-18T00:00:00"/>
    <n v="16339"/>
    <s v="Larry"/>
    <n v="3"/>
    <x v="4"/>
    <x v="4"/>
    <n v="19120"/>
    <n v="9.56"/>
    <n v="1147.2"/>
    <m/>
    <m/>
    <x v="1"/>
    <m/>
    <x v="2"/>
    <x v="5"/>
  </r>
  <r>
    <d v="2022-10-18T00:00:00"/>
    <n v="16301"/>
    <s v="Zach"/>
    <n v="4"/>
    <x v="4"/>
    <x v="4"/>
    <n v="9360"/>
    <n v="4.68"/>
    <n v="561.59999999999991"/>
    <m/>
    <m/>
    <x v="1"/>
    <m/>
    <x v="2"/>
    <x v="5"/>
  </r>
  <r>
    <d v="2022-10-18T00:00:00"/>
    <n v="16268"/>
    <s v="bob"/>
    <s v="Rolloff"/>
    <x v="0"/>
    <x v="4"/>
    <n v="2120"/>
    <n v="1.06"/>
    <n v="127.2"/>
    <s v="Final Pull"/>
    <n v="12802665"/>
    <x v="0"/>
    <m/>
    <x v="2"/>
    <x v="5"/>
  </r>
  <r>
    <d v="2022-10-18T00:00:00"/>
    <n v="16317"/>
    <s v="Paul"/>
    <s v="Rolloff"/>
    <x v="0"/>
    <x v="4"/>
    <n v="7280"/>
    <n v="3.64"/>
    <n v="436.8"/>
    <s v="Final Pull"/>
    <n v="12802362"/>
    <x v="0"/>
    <m/>
    <x v="2"/>
    <x v="5"/>
  </r>
  <r>
    <d v="2022-10-18T00:00:00"/>
    <n v="16290"/>
    <s v="dave"/>
    <s v="Rolloff"/>
    <x v="0"/>
    <x v="4"/>
    <n v="2760"/>
    <n v="1.38"/>
    <n v="165.6"/>
    <s v="Final Pull"/>
    <n v="268528"/>
    <x v="0"/>
    <m/>
    <x v="2"/>
    <x v="5"/>
  </r>
  <r>
    <d v="2022-10-18T00:00:00"/>
    <n v="16306"/>
    <s v="dave"/>
    <s v="Rolloff"/>
    <x v="0"/>
    <x v="4"/>
    <n v="1540"/>
    <n v="0.77"/>
    <n v="92.4"/>
    <s v="Final Pull"/>
    <s v="261827-003"/>
    <x v="0"/>
    <m/>
    <x v="2"/>
    <x v="5"/>
  </r>
  <r>
    <d v="2022-10-18T00:00:00"/>
    <n v="16309"/>
    <s v="dave"/>
    <s v="Rolloff"/>
    <x v="0"/>
    <x v="4"/>
    <n v="6480"/>
    <n v="3.24"/>
    <n v="388.8"/>
    <s v="Final Pull"/>
    <n v="12802395"/>
    <x v="0"/>
    <m/>
    <x v="2"/>
    <x v="5"/>
  </r>
  <r>
    <d v="2022-10-18T00:00:00"/>
    <n v="16316"/>
    <s v="dave"/>
    <s v="Rolloff"/>
    <x v="0"/>
    <x v="4"/>
    <n v="8240"/>
    <n v="4.12"/>
    <n v="494.40000000000003"/>
    <s v="Dump &amp; Return"/>
    <n v="262601"/>
    <x v="0"/>
    <m/>
    <x v="2"/>
    <x v="5"/>
  </r>
  <r>
    <d v="2022-10-19T00:00:00"/>
    <n v="16367"/>
    <s v="Scott"/>
    <n v="1"/>
    <x v="3"/>
    <x v="4"/>
    <n v="10260"/>
    <n v="5.13"/>
    <n v="615.6"/>
    <m/>
    <m/>
    <x v="1"/>
    <m/>
    <x v="2"/>
    <x v="5"/>
  </r>
  <r>
    <d v="2022-10-19T00:00:00"/>
    <n v="16410"/>
    <s v="Scott"/>
    <n v="1"/>
    <x v="3"/>
    <x v="4"/>
    <n v="12280"/>
    <n v="6.14"/>
    <n v="736.8"/>
    <m/>
    <m/>
    <x v="1"/>
    <m/>
    <x v="2"/>
    <x v="5"/>
  </r>
  <r>
    <d v="2022-10-19T00:00:00"/>
    <n v="16400"/>
    <s v="Pam"/>
    <n v="2"/>
    <x v="4"/>
    <x v="4"/>
    <n v="17760"/>
    <n v="8.8800000000000008"/>
    <n v="1065.6000000000001"/>
    <m/>
    <m/>
    <x v="1"/>
    <m/>
    <x v="2"/>
    <x v="5"/>
  </r>
  <r>
    <d v="2022-10-19T00:00:00"/>
    <n v="16415"/>
    <s v="Larry"/>
    <n v="3"/>
    <x v="4"/>
    <x v="4"/>
    <n v="11780"/>
    <n v="5.89"/>
    <n v="706.8"/>
    <m/>
    <m/>
    <x v="1"/>
    <m/>
    <x v="2"/>
    <x v="5"/>
  </r>
  <r>
    <d v="2022-10-19T00:00:00"/>
    <n v="16406"/>
    <s v="Zach"/>
    <n v="4"/>
    <x v="4"/>
    <x v="4"/>
    <n v="18180"/>
    <n v="9.09"/>
    <n v="1090.8"/>
    <m/>
    <m/>
    <x v="1"/>
    <m/>
    <x v="2"/>
    <x v="5"/>
  </r>
  <r>
    <d v="2022-10-19T00:00:00"/>
    <n v="16352"/>
    <s v="bob"/>
    <s v="Rolloff"/>
    <x v="0"/>
    <x v="4"/>
    <n v="2500"/>
    <n v="1.25"/>
    <n v="150"/>
    <s v="Dump &amp; Return"/>
    <s v="2709500-001"/>
    <x v="0"/>
    <m/>
    <x v="2"/>
    <x v="5"/>
  </r>
  <r>
    <d v="2022-10-19T00:00:00"/>
    <n v="16358"/>
    <s v="bob"/>
    <s v="Rolloff"/>
    <x v="0"/>
    <x v="4"/>
    <n v="4220"/>
    <n v="2.11"/>
    <n v="253.2"/>
    <s v="Final Pull"/>
    <s v="262611-001"/>
    <x v="0"/>
    <m/>
    <x v="2"/>
    <x v="5"/>
  </r>
  <r>
    <d v="2022-10-19T00:00:00"/>
    <n v="16361"/>
    <s v="bob"/>
    <s v="Rolloff"/>
    <x v="0"/>
    <x v="4"/>
    <n v="3920"/>
    <n v="1.96"/>
    <n v="235.2"/>
    <s v="Dump &amp; Return"/>
    <s v="263544-002"/>
    <x v="0"/>
    <m/>
    <x v="2"/>
    <x v="5"/>
  </r>
  <r>
    <d v="2022-10-19T00:00:00"/>
    <n v="16366"/>
    <s v="bob"/>
    <s v="Rolloff"/>
    <x v="0"/>
    <x v="4"/>
    <n v="3000"/>
    <n v="1.5"/>
    <n v="180"/>
    <s v="Dump &amp; Return"/>
    <n v="274237"/>
    <x v="0"/>
    <m/>
    <x v="2"/>
    <x v="5"/>
  </r>
  <r>
    <d v="2022-10-19T00:00:00"/>
    <n v="16380"/>
    <s v="bob"/>
    <s v="Rolloff"/>
    <x v="0"/>
    <x v="4"/>
    <n v="24220"/>
    <n v="12.11"/>
    <n v="1453.1999999999998"/>
    <s v="Final Pull"/>
    <s v="272267-002"/>
    <x v="0"/>
    <m/>
    <x v="2"/>
    <x v="5"/>
  </r>
  <r>
    <d v="2022-10-19T00:00:00"/>
    <n v="16398"/>
    <s v="bob"/>
    <s v="Rolloff"/>
    <x v="0"/>
    <x v="4"/>
    <n v="15160"/>
    <n v="7.58"/>
    <n v="909.6"/>
    <s v="Final Pull"/>
    <s v="272267-002"/>
    <x v="0"/>
    <m/>
    <x v="2"/>
    <x v="5"/>
  </r>
  <r>
    <d v="2022-10-19T00:00:00"/>
    <n v="16374"/>
    <s v="Paul"/>
    <s v="Rolloff"/>
    <x v="0"/>
    <x v="4"/>
    <n v="11560"/>
    <n v="5.78"/>
    <n v="693.6"/>
    <s v="Dump &amp; Return"/>
    <n v="12802272"/>
    <x v="0"/>
    <m/>
    <x v="2"/>
    <x v="5"/>
  </r>
  <r>
    <d v="2022-10-20T00:00:00"/>
    <n v="16431"/>
    <s v="Larry"/>
    <n v="1"/>
    <x v="4"/>
    <x v="4"/>
    <n v="8640"/>
    <n v="4.32"/>
    <n v="518.40000000000009"/>
    <m/>
    <m/>
    <x v="1"/>
    <m/>
    <x v="2"/>
    <x v="5"/>
  </r>
  <r>
    <d v="2022-10-20T00:00:00"/>
    <n v="16498"/>
    <s v="Larry"/>
    <n v="1"/>
    <x v="4"/>
    <x v="4"/>
    <n v="13220"/>
    <n v="6.61"/>
    <n v="793.2"/>
    <m/>
    <m/>
    <x v="1"/>
    <m/>
    <x v="2"/>
    <x v="5"/>
  </r>
  <r>
    <d v="2022-10-20T00:00:00"/>
    <n v="16472"/>
    <s v="Pam"/>
    <n v="2"/>
    <x v="4"/>
    <x v="4"/>
    <n v="15360"/>
    <n v="7.68"/>
    <n v="921.59999999999991"/>
    <m/>
    <m/>
    <x v="1"/>
    <m/>
    <x v="2"/>
    <x v="5"/>
  </r>
  <r>
    <d v="2022-10-20T00:00:00"/>
    <n v="16473"/>
    <s v="Scott"/>
    <n v="3"/>
    <x v="4"/>
    <x v="4"/>
    <n v="13720"/>
    <n v="6.86"/>
    <n v="823.2"/>
    <m/>
    <m/>
    <x v="1"/>
    <m/>
    <x v="2"/>
    <x v="5"/>
  </r>
  <r>
    <d v="2022-10-20T00:00:00"/>
    <n v="16437"/>
    <s v="bob"/>
    <s v="Rolloff"/>
    <x v="0"/>
    <x v="4"/>
    <n v="1080"/>
    <n v="0.54"/>
    <n v="64.800000000000011"/>
    <s v="Final Pull"/>
    <n v="273621"/>
    <x v="0"/>
    <m/>
    <x v="2"/>
    <x v="5"/>
  </r>
  <r>
    <d v="2022-10-20T00:00:00"/>
    <n v="16441"/>
    <s v="bob"/>
    <s v="Rolloff"/>
    <x v="0"/>
    <x v="4"/>
    <n v="2660"/>
    <n v="1.33"/>
    <n v="159.60000000000002"/>
    <s v="Dump &amp; Return"/>
    <n v="269949"/>
    <x v="0"/>
    <m/>
    <x v="2"/>
    <x v="5"/>
  </r>
  <r>
    <d v="2022-10-20T00:00:00"/>
    <n v="16447"/>
    <s v="bob"/>
    <s v="Rolloff"/>
    <x v="0"/>
    <x v="4"/>
    <n v="2020"/>
    <n v="1.01"/>
    <n v="121.2"/>
    <s v="Final Pull"/>
    <n v="267077"/>
    <x v="0"/>
    <m/>
    <x v="2"/>
    <x v="5"/>
  </r>
  <r>
    <d v="2022-10-20T00:00:00"/>
    <n v="16486"/>
    <s v="Chad"/>
    <s v="Rolloff"/>
    <x v="0"/>
    <x v="4"/>
    <n v="3260"/>
    <n v="1.63"/>
    <n v="195.6"/>
    <m/>
    <m/>
    <x v="0"/>
    <m/>
    <x v="2"/>
    <x v="5"/>
  </r>
  <r>
    <d v="2022-10-20T00:00:00"/>
    <n v="16471"/>
    <s v="Chad"/>
    <s v="Rolloff"/>
    <x v="0"/>
    <x v="4"/>
    <n v="16471"/>
    <n v="8.2355"/>
    <n v="988.26"/>
    <s v="Final Pull"/>
    <n v="262187"/>
    <x v="0"/>
    <m/>
    <x v="2"/>
    <x v="5"/>
  </r>
  <r>
    <d v="2022-10-20T00:00:00"/>
    <n v="16485"/>
    <s v="Paul"/>
    <s v="Rolloff"/>
    <x v="0"/>
    <x v="4"/>
    <n v="3780"/>
    <n v="1.89"/>
    <n v="226.79999999999998"/>
    <s v="Final Pull"/>
    <n v="1802780"/>
    <x v="0"/>
    <m/>
    <x v="2"/>
    <x v="5"/>
  </r>
  <r>
    <d v="2022-10-20T00:00:00"/>
    <n v="16427"/>
    <s v="Paul"/>
    <s v="Rolloff"/>
    <x v="0"/>
    <x v="4"/>
    <n v="5820"/>
    <n v="2.91"/>
    <n v="349.20000000000005"/>
    <s v="Final Pull"/>
    <n v="12802255"/>
    <x v="0"/>
    <m/>
    <x v="2"/>
    <x v="5"/>
  </r>
  <r>
    <d v="2022-10-20T00:00:00"/>
    <n v="16448"/>
    <s v="Paul"/>
    <s v="Rolloff"/>
    <x v="0"/>
    <x v="4"/>
    <n v="2520"/>
    <n v="1.26"/>
    <n v="151.19999999999999"/>
    <s v="Dump &amp; Return"/>
    <s v="261827-003"/>
    <x v="0"/>
    <m/>
    <x v="2"/>
    <x v="5"/>
  </r>
  <r>
    <d v="2022-10-20T00:00:00"/>
    <n v="16419"/>
    <s v="Paul"/>
    <s v="Rolloff"/>
    <x v="0"/>
    <x v="4"/>
    <n v="3500"/>
    <n v="1.75"/>
    <n v="210"/>
    <s v="Dump &amp; Return"/>
    <n v="266390"/>
    <x v="0"/>
    <m/>
    <x v="2"/>
    <x v="5"/>
  </r>
  <r>
    <d v="2022-10-21T00:00:00"/>
    <n v="16505"/>
    <s v="Pam"/>
    <n v="1"/>
    <x v="3"/>
    <x v="4"/>
    <n v="13960"/>
    <n v="6.98"/>
    <n v="837.6"/>
    <m/>
    <m/>
    <x v="1"/>
    <m/>
    <x v="2"/>
    <x v="5"/>
  </r>
  <r>
    <d v="2022-10-21T00:00:00"/>
    <n v="16553"/>
    <s v="Pam"/>
    <n v="1"/>
    <x v="3"/>
    <x v="4"/>
    <n v="11880"/>
    <n v="5.94"/>
    <n v="712.80000000000007"/>
    <m/>
    <m/>
    <x v="1"/>
    <m/>
    <x v="2"/>
    <x v="5"/>
  </r>
  <r>
    <d v="2022-10-21T00:00:00"/>
    <n v="16547"/>
    <s v="Scott"/>
    <n v="2"/>
    <x v="4"/>
    <x v="4"/>
    <n v="17500"/>
    <n v="8.75"/>
    <n v="1050"/>
    <m/>
    <m/>
    <x v="1"/>
    <m/>
    <x v="2"/>
    <x v="5"/>
  </r>
  <r>
    <d v="2022-10-21T00:00:00"/>
    <n v="16559"/>
    <s v="Larry"/>
    <n v="3"/>
    <x v="4"/>
    <x v="4"/>
    <n v="10580"/>
    <n v="5.29"/>
    <n v="634.79999999999995"/>
    <m/>
    <m/>
    <x v="1"/>
    <m/>
    <x v="2"/>
    <x v="5"/>
  </r>
  <r>
    <d v="2022-10-21T00:00:00"/>
    <n v="16533"/>
    <s v="bob"/>
    <s v="Rolloff"/>
    <x v="0"/>
    <x v="4"/>
    <n v="5800"/>
    <n v="2.9"/>
    <n v="348"/>
    <s v="Final Pull"/>
    <s v="265867-002"/>
    <x v="0"/>
    <m/>
    <x v="2"/>
    <x v="5"/>
  </r>
  <r>
    <d v="2022-10-21T00:00:00"/>
    <n v="16511"/>
    <s v="bob"/>
    <s v="Rolloff"/>
    <x v="0"/>
    <x v="4"/>
    <n v="12120"/>
    <n v="6.06"/>
    <n v="727.19999999999993"/>
    <s v="Dump &amp; Return"/>
    <s v="268662-001"/>
    <x v="0"/>
    <m/>
    <x v="2"/>
    <x v="5"/>
  </r>
  <r>
    <d v="2022-10-21T00:00:00"/>
    <n v="16525"/>
    <s v="Chad"/>
    <s v="Rolloff"/>
    <x v="0"/>
    <x v="4"/>
    <n v="1780"/>
    <n v="0.89"/>
    <n v="106.8"/>
    <s v="Dump &amp; Return"/>
    <n v="12798338"/>
    <x v="0"/>
    <m/>
    <x v="2"/>
    <x v="5"/>
  </r>
  <r>
    <d v="2022-10-21T00:00:00"/>
    <n v="16526"/>
    <s v="dave"/>
    <s v="Rolloff"/>
    <x v="0"/>
    <x v="4"/>
    <n v="2980"/>
    <n v="1.49"/>
    <n v="178.8"/>
    <s v="Dump &amp; Return"/>
    <n v="12800522"/>
    <x v="0"/>
    <m/>
    <x v="2"/>
    <x v="5"/>
  </r>
  <r>
    <d v="2022-10-21T00:00:00"/>
    <n v="16531"/>
    <s v="dave"/>
    <s v="Rolloff"/>
    <x v="0"/>
    <x v="4"/>
    <n v="6940"/>
    <n v="3.47"/>
    <n v="416.40000000000003"/>
    <s v="Dump &amp; Return"/>
    <n v="271296"/>
    <x v="0"/>
    <m/>
    <x v="2"/>
    <x v="5"/>
  </r>
  <r>
    <d v="2022-10-24T00:00:00"/>
    <n v="16622"/>
    <s v="Pam"/>
    <n v="1"/>
    <x v="3"/>
    <x v="4"/>
    <n v="15980"/>
    <n v="7.99"/>
    <n v="958.80000000000007"/>
    <m/>
    <m/>
    <x v="1"/>
    <m/>
    <x v="2"/>
    <x v="5"/>
  </r>
  <r>
    <d v="2022-10-24T00:00:00"/>
    <n v="16653"/>
    <s v="Pam"/>
    <n v="1"/>
    <x v="3"/>
    <x v="4"/>
    <n v="12240"/>
    <n v="6.12"/>
    <n v="734.4"/>
    <m/>
    <m/>
    <x v="1"/>
    <m/>
    <x v="2"/>
    <x v="5"/>
  </r>
  <r>
    <d v="2022-10-24T00:00:00"/>
    <n v="16663"/>
    <s v="Larry"/>
    <n v="2"/>
    <x v="4"/>
    <x v="4"/>
    <n v="11080"/>
    <n v="5.54"/>
    <n v="664.8"/>
    <m/>
    <m/>
    <x v="1"/>
    <m/>
    <x v="2"/>
    <x v="5"/>
  </r>
  <r>
    <d v="2022-10-24T00:00:00"/>
    <n v="16652"/>
    <s v="Scott"/>
    <n v="3"/>
    <x v="4"/>
    <x v="4"/>
    <n v="18880"/>
    <n v="9.44"/>
    <n v="1132.8"/>
    <m/>
    <m/>
    <x v="1"/>
    <m/>
    <x v="2"/>
    <x v="5"/>
  </r>
  <r>
    <d v="2022-10-24T00:00:00"/>
    <n v="16657"/>
    <s v="Zach"/>
    <n v="4"/>
    <x v="4"/>
    <x v="4"/>
    <n v="11520"/>
    <n v="5.76"/>
    <n v="691.19999999999993"/>
    <m/>
    <m/>
    <x v="1"/>
    <m/>
    <x v="2"/>
    <x v="5"/>
  </r>
  <r>
    <d v="2022-10-24T00:00:00"/>
    <n v="16621"/>
    <s v="bob"/>
    <s v="Rolloff"/>
    <x v="0"/>
    <x v="4"/>
    <n v="5360"/>
    <n v="2.68"/>
    <n v="321.60000000000002"/>
    <s v="Dump &amp; Return"/>
    <s v="272723-002"/>
    <x v="0"/>
    <m/>
    <x v="2"/>
    <x v="5"/>
  </r>
  <r>
    <d v="2022-10-24T00:00:00"/>
    <n v="16630"/>
    <s v="bob"/>
    <s v="Rolloff"/>
    <x v="0"/>
    <x v="4"/>
    <n v="6500"/>
    <n v="3.25"/>
    <n v="390"/>
    <s v="Dump &amp; Return"/>
    <s v="261357-002"/>
    <x v="0"/>
    <m/>
    <x v="2"/>
    <x v="5"/>
  </r>
  <r>
    <d v="2022-10-24T00:00:00"/>
    <n v="16620"/>
    <s v="bob"/>
    <s v="Rolloff"/>
    <x v="0"/>
    <x v="4"/>
    <n v="6280"/>
    <n v="3.14"/>
    <n v="376.8"/>
    <s v="Dump &amp; Return"/>
    <s v="261357-002"/>
    <x v="0"/>
    <m/>
    <x v="2"/>
    <x v="5"/>
  </r>
  <r>
    <d v="2022-10-24T00:00:00"/>
    <n v="16617"/>
    <s v="bob"/>
    <s v="Rolloff"/>
    <x v="0"/>
    <x v="4"/>
    <n v="2940"/>
    <n v="1.47"/>
    <n v="176.4"/>
    <s v="Dump &amp; Return"/>
    <n v="261363"/>
    <x v="0"/>
    <m/>
    <x v="2"/>
    <x v="5"/>
  </r>
  <r>
    <d v="2022-10-24T00:00:00"/>
    <n v="16638"/>
    <s v="Paul"/>
    <s v="Rolloff"/>
    <x v="0"/>
    <x v="4"/>
    <n v="2940"/>
    <n v="1.47"/>
    <n v="176.4"/>
    <s v="Final Pull"/>
    <n v="12802170"/>
    <x v="0"/>
    <m/>
    <x v="2"/>
    <x v="5"/>
  </r>
  <r>
    <d v="2022-10-24T00:00:00"/>
    <n v="16654"/>
    <s v="Paul"/>
    <s v="Rolloff"/>
    <x v="0"/>
    <x v="4"/>
    <n v="4820"/>
    <n v="2.41"/>
    <n v="289.20000000000005"/>
    <s v="Final Pull"/>
    <s v="262397-003"/>
    <x v="0"/>
    <m/>
    <x v="2"/>
    <x v="5"/>
  </r>
  <r>
    <d v="2022-10-24T00:00:00"/>
    <n v="16614"/>
    <s v="dave"/>
    <s v="Rolloff"/>
    <x v="0"/>
    <x v="4"/>
    <n v="4520"/>
    <n v="2.2599999999999998"/>
    <n v="271.2"/>
    <s v="Dump &amp; Return"/>
    <n v="12799439"/>
    <x v="0"/>
    <m/>
    <x v="2"/>
    <x v="5"/>
  </r>
  <r>
    <d v="2022-10-24T00:00:00"/>
    <n v="16618"/>
    <s v="dave"/>
    <s v="Rolloff"/>
    <x v="0"/>
    <x v="4"/>
    <n v="4780"/>
    <n v="2.39"/>
    <n v="286.8"/>
    <s v="Dump &amp; Return"/>
    <s v="12797764-003"/>
    <x v="0"/>
    <m/>
    <x v="2"/>
    <x v="5"/>
  </r>
  <r>
    <d v="2022-10-24T00:00:00"/>
    <n v="16628"/>
    <s v="dave"/>
    <s v="Rolloff"/>
    <x v="0"/>
    <x v="4"/>
    <n v="5220"/>
    <n v="2.61"/>
    <n v="313.2"/>
    <s v="Final Pull"/>
    <n v="261574"/>
    <x v="0"/>
    <m/>
    <x v="2"/>
    <x v="5"/>
  </r>
  <r>
    <d v="2022-10-24T00:00:00"/>
    <m/>
    <s v="dave"/>
    <s v="Rolloff"/>
    <x v="0"/>
    <x v="4"/>
    <m/>
    <n v="0"/>
    <n v="0"/>
    <s v="Delivery"/>
    <n v="12802812"/>
    <x v="0"/>
    <m/>
    <x v="2"/>
    <x v="5"/>
  </r>
  <r>
    <d v="2022-10-25T00:00:00"/>
    <n v="16683"/>
    <s v="Pam"/>
    <n v="1"/>
    <x v="4"/>
    <x v="4"/>
    <n v="12780"/>
    <n v="6.39"/>
    <n v="766.8"/>
    <m/>
    <m/>
    <x v="1"/>
    <m/>
    <x v="2"/>
    <x v="5"/>
  </r>
  <r>
    <d v="2022-10-25T00:00:00"/>
    <n v="16707"/>
    <s v="Pam"/>
    <n v="1"/>
    <x v="4"/>
    <x v="4"/>
    <n v="10700"/>
    <n v="5.35"/>
    <n v="642"/>
    <m/>
    <m/>
    <x v="1"/>
    <m/>
    <x v="2"/>
    <x v="5"/>
  </r>
  <r>
    <d v="2022-10-25T00:00:00"/>
    <n v="16710"/>
    <s v="Scott"/>
    <n v="2"/>
    <x v="4"/>
    <x v="4"/>
    <n v="9680"/>
    <n v="4.84"/>
    <n v="580.79999999999995"/>
    <m/>
    <m/>
    <x v="1"/>
    <m/>
    <x v="2"/>
    <x v="5"/>
  </r>
  <r>
    <d v="2022-10-25T00:00:00"/>
    <n v="16722"/>
    <s v="Larry"/>
    <n v="3"/>
    <x v="4"/>
    <x v="4"/>
    <n v="17680"/>
    <n v="8.84"/>
    <n v="1060.8"/>
    <m/>
    <m/>
    <x v="1"/>
    <m/>
    <x v="2"/>
    <x v="5"/>
  </r>
  <r>
    <d v="2022-10-25T00:00:00"/>
    <n v="16699"/>
    <s v="Zach"/>
    <n v="4"/>
    <x v="4"/>
    <x v="4"/>
    <n v="9960"/>
    <n v="4.9800000000000004"/>
    <n v="597.6"/>
    <m/>
    <m/>
    <x v="1"/>
    <m/>
    <x v="2"/>
    <x v="5"/>
  </r>
  <r>
    <d v="2022-10-25T00:00:00"/>
    <n v="16687"/>
    <s v="bob"/>
    <s v="Rolloff"/>
    <x v="0"/>
    <x v="4"/>
    <n v="10280"/>
    <n v="5.14"/>
    <n v="616.79999999999995"/>
    <s v="Dump &amp; Return"/>
    <s v="268662-001"/>
    <x v="0"/>
    <m/>
    <x v="2"/>
    <x v="5"/>
  </r>
  <r>
    <d v="2022-10-25T00:00:00"/>
    <n v="16718"/>
    <s v="bob"/>
    <s v="Rolloff"/>
    <x v="0"/>
    <x v="4"/>
    <n v="5940"/>
    <n v="2.97"/>
    <n v="356.40000000000003"/>
    <s v="Final Pull"/>
    <s v="261821-002"/>
    <x v="0"/>
    <m/>
    <x v="2"/>
    <x v="5"/>
  </r>
  <r>
    <d v="2022-10-25T00:00:00"/>
    <n v="16702"/>
    <s v="Paul"/>
    <s v="Rolloff"/>
    <x v="0"/>
    <x v="4"/>
    <n v="2960"/>
    <n v="1.48"/>
    <n v="177.6"/>
    <s v="Dump &amp; Return"/>
    <n v="263833"/>
    <x v="0"/>
    <m/>
    <x v="2"/>
    <x v="5"/>
  </r>
  <r>
    <d v="2022-10-25T00:00:00"/>
    <n v="16682"/>
    <s v="Chad"/>
    <s v="Rolloff"/>
    <x v="0"/>
    <x v="4"/>
    <n v="8520"/>
    <n v="4.26"/>
    <n v="511.2"/>
    <s v="Dump &amp; Return"/>
    <n v="12802812"/>
    <x v="0"/>
    <m/>
    <x v="2"/>
    <x v="5"/>
  </r>
  <r>
    <d v="2022-10-25T00:00:00"/>
    <n v="16685"/>
    <s v="Chad"/>
    <s v="Rolloff"/>
    <x v="0"/>
    <x v="4"/>
    <n v="9700"/>
    <n v="4.8499999999999996"/>
    <n v="582"/>
    <s v="Dump &amp; Return"/>
    <s v="272723-002"/>
    <x v="0"/>
    <m/>
    <x v="2"/>
    <x v="5"/>
  </r>
  <r>
    <d v="2022-10-25T00:00:00"/>
    <n v="16697"/>
    <s v="Chad"/>
    <s v="Rolloff"/>
    <x v="0"/>
    <x v="4"/>
    <n v="4000"/>
    <n v="2"/>
    <n v="240"/>
    <s v="Final Pull"/>
    <n v="266453"/>
    <x v="0"/>
    <m/>
    <x v="2"/>
    <x v="5"/>
  </r>
  <r>
    <d v="2022-10-25T00:00:00"/>
    <n v="16713"/>
    <s v="Chad"/>
    <s v="Rolloff"/>
    <x v="0"/>
    <x v="4"/>
    <n v="3300"/>
    <n v="1.65"/>
    <n v="198"/>
    <s v="Dump &amp; Return"/>
    <n v="273083"/>
    <x v="0"/>
    <m/>
    <x v="2"/>
    <x v="5"/>
  </r>
  <r>
    <d v="2022-10-26T00:00:00"/>
    <n v="16736"/>
    <s v="Scott"/>
    <n v="1"/>
    <x v="3"/>
    <x v="4"/>
    <n v="9260"/>
    <n v="4.63"/>
    <n v="555.6"/>
    <m/>
    <m/>
    <x v="1"/>
    <m/>
    <x v="2"/>
    <x v="5"/>
  </r>
  <r>
    <d v="2022-10-26T00:00:00"/>
    <n v="16766"/>
    <s v="Scott"/>
    <n v="1"/>
    <x v="3"/>
    <x v="4"/>
    <n v="13260"/>
    <n v="6.63"/>
    <n v="795.6"/>
    <m/>
    <m/>
    <x v="1"/>
    <m/>
    <x v="2"/>
    <x v="5"/>
  </r>
  <r>
    <d v="2022-10-26T00:00:00"/>
    <n v="16755"/>
    <s v="Pam"/>
    <n v="2"/>
    <x v="4"/>
    <x v="4"/>
    <n v="15960"/>
    <n v="7.98"/>
    <n v="957.6"/>
    <m/>
    <m/>
    <x v="1"/>
    <m/>
    <x v="2"/>
    <x v="5"/>
  </r>
  <r>
    <d v="2022-10-26T00:00:00"/>
    <n v="16779"/>
    <s v="Larry"/>
    <n v="3"/>
    <x v="4"/>
    <x v="4"/>
    <n v="11220"/>
    <n v="5.61"/>
    <n v="673.2"/>
    <m/>
    <m/>
    <x v="1"/>
    <m/>
    <x v="2"/>
    <x v="5"/>
  </r>
  <r>
    <d v="2022-10-26T00:00:00"/>
    <n v="16750"/>
    <s v="Zach"/>
    <n v="4"/>
    <x v="4"/>
    <x v="4"/>
    <n v="15800"/>
    <n v="7.9"/>
    <n v="948"/>
    <m/>
    <m/>
    <x v="1"/>
    <m/>
    <x v="2"/>
    <x v="5"/>
  </r>
  <r>
    <d v="2022-10-26T00:00:00"/>
    <n v="16773"/>
    <s v="bob"/>
    <s v="Rolloff"/>
    <x v="1"/>
    <x v="4"/>
    <n v="5240"/>
    <n v="2.62"/>
    <n v="314.40000000000003"/>
    <s v="Final Pull"/>
    <s v="273937-002"/>
    <x v="3"/>
    <s v="KM Metal"/>
    <x v="0"/>
    <x v="5"/>
  </r>
  <r>
    <d v="2022-10-26T00:00:00"/>
    <n v="16751"/>
    <s v="Chad"/>
    <s v="Rolloff"/>
    <x v="0"/>
    <x v="4"/>
    <n v="2800"/>
    <n v="1.4"/>
    <n v="168"/>
    <s v="Dump &amp; Return"/>
    <n v="270389"/>
    <x v="0"/>
    <m/>
    <x v="2"/>
    <x v="5"/>
  </r>
  <r>
    <d v="2022-10-26T00:00:00"/>
    <n v="16731"/>
    <s v="dave"/>
    <s v="Rolloff"/>
    <x v="0"/>
    <x v="4"/>
    <n v="8860"/>
    <n v="4.43"/>
    <n v="531.59999999999991"/>
    <s v="Final Pull"/>
    <n v="12802812"/>
    <x v="0"/>
    <m/>
    <x v="2"/>
    <x v="5"/>
  </r>
  <r>
    <d v="2022-10-26T00:00:00"/>
    <n v="16729"/>
    <s v="dave"/>
    <s v="Rolloff"/>
    <x v="0"/>
    <x v="4"/>
    <n v="2520"/>
    <n v="1.26"/>
    <n v="151.19999999999999"/>
    <s v="Dump &amp; Return"/>
    <s v="270950-001"/>
    <x v="0"/>
    <m/>
    <x v="2"/>
    <x v="5"/>
  </r>
  <r>
    <d v="2022-10-26T00:00:00"/>
    <n v="16743"/>
    <s v="dave"/>
    <s v="Rolloff"/>
    <x v="0"/>
    <x v="4"/>
    <n v="3840"/>
    <n v="1.92"/>
    <n v="230.39999999999998"/>
    <s v="Dump &amp; Return"/>
    <n v="263310"/>
    <x v="0"/>
    <m/>
    <x v="2"/>
    <x v="5"/>
  </r>
  <r>
    <d v="2022-10-27T00:00:00"/>
    <n v="16784"/>
    <s v="Larry"/>
    <n v="1"/>
    <x v="4"/>
    <x v="4"/>
    <n v="7860"/>
    <n v="3.93"/>
    <n v="471.6"/>
    <m/>
    <m/>
    <x v="1"/>
    <m/>
    <x v="2"/>
    <x v="5"/>
  </r>
  <r>
    <d v="2022-10-27T00:00:00"/>
    <n v="16828"/>
    <s v="Larry"/>
    <n v="1"/>
    <x v="4"/>
    <x v="4"/>
    <n v="12920"/>
    <n v="6.46"/>
    <n v="775.2"/>
    <m/>
    <m/>
    <x v="1"/>
    <m/>
    <x v="2"/>
    <x v="5"/>
  </r>
  <r>
    <d v="2022-10-27T00:00:00"/>
    <n v="16814"/>
    <s v="Pam"/>
    <n v="2"/>
    <x v="4"/>
    <x v="4"/>
    <n v="14360"/>
    <n v="7.18"/>
    <n v="861.59999999999991"/>
    <m/>
    <m/>
    <x v="1"/>
    <m/>
    <x v="2"/>
    <x v="5"/>
  </r>
  <r>
    <d v="2022-10-27T00:00:00"/>
    <n v="16816"/>
    <s v="Scott"/>
    <n v="3"/>
    <x v="4"/>
    <x v="4"/>
    <n v="13440"/>
    <n v="6.72"/>
    <n v="806.4"/>
    <m/>
    <m/>
    <x v="1"/>
    <m/>
    <x v="2"/>
    <x v="5"/>
  </r>
  <r>
    <d v="2022-10-27T00:00:00"/>
    <n v="16791"/>
    <s v="bob"/>
    <s v="Rolloff"/>
    <x v="0"/>
    <x v="4"/>
    <n v="5640"/>
    <n v="2.82"/>
    <n v="338.4"/>
    <s v="Dump &amp; Return"/>
    <n v="271296"/>
    <x v="0"/>
    <m/>
    <x v="2"/>
    <x v="5"/>
  </r>
  <r>
    <d v="2022-10-27T00:00:00"/>
    <n v="16783"/>
    <s v="bob"/>
    <s v="Rolloff"/>
    <x v="0"/>
    <x v="4"/>
    <n v="1380"/>
    <n v="0.69"/>
    <n v="82.8"/>
    <s v="Final Pull"/>
    <s v="12802369-002"/>
    <x v="0"/>
    <m/>
    <x v="2"/>
    <x v="5"/>
  </r>
  <r>
    <d v="2022-10-27T00:00:00"/>
    <n v="16782"/>
    <s v="bob"/>
    <s v="Rolloff"/>
    <x v="0"/>
    <x v="4"/>
    <n v="4060"/>
    <n v="2.0299999999999998"/>
    <n v="243.59999999999997"/>
    <s v="Final Pull"/>
    <n v="12802363"/>
    <x v="0"/>
    <m/>
    <x v="2"/>
    <x v="5"/>
  </r>
  <r>
    <d v="2022-10-28T00:00:00"/>
    <n v="16847"/>
    <s v="Pam"/>
    <n v="1"/>
    <x v="3"/>
    <x v="4"/>
    <n v="18140"/>
    <n v="9.07"/>
    <n v="1088.4000000000001"/>
    <m/>
    <m/>
    <x v="1"/>
    <m/>
    <x v="2"/>
    <x v="5"/>
  </r>
  <r>
    <d v="2022-10-28T00:00:00"/>
    <n v="16867"/>
    <s v="Pam"/>
    <n v="1"/>
    <x v="3"/>
    <x v="4"/>
    <n v="8800"/>
    <n v="4.4000000000000004"/>
    <n v="528"/>
    <m/>
    <m/>
    <x v="1"/>
    <m/>
    <x v="2"/>
    <x v="5"/>
  </r>
  <r>
    <d v="2022-10-28T00:00:00"/>
    <n v="16865"/>
    <s v="Scott"/>
    <n v="2"/>
    <x v="4"/>
    <x v="4"/>
    <n v="18520"/>
    <n v="9.26"/>
    <n v="1111.2"/>
    <m/>
    <m/>
    <x v="1"/>
    <m/>
    <x v="2"/>
    <x v="5"/>
  </r>
  <r>
    <d v="2022-10-28T00:00:00"/>
    <n v="16870"/>
    <s v="Zach"/>
    <n v="3"/>
    <x v="4"/>
    <x v="4"/>
    <n v="10560"/>
    <n v="5.28"/>
    <n v="633.6"/>
    <m/>
    <m/>
    <x v="1"/>
    <m/>
    <x v="2"/>
    <x v="5"/>
  </r>
  <r>
    <d v="2022-10-28T00:00:00"/>
    <n v="16854"/>
    <s v="bob"/>
    <s v="Rolloff"/>
    <x v="0"/>
    <x v="4"/>
    <n v="9400"/>
    <n v="4.7"/>
    <n v="564"/>
    <s v="Dump &amp; Return"/>
    <n v="262601"/>
    <x v="0"/>
    <m/>
    <x v="2"/>
    <x v="5"/>
  </r>
  <r>
    <d v="2022-10-28T00:00:00"/>
    <m/>
    <s v="bob"/>
    <s v="Rolloff"/>
    <x v="0"/>
    <x v="4"/>
    <m/>
    <n v="0"/>
    <n v="0"/>
    <s v="Delivery"/>
    <n v="12803073"/>
    <x v="0"/>
    <m/>
    <x v="2"/>
    <x v="5"/>
  </r>
  <r>
    <d v="2022-10-28T00:00:00"/>
    <n v="16886"/>
    <s v="bob"/>
    <s v="Rolloff"/>
    <x v="0"/>
    <x v="4"/>
    <n v="9980"/>
    <n v="4.99"/>
    <n v="598.80000000000007"/>
    <s v="Dump &amp; Return"/>
    <s v="268662-001"/>
    <x v="0"/>
    <m/>
    <x v="2"/>
    <x v="5"/>
  </r>
  <r>
    <d v="2022-10-31T00:00:00"/>
    <n v="16960"/>
    <s v="Pam"/>
    <n v="1"/>
    <x v="3"/>
    <x v="4"/>
    <n v="15260"/>
    <n v="7.63"/>
    <n v="915.6"/>
    <m/>
    <m/>
    <x v="1"/>
    <m/>
    <x v="2"/>
    <x v="5"/>
  </r>
  <r>
    <d v="2022-10-31T00:00:00"/>
    <n v="17000"/>
    <s v="Pam"/>
    <n v="1"/>
    <x v="3"/>
    <x v="4"/>
    <n v="11220"/>
    <n v="5.61"/>
    <n v="673.2"/>
    <m/>
    <m/>
    <x v="1"/>
    <m/>
    <x v="2"/>
    <x v="5"/>
  </r>
  <r>
    <d v="2022-10-31T00:00:00"/>
    <n v="17012"/>
    <s v="Larry"/>
    <n v="2"/>
    <x v="4"/>
    <x v="4"/>
    <n v="10240"/>
    <n v="5.12"/>
    <n v="614.4"/>
    <m/>
    <m/>
    <x v="1"/>
    <m/>
    <x v="2"/>
    <x v="5"/>
  </r>
  <r>
    <d v="2022-10-31T00:00:00"/>
    <n v="16997"/>
    <s v="Scott"/>
    <n v="3"/>
    <x v="4"/>
    <x v="4"/>
    <n v="18580"/>
    <n v="9.2899999999999991"/>
    <n v="1114.8"/>
    <m/>
    <m/>
    <x v="1"/>
    <m/>
    <x v="2"/>
    <x v="5"/>
  </r>
  <r>
    <d v="2022-10-31T00:00:00"/>
    <n v="17009"/>
    <s v="Zach"/>
    <n v="4"/>
    <x v="4"/>
    <x v="4"/>
    <n v="10880"/>
    <n v="5.44"/>
    <n v="652.80000000000007"/>
    <m/>
    <m/>
    <x v="1"/>
    <m/>
    <x v="2"/>
    <x v="5"/>
  </r>
  <r>
    <d v="2022-10-31T00:00:00"/>
    <n v="16964"/>
    <s v="bob"/>
    <s v="Rolloff"/>
    <x v="0"/>
    <x v="4"/>
    <n v="4160"/>
    <n v="2.08"/>
    <n v="249.60000000000002"/>
    <s v="Final Pull"/>
    <n v="262591"/>
    <x v="0"/>
    <m/>
    <x v="2"/>
    <x v="5"/>
  </r>
  <r>
    <d v="2022-10-31T00:00:00"/>
    <n v="16990"/>
    <s v="bob"/>
    <s v="Rolloff"/>
    <x v="0"/>
    <x v="4"/>
    <n v="3440"/>
    <n v="1.72"/>
    <n v="206.4"/>
    <s v="Final Pull"/>
    <s v="260315-001"/>
    <x v="0"/>
    <m/>
    <x v="2"/>
    <x v="5"/>
  </r>
  <r>
    <d v="2022-10-31T00:00:00"/>
    <n v="16981"/>
    <s v="Paul"/>
    <s v="Rolloff"/>
    <x v="0"/>
    <x v="4"/>
    <n v="3280"/>
    <n v="1.64"/>
    <n v="196.79999999999998"/>
    <s v="Dump &amp; Return"/>
    <n v="269949"/>
    <x v="0"/>
    <m/>
    <x v="2"/>
    <x v="5"/>
  </r>
  <r>
    <d v="2022-10-31T00:00:00"/>
    <n v="16996"/>
    <s v="Paul"/>
    <s v="Rolloff"/>
    <x v="0"/>
    <x v="4"/>
    <n v="3500"/>
    <n v="1.75"/>
    <n v="210"/>
    <s v="Dump &amp; Return"/>
    <s v="260315-002"/>
    <x v="0"/>
    <m/>
    <x v="2"/>
    <x v="5"/>
  </r>
  <r>
    <d v="2022-11-01T00:00:00"/>
    <n v="17044"/>
    <s v="Pam"/>
    <n v="1"/>
    <x v="4"/>
    <x v="4"/>
    <n v="13040"/>
    <n v="6.52"/>
    <n v="782.4"/>
    <m/>
    <m/>
    <x v="1"/>
    <m/>
    <x v="2"/>
    <x v="6"/>
  </r>
  <r>
    <d v="2022-11-01T00:00:00"/>
    <n v="17075"/>
    <s v="Pam"/>
    <n v="1"/>
    <x v="4"/>
    <x v="4"/>
    <n v="10840"/>
    <n v="5.42"/>
    <n v="650.4"/>
    <m/>
    <m/>
    <x v="1"/>
    <m/>
    <x v="2"/>
    <x v="6"/>
  </r>
  <r>
    <d v="2022-11-01T00:00:00"/>
    <n v="17067"/>
    <s v="Scott"/>
    <n v="2"/>
    <x v="4"/>
    <x v="4"/>
    <n v="10500"/>
    <n v="5.25"/>
    <n v="630"/>
    <m/>
    <m/>
    <x v="1"/>
    <m/>
    <x v="2"/>
    <x v="6"/>
  </r>
  <r>
    <d v="2022-11-01T00:00:00"/>
    <n v="17076"/>
    <s v="Larry"/>
    <n v="3"/>
    <x v="4"/>
    <x v="4"/>
    <n v="18260"/>
    <n v="9.1300000000000008"/>
    <n v="1095.6000000000001"/>
    <m/>
    <m/>
    <x v="1"/>
    <m/>
    <x v="2"/>
    <x v="6"/>
  </r>
  <r>
    <d v="2022-11-01T00:00:00"/>
    <d v="1946-09-12T00:00:00"/>
    <s v="Zac"/>
    <n v="4"/>
    <x v="4"/>
    <x v="4"/>
    <n v="9520"/>
    <n v="4.76"/>
    <n v="571.19999999999993"/>
    <m/>
    <m/>
    <x v="1"/>
    <m/>
    <x v="2"/>
    <x v="6"/>
  </r>
  <r>
    <d v="2022-11-01T00:00:00"/>
    <n v="17055"/>
    <s v="bob"/>
    <s v="Rolloff"/>
    <x v="0"/>
    <x v="4"/>
    <n v="7500"/>
    <n v="3.75"/>
    <n v="450"/>
    <s v="Dump &amp; Return"/>
    <s v="272723-002"/>
    <x v="0"/>
    <m/>
    <x v="2"/>
    <x v="6"/>
  </r>
  <r>
    <d v="2022-11-01T00:00:00"/>
    <n v="17031"/>
    <s v="bob"/>
    <s v="Rolloff"/>
    <x v="0"/>
    <x v="4"/>
    <n v="3460"/>
    <n v="1.73"/>
    <n v="207.6"/>
    <s v="Dump &amp; Return"/>
    <n v="273083"/>
    <x v="0"/>
    <m/>
    <x v="2"/>
    <x v="6"/>
  </r>
  <r>
    <d v="2022-11-01T00:00:00"/>
    <n v="17028"/>
    <s v="bob"/>
    <s v="Rolloff"/>
    <x v="0"/>
    <x v="4"/>
    <n v="6080"/>
    <n v="3.04"/>
    <n v="364.8"/>
    <s v="Dump &amp; Return"/>
    <s v="272077-001"/>
    <x v="0"/>
    <m/>
    <x v="2"/>
    <x v="6"/>
  </r>
  <r>
    <d v="2022-11-01T00:00:00"/>
    <n v="17040"/>
    <s v="bob"/>
    <s v="Rolloff"/>
    <x v="0"/>
    <x v="4"/>
    <n v="19500"/>
    <n v="9.75"/>
    <n v="1170"/>
    <s v="Dump &amp; Return"/>
    <n v="12803066"/>
    <x v="0"/>
    <m/>
    <x v="2"/>
    <x v="6"/>
  </r>
  <r>
    <d v="2022-11-01T00:00:00"/>
    <n v="17046"/>
    <s v="bob"/>
    <s v="Rolloff"/>
    <x v="0"/>
    <x v="4"/>
    <n v="9860"/>
    <n v="4.93"/>
    <n v="591.59999999999991"/>
    <s v="Final Pull"/>
    <n v="12803073"/>
    <x v="0"/>
    <m/>
    <x v="2"/>
    <x v="6"/>
  </r>
  <r>
    <d v="2022-11-01T00:00:00"/>
    <d v="1946-10-04T00:00:00"/>
    <s v="Paul"/>
    <s v="Rolloff"/>
    <x v="0"/>
    <x v="4"/>
    <n v="9580"/>
    <n v="4.79"/>
    <n v="574.79999999999995"/>
    <s v="Dump &amp; Return"/>
    <s v="12797190-001"/>
    <x v="0"/>
    <m/>
    <x v="2"/>
    <x v="6"/>
  </r>
  <r>
    <d v="2022-11-02T00:00:00"/>
    <n v="17147"/>
    <s v="Chad"/>
    <n v="1"/>
    <x v="3"/>
    <x v="4"/>
    <n v="13880"/>
    <n v="6.94"/>
    <n v="832.80000000000007"/>
    <m/>
    <m/>
    <x v="1"/>
    <m/>
    <x v="2"/>
    <x v="6"/>
  </r>
  <r>
    <d v="2022-11-02T00:00:00"/>
    <n v="17105"/>
    <s v="Chad"/>
    <n v="1"/>
    <x v="3"/>
    <x v="4"/>
    <n v="10200"/>
    <n v="5.0999999999999996"/>
    <n v="612"/>
    <m/>
    <m/>
    <x v="1"/>
    <m/>
    <x v="2"/>
    <x v="6"/>
  </r>
  <r>
    <d v="2022-11-02T00:00:00"/>
    <n v="17120"/>
    <s v="Pam"/>
    <n v="2"/>
    <x v="4"/>
    <x v="4"/>
    <n v="10120"/>
    <n v="5.0599999999999996"/>
    <n v="607.19999999999993"/>
    <m/>
    <m/>
    <x v="1"/>
    <m/>
    <x v="2"/>
    <x v="6"/>
  </r>
  <r>
    <d v="2022-11-02T00:00:00"/>
    <n v="17137"/>
    <s v="Pam"/>
    <n v="2"/>
    <x v="4"/>
    <x v="4"/>
    <n v="8020"/>
    <n v="4.01"/>
    <n v="481.2"/>
    <m/>
    <m/>
    <x v="1"/>
    <m/>
    <x v="2"/>
    <x v="6"/>
  </r>
  <r>
    <d v="2022-11-02T00:00:00"/>
    <n v="17152"/>
    <s v="Larry"/>
    <n v="3"/>
    <x v="4"/>
    <x v="4"/>
    <n v="12760"/>
    <n v="6.38"/>
    <n v="765.6"/>
    <m/>
    <m/>
    <x v="1"/>
    <m/>
    <x v="2"/>
    <x v="6"/>
  </r>
  <r>
    <d v="2022-11-02T00:00:00"/>
    <n v="17126"/>
    <s v="Zac"/>
    <n v="4"/>
    <x v="4"/>
    <x v="4"/>
    <n v="17126"/>
    <n v="8.5630000000000006"/>
    <n v="1027.5600000000002"/>
    <m/>
    <m/>
    <x v="1"/>
    <m/>
    <x v="2"/>
    <x v="6"/>
  </r>
  <r>
    <d v="2022-11-02T00:00:00"/>
    <n v="17091"/>
    <s v="bob"/>
    <s v="Rolloff"/>
    <x v="0"/>
    <x v="4"/>
    <n v="7100"/>
    <n v="3.55"/>
    <n v="426"/>
    <s v="Final Pull"/>
    <s v="261357-002"/>
    <x v="0"/>
    <m/>
    <x v="2"/>
    <x v="6"/>
  </r>
  <r>
    <d v="2022-11-02T00:00:00"/>
    <n v="17092"/>
    <s v="bob"/>
    <s v="Rolloff"/>
    <x v="0"/>
    <x v="4"/>
    <n v="2420"/>
    <n v="1.21"/>
    <n v="145.19999999999999"/>
    <s v="Dump &amp; Return"/>
    <s v="270950-001"/>
    <x v="0"/>
    <m/>
    <x v="2"/>
    <x v="6"/>
  </r>
  <r>
    <d v="2022-11-02T00:00:00"/>
    <n v="17111"/>
    <s v="bob"/>
    <s v="Rolloff"/>
    <x v="0"/>
    <x v="4"/>
    <n v="3540"/>
    <n v="1.77"/>
    <n v="212.4"/>
    <s v="Final Pull"/>
    <s v="262847-002"/>
    <x v="0"/>
    <m/>
    <x v="2"/>
    <x v="6"/>
  </r>
  <r>
    <d v="2022-11-02T00:00:00"/>
    <n v="17115"/>
    <s v="bob "/>
    <s v="Rolloff"/>
    <x v="0"/>
    <x v="4"/>
    <n v="4200"/>
    <n v="2.1"/>
    <n v="252"/>
    <s v="Dump &amp; Return"/>
    <n v="12803049"/>
    <x v="0"/>
    <m/>
    <x v="2"/>
    <x v="6"/>
  </r>
  <r>
    <d v="2022-11-03T00:00:00"/>
    <n v="17161"/>
    <s v="Larry"/>
    <n v="1"/>
    <x v="4"/>
    <x v="4"/>
    <n v="8420"/>
    <n v="4.21"/>
    <n v="505.2"/>
    <m/>
    <m/>
    <x v="1"/>
    <m/>
    <x v="2"/>
    <x v="6"/>
  </r>
  <r>
    <d v="2022-11-03T00:00:00"/>
    <n v="17204"/>
    <s v="Larry"/>
    <n v="1"/>
    <x v="4"/>
    <x v="4"/>
    <n v="14220"/>
    <n v="7.11"/>
    <n v="853.2"/>
    <m/>
    <m/>
    <x v="1"/>
    <m/>
    <x v="2"/>
    <x v="6"/>
  </r>
  <r>
    <d v="2022-11-03T00:00:00"/>
    <n v="17189"/>
    <s v="Pam"/>
    <n v="2"/>
    <x v="4"/>
    <x v="4"/>
    <n v="16660"/>
    <n v="8.33"/>
    <n v="999.6"/>
    <m/>
    <m/>
    <x v="1"/>
    <m/>
    <x v="2"/>
    <x v="6"/>
  </r>
  <r>
    <d v="2022-11-03T00:00:00"/>
    <n v="17199"/>
    <s v="Chad"/>
    <n v="3"/>
    <x v="4"/>
    <x v="4"/>
    <n v="15820"/>
    <n v="7.91"/>
    <n v="949.2"/>
    <m/>
    <m/>
    <x v="1"/>
    <m/>
    <x v="2"/>
    <x v="6"/>
  </r>
  <r>
    <d v="2022-11-03T00:00:00"/>
    <n v="17165"/>
    <s v="Joey"/>
    <s v="Rolloff"/>
    <x v="0"/>
    <x v="4"/>
    <n v="12520"/>
    <n v="6.26"/>
    <n v="751.19999999999993"/>
    <s v="Final Pull"/>
    <n v="12803066"/>
    <x v="0"/>
    <m/>
    <x v="2"/>
    <x v="6"/>
  </r>
  <r>
    <d v="2022-11-03T00:00:00"/>
    <n v="17157"/>
    <s v="Joey"/>
    <s v="Rolloff"/>
    <x v="0"/>
    <x v="4"/>
    <n v="17220"/>
    <n v="8.61"/>
    <n v="1033.1999999999998"/>
    <s v="Dump &amp; Return"/>
    <s v="266663-001"/>
    <x v="0"/>
    <m/>
    <x v="2"/>
    <x v="6"/>
  </r>
  <r>
    <d v="2022-11-03T00:00:00"/>
    <n v="17174"/>
    <s v="Paul"/>
    <s v="Rolloff"/>
    <x v="0"/>
    <x v="4"/>
    <n v="10300"/>
    <n v="5.15"/>
    <n v="618"/>
    <s v="Dump &amp; Return"/>
    <n v="262601"/>
    <x v="0"/>
    <m/>
    <x v="2"/>
    <x v="6"/>
  </r>
  <r>
    <d v="2022-11-03T00:00:00"/>
    <n v="17193"/>
    <s v="Paul"/>
    <s v="Rolloff"/>
    <x v="0"/>
    <x v="4"/>
    <n v="3940"/>
    <n v="1.97"/>
    <n v="236.4"/>
    <s v="Final Pull"/>
    <s v="261827-003"/>
    <x v="0"/>
    <m/>
    <x v="2"/>
    <x v="6"/>
  </r>
  <r>
    <d v="2022-11-04T00:00:00"/>
    <n v="17218"/>
    <s v="Pam"/>
    <n v="1"/>
    <x v="3"/>
    <x v="4"/>
    <n v="16220"/>
    <n v="8.11"/>
    <n v="973.19999999999993"/>
    <m/>
    <m/>
    <x v="1"/>
    <m/>
    <x v="2"/>
    <x v="6"/>
  </r>
  <r>
    <d v="2022-11-04T00:00:00"/>
    <n v="17235"/>
    <s v="Pam"/>
    <n v="1"/>
    <x v="3"/>
    <x v="4"/>
    <n v="8120"/>
    <n v="4.0599999999999996"/>
    <n v="487.19999999999993"/>
    <m/>
    <m/>
    <x v="1"/>
    <m/>
    <x v="2"/>
    <x v="6"/>
  </r>
  <r>
    <d v="2022-11-04T00:00:00"/>
    <n v="17229"/>
    <s v="Scott"/>
    <n v="2"/>
    <x v="4"/>
    <x v="4"/>
    <n v="19540"/>
    <n v="9.77"/>
    <n v="1172.3999999999999"/>
    <m/>
    <m/>
    <x v="1"/>
    <m/>
    <x v="2"/>
    <x v="6"/>
  </r>
  <r>
    <d v="2022-11-04T00:00:00"/>
    <n v="17236"/>
    <s v="Larry"/>
    <n v="3"/>
    <x v="4"/>
    <x v="4"/>
    <n v="11580"/>
    <n v="5.79"/>
    <n v="694.8"/>
    <m/>
    <m/>
    <x v="1"/>
    <m/>
    <x v="2"/>
    <x v="6"/>
  </r>
  <r>
    <d v="2022-11-04T00:00:00"/>
    <n v="17222"/>
    <s v="bob"/>
    <s v="Rolloff"/>
    <x v="0"/>
    <x v="4"/>
    <n v="9000"/>
    <n v="4.5"/>
    <n v="540"/>
    <s v="Dump &amp; Return"/>
    <s v="268662-001"/>
    <x v="0"/>
    <m/>
    <x v="2"/>
    <x v="6"/>
  </r>
  <r>
    <d v="2022-11-04T00:00:00"/>
    <n v="17217"/>
    <s v="bob"/>
    <s v="Rolloff"/>
    <x v="0"/>
    <x v="4"/>
    <n v="3240"/>
    <n v="1.62"/>
    <n v="194.4"/>
    <s v="Dump &amp; Return"/>
    <n v="270658"/>
    <x v="0"/>
    <m/>
    <x v="2"/>
    <x v="6"/>
  </r>
  <r>
    <d v="2022-11-04T00:00:00"/>
    <n v="17216"/>
    <s v="bob"/>
    <s v="Rolloff"/>
    <x v="0"/>
    <x v="4"/>
    <n v="7340"/>
    <n v="3.67"/>
    <n v="440.4"/>
    <s v="Dump &amp; Return"/>
    <n v="271296"/>
    <x v="0"/>
    <m/>
    <x v="2"/>
    <x v="6"/>
  </r>
  <r>
    <d v="2022-11-04T00:00:00"/>
    <n v="17231"/>
    <s v="Chad"/>
    <s v="Rolloff"/>
    <x v="0"/>
    <x v="4"/>
    <n v="6240"/>
    <n v="3.12"/>
    <n v="374.40000000000003"/>
    <s v="Dump &amp; Return"/>
    <n v="12803049"/>
    <x v="0"/>
    <m/>
    <x v="2"/>
    <x v="6"/>
  </r>
  <r>
    <d v="2022-11-07T00:00:00"/>
    <n v="17291"/>
    <s v="Pam"/>
    <n v="1"/>
    <x v="3"/>
    <x v="4"/>
    <n v="17960"/>
    <n v="8.98"/>
    <n v="1077.6000000000001"/>
    <m/>
    <m/>
    <x v="1"/>
    <m/>
    <x v="2"/>
    <x v="6"/>
  </r>
  <r>
    <d v="2022-11-07T00:00:00"/>
    <n v="17320"/>
    <s v="Pam"/>
    <n v="1"/>
    <x v="3"/>
    <x v="4"/>
    <n v="9100"/>
    <n v="4.55"/>
    <n v="546"/>
    <m/>
    <m/>
    <x v="1"/>
    <m/>
    <x v="2"/>
    <x v="6"/>
  </r>
  <r>
    <d v="2022-11-07T00:00:00"/>
    <n v="17324"/>
    <s v="Larry"/>
    <n v="2"/>
    <x v="4"/>
    <x v="4"/>
    <n v="11540"/>
    <n v="5.77"/>
    <n v="692.4"/>
    <m/>
    <m/>
    <x v="1"/>
    <m/>
    <x v="2"/>
    <x v="6"/>
  </r>
  <r>
    <d v="2022-11-07T00:00:00"/>
    <n v="17315"/>
    <s v="Scott"/>
    <n v="3"/>
    <x v="4"/>
    <x v="4"/>
    <n v="19140"/>
    <n v="9.57"/>
    <n v="1148.4000000000001"/>
    <m/>
    <m/>
    <x v="1"/>
    <m/>
    <x v="2"/>
    <x v="6"/>
  </r>
  <r>
    <d v="2022-11-07T00:00:00"/>
    <n v="17321"/>
    <s v="Zac"/>
    <n v="4"/>
    <x v="4"/>
    <x v="4"/>
    <n v="13460"/>
    <n v="6.73"/>
    <n v="807.6"/>
    <m/>
    <m/>
    <x v="1"/>
    <m/>
    <x v="2"/>
    <x v="6"/>
  </r>
  <r>
    <d v="2022-11-07T00:00:00"/>
    <n v="17306"/>
    <s v="bob"/>
    <s v="Rolloff"/>
    <x v="0"/>
    <x v="4"/>
    <n v="5880"/>
    <n v="2.94"/>
    <n v="352.8"/>
    <s v="Dump &amp; Return"/>
    <n v="268979"/>
    <x v="0"/>
    <m/>
    <x v="2"/>
    <x v="6"/>
  </r>
  <r>
    <d v="2022-11-07T00:00:00"/>
    <n v="17283"/>
    <s v="bob"/>
    <s v="Rolloff"/>
    <x v="0"/>
    <x v="4"/>
    <n v="11460"/>
    <n v="5.73"/>
    <n v="687.6"/>
    <s v="Dump &amp; Return"/>
    <n v="264619"/>
    <x v="0"/>
    <m/>
    <x v="2"/>
    <x v="6"/>
  </r>
  <r>
    <d v="2022-11-07T00:00:00"/>
    <n v="17326"/>
    <s v="dave"/>
    <s v="Rolloff"/>
    <x v="0"/>
    <x v="4"/>
    <n v="9080"/>
    <n v="4.54"/>
    <n v="544.79999999999995"/>
    <s v="Dump &amp; Return"/>
    <n v="12803025"/>
    <x v="0"/>
    <m/>
    <x v="2"/>
    <x v="6"/>
  </r>
  <r>
    <d v="2022-11-07T00:00:00"/>
    <n v="17328"/>
    <s v="dave"/>
    <s v="Rolloff"/>
    <x v="0"/>
    <x v="4"/>
    <n v="8580"/>
    <n v="4.29"/>
    <n v="514.79999999999995"/>
    <s v="Dump &amp; Return"/>
    <s v="12797190-001"/>
    <x v="0"/>
    <m/>
    <x v="2"/>
    <x v="6"/>
  </r>
  <r>
    <d v="2022-11-08T00:00:00"/>
    <n v="17345"/>
    <s v="Pam"/>
    <n v="1"/>
    <x v="4"/>
    <x v="4"/>
    <n v="13300"/>
    <n v="6.65"/>
    <n v="798"/>
    <m/>
    <m/>
    <x v="1"/>
    <m/>
    <x v="2"/>
    <x v="6"/>
  </r>
  <r>
    <d v="2022-11-08T00:00:00"/>
    <n v="17371"/>
    <s v="Pam"/>
    <n v="1"/>
    <x v="4"/>
    <x v="4"/>
    <n v="12020"/>
    <n v="6.01"/>
    <n v="721.19999999999993"/>
    <m/>
    <m/>
    <x v="1"/>
    <m/>
    <x v="2"/>
    <x v="6"/>
  </r>
  <r>
    <d v="2022-11-08T00:00:00"/>
    <n v="17368"/>
    <s v="Scott"/>
    <n v="2"/>
    <x v="4"/>
    <x v="4"/>
    <n v="10360"/>
    <n v="5.18"/>
    <n v="621.59999999999991"/>
    <m/>
    <m/>
    <x v="1"/>
    <m/>
    <x v="2"/>
    <x v="6"/>
  </r>
  <r>
    <d v="2022-11-08T00:00:00"/>
    <n v="17383"/>
    <s v="Larry"/>
    <n v="3"/>
    <x v="4"/>
    <x v="4"/>
    <n v="19920"/>
    <n v="9.9600000000000009"/>
    <n v="1195.2"/>
    <m/>
    <m/>
    <x v="1"/>
    <m/>
    <x v="2"/>
    <x v="6"/>
  </r>
  <r>
    <d v="2022-11-08T00:00:00"/>
    <n v="17360"/>
    <s v="Zac"/>
    <n v="4"/>
    <x v="4"/>
    <x v="4"/>
    <n v="9100"/>
    <n v="4.55"/>
    <n v="546"/>
    <m/>
    <m/>
    <x v="1"/>
    <m/>
    <x v="2"/>
    <x v="6"/>
  </r>
  <r>
    <d v="2022-11-08T00:00:00"/>
    <n v="17349"/>
    <s v="dave"/>
    <s v="Rolloff"/>
    <x v="0"/>
    <x v="4"/>
    <n v="4760"/>
    <n v="2.38"/>
    <n v="285.59999999999997"/>
    <s v="Dump &amp; Return"/>
    <n v="12803049"/>
    <x v="0"/>
    <m/>
    <x v="2"/>
    <x v="6"/>
  </r>
  <r>
    <d v="2022-11-08T00:00:00"/>
    <n v="17348"/>
    <s v="dave"/>
    <s v="Rolloff"/>
    <x v="0"/>
    <x v="4"/>
    <n v="5460"/>
    <n v="2.73"/>
    <n v="327.60000000000002"/>
    <s v="Dump &amp; Return"/>
    <n v="12803049"/>
    <x v="0"/>
    <m/>
    <x v="2"/>
    <x v="6"/>
  </r>
  <r>
    <d v="2022-11-08T00:00:00"/>
    <n v="17362"/>
    <s v="bob"/>
    <s v="Rolloff"/>
    <x v="0"/>
    <x v="4"/>
    <n v="3900"/>
    <n v="1.95"/>
    <n v="234"/>
    <s v="Dump &amp; Return"/>
    <n v="268112"/>
    <x v="0"/>
    <m/>
    <x v="2"/>
    <x v="6"/>
  </r>
  <r>
    <d v="2022-11-08T00:00:00"/>
    <n v="17350"/>
    <s v="dave"/>
    <s v="Rolloff"/>
    <x v="0"/>
    <x v="4"/>
    <n v="11800"/>
    <n v="5.9"/>
    <n v="708"/>
    <s v="Dump &amp; Return"/>
    <n v="12803284"/>
    <x v="0"/>
    <m/>
    <x v="2"/>
    <x v="6"/>
  </r>
  <r>
    <d v="2022-11-08T00:00:00"/>
    <n v="17376"/>
    <s v="dave"/>
    <s v="Rolloff"/>
    <x v="0"/>
    <x v="4"/>
    <n v="12160"/>
    <n v="6.08"/>
    <n v="729.6"/>
    <s v="Dump &amp; Return"/>
    <n v="12803284"/>
    <x v="0"/>
    <m/>
    <x v="2"/>
    <x v="6"/>
  </r>
  <r>
    <d v="2022-11-09T00:00:00"/>
    <n v="17444"/>
    <s v="Scott"/>
    <n v="1"/>
    <x v="3"/>
    <x v="4"/>
    <n v="13900"/>
    <n v="6.95"/>
    <n v="834"/>
    <m/>
    <m/>
    <x v="1"/>
    <m/>
    <x v="2"/>
    <x v="6"/>
  </r>
  <r>
    <d v="2022-11-09T00:00:00"/>
    <n v="17402"/>
    <s v="Scott"/>
    <n v="1"/>
    <x v="3"/>
    <x v="4"/>
    <n v="10860"/>
    <n v="5.43"/>
    <n v="651.59999999999991"/>
    <m/>
    <m/>
    <x v="1"/>
    <m/>
    <x v="2"/>
    <x v="6"/>
  </r>
  <r>
    <d v="2022-11-09T00:00:00"/>
    <n v="17434"/>
    <s v="Pam"/>
    <n v="2"/>
    <x v="4"/>
    <x v="4"/>
    <n v="18400"/>
    <n v="9.1999999999999993"/>
    <n v="1104"/>
    <m/>
    <m/>
    <x v="1"/>
    <m/>
    <x v="2"/>
    <x v="6"/>
  </r>
  <r>
    <d v="2022-11-09T00:00:00"/>
    <n v="17450"/>
    <s v="Larry"/>
    <n v="3"/>
    <x v="4"/>
    <x v="4"/>
    <n v="11600"/>
    <n v="5.8"/>
    <n v="696"/>
    <m/>
    <m/>
    <x v="1"/>
    <m/>
    <x v="2"/>
    <x v="6"/>
  </r>
  <r>
    <d v="2022-11-09T00:00:00"/>
    <n v="17424"/>
    <s v="Zac"/>
    <n v="4"/>
    <x v="4"/>
    <x v="4"/>
    <n v="16900"/>
    <n v="8.4499999999999993"/>
    <n v="1013.9999999999999"/>
    <m/>
    <m/>
    <x v="1"/>
    <m/>
    <x v="2"/>
    <x v="6"/>
  </r>
  <r>
    <d v="2022-11-09T00:00:00"/>
    <n v="17422"/>
    <s v="bob "/>
    <s v="Rolloff"/>
    <x v="0"/>
    <x v="4"/>
    <n v="1980"/>
    <n v="0.99"/>
    <n v="118.8"/>
    <s v="Dump &amp; Return"/>
    <s v="270650-001"/>
    <x v="0"/>
    <m/>
    <x v="2"/>
    <x v="6"/>
  </r>
  <r>
    <d v="2022-11-09T00:00:00"/>
    <n v="17397"/>
    <s v="bob "/>
    <s v="Rolloff"/>
    <x v="0"/>
    <x v="4"/>
    <n v="3120"/>
    <n v="1.56"/>
    <n v="187.20000000000002"/>
    <s v="Dump &amp; Return"/>
    <s v="272859-002"/>
    <x v="0"/>
    <m/>
    <x v="2"/>
    <x v="6"/>
  </r>
  <r>
    <d v="2022-11-09T00:00:00"/>
    <n v="17416"/>
    <s v="bob"/>
    <s v="Rolloff"/>
    <x v="0"/>
    <x v="4"/>
    <n v="3900"/>
    <n v="1.95"/>
    <n v="234"/>
    <s v="Dump &amp; Return"/>
    <s v="266494-001"/>
    <x v="0"/>
    <m/>
    <x v="2"/>
    <x v="6"/>
  </r>
  <r>
    <d v="2022-11-09T00:00:00"/>
    <n v="17432"/>
    <s v="Paul"/>
    <s v="Rolloff"/>
    <x v="0"/>
    <x v="4"/>
    <n v="12640"/>
    <n v="6.32"/>
    <n v="758.40000000000009"/>
    <s v="Dump &amp; Return"/>
    <n v="12803284"/>
    <x v="0"/>
    <m/>
    <x v="2"/>
    <x v="6"/>
  </r>
  <r>
    <d v="2022-11-09T00:00:00"/>
    <n v="17405"/>
    <s v="dave"/>
    <s v="Rolloff"/>
    <x v="0"/>
    <x v="4"/>
    <n v="5620"/>
    <n v="2.81"/>
    <n v="337.2"/>
    <s v="Final Pull"/>
    <n v="264371"/>
    <x v="0"/>
    <m/>
    <x v="2"/>
    <x v="6"/>
  </r>
  <r>
    <d v="2022-11-09T00:00:00"/>
    <n v="17408"/>
    <s v="dave"/>
    <s v="Rolloff"/>
    <x v="0"/>
    <x v="4"/>
    <n v="3380"/>
    <n v="1.69"/>
    <n v="202.79999999999998"/>
    <s v="Dump &amp; Return"/>
    <n v="263833"/>
    <x v="0"/>
    <m/>
    <x v="2"/>
    <x v="6"/>
  </r>
  <r>
    <d v="2022-11-09T00:00:00"/>
    <n v="17418"/>
    <s v="dave"/>
    <s v="Rolloff"/>
    <x v="0"/>
    <x v="4"/>
    <n v="12520"/>
    <n v="6.26"/>
    <n v="751.19999999999993"/>
    <s v="Dump &amp; Return"/>
    <s v="268662-001"/>
    <x v="0"/>
    <m/>
    <x v="2"/>
    <x v="6"/>
  </r>
  <r>
    <d v="2022-11-10T00:00:00"/>
    <n v="17461"/>
    <s v="Larry"/>
    <n v="1"/>
    <x v="4"/>
    <x v="4"/>
    <n v="8080"/>
    <n v="4.04"/>
    <n v="484.8"/>
    <m/>
    <m/>
    <x v="1"/>
    <m/>
    <x v="2"/>
    <x v="6"/>
  </r>
  <r>
    <d v="2022-11-10T00:00:00"/>
    <n v="17504"/>
    <s v="Larry"/>
    <n v="1"/>
    <x v="4"/>
    <x v="4"/>
    <n v="13660"/>
    <n v="6.83"/>
    <n v="819.6"/>
    <m/>
    <m/>
    <x v="1"/>
    <m/>
    <x v="2"/>
    <x v="6"/>
  </r>
  <r>
    <d v="2022-11-10T00:00:00"/>
    <n v="17494"/>
    <s v="Pam"/>
    <n v="2"/>
    <x v="4"/>
    <x v="4"/>
    <n v="17720"/>
    <n v="8.86"/>
    <n v="1063.1999999999998"/>
    <m/>
    <m/>
    <x v="1"/>
    <m/>
    <x v="2"/>
    <x v="6"/>
  </r>
  <r>
    <d v="2022-11-10T00:00:00"/>
    <n v="17455"/>
    <s v="Scott"/>
    <n v="3"/>
    <x v="4"/>
    <x v="4"/>
    <n v="3980"/>
    <n v="1.99"/>
    <n v="238.8"/>
    <m/>
    <m/>
    <x v="1"/>
    <m/>
    <x v="2"/>
    <x v="6"/>
  </r>
  <r>
    <d v="2022-11-10T00:00:00"/>
    <n v="17503"/>
    <s v="Scott"/>
    <n v="3"/>
    <x v="4"/>
    <x v="4"/>
    <n v="11640"/>
    <n v="5.82"/>
    <n v="698.40000000000009"/>
    <m/>
    <m/>
    <x v="1"/>
    <m/>
    <x v="2"/>
    <x v="6"/>
  </r>
  <r>
    <d v="2022-11-10T00:00:00"/>
    <n v="17469"/>
    <s v="bob"/>
    <s v="Rolloff"/>
    <x v="0"/>
    <x v="4"/>
    <n v="11200"/>
    <n v="5.6"/>
    <n v="672"/>
    <s v="Dump &amp; Return"/>
    <n v="12803284"/>
    <x v="0"/>
    <m/>
    <x v="2"/>
    <x v="6"/>
  </r>
  <r>
    <d v="2022-11-10T00:00:00"/>
    <n v="17468"/>
    <s v="bob"/>
    <s v="Rolloff"/>
    <x v="0"/>
    <x v="4"/>
    <n v="3300"/>
    <n v="1.65"/>
    <n v="198"/>
    <s v="Dump &amp; Return"/>
    <n v="270389"/>
    <x v="0"/>
    <m/>
    <x v="2"/>
    <x v="6"/>
  </r>
  <r>
    <d v="2022-11-10T00:00:00"/>
    <n v="17463"/>
    <s v="bob"/>
    <s v="Rolloff"/>
    <x v="0"/>
    <x v="4"/>
    <n v="2700"/>
    <n v="1.35"/>
    <n v="162"/>
    <s v="Dump &amp; Return"/>
    <n v="269949"/>
    <x v="0"/>
    <m/>
    <x v="2"/>
    <x v="6"/>
  </r>
  <r>
    <d v="2022-11-10T00:00:00"/>
    <n v="17467"/>
    <s v="bob"/>
    <s v="Rolloff"/>
    <x v="0"/>
    <x v="4"/>
    <n v="9780"/>
    <n v="4.8899999999999997"/>
    <n v="586.79999999999995"/>
    <s v="Dump &amp; Return"/>
    <n v="12803284"/>
    <x v="0"/>
    <m/>
    <x v="2"/>
    <x v="6"/>
  </r>
  <r>
    <d v="2022-11-10T00:00:00"/>
    <n v="17480"/>
    <s v="Paul"/>
    <s v="Rolloff"/>
    <x v="0"/>
    <x v="4"/>
    <n v="6780"/>
    <n v="3.39"/>
    <n v="406.8"/>
    <s v="Dump &amp; Return"/>
    <n v="12803049"/>
    <x v="0"/>
    <m/>
    <x v="2"/>
    <x v="6"/>
  </r>
  <r>
    <d v="2022-11-10T00:00:00"/>
    <n v="17477"/>
    <s v="Paul"/>
    <s v="Rolloff"/>
    <x v="0"/>
    <x v="4"/>
    <n v="8860"/>
    <n v="4.43"/>
    <n v="531.59999999999991"/>
    <s v="Dump &amp; Return"/>
    <n v="262601"/>
    <x v="0"/>
    <m/>
    <x v="2"/>
    <x v="6"/>
  </r>
  <r>
    <d v="2022-11-10T00:00:00"/>
    <d v="1947-11-10T00:00:00"/>
    <s v="dave"/>
    <s v="Rolloff"/>
    <x v="0"/>
    <x v="4"/>
    <n v="13860"/>
    <n v="6.93"/>
    <n v="831.59999999999991"/>
    <s v="Dump &amp; Return"/>
    <n v="12803284"/>
    <x v="0"/>
    <m/>
    <x v="2"/>
    <x v="6"/>
  </r>
  <r>
    <d v="2022-11-11T00:00:00"/>
    <n v="17514"/>
    <s v="Pam"/>
    <n v="1"/>
    <x v="3"/>
    <x v="4"/>
    <n v="15080"/>
    <n v="7.54"/>
    <n v="904.8"/>
    <m/>
    <m/>
    <x v="1"/>
    <m/>
    <x v="2"/>
    <x v="6"/>
  </r>
  <r>
    <d v="2022-11-11T00:00:00"/>
    <n v="17549"/>
    <s v="Pam"/>
    <n v="1"/>
    <x v="4"/>
    <x v="4"/>
    <n v="9980"/>
    <n v="4.99"/>
    <n v="598.80000000000007"/>
    <m/>
    <m/>
    <x v="1"/>
    <m/>
    <x v="2"/>
    <x v="6"/>
  </r>
  <r>
    <d v="2022-11-11T00:00:00"/>
    <n v="17543"/>
    <s v="Scott"/>
    <n v="2"/>
    <x v="4"/>
    <x v="4"/>
    <n v="21420"/>
    <n v="10.71"/>
    <n v="1285.2"/>
    <m/>
    <m/>
    <x v="1"/>
    <m/>
    <x v="2"/>
    <x v="6"/>
  </r>
  <r>
    <d v="2022-11-11T00:00:00"/>
    <n v="17568"/>
    <s v="Larry"/>
    <n v="3"/>
    <x v="4"/>
    <x v="4"/>
    <n v="12500"/>
    <n v="6.25"/>
    <n v="750"/>
    <m/>
    <m/>
    <x v="1"/>
    <m/>
    <x v="2"/>
    <x v="6"/>
  </r>
  <r>
    <d v="2022-11-11T00:00:00"/>
    <n v="17546"/>
    <s v="bob"/>
    <s v="Rolloff"/>
    <x v="0"/>
    <x v="4"/>
    <n v="5120"/>
    <n v="2.56"/>
    <n v="307.2"/>
    <s v="Final Pull"/>
    <n v="273744"/>
    <x v="0"/>
    <m/>
    <x v="2"/>
    <x v="6"/>
  </r>
  <r>
    <d v="2022-11-11T00:00:00"/>
    <n v="17512"/>
    <s v="bob"/>
    <s v="Rolloff"/>
    <x v="0"/>
    <x v="4"/>
    <n v="7180"/>
    <n v="3.59"/>
    <n v="430.79999999999995"/>
    <s v="Dump &amp; Return"/>
    <s v="268662-001"/>
    <x v="0"/>
    <m/>
    <x v="2"/>
    <x v="6"/>
  </r>
  <r>
    <d v="2022-11-11T00:00:00"/>
    <n v="17532"/>
    <s v="bob"/>
    <s v="Rolloff"/>
    <x v="0"/>
    <x v="4"/>
    <n v="5340"/>
    <n v="2.67"/>
    <n v="320.39999999999998"/>
    <s v="Final Pull"/>
    <n v="12799644"/>
    <x v="0"/>
    <m/>
    <x v="2"/>
    <x v="6"/>
  </r>
  <r>
    <d v="2022-11-11T00:00:00"/>
    <n v="17513"/>
    <s v="Paul"/>
    <s v="Rolloff"/>
    <x v="0"/>
    <x v="4"/>
    <n v="3120"/>
    <n v="1.56"/>
    <n v="187.20000000000002"/>
    <s v="Dump &amp; Return"/>
    <n v="273083"/>
    <x v="0"/>
    <m/>
    <x v="2"/>
    <x v="6"/>
  </r>
  <r>
    <d v="2022-11-11T00:00:00"/>
    <n v="17518"/>
    <s v="Paul"/>
    <s v="Rolloff"/>
    <x v="0"/>
    <x v="4"/>
    <n v="7620"/>
    <n v="3.81"/>
    <n v="457.2"/>
    <s v="Dump &amp; Return"/>
    <s v="265652-002"/>
    <x v="0"/>
    <m/>
    <x v="2"/>
    <x v="6"/>
  </r>
  <r>
    <d v="2022-11-11T00:00:00"/>
    <n v="17535"/>
    <s v="Paul"/>
    <s v="Rolloff"/>
    <x v="0"/>
    <x v="4"/>
    <n v="22360"/>
    <n v="11.18"/>
    <n v="1341.6"/>
    <s v="Dump &amp; Return"/>
    <n v="12803284"/>
    <x v="0"/>
    <m/>
    <x v="2"/>
    <x v="6"/>
  </r>
  <r>
    <d v="2022-11-11T00:00:00"/>
    <n v="17547"/>
    <s v="dave"/>
    <s v="Rolloff"/>
    <x v="0"/>
    <x v="4"/>
    <n v="8680"/>
    <n v="4.34"/>
    <n v="520.79999999999995"/>
    <s v="Final Pull"/>
    <n v="1280325"/>
    <x v="0"/>
    <m/>
    <x v="2"/>
    <x v="6"/>
  </r>
  <r>
    <d v="2022-11-14T00:00:00"/>
    <n v="17638"/>
    <s v="Pam"/>
    <n v="1"/>
    <x v="3"/>
    <x v="4"/>
    <n v="16700"/>
    <n v="8.35"/>
    <n v="1002"/>
    <m/>
    <m/>
    <x v="1"/>
    <m/>
    <x v="2"/>
    <x v="6"/>
  </r>
  <r>
    <d v="2022-11-14T00:00:00"/>
    <n v="17670"/>
    <s v="Pam"/>
    <n v="1"/>
    <x v="3"/>
    <x v="4"/>
    <n v="10940"/>
    <n v="5.47"/>
    <n v="656.4"/>
    <m/>
    <m/>
    <x v="1"/>
    <m/>
    <x v="2"/>
    <x v="6"/>
  </r>
  <r>
    <d v="2022-11-14T00:00:00"/>
    <n v="17686"/>
    <s v="Larry"/>
    <n v="2"/>
    <x v="4"/>
    <x v="4"/>
    <n v="12880"/>
    <n v="6.44"/>
    <n v="772.80000000000007"/>
    <m/>
    <m/>
    <x v="1"/>
    <m/>
    <x v="2"/>
    <x v="6"/>
  </r>
  <r>
    <d v="2022-11-14T00:00:00"/>
    <n v="17676"/>
    <s v="Scott"/>
    <n v="3"/>
    <x v="4"/>
    <x v="4"/>
    <n v="18540"/>
    <n v="9.27"/>
    <n v="1112.3999999999999"/>
    <m/>
    <m/>
    <x v="1"/>
    <m/>
    <x v="2"/>
    <x v="6"/>
  </r>
  <r>
    <d v="2022-11-14T00:00:00"/>
    <n v="17678"/>
    <s v="Zac"/>
    <n v="4"/>
    <x v="4"/>
    <x v="4"/>
    <n v="12240"/>
    <n v="6.12"/>
    <n v="734.4"/>
    <m/>
    <m/>
    <x v="1"/>
    <m/>
    <x v="2"/>
    <x v="6"/>
  </r>
  <r>
    <d v="2022-11-14T00:00:00"/>
    <n v="17639"/>
    <s v="bob"/>
    <s v="Rolloff"/>
    <x v="0"/>
    <x v="4"/>
    <n v="8800"/>
    <n v="4.4000000000000004"/>
    <n v="528"/>
    <s v="Final Pull"/>
    <m/>
    <x v="0"/>
    <m/>
    <x v="2"/>
    <x v="6"/>
  </r>
  <r>
    <d v="2022-11-14T00:00:00"/>
    <n v="17637"/>
    <s v="bob"/>
    <s v="Rolloff"/>
    <x v="0"/>
    <x v="4"/>
    <n v="23660"/>
    <n v="11.83"/>
    <n v="1419.6"/>
    <s v="Final Pull"/>
    <n v="12803284"/>
    <x v="0"/>
    <m/>
    <x v="2"/>
    <x v="6"/>
  </r>
  <r>
    <d v="2022-11-14T00:00:00"/>
    <n v="17648"/>
    <s v="bob"/>
    <s v="Rolloff"/>
    <x v="0"/>
    <x v="4"/>
    <n v="4740"/>
    <n v="2.37"/>
    <n v="284.40000000000003"/>
    <s v="Dump &amp; Return"/>
    <n v="271296"/>
    <x v="0"/>
    <m/>
    <x v="2"/>
    <x v="6"/>
  </r>
  <r>
    <d v="2022-11-15T00:00:00"/>
    <n v="17744"/>
    <s v="Pam"/>
    <n v="1"/>
    <x v="4"/>
    <x v="4"/>
    <n v="10720"/>
    <n v="5.36"/>
    <n v="643.20000000000005"/>
    <m/>
    <m/>
    <x v="1"/>
    <m/>
    <x v="2"/>
    <x v="6"/>
  </r>
  <r>
    <d v="2022-11-15T00:00:00"/>
    <n v="17706"/>
    <s v="Pam"/>
    <n v="1"/>
    <x v="4"/>
    <x v="4"/>
    <n v="12720"/>
    <n v="6.36"/>
    <n v="763.2"/>
    <m/>
    <m/>
    <x v="1"/>
    <m/>
    <x v="2"/>
    <x v="6"/>
  </r>
  <r>
    <d v="2022-11-15T00:00:00"/>
    <n v="17752"/>
    <s v="Scott"/>
    <n v="2"/>
    <x v="4"/>
    <x v="4"/>
    <n v="8960"/>
    <n v="4.4800000000000004"/>
    <n v="537.6"/>
    <m/>
    <m/>
    <x v="1"/>
    <m/>
    <x v="2"/>
    <x v="6"/>
  </r>
  <r>
    <d v="2022-11-15T00:00:00"/>
    <n v="17761"/>
    <s v="Larry"/>
    <n v="3"/>
    <x v="4"/>
    <x v="4"/>
    <n v="16960"/>
    <n v="8.48"/>
    <n v="1017.6"/>
    <m/>
    <m/>
    <x v="1"/>
    <m/>
    <x v="2"/>
    <x v="6"/>
  </r>
  <r>
    <d v="2022-11-15T00:00:00"/>
    <n v="17730"/>
    <s v="Zac"/>
    <n v="4"/>
    <x v="4"/>
    <x v="4"/>
    <n v="8840"/>
    <n v="4.42"/>
    <n v="530.4"/>
    <m/>
    <m/>
    <x v="1"/>
    <m/>
    <x v="2"/>
    <x v="6"/>
  </r>
  <r>
    <d v="2022-11-15T00:00:00"/>
    <n v="17726"/>
    <s v="bob"/>
    <s v="Rolloff"/>
    <x v="0"/>
    <x v="4"/>
    <n v="3600"/>
    <n v="1.8"/>
    <n v="216"/>
    <s v="Dump &amp; Return"/>
    <s v="12800437-002"/>
    <x v="0"/>
    <m/>
    <x v="2"/>
    <x v="6"/>
  </r>
  <r>
    <d v="2022-11-15T00:00:00"/>
    <n v="17714"/>
    <s v="Paul"/>
    <s v="Rolloff"/>
    <x v="0"/>
    <x v="4"/>
    <n v="6600"/>
    <n v="3.3"/>
    <n v="396"/>
    <s v="Dump &amp; Return"/>
    <n v="271296"/>
    <x v="0"/>
    <m/>
    <x v="2"/>
    <x v="6"/>
  </r>
  <r>
    <d v="2022-11-15T00:00:00"/>
    <n v="17712"/>
    <s v="Paul"/>
    <s v="Rolloff"/>
    <x v="0"/>
    <x v="4"/>
    <n v="4880"/>
    <n v="2.44"/>
    <n v="292.8"/>
    <s v="Final Pull"/>
    <n v="12803097"/>
    <x v="0"/>
    <m/>
    <x v="2"/>
    <x v="6"/>
  </r>
  <r>
    <d v="2022-11-15T00:00:00"/>
    <n v="17705"/>
    <s v="Chad"/>
    <s v="Rolloff"/>
    <x v="0"/>
    <x v="4"/>
    <n v="9740"/>
    <n v="4.87"/>
    <n v="584.4"/>
    <s v="Final Pull"/>
    <s v="273515-002"/>
    <x v="0"/>
    <m/>
    <x v="2"/>
    <x v="6"/>
  </r>
  <r>
    <d v="2022-11-15T00:00:00"/>
    <n v="17718"/>
    <s v="Chad"/>
    <s v="Rolloff"/>
    <x v="0"/>
    <x v="4"/>
    <n v="2720"/>
    <n v="1.36"/>
    <n v="163.20000000000002"/>
    <s v="Final Pull"/>
    <n v="266453"/>
    <x v="0"/>
    <m/>
    <x v="2"/>
    <x v="6"/>
  </r>
  <r>
    <d v="2022-11-15T00:00:00"/>
    <n v="17709"/>
    <s v="Chad"/>
    <s v="Rolloff"/>
    <x v="0"/>
    <x v="4"/>
    <n v="10380"/>
    <n v="5.19"/>
    <n v="622.80000000000007"/>
    <s v="Dump &amp; Return"/>
    <s v="12797190-001"/>
    <x v="0"/>
    <m/>
    <x v="2"/>
    <x v="6"/>
  </r>
  <r>
    <d v="2022-11-16T00:00:00"/>
    <n v="17777"/>
    <s v="bob"/>
    <s v="Rolloff"/>
    <x v="0"/>
    <x v="4"/>
    <n v="6560"/>
    <n v="3.28"/>
    <n v="393.59999999999997"/>
    <s v="Dump &amp; Return"/>
    <n v="263389"/>
    <x v="0"/>
    <m/>
    <x v="2"/>
    <x v="6"/>
  </r>
  <r>
    <d v="2022-11-16T00:00:00"/>
    <n v="17775"/>
    <s v="bob"/>
    <s v="Rolloff"/>
    <x v="0"/>
    <x v="4"/>
    <n v="2180"/>
    <n v="1.0900000000000001"/>
    <n v="130.80000000000001"/>
    <s v="Dump &amp; Return"/>
    <s v="270950-001"/>
    <x v="0"/>
    <m/>
    <x v="2"/>
    <x v="6"/>
  </r>
  <r>
    <d v="2022-11-16T00:00:00"/>
    <n v="17783"/>
    <s v="bob"/>
    <s v="Rolloff"/>
    <x v="0"/>
    <x v="4"/>
    <n v="12320"/>
    <n v="6.16"/>
    <n v="739.2"/>
    <s v="Dump &amp; Return"/>
    <n v="12799439"/>
    <x v="0"/>
    <m/>
    <x v="2"/>
    <x v="6"/>
  </r>
  <r>
    <d v="2022-11-16T00:00:00"/>
    <n v="17787"/>
    <s v="bob"/>
    <s v="Rolloff"/>
    <x v="0"/>
    <x v="4"/>
    <n v="14360"/>
    <n v="7.18"/>
    <n v="861.59999999999991"/>
    <s v="Dump &amp; Return"/>
    <n v="12799439"/>
    <x v="0"/>
    <m/>
    <x v="2"/>
    <x v="6"/>
  </r>
  <r>
    <d v="2022-11-16T00:00:00"/>
    <n v="17784"/>
    <s v="dave"/>
    <s v="Rolloff"/>
    <x v="0"/>
    <x v="4"/>
    <n v="7560"/>
    <n v="3.78"/>
    <n v="453.59999999999997"/>
    <s v="Dump &amp; Return"/>
    <n v="12802953"/>
    <x v="0"/>
    <m/>
    <x v="2"/>
    <x v="6"/>
  </r>
  <r>
    <d v="2022-11-16T00:00:00"/>
    <n v="17800"/>
    <s v="Chad"/>
    <s v="Rolloff"/>
    <x v="0"/>
    <x v="4"/>
    <n v="12400"/>
    <n v="6.2"/>
    <n v="744"/>
    <s v="Dump &amp; Return"/>
    <s v="12803049-001"/>
    <x v="0"/>
    <m/>
    <x v="2"/>
    <x v="6"/>
  </r>
  <r>
    <d v="2022-11-16T00:00:00"/>
    <n v="17779"/>
    <s v="Scott"/>
    <n v="1"/>
    <x v="3"/>
    <x v="4"/>
    <n v="9200"/>
    <n v="4.5999999999999996"/>
    <n v="552"/>
    <m/>
    <m/>
    <x v="1"/>
    <m/>
    <x v="2"/>
    <x v="6"/>
  </r>
  <r>
    <d v="2022-11-16T00:00:00"/>
    <n v="17823"/>
    <s v="Scott"/>
    <n v="1"/>
    <x v="3"/>
    <x v="4"/>
    <n v="13300"/>
    <n v="6.65"/>
    <n v="798"/>
    <m/>
    <m/>
    <x v="1"/>
    <m/>
    <x v="2"/>
    <x v="6"/>
  </r>
  <r>
    <d v="2022-11-16T00:00:00"/>
    <n v="17808"/>
    <s v="Pam"/>
    <n v="2"/>
    <x v="4"/>
    <x v="4"/>
    <n v="17440"/>
    <n v="8.7200000000000006"/>
    <n v="1046.4000000000001"/>
    <m/>
    <m/>
    <x v="1"/>
    <m/>
    <x v="2"/>
    <x v="6"/>
  </r>
  <r>
    <d v="2022-11-16T00:00:00"/>
    <n v="17827"/>
    <s v="Larry"/>
    <n v="3"/>
    <x v="4"/>
    <x v="4"/>
    <n v="10940"/>
    <n v="5.47"/>
    <n v="656.4"/>
    <m/>
    <m/>
    <x v="1"/>
    <m/>
    <x v="2"/>
    <x v="6"/>
  </r>
  <r>
    <d v="2022-11-16T00:00:00"/>
    <n v="17805"/>
    <s v="Zac"/>
    <n v="4"/>
    <x v="4"/>
    <x v="4"/>
    <n v="16160"/>
    <n v="8.08"/>
    <n v="969.6"/>
    <m/>
    <m/>
    <x v="1"/>
    <m/>
    <x v="2"/>
    <x v="6"/>
  </r>
  <r>
    <d v="2022-11-17T00:00:00"/>
    <n v="17843"/>
    <s v="Larry"/>
    <n v="1"/>
    <x v="4"/>
    <x v="4"/>
    <n v="7700"/>
    <n v="3.85"/>
    <n v="462"/>
    <m/>
    <m/>
    <x v="1"/>
    <m/>
    <x v="2"/>
    <x v="6"/>
  </r>
  <r>
    <d v="2022-11-17T00:00:00"/>
    <n v="17884"/>
    <s v="Zac"/>
    <n v="1"/>
    <x v="4"/>
    <x v="4"/>
    <n v="12780"/>
    <n v="6.39"/>
    <n v="766.8"/>
    <m/>
    <m/>
    <x v="1"/>
    <m/>
    <x v="2"/>
    <x v="6"/>
  </r>
  <r>
    <d v="2022-11-17T00:00:00"/>
    <n v="17875"/>
    <s v="Pam"/>
    <n v="2"/>
    <x v="4"/>
    <x v="4"/>
    <n v="14780"/>
    <n v="7.39"/>
    <n v="886.8"/>
    <m/>
    <m/>
    <x v="1"/>
    <m/>
    <x v="2"/>
    <x v="6"/>
  </r>
  <r>
    <d v="2022-11-17T00:00:00"/>
    <n v="17878"/>
    <s v="Scott"/>
    <n v="3"/>
    <x v="4"/>
    <x v="4"/>
    <n v="13400"/>
    <n v="6.7"/>
    <n v="804"/>
    <m/>
    <m/>
    <x v="1"/>
    <m/>
    <x v="2"/>
    <x v="6"/>
  </r>
  <r>
    <d v="2022-11-17T00:00:00"/>
    <n v="17836"/>
    <s v="bob "/>
    <s v="Rolloff"/>
    <x v="0"/>
    <x v="4"/>
    <n v="4020"/>
    <n v="2.0099999999999998"/>
    <n v="241.2"/>
    <s v="Final Pull"/>
    <s v="272077-002"/>
    <x v="0"/>
    <m/>
    <x v="2"/>
    <x v="6"/>
  </r>
  <r>
    <d v="2022-11-18T00:00:00"/>
    <n v="17897"/>
    <s v="Pam"/>
    <n v="1"/>
    <x v="3"/>
    <x v="4"/>
    <n v="12720"/>
    <n v="6.36"/>
    <n v="763.2"/>
    <m/>
    <m/>
    <x v="1"/>
    <m/>
    <x v="2"/>
    <x v="6"/>
  </r>
  <r>
    <d v="2022-11-18T00:00:00"/>
    <n v="17935"/>
    <s v="Pam"/>
    <n v="1"/>
    <x v="3"/>
    <x v="4"/>
    <n v="9980"/>
    <n v="4.99"/>
    <n v="598.80000000000007"/>
    <m/>
    <m/>
    <x v="1"/>
    <m/>
    <x v="2"/>
    <x v="6"/>
  </r>
  <r>
    <d v="2022-11-18T00:00:00"/>
    <n v="17929"/>
    <s v="Scott"/>
    <n v="2"/>
    <x v="4"/>
    <x v="4"/>
    <n v="18980"/>
    <n v="9.49"/>
    <n v="1138.8"/>
    <m/>
    <m/>
    <x v="1"/>
    <m/>
    <x v="2"/>
    <x v="6"/>
  </r>
  <r>
    <d v="2022-11-18T00:00:00"/>
    <n v="17933"/>
    <s v="Zac"/>
    <n v="3"/>
    <x v="4"/>
    <x v="4"/>
    <n v="9560"/>
    <n v="4.78"/>
    <n v="573.6"/>
    <m/>
    <m/>
    <x v="1"/>
    <m/>
    <x v="2"/>
    <x v="6"/>
  </r>
  <r>
    <d v="2022-11-18T00:00:00"/>
    <n v="17911"/>
    <s v="bob"/>
    <s v="Rolloff"/>
    <x v="0"/>
    <x v="4"/>
    <n v="6680"/>
    <n v="3.34"/>
    <n v="400.79999999999995"/>
    <s v="Final Pull"/>
    <n v="12801034"/>
    <x v="0"/>
    <m/>
    <x v="2"/>
    <x v="6"/>
  </r>
  <r>
    <d v="2022-11-18T00:00:00"/>
    <n v="17900"/>
    <s v="bob"/>
    <s v="Rolloff"/>
    <x v="0"/>
    <x v="4"/>
    <n v="2600"/>
    <n v="1.3"/>
    <n v="156"/>
    <s v="Final Pull"/>
    <s v="265867-002"/>
    <x v="0"/>
    <m/>
    <x v="2"/>
    <x v="6"/>
  </r>
  <r>
    <d v="2022-11-18T00:00:00"/>
    <n v="17893"/>
    <s v="dave"/>
    <s v="Rolloff"/>
    <x v="0"/>
    <x v="4"/>
    <n v="2640"/>
    <n v="1.32"/>
    <n v="158.4"/>
    <s v="Dump &amp; Return"/>
    <n v="273083"/>
    <x v="0"/>
    <m/>
    <x v="2"/>
    <x v="6"/>
  </r>
  <r>
    <d v="2022-11-18T00:00:00"/>
    <n v="17892"/>
    <s v="dave"/>
    <s v="Rolloff"/>
    <x v="0"/>
    <x v="4"/>
    <n v="12820"/>
    <n v="6.41"/>
    <n v="769.2"/>
    <s v="Final Pull"/>
    <n v="12799439"/>
    <x v="0"/>
    <m/>
    <x v="2"/>
    <x v="6"/>
  </r>
  <r>
    <d v="2022-11-18T00:00:00"/>
    <n v="17905"/>
    <s v="dave"/>
    <s v="Rolloff"/>
    <x v="0"/>
    <x v="4"/>
    <n v="12320"/>
    <n v="6.16"/>
    <n v="739.2"/>
    <s v="Dump &amp; Return"/>
    <s v="268662-001"/>
    <x v="0"/>
    <m/>
    <x v="2"/>
    <x v="6"/>
  </r>
  <r>
    <d v="2022-11-18T00:00:00"/>
    <n v="17920"/>
    <s v="dave"/>
    <s v="Rolloff"/>
    <x v="0"/>
    <x v="4"/>
    <n v="9520"/>
    <n v="4.76"/>
    <n v="571.19999999999993"/>
    <s v="Final Pull"/>
    <s v="263544-002"/>
    <x v="0"/>
    <m/>
    <x v="2"/>
    <x v="6"/>
  </r>
  <r>
    <d v="2022-11-21T00:00:00"/>
    <n v="18012"/>
    <s v="Pam"/>
    <n v="1"/>
    <x v="3"/>
    <x v="4"/>
    <n v="13920"/>
    <n v="6.96"/>
    <n v="835.2"/>
    <m/>
    <m/>
    <x v="1"/>
    <m/>
    <x v="2"/>
    <x v="6"/>
  </r>
  <r>
    <d v="2022-11-21T00:00:00"/>
    <n v="18056"/>
    <s v="Pam"/>
    <n v="1"/>
    <x v="3"/>
    <x v="4"/>
    <n v="11540"/>
    <n v="5.77"/>
    <n v="692.4"/>
    <m/>
    <m/>
    <x v="1"/>
    <m/>
    <x v="2"/>
    <x v="6"/>
  </r>
  <r>
    <d v="2022-11-21T00:00:00"/>
    <n v="18072"/>
    <s v="Larry"/>
    <n v="2"/>
    <x v="4"/>
    <x v="4"/>
    <n v="9320"/>
    <n v="4.66"/>
    <n v="559.20000000000005"/>
    <m/>
    <m/>
    <x v="1"/>
    <m/>
    <x v="2"/>
    <x v="6"/>
  </r>
  <r>
    <d v="2022-11-21T00:00:00"/>
    <n v="18064"/>
    <s v="Scott"/>
    <n v="3"/>
    <x v="4"/>
    <x v="4"/>
    <n v="17320"/>
    <n v="8.66"/>
    <n v="1039.2"/>
    <m/>
    <m/>
    <x v="1"/>
    <m/>
    <x v="2"/>
    <x v="6"/>
  </r>
  <r>
    <d v="2022-11-21T00:00:00"/>
    <n v="18068"/>
    <s v="dave"/>
    <n v="4"/>
    <x v="4"/>
    <x v="4"/>
    <n v="10900"/>
    <n v="5.45"/>
    <n v="654"/>
    <m/>
    <m/>
    <x v="1"/>
    <m/>
    <x v="2"/>
    <x v="6"/>
  </r>
  <r>
    <d v="2022-11-21T00:00:00"/>
    <n v="18011"/>
    <s v="bob "/>
    <s v="Rolloff"/>
    <x v="0"/>
    <x v="4"/>
    <n v="4780"/>
    <n v="2.39"/>
    <n v="286.8"/>
    <s v="Final Pull"/>
    <s v="270522-002"/>
    <x v="0"/>
    <m/>
    <x v="2"/>
    <x v="6"/>
  </r>
  <r>
    <d v="2022-11-21T00:00:00"/>
    <n v="18014"/>
    <s v="bob"/>
    <s v="Rolloff"/>
    <x v="0"/>
    <x v="4"/>
    <n v="6180"/>
    <n v="3.09"/>
    <n v="370.79999999999995"/>
    <s v="Final Pull"/>
    <n v="263389"/>
    <x v="0"/>
    <m/>
    <x v="2"/>
    <x v="6"/>
  </r>
  <r>
    <d v="2022-11-22T00:00:00"/>
    <n v="18101"/>
    <s v="Pam"/>
    <n v="1"/>
    <x v="4"/>
    <x v="4"/>
    <n v="12140"/>
    <n v="6.07"/>
    <n v="728.40000000000009"/>
    <m/>
    <m/>
    <x v="1"/>
    <m/>
    <x v="2"/>
    <x v="6"/>
  </r>
  <r>
    <d v="2022-11-22T00:00:00"/>
    <n v="18126"/>
    <s v="Pam"/>
    <n v="1"/>
    <x v="4"/>
    <x v="4"/>
    <n v="10060"/>
    <n v="5.03"/>
    <n v="603.6"/>
    <m/>
    <m/>
    <x v="1"/>
    <m/>
    <x v="2"/>
    <x v="6"/>
  </r>
  <r>
    <d v="2022-11-22T00:00:00"/>
    <n v="18130"/>
    <s v="Scott"/>
    <n v="2"/>
    <x v="4"/>
    <x v="4"/>
    <n v="10240"/>
    <n v="5.12"/>
    <n v="614.4"/>
    <m/>
    <m/>
    <x v="1"/>
    <m/>
    <x v="2"/>
    <x v="6"/>
  </r>
  <r>
    <d v="2022-11-22T00:00:00"/>
    <n v="18132"/>
    <s v="Larry"/>
    <n v="3"/>
    <x v="4"/>
    <x v="4"/>
    <n v="16660"/>
    <n v="8.33"/>
    <n v="999.6"/>
    <m/>
    <m/>
    <x v="1"/>
    <m/>
    <x v="2"/>
    <x v="6"/>
  </r>
  <r>
    <d v="2022-11-22T00:00:00"/>
    <n v="18116"/>
    <s v="dave"/>
    <n v="4"/>
    <x v="4"/>
    <x v="4"/>
    <n v="9840"/>
    <n v="4.92"/>
    <n v="590.4"/>
    <m/>
    <m/>
    <x v="1"/>
    <m/>
    <x v="2"/>
    <x v="6"/>
  </r>
  <r>
    <d v="2022-11-22T00:00:00"/>
    <n v="18093"/>
    <s v="bob"/>
    <s v="Rolloff"/>
    <x v="0"/>
    <x v="4"/>
    <n v="3040"/>
    <n v="1.52"/>
    <n v="182.4"/>
    <s v="Dump &amp; Return"/>
    <n v="269949"/>
    <x v="0"/>
    <m/>
    <x v="2"/>
    <x v="6"/>
  </r>
  <r>
    <d v="2022-11-22T00:00:00"/>
    <n v="18094"/>
    <s v="bob"/>
    <s v="Rolloff"/>
    <x v="0"/>
    <x v="4"/>
    <n v="6560"/>
    <n v="3.28"/>
    <n v="393.59999999999997"/>
    <s v="Final Pull"/>
    <n v="12799439"/>
    <x v="0"/>
    <m/>
    <x v="2"/>
    <x v="6"/>
  </r>
  <r>
    <d v="2022-11-22T00:00:00"/>
    <n v="18104"/>
    <s v="bob"/>
    <s v="Rolloff"/>
    <x v="0"/>
    <x v="4"/>
    <n v="2540"/>
    <n v="1.27"/>
    <n v="152.4"/>
    <s v="Dump &amp; Return"/>
    <n v="261363"/>
    <x v="0"/>
    <m/>
    <x v="2"/>
    <x v="6"/>
  </r>
  <r>
    <d v="2022-11-22T00:00:00"/>
    <n v="18114"/>
    <s v="bob"/>
    <s v="Rolloff"/>
    <x v="0"/>
    <x v="4"/>
    <n v="5000"/>
    <n v="2.5"/>
    <n v="300"/>
    <s v="Final Pull"/>
    <s v="266512-002"/>
    <x v="0"/>
    <m/>
    <x v="2"/>
    <x v="6"/>
  </r>
  <r>
    <d v="2022-11-22T00:00:00"/>
    <n v="18122"/>
    <s v="bob"/>
    <s v="Rolloff"/>
    <x v="0"/>
    <x v="4"/>
    <n v="10860"/>
    <n v="5.43"/>
    <n v="651.59999999999991"/>
    <s v="Dump &amp; Return"/>
    <s v="268662-001"/>
    <x v="0"/>
    <m/>
    <x v="2"/>
    <x v="6"/>
  </r>
  <r>
    <d v="2022-11-22T00:00:00"/>
    <n v="18109"/>
    <s v="Paul"/>
    <s v="Rolloff"/>
    <x v="0"/>
    <x v="4"/>
    <n v="6740"/>
    <n v="3.37"/>
    <n v="404.40000000000003"/>
    <s v="Final Pull"/>
    <n v="12802780"/>
    <x v="0"/>
    <m/>
    <x v="2"/>
    <x v="6"/>
  </r>
  <r>
    <d v="2022-11-22T00:00:00"/>
    <n v="18133"/>
    <s v="Chad"/>
    <s v="Rolloff"/>
    <x v="0"/>
    <x v="4"/>
    <n v="4300"/>
    <n v="2.15"/>
    <n v="258"/>
    <s v="Final Pull"/>
    <s v="12803049-002"/>
    <x v="0"/>
    <m/>
    <x v="2"/>
    <x v="6"/>
  </r>
  <r>
    <d v="2022-11-22T00:00:00"/>
    <n v="18095"/>
    <s v="Chad"/>
    <s v="Rolloff"/>
    <x v="0"/>
    <x v="4"/>
    <n v="5020"/>
    <n v="2.5099999999999998"/>
    <n v="301.2"/>
    <s v="Dump &amp; Return"/>
    <n v="266390"/>
    <x v="0"/>
    <m/>
    <x v="2"/>
    <x v="6"/>
  </r>
  <r>
    <d v="2022-11-23T00:00:00"/>
    <n v="18148"/>
    <s v="Scott"/>
    <n v="1"/>
    <x v="3"/>
    <x v="4"/>
    <n v="10220"/>
    <n v="5.1100000000000003"/>
    <n v="613.20000000000005"/>
    <m/>
    <m/>
    <x v="1"/>
    <m/>
    <x v="2"/>
    <x v="6"/>
  </r>
  <r>
    <d v="2022-11-23T00:00:00"/>
    <n v="18179"/>
    <s v="Scott"/>
    <n v="1"/>
    <x v="3"/>
    <x v="4"/>
    <n v="12940"/>
    <n v="6.47"/>
    <n v="776.4"/>
    <m/>
    <m/>
    <x v="1"/>
    <m/>
    <x v="2"/>
    <x v="6"/>
  </r>
  <r>
    <d v="2022-11-23T00:00:00"/>
    <n v="18178"/>
    <s v="Pam"/>
    <n v="2"/>
    <x v="4"/>
    <x v="4"/>
    <n v="12580"/>
    <n v="6.29"/>
    <n v="754.8"/>
    <m/>
    <m/>
    <x v="1"/>
    <m/>
    <x v="2"/>
    <x v="6"/>
  </r>
  <r>
    <d v="2022-11-23T00:00:00"/>
    <n v="18180"/>
    <s v="Larry"/>
    <n v="3"/>
    <x v="4"/>
    <x v="4"/>
    <n v="11220"/>
    <n v="5.61"/>
    <n v="673.2"/>
    <m/>
    <m/>
    <x v="1"/>
    <m/>
    <x v="2"/>
    <x v="6"/>
  </r>
  <r>
    <d v="2022-11-23T00:00:00"/>
    <n v="18166"/>
    <s v="dave"/>
    <n v="4"/>
    <x v="4"/>
    <x v="4"/>
    <n v="15700"/>
    <n v="7.85"/>
    <n v="942"/>
    <m/>
    <m/>
    <x v="1"/>
    <m/>
    <x v="2"/>
    <x v="6"/>
  </r>
  <r>
    <d v="2022-11-23T00:00:00"/>
    <n v="18142"/>
    <s v="bob"/>
    <s v="Rolloff"/>
    <x v="0"/>
    <x v="4"/>
    <n v="14160"/>
    <n v="7.08"/>
    <n v="849.6"/>
    <s v="Dump &amp; Return"/>
    <s v="12797190-001"/>
    <x v="0"/>
    <m/>
    <x v="2"/>
    <x v="6"/>
  </r>
  <r>
    <d v="2022-11-23T00:00:00"/>
    <n v="18143"/>
    <s v="bob"/>
    <s v="Rolloff"/>
    <x v="0"/>
    <x v="4"/>
    <n v="1780"/>
    <n v="0.89"/>
    <n v="106.8"/>
    <s v="Dump &amp; Return"/>
    <s v="270950-001"/>
    <x v="0"/>
    <m/>
    <x v="2"/>
    <x v="6"/>
  </r>
  <r>
    <d v="2022-11-23T00:00:00"/>
    <n v="18144"/>
    <s v="bob"/>
    <s v="Rolloff"/>
    <x v="0"/>
    <x v="4"/>
    <n v="4680"/>
    <n v="2.34"/>
    <n v="280.79999999999995"/>
    <s v="Dump &amp; Return"/>
    <n v="263310"/>
    <x v="0"/>
    <m/>
    <x v="2"/>
    <x v="6"/>
  </r>
  <r>
    <d v="2022-11-23T00:00:00"/>
    <n v="18150"/>
    <s v="bob"/>
    <s v="Rolloff"/>
    <x v="0"/>
    <x v="4"/>
    <n v="6060"/>
    <n v="3.03"/>
    <n v="363.59999999999997"/>
    <s v="Final Pull"/>
    <n v="12802402"/>
    <x v="0"/>
    <m/>
    <x v="2"/>
    <x v="6"/>
  </r>
  <r>
    <d v="2022-11-23T00:00:00"/>
    <n v="18161"/>
    <s v="bob"/>
    <s v="Rolloff"/>
    <x v="0"/>
    <x v="4"/>
    <n v="4680"/>
    <n v="2.34"/>
    <n v="280.79999999999995"/>
    <s v="Final Pull"/>
    <n v="12803114"/>
    <x v="0"/>
    <m/>
    <x v="2"/>
    <x v="6"/>
  </r>
  <r>
    <d v="2022-11-25T00:00:00"/>
    <n v="18184"/>
    <s v="bob"/>
    <s v="Rolloff"/>
    <x v="0"/>
    <x v="4"/>
    <n v="4220"/>
    <n v="2.11"/>
    <n v="253.2"/>
    <s v="Dump &amp; Return"/>
    <n v="270658"/>
    <x v="0"/>
    <m/>
    <x v="2"/>
    <x v="6"/>
  </r>
  <r>
    <d v="2022-11-25T00:00:00"/>
    <n v="18201"/>
    <s v="bob"/>
    <s v="Rolloff"/>
    <x v="0"/>
    <x v="4"/>
    <n v="6620"/>
    <n v="3.31"/>
    <n v="397.2"/>
    <s v="Dump &amp; Return"/>
    <n v="271296"/>
    <x v="0"/>
    <m/>
    <x v="2"/>
    <x v="6"/>
  </r>
  <r>
    <d v="2022-11-25T00:00:00"/>
    <n v="18209"/>
    <s v="bob"/>
    <s v="Rolloff"/>
    <x v="0"/>
    <x v="4"/>
    <n v="6220"/>
    <n v="3.11"/>
    <n v="373.2"/>
    <s v="Dump &amp; Return"/>
    <n v="262601"/>
    <x v="0"/>
    <m/>
    <x v="2"/>
    <x v="6"/>
  </r>
  <r>
    <d v="2022-11-25T00:00:00"/>
    <n v="18206"/>
    <s v="Paul"/>
    <s v="Rolloff"/>
    <x v="0"/>
    <x v="4"/>
    <n v="3440"/>
    <n v="1.72"/>
    <n v="206.4"/>
    <s v="Final Pull"/>
    <s v="274123-002"/>
    <x v="0"/>
    <m/>
    <x v="2"/>
    <x v="6"/>
  </r>
  <r>
    <d v="2022-11-23T00:00:00"/>
    <n v="18221"/>
    <s v="dave"/>
    <n v="1"/>
    <x v="4"/>
    <x v="4"/>
    <n v="14820"/>
    <n v="7.41"/>
    <n v="889.2"/>
    <s v="Relocate"/>
    <s v="12797190-002"/>
    <x v="1"/>
    <s v="Weyco ash  box (2nd)"/>
    <x v="2"/>
    <x v="6"/>
  </r>
  <r>
    <d v="2022-11-25T00:00:00"/>
    <n v="18191"/>
    <s v="dave"/>
    <n v="1"/>
    <x v="4"/>
    <x v="4"/>
    <n v="6800"/>
    <n v="3.4"/>
    <n v="408"/>
    <m/>
    <m/>
    <x v="1"/>
    <s v="Thursday route ran on Friday, thanksgiving"/>
    <x v="2"/>
    <x v="6"/>
  </r>
  <r>
    <d v="2022-11-25T00:00:00"/>
    <n v="18213"/>
    <s v="Pam"/>
    <n v="2"/>
    <x v="4"/>
    <x v="4"/>
    <n v="16547"/>
    <n v="8.2735000000000003"/>
    <n v="992.82"/>
    <m/>
    <m/>
    <x v="1"/>
    <s v="Thursday route ran on Friday, thanksgiving"/>
    <x v="2"/>
    <x v="6"/>
  </r>
  <r>
    <d v="2022-11-25T00:00:00"/>
    <n v="18220"/>
    <s v="Scott"/>
    <n v="3"/>
    <x v="4"/>
    <x v="4"/>
    <n v="20700"/>
    <n v="10.35"/>
    <n v="1242"/>
    <m/>
    <m/>
    <x v="1"/>
    <s v="Thursday route ran on Friday, thanksgiving"/>
    <x v="2"/>
    <x v="6"/>
  </r>
  <r>
    <d v="2022-11-25T00:00:00"/>
    <n v="18191"/>
    <s v="dave"/>
    <n v="1"/>
    <x v="3"/>
    <x v="4"/>
    <n v="10440"/>
    <n v="5.22"/>
    <n v="626.4"/>
    <m/>
    <m/>
    <x v="1"/>
    <m/>
    <x v="2"/>
    <x v="6"/>
  </r>
  <r>
    <d v="2022-11-25T00:00:00"/>
    <n v="18199"/>
    <s v="Chad"/>
    <n v="1"/>
    <x v="3"/>
    <x v="4"/>
    <n v="11000"/>
    <n v="5.5"/>
    <n v="660"/>
    <m/>
    <m/>
    <x v="1"/>
    <m/>
    <x v="2"/>
    <x v="6"/>
  </r>
  <r>
    <d v="2022-11-25T00:00:00"/>
    <n v="18213"/>
    <s v="Pam`"/>
    <n v="1"/>
    <x v="3"/>
    <x v="4"/>
    <n v="2543"/>
    <n v="1.2715000000000001"/>
    <n v="152.58000000000001"/>
    <m/>
    <m/>
    <x v="1"/>
    <m/>
    <x v="2"/>
    <x v="6"/>
  </r>
  <r>
    <d v="2022-11-25T00:00:00"/>
    <n v="18224"/>
    <s v="Chad"/>
    <n v="2"/>
    <x v="4"/>
    <x v="4"/>
    <n v="11480"/>
    <n v="5.74"/>
    <n v="688.80000000000007"/>
    <m/>
    <m/>
    <x v="1"/>
    <m/>
    <x v="2"/>
    <x v="6"/>
  </r>
  <r>
    <d v="2022-11-25T00:00:00"/>
    <n v="18127"/>
    <s v="Larry"/>
    <n v="3"/>
    <x v="4"/>
    <x v="4"/>
    <n v="10260"/>
    <n v="5.13"/>
    <n v="615.6"/>
    <m/>
    <m/>
    <x v="1"/>
    <m/>
    <x v="2"/>
    <x v="6"/>
  </r>
  <r>
    <d v="2022-11-28T00:00:00"/>
    <n v="18300"/>
    <s v="Pam"/>
    <n v="1"/>
    <x v="3"/>
    <x v="4"/>
    <n v="10800"/>
    <n v="5.4"/>
    <n v="648"/>
    <m/>
    <m/>
    <x v="1"/>
    <m/>
    <x v="2"/>
    <x v="6"/>
  </r>
  <r>
    <d v="2022-11-28T00:00:00"/>
    <n v="18269"/>
    <s v="Pam"/>
    <n v="1"/>
    <x v="3"/>
    <x v="4"/>
    <n v="17040"/>
    <n v="8.52"/>
    <n v="1022.4"/>
    <m/>
    <m/>
    <x v="1"/>
    <m/>
    <x v="2"/>
    <x v="6"/>
  </r>
  <r>
    <d v="2022-11-28T00:00:00"/>
    <n v="18313"/>
    <s v="Larry"/>
    <n v="2"/>
    <x v="4"/>
    <x v="4"/>
    <n v="12400"/>
    <n v="6.2"/>
    <n v="744"/>
    <m/>
    <m/>
    <x v="1"/>
    <m/>
    <x v="2"/>
    <x v="6"/>
  </r>
  <r>
    <d v="2022-11-28T00:00:00"/>
    <n v="18306"/>
    <s v="Scott"/>
    <n v="3"/>
    <x v="4"/>
    <x v="4"/>
    <n v="19080"/>
    <n v="9.5399999999999991"/>
    <n v="1144.8"/>
    <m/>
    <m/>
    <x v="1"/>
    <m/>
    <x v="2"/>
    <x v="6"/>
  </r>
  <r>
    <d v="2022-11-28T00:00:00"/>
    <n v="18332"/>
    <s v="Chad"/>
    <n v="4"/>
    <x v="4"/>
    <x v="4"/>
    <n v="12520"/>
    <n v="6.26"/>
    <n v="751.19999999999993"/>
    <m/>
    <m/>
    <x v="1"/>
    <m/>
    <x v="2"/>
    <x v="6"/>
  </r>
  <r>
    <d v="2022-11-28T00:00:00"/>
    <n v="18275"/>
    <s v="bob"/>
    <s v="Rolloff"/>
    <x v="0"/>
    <x v="4"/>
    <n v="2440"/>
    <n v="1.22"/>
    <n v="146.4"/>
    <s v="Dump &amp; Return"/>
    <n v="270389"/>
    <x v="0"/>
    <m/>
    <x v="2"/>
    <x v="6"/>
  </r>
  <r>
    <d v="2022-11-28T00:00:00"/>
    <n v="18272"/>
    <s v="bob"/>
    <s v="Rolloff"/>
    <x v="0"/>
    <x v="4"/>
    <n v="4400"/>
    <n v="2.2000000000000002"/>
    <n v="264"/>
    <s v="Dump &amp; Return"/>
    <n v="273083"/>
    <x v="0"/>
    <m/>
    <x v="2"/>
    <x v="6"/>
  </r>
  <r>
    <d v="2022-11-28T00:00:00"/>
    <n v="18289"/>
    <s v="bob"/>
    <s v="Rolloff"/>
    <x v="0"/>
    <x v="4"/>
    <n v="4080"/>
    <n v="2.04"/>
    <n v="244.8"/>
    <s v="Dump &amp; Return"/>
    <n v="271296"/>
    <x v="0"/>
    <m/>
    <x v="2"/>
    <x v="6"/>
  </r>
  <r>
    <d v="2022-11-29T00:00:00"/>
    <n v="18345"/>
    <s v="Pam"/>
    <n v="1"/>
    <x v="4"/>
    <x v="4"/>
    <n v="12780"/>
    <n v="6.39"/>
    <n v="766.8"/>
    <m/>
    <m/>
    <x v="1"/>
    <m/>
    <x v="2"/>
    <x v="6"/>
  </r>
  <r>
    <d v="2022-11-29T00:00:00"/>
    <n v="18366"/>
    <s v="Pam"/>
    <n v="1"/>
    <x v="4"/>
    <x v="4"/>
    <n v="12740"/>
    <n v="6.37"/>
    <n v="764.4"/>
    <m/>
    <m/>
    <x v="1"/>
    <m/>
    <x v="2"/>
    <x v="6"/>
  </r>
  <r>
    <d v="2022-11-29T00:00:00"/>
    <n v="18367"/>
    <s v="Scott"/>
    <n v="2"/>
    <x v="4"/>
    <x v="4"/>
    <n v="9660"/>
    <n v="4.83"/>
    <n v="579.6"/>
    <m/>
    <m/>
    <x v="1"/>
    <m/>
    <x v="2"/>
    <x v="6"/>
  </r>
  <r>
    <d v="2022-11-29T00:00:00"/>
    <n v="18365"/>
    <s v="Larry"/>
    <n v="3"/>
    <x v="4"/>
    <x v="4"/>
    <n v="18160"/>
    <n v="9.08"/>
    <n v="1089.5999999999999"/>
    <m/>
    <m/>
    <x v="1"/>
    <m/>
    <x v="2"/>
    <x v="6"/>
  </r>
  <r>
    <d v="2022-11-29T00:00:00"/>
    <n v="18359"/>
    <s v="Chad"/>
    <n v="4"/>
    <x v="4"/>
    <x v="4"/>
    <n v="10340"/>
    <n v="5.17"/>
    <n v="620.4"/>
    <m/>
    <m/>
    <x v="1"/>
    <m/>
    <x v="2"/>
    <x v="6"/>
  </r>
  <r>
    <d v="2022-11-29T00:00:00"/>
    <n v="18341"/>
    <s v="bob"/>
    <s v="Rolloff"/>
    <x v="0"/>
    <x v="4"/>
    <n v="15180"/>
    <n v="7.59"/>
    <n v="910.8"/>
    <s v="Dump &amp; Return"/>
    <s v="268662-001"/>
    <x v="0"/>
    <m/>
    <x v="2"/>
    <x v="6"/>
  </r>
  <r>
    <d v="2022-11-29T00:00:00"/>
    <n v="18353"/>
    <s v="bob"/>
    <s v="Rolloff"/>
    <x v="0"/>
    <x v="4"/>
    <n v="4300"/>
    <n v="2.15"/>
    <n v="258"/>
    <s v="Dump &amp; Return"/>
    <s v="272077-001"/>
    <x v="0"/>
    <m/>
    <x v="2"/>
    <x v="6"/>
  </r>
  <r>
    <d v="2022-11-29T00:00:00"/>
    <n v="18362"/>
    <s v="bob"/>
    <s v="Rolloff"/>
    <x v="0"/>
    <x v="4"/>
    <n v="2820"/>
    <n v="1.41"/>
    <n v="169.2"/>
    <s v="Dump &amp; Return"/>
    <s v="264661-001"/>
    <x v="0"/>
    <m/>
    <x v="2"/>
    <x v="6"/>
  </r>
  <r>
    <d v="2022-11-29T00:00:00"/>
    <n v="18335"/>
    <s v="dave"/>
    <s v="Rolloff"/>
    <x v="0"/>
    <x v="4"/>
    <n v="17120"/>
    <n v="8.56"/>
    <n v="1027.2"/>
    <s v="Dump &amp; Return"/>
    <s v="266663-001"/>
    <x v="0"/>
    <m/>
    <x v="2"/>
    <x v="6"/>
  </r>
  <r>
    <d v="2022-11-29T00:00:00"/>
    <n v="18334"/>
    <s v="dave"/>
    <s v="Rolloff"/>
    <x v="0"/>
    <x v="4"/>
    <n v="6180"/>
    <n v="3.09"/>
    <n v="370.79999999999995"/>
    <s v="Final Pull"/>
    <s v="260333-002"/>
    <x v="0"/>
    <m/>
    <x v="2"/>
    <x v="6"/>
  </r>
  <r>
    <d v="2022-11-30T00:00:00"/>
    <n v="18383"/>
    <s v="Scott"/>
    <n v="1"/>
    <x v="3"/>
    <x v="4"/>
    <n v="9560"/>
    <n v="4.78"/>
    <n v="573.6"/>
    <m/>
    <m/>
    <x v="1"/>
    <m/>
    <x v="2"/>
    <x v="6"/>
  </r>
  <r>
    <d v="2022-11-30T00:00:00"/>
    <n v="18405"/>
    <s v="Scott"/>
    <n v="1"/>
    <x v="3"/>
    <x v="4"/>
    <n v="12720"/>
    <n v="6.36"/>
    <n v="763.2"/>
    <m/>
    <m/>
    <x v="1"/>
    <m/>
    <x v="2"/>
    <x v="6"/>
  </r>
  <r>
    <d v="2022-11-30T00:00:00"/>
    <n v="18399"/>
    <s v="Pam"/>
    <n v="2"/>
    <x v="4"/>
    <x v="4"/>
    <n v="18960"/>
    <n v="9.48"/>
    <n v="1137.6000000000001"/>
    <m/>
    <m/>
    <x v="1"/>
    <m/>
    <x v="2"/>
    <x v="6"/>
  </r>
  <r>
    <d v="2022-11-30T00:00:00"/>
    <n v="18411"/>
    <s v="Larry"/>
    <n v="3"/>
    <x v="4"/>
    <x v="4"/>
    <n v="11360"/>
    <n v="5.68"/>
    <n v="681.59999999999991"/>
    <m/>
    <m/>
    <x v="1"/>
    <m/>
    <x v="2"/>
    <x v="6"/>
  </r>
  <r>
    <d v="2022-11-30T00:00:00"/>
    <n v="18402"/>
    <s v="Zac"/>
    <n v="4"/>
    <x v="4"/>
    <x v="4"/>
    <n v="15540"/>
    <n v="7.77"/>
    <n v="932.4"/>
    <m/>
    <m/>
    <x v="1"/>
    <m/>
    <x v="2"/>
    <x v="6"/>
  </r>
  <r>
    <d v="2022-11-30T00:00:00"/>
    <n v="18387"/>
    <s v="bob"/>
    <s v="Rolloff"/>
    <x v="0"/>
    <x v="4"/>
    <n v="2580"/>
    <n v="1.29"/>
    <n v="154.80000000000001"/>
    <s v="Dump &amp; Return"/>
    <s v="270950-001"/>
    <x v="0"/>
    <m/>
    <x v="2"/>
    <x v="6"/>
  </r>
  <r>
    <d v="2022-12-01T00:00:00"/>
    <n v="18423"/>
    <s v="Zac"/>
    <n v="4"/>
    <x v="4"/>
    <x v="4"/>
    <n v="2100"/>
    <n v="1.05"/>
    <n v="126"/>
    <m/>
    <m/>
    <x v="1"/>
    <m/>
    <x v="2"/>
    <x v="7"/>
  </r>
  <r>
    <d v="2022-12-01T00:00:00"/>
    <n v="18422"/>
    <s v="Larry"/>
    <n v="1"/>
    <x v="4"/>
    <x v="4"/>
    <n v="8780"/>
    <n v="4.3899999999999997"/>
    <n v="526.79999999999995"/>
    <m/>
    <m/>
    <x v="1"/>
    <m/>
    <x v="2"/>
    <x v="7"/>
  </r>
  <r>
    <d v="2022-12-01T00:00:00"/>
    <n v="18452"/>
    <s v="Larry"/>
    <n v="1"/>
    <x v="4"/>
    <x v="4"/>
    <n v="12840"/>
    <n v="6.42"/>
    <n v="770.4"/>
    <m/>
    <m/>
    <x v="1"/>
    <m/>
    <x v="2"/>
    <x v="7"/>
  </r>
  <r>
    <d v="2022-12-01T00:00:00"/>
    <n v="18441"/>
    <s v="Pam"/>
    <n v="2"/>
    <x v="4"/>
    <x v="4"/>
    <n v="15540"/>
    <n v="7.77"/>
    <n v="932.4"/>
    <m/>
    <m/>
    <x v="1"/>
    <m/>
    <x v="2"/>
    <x v="7"/>
  </r>
  <r>
    <d v="2022-12-01T00:00:00"/>
    <d v="1950-06-26T00:00:00"/>
    <s v="Scott"/>
    <n v="3"/>
    <x v="4"/>
    <x v="4"/>
    <n v="16340"/>
    <n v="8.17"/>
    <n v="980.4"/>
    <m/>
    <m/>
    <x v="1"/>
    <m/>
    <x v="2"/>
    <x v="7"/>
  </r>
  <r>
    <d v="2022-12-01T00:00:00"/>
    <n v="18442"/>
    <s v="bob"/>
    <s v="Rolloff"/>
    <x v="0"/>
    <x v="4"/>
    <n v="8640"/>
    <n v="4.32"/>
    <n v="518.40000000000009"/>
    <s v="Dump &amp; Return"/>
    <n v="262601"/>
    <x v="0"/>
    <m/>
    <x v="2"/>
    <x v="7"/>
  </r>
  <r>
    <d v="2022-12-01T00:00:00"/>
    <n v="18427"/>
    <s v="dave"/>
    <s v="Rolloff"/>
    <x v="0"/>
    <x v="4"/>
    <n v="4460"/>
    <n v="2.23"/>
    <n v="267.60000000000002"/>
    <s v="Dump &amp; Return"/>
    <n v="268979"/>
    <x v="0"/>
    <m/>
    <x v="2"/>
    <x v="7"/>
  </r>
  <r>
    <d v="2022-12-01T00:00:00"/>
    <n v="18433"/>
    <s v="dave"/>
    <s v="Rolloff"/>
    <x v="0"/>
    <x v="4"/>
    <n v="6980"/>
    <n v="3.49"/>
    <n v="418.8"/>
    <s v="Final Pull"/>
    <n v="12803509"/>
    <x v="0"/>
    <m/>
    <x v="2"/>
    <x v="7"/>
  </r>
  <r>
    <d v="2022-12-02T00:00:00"/>
    <n v="18482"/>
    <s v="Pam"/>
    <n v="1"/>
    <x v="3"/>
    <x v="4"/>
    <n v="10240"/>
    <n v="5.12"/>
    <n v="614.4"/>
    <m/>
    <m/>
    <x v="1"/>
    <m/>
    <x v="2"/>
    <x v="7"/>
  </r>
  <r>
    <d v="2022-12-02T00:00:00"/>
    <n v="18458"/>
    <s v="Pam"/>
    <n v="1"/>
    <x v="3"/>
    <x v="4"/>
    <n v="11720"/>
    <n v="5.86"/>
    <n v="703.2"/>
    <m/>
    <m/>
    <x v="1"/>
    <m/>
    <x v="2"/>
    <x v="7"/>
  </r>
  <r>
    <d v="2022-12-02T00:00:00"/>
    <d v="1950-08-05T00:00:00"/>
    <s v="Scott"/>
    <n v="2"/>
    <x v="4"/>
    <x v="4"/>
    <n v="20280"/>
    <n v="10.14"/>
    <n v="1216.8000000000002"/>
    <m/>
    <m/>
    <x v="1"/>
    <m/>
    <x v="2"/>
    <x v="7"/>
  </r>
  <r>
    <d v="2022-12-02T00:00:00"/>
    <n v="18488"/>
    <s v="Larry"/>
    <n v="3"/>
    <x v="4"/>
    <x v="4"/>
    <n v="12560"/>
    <n v="6.28"/>
    <n v="753.6"/>
    <m/>
    <m/>
    <x v="1"/>
    <m/>
    <x v="2"/>
    <x v="7"/>
  </r>
  <r>
    <d v="2022-12-02T00:00:00"/>
    <n v="18460"/>
    <s v="Chad"/>
    <s v="Rolloff"/>
    <x v="0"/>
    <x v="4"/>
    <n v="8440"/>
    <n v="4.22"/>
    <n v="506.4"/>
    <s v="Dump &amp; Return"/>
    <s v="268662-001"/>
    <x v="0"/>
    <m/>
    <x v="2"/>
    <x v="7"/>
  </r>
  <r>
    <d v="2022-12-02T00:00:00"/>
    <n v="18464"/>
    <s v="dave"/>
    <s v="Rolloff"/>
    <x v="0"/>
    <x v="4"/>
    <n v="4580"/>
    <n v="2.29"/>
    <n v="274.8"/>
    <s v="Dump &amp; Return"/>
    <n v="274237"/>
    <x v="0"/>
    <m/>
    <x v="2"/>
    <x v="7"/>
  </r>
  <r>
    <d v="2022-12-02T00:00:00"/>
    <n v="18463"/>
    <s v="dave"/>
    <s v="Rolloff"/>
    <x v="0"/>
    <x v="4"/>
    <n v="5920"/>
    <n v="2.96"/>
    <n v="355.2"/>
    <s v="Dump &amp; Return"/>
    <s v="272723-002"/>
    <x v="0"/>
    <m/>
    <x v="2"/>
    <x v="7"/>
  </r>
  <r>
    <d v="2022-12-02T00:00:00"/>
    <n v="18471"/>
    <s v="dave"/>
    <s v="Rolloff"/>
    <x v="0"/>
    <x v="4"/>
    <n v="6720"/>
    <n v="3.36"/>
    <n v="403.2"/>
    <s v="Final Pull"/>
    <n v="12803490"/>
    <x v="0"/>
    <m/>
    <x v="2"/>
    <x v="7"/>
  </r>
  <r>
    <d v="2022-12-05T00:00:00"/>
    <n v="18523"/>
    <s v="Pam"/>
    <n v="1"/>
    <x v="3"/>
    <x v="4"/>
    <n v="13140"/>
    <n v="6.57"/>
    <n v="788.40000000000009"/>
    <m/>
    <m/>
    <x v="1"/>
    <m/>
    <x v="2"/>
    <x v="7"/>
  </r>
  <r>
    <d v="2022-12-05T00:00:00"/>
    <n v="18544"/>
    <s v="Pam"/>
    <n v="1"/>
    <x v="3"/>
    <x v="4"/>
    <n v="9680"/>
    <n v="4.84"/>
    <n v="580.79999999999995"/>
    <m/>
    <m/>
    <x v="1"/>
    <m/>
    <x v="2"/>
    <x v="7"/>
  </r>
  <r>
    <d v="2022-12-05T00:00:00"/>
    <n v="18562"/>
    <s v="Larry"/>
    <n v="2"/>
    <x v="4"/>
    <x v="4"/>
    <n v="10740"/>
    <n v="5.37"/>
    <n v="644.4"/>
    <m/>
    <m/>
    <x v="1"/>
    <m/>
    <x v="2"/>
    <x v="7"/>
  </r>
  <r>
    <d v="2022-12-05T00:00:00"/>
    <n v="18549"/>
    <s v="Scott"/>
    <n v="3"/>
    <x v="4"/>
    <x v="4"/>
    <n v="17540"/>
    <n v="8.77"/>
    <n v="1052.3999999999999"/>
    <m/>
    <m/>
    <x v="1"/>
    <m/>
    <x v="2"/>
    <x v="7"/>
  </r>
  <r>
    <d v="2022-12-05T00:00:00"/>
    <n v="18551"/>
    <s v="dave"/>
    <n v="4"/>
    <x v="4"/>
    <x v="4"/>
    <n v="11660"/>
    <n v="5.83"/>
    <n v="699.6"/>
    <m/>
    <m/>
    <x v="1"/>
    <m/>
    <x v="2"/>
    <x v="7"/>
  </r>
  <r>
    <d v="2022-12-05T00:00:00"/>
    <n v="18525"/>
    <s v="bob"/>
    <s v="Rolloff"/>
    <x v="0"/>
    <x v="4"/>
    <n v="8640"/>
    <n v="4.32"/>
    <n v="518.40000000000009"/>
    <s v="Final Pull"/>
    <n v="12803808"/>
    <x v="0"/>
    <m/>
    <x v="2"/>
    <x v="7"/>
  </r>
  <r>
    <d v="2022-12-05T00:00:00"/>
    <n v="18526"/>
    <s v="bob"/>
    <s v="Rolloff"/>
    <x v="0"/>
    <x v="4"/>
    <n v="7040"/>
    <n v="3.52"/>
    <n v="422.4"/>
    <s v="Dump &amp; Return"/>
    <s v="12797190-001"/>
    <x v="0"/>
    <m/>
    <x v="2"/>
    <x v="7"/>
  </r>
  <r>
    <d v="2022-12-05T00:00:00"/>
    <n v="18531"/>
    <s v="bob"/>
    <s v="Rolloff"/>
    <x v="0"/>
    <x v="4"/>
    <n v="7000"/>
    <n v="3.5"/>
    <n v="420"/>
    <s v="Dump &amp; Return"/>
    <n v="271296"/>
    <x v="0"/>
    <m/>
    <x v="2"/>
    <x v="7"/>
  </r>
  <r>
    <d v="2022-12-05T00:00:00"/>
    <n v="18541"/>
    <s v="bob"/>
    <s v="Rolloff"/>
    <x v="0"/>
    <x v="4"/>
    <n v="3500"/>
    <n v="1.75"/>
    <n v="210"/>
    <s v="Dump &amp; Return"/>
    <n v="269949"/>
    <x v="0"/>
    <m/>
    <x v="2"/>
    <x v="7"/>
  </r>
  <r>
    <d v="2022-12-06T00:00:00"/>
    <n v="18581"/>
    <s v="Pam"/>
    <n v="1"/>
    <x v="4"/>
    <x v="4"/>
    <n v="12160"/>
    <n v="6.08"/>
    <n v="729.6"/>
    <m/>
    <m/>
    <x v="1"/>
    <m/>
    <x v="2"/>
    <x v="7"/>
  </r>
  <r>
    <d v="2022-12-06T00:00:00"/>
    <n v="18607"/>
    <s v="Pam"/>
    <n v="1"/>
    <x v="4"/>
    <x v="4"/>
    <n v="10400"/>
    <n v="5.2"/>
    <n v="624"/>
    <m/>
    <m/>
    <x v="1"/>
    <m/>
    <x v="2"/>
    <x v="7"/>
  </r>
  <r>
    <d v="2022-12-06T00:00:00"/>
    <n v="18604"/>
    <s v="Scott"/>
    <n v="2"/>
    <x v="4"/>
    <x v="4"/>
    <n v="9500"/>
    <n v="4.75"/>
    <n v="570"/>
    <m/>
    <m/>
    <x v="1"/>
    <m/>
    <x v="2"/>
    <x v="7"/>
  </r>
  <r>
    <d v="2022-12-06T00:00:00"/>
    <n v="18616"/>
    <s v="Larry"/>
    <n v="3"/>
    <x v="4"/>
    <x v="4"/>
    <n v="19760"/>
    <n v="9.8800000000000008"/>
    <n v="1185.6000000000001"/>
    <m/>
    <m/>
    <x v="1"/>
    <m/>
    <x v="2"/>
    <x v="7"/>
  </r>
  <r>
    <d v="2022-12-06T00:00:00"/>
    <n v="18601"/>
    <s v="dave"/>
    <n v="4"/>
    <x v="4"/>
    <x v="4"/>
    <n v="9920"/>
    <n v="4.96"/>
    <n v="595.20000000000005"/>
    <m/>
    <m/>
    <x v="1"/>
    <m/>
    <x v="2"/>
    <x v="7"/>
  </r>
  <r>
    <d v="2022-12-06T00:00:00"/>
    <n v="18573"/>
    <s v="bob"/>
    <s v="Rolloff"/>
    <x v="0"/>
    <x v="4"/>
    <n v="10860"/>
    <n v="5.43"/>
    <n v="651.59999999999991"/>
    <s v="Dump &amp; Return"/>
    <n v="264619"/>
    <x v="0"/>
    <m/>
    <x v="2"/>
    <x v="7"/>
  </r>
  <r>
    <d v="2022-12-06T00:00:00"/>
    <n v="18586"/>
    <s v="bob"/>
    <s v="Rolloff"/>
    <x v="0"/>
    <x v="4"/>
    <n v="6140"/>
    <n v="3.07"/>
    <n v="368.4"/>
    <s v="Dump &amp; Return"/>
    <s v="272723-002"/>
    <x v="0"/>
    <m/>
    <x v="2"/>
    <x v="7"/>
  </r>
  <r>
    <d v="2022-12-06T00:00:00"/>
    <n v="18594"/>
    <s v="bob"/>
    <s v="Rolloff"/>
    <x v="0"/>
    <x v="4"/>
    <n v="3020"/>
    <n v="1.51"/>
    <n v="181.2"/>
    <s v="Final Pull"/>
    <s v="260315-002"/>
    <x v="0"/>
    <m/>
    <x v="2"/>
    <x v="7"/>
  </r>
  <r>
    <d v="2022-12-06T00:00:00"/>
    <n v="18596"/>
    <s v="Paul"/>
    <s v="Rolloff"/>
    <x v="0"/>
    <x v="4"/>
    <n v="10440"/>
    <n v="5.22"/>
    <n v="626.4"/>
    <s v="Dump &amp; Return"/>
    <n v="262601"/>
    <x v="0"/>
    <m/>
    <x v="2"/>
    <x v="7"/>
  </r>
  <r>
    <d v="2022-12-07T00:00:00"/>
    <n v="18630"/>
    <s v="Scott"/>
    <n v="1"/>
    <x v="3"/>
    <x v="4"/>
    <n v="9200"/>
    <n v="4.5999999999999996"/>
    <n v="552"/>
    <m/>
    <m/>
    <x v="1"/>
    <m/>
    <x v="2"/>
    <x v="7"/>
  </r>
  <r>
    <d v="2022-12-07T00:00:00"/>
    <n v="18668"/>
    <s v="Scott"/>
    <n v="1"/>
    <x v="3"/>
    <x v="4"/>
    <n v="13420"/>
    <n v="6.71"/>
    <n v="805.2"/>
    <m/>
    <m/>
    <x v="1"/>
    <m/>
    <x v="2"/>
    <x v="7"/>
  </r>
  <r>
    <d v="2022-12-07T00:00:00"/>
    <n v="18651"/>
    <s v="Pam"/>
    <n v="2"/>
    <x v="4"/>
    <x v="4"/>
    <n v="17380"/>
    <n v="8.69"/>
    <n v="1042.8"/>
    <m/>
    <m/>
    <x v="1"/>
    <m/>
    <x v="2"/>
    <x v="7"/>
  </r>
  <r>
    <d v="2022-12-07T00:00:00"/>
    <n v="18676"/>
    <s v="Larry"/>
    <n v="3"/>
    <x v="4"/>
    <x v="4"/>
    <n v="13740"/>
    <n v="6.87"/>
    <n v="824.4"/>
    <m/>
    <m/>
    <x v="1"/>
    <m/>
    <x v="2"/>
    <x v="7"/>
  </r>
  <r>
    <d v="2022-12-07T00:00:00"/>
    <n v="18664"/>
    <s v="dave"/>
    <n v="4"/>
    <x v="4"/>
    <x v="4"/>
    <n v="17600"/>
    <n v="8.8000000000000007"/>
    <n v="1056"/>
    <m/>
    <m/>
    <x v="1"/>
    <m/>
    <x v="2"/>
    <x v="7"/>
  </r>
  <r>
    <d v="2022-12-07T00:00:00"/>
    <n v="18627"/>
    <s v="bob"/>
    <s v="Rolloff"/>
    <x v="0"/>
    <x v="4"/>
    <n v="2160"/>
    <n v="1.08"/>
    <n v="129.60000000000002"/>
    <s v="Dump &amp; Return"/>
    <s v="270950-001"/>
    <x v="0"/>
    <m/>
    <x v="2"/>
    <x v="7"/>
  </r>
  <r>
    <d v="2022-12-07T00:00:00"/>
    <n v="18653"/>
    <s v="Paul"/>
    <s v="Rolloff"/>
    <x v="0"/>
    <x v="4"/>
    <n v="12900"/>
    <n v="6.45"/>
    <n v="774"/>
    <s v="Final Pull"/>
    <n v="12803284"/>
    <x v="0"/>
    <m/>
    <x v="2"/>
    <x v="7"/>
  </r>
  <r>
    <d v="2022-12-08T00:00:00"/>
    <n v="18688"/>
    <s v="Larry"/>
    <n v="1"/>
    <x v="4"/>
    <x v="4"/>
    <n v="8400"/>
    <n v="4.2"/>
    <n v="504"/>
    <m/>
    <m/>
    <x v="1"/>
    <m/>
    <x v="2"/>
    <x v="7"/>
  </r>
  <r>
    <d v="2022-12-08T00:00:00"/>
    <n v="18719"/>
    <s v="Larry"/>
    <n v="1"/>
    <x v="4"/>
    <x v="4"/>
    <n v="12720"/>
    <n v="6.36"/>
    <n v="763.2"/>
    <m/>
    <m/>
    <x v="1"/>
    <m/>
    <x v="2"/>
    <x v="7"/>
  </r>
  <r>
    <d v="2022-12-08T00:00:00"/>
    <n v="18709"/>
    <s v="Pam"/>
    <n v="2"/>
    <x v="4"/>
    <x v="4"/>
    <n v="15240"/>
    <n v="7.62"/>
    <n v="914.4"/>
    <m/>
    <m/>
    <x v="1"/>
    <m/>
    <x v="2"/>
    <x v="7"/>
  </r>
  <r>
    <d v="2022-12-08T00:00:00"/>
    <n v="18708"/>
    <s v="Scott"/>
    <n v="3"/>
    <x v="4"/>
    <x v="4"/>
    <n v="15140"/>
    <n v="7.57"/>
    <n v="908.40000000000009"/>
    <m/>
    <m/>
    <x v="1"/>
    <m/>
    <x v="2"/>
    <x v="7"/>
  </r>
  <r>
    <d v="2022-12-08T00:00:00"/>
    <n v="18705"/>
    <s v="bob "/>
    <s v="Rolloff"/>
    <x v="0"/>
    <x v="4"/>
    <n v="10920"/>
    <n v="5.46"/>
    <n v="655.20000000000005"/>
    <s v="Dump &amp; Return"/>
    <n v="262601"/>
    <x v="0"/>
    <m/>
    <x v="2"/>
    <x v="7"/>
  </r>
  <r>
    <d v="2022-12-08T00:00:00"/>
    <n v="18704"/>
    <s v="bob"/>
    <s v="Rolloff"/>
    <x v="0"/>
    <x v="4"/>
    <n v="6480"/>
    <n v="3.24"/>
    <n v="388.8"/>
    <s v="Dump &amp; Return"/>
    <s v="12797190-001"/>
    <x v="0"/>
    <m/>
    <x v="2"/>
    <x v="7"/>
  </r>
  <r>
    <d v="2022-12-08T00:00:00"/>
    <n v="18685"/>
    <s v="dave"/>
    <s v="Rolloff"/>
    <x v="0"/>
    <x v="4"/>
    <n v="3640"/>
    <n v="1.82"/>
    <n v="218.4"/>
    <s v="Dump &amp; Return"/>
    <n v="273083"/>
    <x v="0"/>
    <m/>
    <x v="2"/>
    <x v="7"/>
  </r>
  <r>
    <d v="2022-12-08T00:00:00"/>
    <n v="18686"/>
    <s v="dave"/>
    <s v="Rolloff"/>
    <x v="0"/>
    <x v="4"/>
    <n v="3880"/>
    <n v="1.94"/>
    <n v="232.79999999999998"/>
    <s v="Dump &amp; Return"/>
    <n v="12798338"/>
    <x v="0"/>
    <m/>
    <x v="2"/>
    <x v="7"/>
  </r>
  <r>
    <d v="2022-12-08T00:00:00"/>
    <n v="18691"/>
    <s v="dave"/>
    <s v="Rolloff"/>
    <x v="0"/>
    <x v="4"/>
    <n v="3760"/>
    <n v="1.88"/>
    <n v="225.6"/>
    <s v="Dump &amp; Return"/>
    <n v="266390"/>
    <x v="0"/>
    <m/>
    <x v="2"/>
    <x v="7"/>
  </r>
  <r>
    <d v="2022-12-08T00:00:00"/>
    <n v="18700"/>
    <s v="dave"/>
    <s v="Rolloff"/>
    <x v="0"/>
    <x v="4"/>
    <n v="5600"/>
    <n v="2.8"/>
    <n v="336"/>
    <s v="Dump &amp; Return"/>
    <s v="12800437-002"/>
    <x v="0"/>
    <m/>
    <x v="2"/>
    <x v="7"/>
  </r>
  <r>
    <d v="2022-12-09T00:00:00"/>
    <n v="18752"/>
    <s v="Pam"/>
    <n v="1"/>
    <x v="3"/>
    <x v="4"/>
    <n v="10340"/>
    <n v="5.17"/>
    <n v="620.4"/>
    <m/>
    <m/>
    <x v="1"/>
    <m/>
    <x v="2"/>
    <x v="7"/>
  </r>
  <r>
    <d v="2022-12-09T00:00:00"/>
    <n v="18729"/>
    <s v="Pam"/>
    <n v="1"/>
    <x v="3"/>
    <x v="4"/>
    <n v="11480"/>
    <n v="5.74"/>
    <n v="688.80000000000007"/>
    <m/>
    <m/>
    <x v="1"/>
    <m/>
    <x v="2"/>
    <x v="7"/>
  </r>
  <r>
    <d v="2022-12-09T00:00:00"/>
    <n v="18751"/>
    <s v="Scott"/>
    <n v="2"/>
    <x v="4"/>
    <x v="4"/>
    <n v="19500"/>
    <n v="9.75"/>
    <n v="1170"/>
    <m/>
    <m/>
    <x v="1"/>
    <m/>
    <x v="2"/>
    <x v="7"/>
  </r>
  <r>
    <d v="2022-12-09T00:00:00"/>
    <n v="18758"/>
    <s v="Larry"/>
    <n v="3"/>
    <x v="4"/>
    <x v="4"/>
    <n v="10960"/>
    <n v="5.48"/>
    <n v="657.6"/>
    <m/>
    <m/>
    <x v="1"/>
    <m/>
    <x v="2"/>
    <x v="7"/>
  </r>
  <r>
    <d v="2022-12-09T00:00:00"/>
    <n v="18728"/>
    <s v="dave"/>
    <s v="Rolloff"/>
    <x v="0"/>
    <x v="4"/>
    <n v="12580"/>
    <n v="6.29"/>
    <n v="754.8"/>
    <s v="Dump &amp; Return"/>
    <s v="268662-001"/>
    <x v="0"/>
    <m/>
    <x v="2"/>
    <x v="7"/>
  </r>
  <r>
    <d v="2022-12-12T00:00:00"/>
    <n v="18792"/>
    <s v="Pam"/>
    <n v="1"/>
    <x v="3"/>
    <x v="4"/>
    <n v="11980"/>
    <n v="5.99"/>
    <n v="718.80000000000007"/>
    <m/>
    <m/>
    <x v="1"/>
    <m/>
    <x v="2"/>
    <x v="7"/>
  </r>
  <r>
    <d v="2022-12-12T00:00:00"/>
    <n v="18819"/>
    <s v="Pam"/>
    <n v="1"/>
    <x v="3"/>
    <x v="4"/>
    <n v="11060"/>
    <n v="5.53"/>
    <n v="663.6"/>
    <m/>
    <m/>
    <x v="1"/>
    <m/>
    <x v="2"/>
    <x v="7"/>
  </r>
  <r>
    <d v="2022-12-12T00:00:00"/>
    <n v="18836"/>
    <s v="Larry"/>
    <n v="2"/>
    <x v="4"/>
    <x v="4"/>
    <n v="11280"/>
    <n v="5.64"/>
    <n v="676.8"/>
    <m/>
    <m/>
    <x v="1"/>
    <m/>
    <x v="2"/>
    <x v="7"/>
  </r>
  <r>
    <d v="2022-12-12T00:00:00"/>
    <n v="18827"/>
    <s v="Scott"/>
    <n v="3"/>
    <x v="4"/>
    <x v="4"/>
    <n v="17280"/>
    <n v="8.64"/>
    <n v="1036.8000000000002"/>
    <m/>
    <m/>
    <x v="1"/>
    <m/>
    <x v="2"/>
    <x v="7"/>
  </r>
  <r>
    <d v="2022-12-12T00:00:00"/>
    <n v="18833"/>
    <s v="Chad"/>
    <n v="4"/>
    <x v="4"/>
    <x v="4"/>
    <n v="13020"/>
    <n v="6.51"/>
    <n v="781.19999999999993"/>
    <m/>
    <m/>
    <x v="1"/>
    <m/>
    <x v="2"/>
    <x v="7"/>
  </r>
  <r>
    <d v="2022-12-12T00:00:00"/>
    <n v="18793"/>
    <s v="bob"/>
    <s v="Rolloff"/>
    <x v="0"/>
    <x v="4"/>
    <n v="2680"/>
    <n v="1.34"/>
    <n v="160.80000000000001"/>
    <s v="Dump &amp; Return"/>
    <s v="272859-002"/>
    <x v="0"/>
    <m/>
    <x v="2"/>
    <x v="7"/>
  </r>
  <r>
    <d v="2022-12-12T00:00:00"/>
    <n v="18806"/>
    <s v="bob"/>
    <s v="Rolloff"/>
    <x v="0"/>
    <x v="4"/>
    <n v="3460"/>
    <n v="1.73"/>
    <n v="207.6"/>
    <s v="Dump &amp; Return"/>
    <n v="271296"/>
    <x v="0"/>
    <m/>
    <x v="2"/>
    <x v="7"/>
  </r>
  <r>
    <d v="2022-12-13T00:00:00"/>
    <n v="18852"/>
    <s v="Pam"/>
    <n v="1"/>
    <x v="4"/>
    <x v="4"/>
    <n v="13160"/>
    <n v="6.58"/>
    <n v="789.6"/>
    <m/>
    <m/>
    <x v="1"/>
    <m/>
    <x v="2"/>
    <x v="7"/>
  </r>
  <r>
    <d v="2022-12-13T00:00:00"/>
    <n v="18879"/>
    <s v="Pam"/>
    <n v="1"/>
    <x v="4"/>
    <x v="4"/>
    <n v="9920"/>
    <n v="4.96"/>
    <n v="595.20000000000005"/>
    <m/>
    <m/>
    <x v="1"/>
    <m/>
    <x v="2"/>
    <x v="7"/>
  </r>
  <r>
    <d v="2022-12-13T00:00:00"/>
    <n v="18880"/>
    <s v="Scott"/>
    <n v="2"/>
    <x v="4"/>
    <x v="4"/>
    <n v="8900"/>
    <n v="4.45"/>
    <n v="534"/>
    <m/>
    <m/>
    <x v="1"/>
    <m/>
    <x v="2"/>
    <x v="7"/>
  </r>
  <r>
    <d v="2022-12-13T00:00:00"/>
    <n v="18882"/>
    <s v="Larry"/>
    <n v="3"/>
    <x v="4"/>
    <x v="4"/>
    <n v="18060"/>
    <n v="9.0299999999999994"/>
    <n v="1083.5999999999999"/>
    <m/>
    <m/>
    <x v="1"/>
    <m/>
    <x v="2"/>
    <x v="7"/>
  </r>
  <r>
    <d v="2022-12-13T00:00:00"/>
    <n v="18872"/>
    <s v="Chad"/>
    <n v="4"/>
    <x v="4"/>
    <x v="4"/>
    <n v="9560"/>
    <n v="4.78"/>
    <n v="573.6"/>
    <m/>
    <m/>
    <x v="1"/>
    <m/>
    <x v="2"/>
    <x v="7"/>
  </r>
  <r>
    <d v="2022-12-13T00:00:00"/>
    <n v="18844"/>
    <s v="bob"/>
    <s v="Rolloff"/>
    <x v="0"/>
    <x v="4"/>
    <n v="6900"/>
    <n v="3.45"/>
    <n v="414"/>
    <s v="Dump &amp; Return"/>
    <s v="272723-002"/>
    <x v="0"/>
    <m/>
    <x v="2"/>
    <x v="7"/>
  </r>
  <r>
    <d v="2022-12-13T00:00:00"/>
    <d v="1951-08-21T00:00:00"/>
    <s v="bob"/>
    <s v="Rolloff"/>
    <x v="0"/>
    <x v="4"/>
    <n v="10480"/>
    <n v="5.24"/>
    <n v="628.80000000000007"/>
    <s v="Dump &amp; Return"/>
    <s v="268662-001"/>
    <x v="0"/>
    <m/>
    <x v="2"/>
    <x v="7"/>
  </r>
  <r>
    <d v="2022-12-13T00:00:00"/>
    <n v="18878"/>
    <s v="bob"/>
    <s v="Rolloff"/>
    <x v="0"/>
    <x v="4"/>
    <n v="6040"/>
    <n v="3.02"/>
    <n v="362.4"/>
    <s v="Final Pull"/>
    <n v="12800362"/>
    <x v="0"/>
    <m/>
    <x v="2"/>
    <x v="7"/>
  </r>
  <r>
    <d v="2022-12-13T00:00:00"/>
    <n v="18871"/>
    <s v="Paul"/>
    <s v="Rolloff"/>
    <x v="1"/>
    <x v="4"/>
    <n v="6740"/>
    <n v="3.37"/>
    <n v="404.40000000000003"/>
    <s v="Final Pull"/>
    <s v="273937-002"/>
    <x v="3"/>
    <m/>
    <x v="0"/>
    <x v="7"/>
  </r>
  <r>
    <d v="2022-12-13T00:00:00"/>
    <n v="18860"/>
    <s v="dave"/>
    <s v="Rolloff"/>
    <x v="0"/>
    <x v="4"/>
    <n v="2280"/>
    <n v="1.1399999999999999"/>
    <n v="136.79999999999998"/>
    <s v="Final Pull"/>
    <s v="261100-002"/>
    <x v="0"/>
    <m/>
    <x v="2"/>
    <x v="7"/>
  </r>
  <r>
    <d v="2022-12-13T00:00:00"/>
    <n v="18859"/>
    <s v="dave"/>
    <s v="Rolloff"/>
    <x v="0"/>
    <x v="4"/>
    <n v="2520"/>
    <n v="1.26"/>
    <n v="151.19999999999999"/>
    <s v="Dump &amp; Return"/>
    <n v="270389"/>
    <x v="0"/>
    <m/>
    <x v="2"/>
    <x v="7"/>
  </r>
  <r>
    <d v="2022-12-14T00:00:00"/>
    <n v="18903"/>
    <s v="Scott"/>
    <n v="1"/>
    <x v="3"/>
    <x v="4"/>
    <n v="7360"/>
    <n v="3.68"/>
    <n v="441.6"/>
    <m/>
    <m/>
    <x v="1"/>
    <m/>
    <x v="2"/>
    <x v="7"/>
  </r>
  <r>
    <d v="2022-12-14T00:00:00"/>
    <n v="18936"/>
    <s v="Scott"/>
    <n v="1"/>
    <x v="3"/>
    <x v="4"/>
    <n v="12420"/>
    <n v="6.21"/>
    <n v="745.2"/>
    <m/>
    <m/>
    <x v="1"/>
    <m/>
    <x v="2"/>
    <x v="7"/>
  </r>
  <r>
    <d v="2022-12-14T00:00:00"/>
    <n v="18931"/>
    <s v="Pam"/>
    <n v="2"/>
    <x v="4"/>
    <x v="4"/>
    <n v="16140"/>
    <n v="8.07"/>
    <n v="968.40000000000009"/>
    <m/>
    <m/>
    <x v="1"/>
    <m/>
    <x v="2"/>
    <x v="7"/>
  </r>
  <r>
    <d v="2022-12-14T00:00:00"/>
    <n v="18945"/>
    <s v="Larry"/>
    <n v="3"/>
    <x v="4"/>
    <x v="4"/>
    <n v="11520"/>
    <n v="5.76"/>
    <n v="691.19999999999993"/>
    <m/>
    <m/>
    <x v="1"/>
    <m/>
    <x v="2"/>
    <x v="7"/>
  </r>
  <r>
    <d v="2022-12-14T00:00:00"/>
    <n v="18944"/>
    <s v="Chad"/>
    <n v="4"/>
    <x v="4"/>
    <x v="4"/>
    <n v="16160"/>
    <n v="8.08"/>
    <n v="969.6"/>
    <m/>
    <m/>
    <x v="1"/>
    <m/>
    <x v="2"/>
    <x v="7"/>
  </r>
  <r>
    <d v="2022-12-14T00:00:00"/>
    <n v="18918"/>
    <s v="bob"/>
    <s v="Rolloff"/>
    <x v="0"/>
    <x v="4"/>
    <n v="3260"/>
    <n v="1.63"/>
    <n v="195.6"/>
    <s v="Dump &amp; Return"/>
    <s v="266494-0001"/>
    <x v="0"/>
    <m/>
    <x v="2"/>
    <x v="7"/>
  </r>
  <r>
    <d v="2022-12-14T00:00:00"/>
    <n v="18899"/>
    <s v="bob"/>
    <s v="Rolloff"/>
    <x v="0"/>
    <x v="4"/>
    <n v="1700"/>
    <n v="0.85"/>
    <n v="102"/>
    <s v="Dump &amp; Return"/>
    <s v="270950-001"/>
    <x v="0"/>
    <m/>
    <x v="2"/>
    <x v="7"/>
  </r>
  <r>
    <d v="2022-12-14T00:00:00"/>
    <n v="18900"/>
    <s v="bob"/>
    <s v="Rolloff"/>
    <x v="0"/>
    <x v="4"/>
    <n v="3060"/>
    <n v="1.53"/>
    <n v="183.6"/>
    <s v="Dump &amp; Return"/>
    <n v="263833"/>
    <x v="0"/>
    <m/>
    <x v="2"/>
    <x v="7"/>
  </r>
  <r>
    <d v="2022-12-14T00:00:00"/>
    <n v="18921"/>
    <s v="Paul"/>
    <s v="Rolloff"/>
    <x v="0"/>
    <x v="4"/>
    <n v="2260"/>
    <n v="1.1299999999999999"/>
    <n v="135.6"/>
    <s v="Dump &amp; Return"/>
    <s v="12797190-001"/>
    <x v="0"/>
    <s v="Weyco trash"/>
    <x v="2"/>
    <x v="7"/>
  </r>
  <r>
    <d v="2022-12-15T00:00:00"/>
    <n v="18957"/>
    <s v="Larry"/>
    <n v="1"/>
    <x v="4"/>
    <x v="4"/>
    <n v="7120"/>
    <n v="3.56"/>
    <n v="427.2"/>
    <m/>
    <m/>
    <x v="1"/>
    <m/>
    <x v="2"/>
    <x v="7"/>
  </r>
  <r>
    <d v="2022-12-15T00:00:00"/>
    <n v="18995"/>
    <s v="Larry"/>
    <n v="1"/>
    <x v="4"/>
    <x v="4"/>
    <n v="13860"/>
    <n v="6.93"/>
    <n v="831.59999999999991"/>
    <m/>
    <m/>
    <x v="1"/>
    <m/>
    <x v="2"/>
    <x v="7"/>
  </r>
  <r>
    <d v="2022-12-15T00:00:00"/>
    <n v="18988"/>
    <s v="Pam"/>
    <n v="2"/>
    <x v="4"/>
    <x v="4"/>
    <n v="15320"/>
    <n v="7.66"/>
    <n v="919.2"/>
    <m/>
    <m/>
    <x v="1"/>
    <m/>
    <x v="2"/>
    <x v="7"/>
  </r>
  <r>
    <d v="2022-12-15T00:00:00"/>
    <n v="18986"/>
    <s v="Scott"/>
    <n v="3"/>
    <x v="4"/>
    <x v="4"/>
    <n v="13760"/>
    <n v="6.88"/>
    <n v="825.6"/>
    <m/>
    <m/>
    <x v="1"/>
    <m/>
    <x v="2"/>
    <x v="7"/>
  </r>
  <r>
    <d v="2022-12-15T00:00:00"/>
    <n v="18949"/>
    <s v="bob"/>
    <s v="Rolloff"/>
    <x v="0"/>
    <x v="4"/>
    <n v="8540"/>
    <n v="4.2699999999999996"/>
    <n v="512.4"/>
    <s v="Final Pull"/>
    <s v="12797764-003"/>
    <x v="0"/>
    <m/>
    <x v="2"/>
    <x v="7"/>
  </r>
  <r>
    <d v="2022-12-15T00:00:00"/>
    <n v="18962"/>
    <s v="bob"/>
    <s v="Rolloff"/>
    <x v="0"/>
    <x v="4"/>
    <n v="2960"/>
    <n v="1.48"/>
    <n v="177.6"/>
    <s v="Dump &amp; Return"/>
    <n v="269949"/>
    <x v="0"/>
    <m/>
    <x v="2"/>
    <x v="7"/>
  </r>
  <r>
    <d v="2022-12-15T00:00:00"/>
    <n v="18974"/>
    <s v="bob"/>
    <s v="Rolloff"/>
    <x v="0"/>
    <x v="4"/>
    <n v="5020"/>
    <n v="2.5099999999999998"/>
    <n v="301.2"/>
    <s v="Dump &amp; Return"/>
    <n v="268528"/>
    <x v="0"/>
    <m/>
    <x v="2"/>
    <x v="7"/>
  </r>
  <r>
    <d v="2022-12-16T00:00:00"/>
    <n v="19026"/>
    <s v="Pam"/>
    <n v="1"/>
    <x v="3"/>
    <x v="4"/>
    <n v="10840"/>
    <n v="5.42"/>
    <n v="650.4"/>
    <m/>
    <m/>
    <x v="1"/>
    <m/>
    <x v="2"/>
    <x v="7"/>
  </r>
  <r>
    <d v="2022-12-16T00:00:00"/>
    <n v="19004"/>
    <s v="Pam"/>
    <n v="1"/>
    <x v="3"/>
    <x v="4"/>
    <n v="12600"/>
    <n v="6.3"/>
    <n v="756"/>
    <m/>
    <m/>
    <x v="1"/>
    <m/>
    <x v="2"/>
    <x v="7"/>
  </r>
  <r>
    <d v="2022-12-16T00:00:00"/>
    <n v="19020"/>
    <s v="Scott"/>
    <n v="2"/>
    <x v="4"/>
    <x v="4"/>
    <n v="17120"/>
    <n v="8.56"/>
    <n v="1027.2"/>
    <m/>
    <m/>
    <x v="1"/>
    <m/>
    <x v="2"/>
    <x v="7"/>
  </r>
  <r>
    <d v="2022-12-16T00:00:00"/>
    <n v="19041"/>
    <s v="Larry"/>
    <n v="3"/>
    <x v="4"/>
    <x v="4"/>
    <n v="10400"/>
    <n v="5.2"/>
    <n v="624"/>
    <m/>
    <m/>
    <x v="1"/>
    <m/>
    <x v="2"/>
    <x v="7"/>
  </r>
  <r>
    <d v="2022-12-16T00:00:00"/>
    <n v="19010"/>
    <s v="bob"/>
    <s v="Rolloff"/>
    <x v="0"/>
    <x v="4"/>
    <n v="2740"/>
    <n v="1.37"/>
    <n v="164.4"/>
    <s v="Dump &amp; Return"/>
    <s v="272859-002"/>
    <x v="0"/>
    <m/>
    <x v="2"/>
    <x v="7"/>
  </r>
  <r>
    <d v="2022-12-16T00:00:00"/>
    <n v="19021"/>
    <s v="bob"/>
    <s v="Rolloff"/>
    <x v="0"/>
    <x v="4"/>
    <n v="7560"/>
    <n v="3.78"/>
    <n v="453.59999999999997"/>
    <s v="Dump &amp; Return"/>
    <n v="271296"/>
    <x v="0"/>
    <m/>
    <x v="2"/>
    <x v="7"/>
  </r>
  <r>
    <d v="2022-12-16T00:00:00"/>
    <n v="19024"/>
    <s v="bob"/>
    <s v="Rolloff"/>
    <x v="0"/>
    <x v="4"/>
    <n v="3180"/>
    <n v="1.59"/>
    <n v="190.8"/>
    <s v="Dump &amp; Return"/>
    <n v="273083"/>
    <x v="0"/>
    <m/>
    <x v="2"/>
    <x v="7"/>
  </r>
  <r>
    <d v="2022-12-16T00:00:00"/>
    <n v="19025"/>
    <s v="bob"/>
    <s v="Rolloff"/>
    <x v="0"/>
    <x v="4"/>
    <n v="4000"/>
    <n v="2"/>
    <n v="240"/>
    <s v="Dump &amp; Return"/>
    <n v="270658"/>
    <x v="0"/>
    <m/>
    <x v="2"/>
    <x v="7"/>
  </r>
  <r>
    <d v="2022-12-16T00:00:00"/>
    <n v="19052"/>
    <s v="bob"/>
    <s v="Rolloff"/>
    <x v="0"/>
    <x v="4"/>
    <n v="6920"/>
    <n v="3.46"/>
    <n v="415.2"/>
    <s v="Dump &amp; Return"/>
    <s v="12797190-001"/>
    <x v="0"/>
    <m/>
    <x v="2"/>
    <x v="7"/>
  </r>
  <r>
    <d v="2022-12-19T00:00:00"/>
    <n v="19090"/>
    <s v="Pam"/>
    <n v="1"/>
    <x v="3"/>
    <x v="4"/>
    <n v="12260"/>
    <n v="6.13"/>
    <n v="735.6"/>
    <m/>
    <m/>
    <x v="1"/>
    <m/>
    <x v="2"/>
    <x v="7"/>
  </r>
  <r>
    <d v="2022-12-19T00:00:00"/>
    <n v="19120"/>
    <s v="Pam"/>
    <n v="1"/>
    <x v="3"/>
    <x v="4"/>
    <n v="9460"/>
    <n v="4.7300000000000004"/>
    <n v="567.6"/>
    <m/>
    <m/>
    <x v="1"/>
    <m/>
    <x v="2"/>
    <x v="7"/>
  </r>
  <r>
    <d v="2022-12-19T00:00:00"/>
    <n v="19132"/>
    <s v="Larry"/>
    <n v="2"/>
    <x v="4"/>
    <x v="4"/>
    <n v="10860"/>
    <n v="5.43"/>
    <n v="651.59999999999991"/>
    <m/>
    <m/>
    <x v="1"/>
    <m/>
    <x v="2"/>
    <x v="7"/>
  </r>
  <r>
    <d v="2022-12-19T00:00:00"/>
    <n v="19119"/>
    <s v="Scott"/>
    <n v="3"/>
    <x v="4"/>
    <x v="4"/>
    <n v="15940"/>
    <n v="7.97"/>
    <n v="956.4"/>
    <m/>
    <m/>
    <x v="1"/>
    <m/>
    <x v="2"/>
    <x v="7"/>
  </r>
  <r>
    <d v="2022-12-19T00:00:00"/>
    <n v="19124"/>
    <s v="dave"/>
    <n v="4"/>
    <x v="4"/>
    <x v="4"/>
    <n v="10360"/>
    <n v="5.18"/>
    <n v="621.59999999999991"/>
    <m/>
    <m/>
    <x v="1"/>
    <m/>
    <x v="2"/>
    <x v="7"/>
  </r>
  <r>
    <d v="2022-12-19T00:00:00"/>
    <n v="19093"/>
    <s v="bob"/>
    <s v="Rolloff"/>
    <x v="0"/>
    <x v="4"/>
    <n v="3940"/>
    <n v="1.97"/>
    <n v="236.4"/>
    <s v="Dump &amp; Return"/>
    <n v="263310"/>
    <x v="0"/>
    <m/>
    <x v="2"/>
    <x v="7"/>
  </r>
  <r>
    <d v="2022-12-19T00:00:00"/>
    <n v="19107"/>
    <s v="bob"/>
    <s v="Rolloff"/>
    <x v="0"/>
    <x v="4"/>
    <n v="3660"/>
    <n v="1.83"/>
    <n v="219.60000000000002"/>
    <s v="Dump &amp; Return"/>
    <s v="266663-001"/>
    <x v="0"/>
    <s v="comp #3"/>
    <x v="2"/>
    <x v="7"/>
  </r>
  <r>
    <d v="2022-12-19T00:00:00"/>
    <n v="19117"/>
    <s v="bob"/>
    <s v="Rolloff"/>
    <x v="0"/>
    <x v="4"/>
    <n v="15420"/>
    <n v="7.71"/>
    <n v="925.2"/>
    <s v="Dump &amp; Return"/>
    <s v="266663-001"/>
    <x v="0"/>
    <s v="comp #4"/>
    <x v="2"/>
    <x v="7"/>
  </r>
  <r>
    <d v="2022-12-20T00:00:00"/>
    <n v="19150"/>
    <s v="Pam"/>
    <n v="1"/>
    <x v="4"/>
    <x v="4"/>
    <n v="10940"/>
    <n v="5.47"/>
    <n v="656.4"/>
    <m/>
    <m/>
    <x v="1"/>
    <m/>
    <x v="2"/>
    <x v="7"/>
  </r>
  <r>
    <d v="2022-12-20T00:00:00"/>
    <n v="19173"/>
    <s v="Pam"/>
    <n v="1"/>
    <x v="4"/>
    <x v="4"/>
    <n v="9620"/>
    <n v="4.8099999999999996"/>
    <n v="577.19999999999993"/>
    <m/>
    <m/>
    <x v="1"/>
    <m/>
    <x v="2"/>
    <x v="7"/>
  </r>
  <r>
    <d v="2022-12-20T00:00:00"/>
    <n v="19168"/>
    <s v="dave"/>
    <n v="2"/>
    <x v="4"/>
    <x v="4"/>
    <n v="8420"/>
    <n v="4.21"/>
    <n v="505.2"/>
    <m/>
    <m/>
    <x v="1"/>
    <m/>
    <x v="2"/>
    <x v="7"/>
  </r>
  <r>
    <d v="2022-12-20T00:00:00"/>
    <n v="19177"/>
    <s v="Larry"/>
    <n v="3"/>
    <x v="4"/>
    <x v="4"/>
    <n v="16000"/>
    <n v="8"/>
    <n v="960"/>
    <m/>
    <m/>
    <x v="1"/>
    <m/>
    <x v="2"/>
    <x v="7"/>
  </r>
  <r>
    <d v="2022-12-20T00:00:00"/>
    <n v="19167"/>
    <s v="Joey"/>
    <n v="4"/>
    <x v="4"/>
    <x v="4"/>
    <n v="8820"/>
    <n v="4.41"/>
    <n v="529.20000000000005"/>
    <m/>
    <m/>
    <x v="1"/>
    <m/>
    <x v="2"/>
    <x v="7"/>
  </r>
  <r>
    <d v="2022-12-20T00:00:00"/>
    <n v="19145"/>
    <s v="bob"/>
    <s v="Rolloff"/>
    <x v="0"/>
    <x v="4"/>
    <n v="7920"/>
    <n v="3.96"/>
    <n v="475.2"/>
    <s v="Final Pull"/>
    <s v="269072-002"/>
    <x v="0"/>
    <m/>
    <x v="2"/>
    <x v="7"/>
  </r>
  <r>
    <d v="2022-12-20T00:00:00"/>
    <n v="19157"/>
    <s v="bob"/>
    <s v="Rolloff"/>
    <x v="0"/>
    <x v="4"/>
    <n v="12900"/>
    <n v="6.45"/>
    <n v="774"/>
    <s v="Dump &amp; Return"/>
    <s v="268662-001"/>
    <x v="0"/>
    <m/>
    <x v="2"/>
    <x v="7"/>
  </r>
  <r>
    <d v="2022-12-20T00:00:00"/>
    <n v="19163"/>
    <s v="Paul"/>
    <s v="Rolloff"/>
    <x v="0"/>
    <x v="4"/>
    <n v="9720"/>
    <n v="4.8600000000000003"/>
    <n v="583.20000000000005"/>
    <s v="Dump &amp; Return"/>
    <n v="262601"/>
    <x v="0"/>
    <m/>
    <x v="2"/>
    <x v="7"/>
  </r>
  <r>
    <d v="2022-12-21T00:00:00"/>
    <n v="19191"/>
    <s v="Scott"/>
    <n v="1"/>
    <x v="3"/>
    <x v="4"/>
    <n v="9120"/>
    <n v="4.5599999999999996"/>
    <n v="547.19999999999993"/>
    <m/>
    <m/>
    <x v="1"/>
    <m/>
    <x v="2"/>
    <x v="7"/>
  </r>
  <r>
    <d v="2022-12-21T00:00:00"/>
    <n v="19220"/>
    <s v="Scott"/>
    <n v="1"/>
    <x v="3"/>
    <x v="4"/>
    <n v="11300"/>
    <n v="5.65"/>
    <n v="678"/>
    <m/>
    <m/>
    <x v="1"/>
    <m/>
    <x v="2"/>
    <x v="7"/>
  </r>
  <r>
    <d v="2022-12-21T00:00:00"/>
    <n v="19216"/>
    <s v="Pam"/>
    <n v="2"/>
    <x v="4"/>
    <x v="4"/>
    <n v="14420"/>
    <n v="7.21"/>
    <n v="865.2"/>
    <m/>
    <m/>
    <x v="1"/>
    <m/>
    <x v="2"/>
    <x v="7"/>
  </r>
  <r>
    <d v="2022-12-21T00:00:00"/>
    <n v="19231"/>
    <s v="Larry"/>
    <n v="3"/>
    <x v="4"/>
    <x v="4"/>
    <n v="10380"/>
    <n v="5.19"/>
    <n v="622.80000000000007"/>
    <m/>
    <m/>
    <x v="1"/>
    <m/>
    <x v="2"/>
    <x v="7"/>
  </r>
  <r>
    <d v="2022-12-21T00:00:00"/>
    <n v="19219"/>
    <s v="dave"/>
    <n v="4"/>
    <x v="4"/>
    <x v="4"/>
    <n v="15060"/>
    <n v="7.53"/>
    <n v="903.6"/>
    <m/>
    <m/>
    <x v="1"/>
    <m/>
    <x v="2"/>
    <x v="7"/>
  </r>
  <r>
    <d v="2022-12-21T00:00:00"/>
    <n v="19200"/>
    <s v="bob"/>
    <s v="Rolloff"/>
    <x v="0"/>
    <x v="4"/>
    <n v="2620"/>
    <n v="1.31"/>
    <n v="157.20000000000002"/>
    <s v="Final Pull"/>
    <s v="261533-002"/>
    <x v="0"/>
    <m/>
    <x v="2"/>
    <x v="7"/>
  </r>
  <r>
    <d v="2022-12-21T00:00:00"/>
    <n v="19202"/>
    <s v="bob"/>
    <s v="Rolloff"/>
    <x v="0"/>
    <x v="4"/>
    <n v="2500"/>
    <n v="1.25"/>
    <n v="150"/>
    <s v="Final Pull"/>
    <n v="12801685"/>
    <x v="0"/>
    <m/>
    <x v="2"/>
    <x v="7"/>
  </r>
  <r>
    <d v="2022-12-22T00:00:00"/>
    <n v="19237"/>
    <s v="Larry"/>
    <n v="1"/>
    <x v="4"/>
    <x v="4"/>
    <n v="8060"/>
    <n v="4.03"/>
    <n v="483.6"/>
    <m/>
    <m/>
    <x v="1"/>
    <m/>
    <x v="2"/>
    <x v="7"/>
  </r>
  <r>
    <d v="2022-12-22T00:00:00"/>
    <n v="19260"/>
    <s v="Larry"/>
    <n v="1"/>
    <x v="4"/>
    <x v="4"/>
    <n v="12040"/>
    <n v="6.02"/>
    <n v="722.4"/>
    <m/>
    <m/>
    <x v="1"/>
    <m/>
    <x v="2"/>
    <x v="7"/>
  </r>
  <r>
    <d v="2022-12-22T00:00:00"/>
    <n v="19255"/>
    <s v="Pam"/>
    <n v="2"/>
    <x v="4"/>
    <x v="4"/>
    <n v="13560"/>
    <n v="6.78"/>
    <n v="813.6"/>
    <m/>
    <m/>
    <x v="1"/>
    <m/>
    <x v="2"/>
    <x v="7"/>
  </r>
  <r>
    <d v="2022-12-22T00:00:00"/>
    <n v="19249"/>
    <s v="Scott"/>
    <n v="3"/>
    <x v="4"/>
    <x v="4"/>
    <n v="11460"/>
    <n v="5.73"/>
    <n v="687.6"/>
    <m/>
    <m/>
    <x v="1"/>
    <m/>
    <x v="2"/>
    <x v="7"/>
  </r>
  <r>
    <d v="2022-12-22T00:00:00"/>
    <n v="19234"/>
    <s v="bob"/>
    <s v="Rolloff"/>
    <x v="0"/>
    <x v="4"/>
    <n v="19234"/>
    <n v="9.6170000000000009"/>
    <n v="1154.0400000000002"/>
    <s v="Dump &amp; Return"/>
    <n v="271296"/>
    <x v="0"/>
    <m/>
    <x v="2"/>
    <x v="7"/>
  </r>
  <r>
    <d v="2022-12-23T00:00:00"/>
    <n v="19271"/>
    <s v="dave"/>
    <n v="1"/>
    <x v="3"/>
    <x v="4"/>
    <n v="13360"/>
    <n v="6.68"/>
    <n v="801.59999999999991"/>
    <m/>
    <m/>
    <x v="1"/>
    <m/>
    <x v="2"/>
    <x v="7"/>
  </r>
  <r>
    <d v="2022-12-23T00:00:00"/>
    <n v="19275"/>
    <s v="Chad"/>
    <n v="1"/>
    <x v="3"/>
    <x v="4"/>
    <n v="5240"/>
    <n v="2.62"/>
    <n v="314.40000000000003"/>
    <m/>
    <m/>
    <x v="1"/>
    <m/>
    <x v="2"/>
    <x v="7"/>
  </r>
  <r>
    <d v="2022-12-26T00:00:00"/>
    <n v="19280"/>
    <s v="Pam"/>
    <n v="1"/>
    <x v="3"/>
    <x v="4"/>
    <n v="8900"/>
    <n v="4.45"/>
    <n v="534"/>
    <m/>
    <m/>
    <x v="1"/>
    <m/>
    <x v="2"/>
    <x v="7"/>
  </r>
  <r>
    <d v="2022-12-26T00:00:00"/>
    <n v="19294"/>
    <s v="Pam"/>
    <n v="1"/>
    <x v="3"/>
    <x v="4"/>
    <n v="8080"/>
    <n v="4.04"/>
    <n v="484.8"/>
    <m/>
    <m/>
    <x v="1"/>
    <m/>
    <x v="2"/>
    <x v="7"/>
  </r>
  <r>
    <d v="2022-12-26T00:00:00"/>
    <n v="19308"/>
    <s v="Larry"/>
    <n v="2"/>
    <x v="4"/>
    <x v="4"/>
    <n v="12180"/>
    <n v="6.09"/>
    <n v="730.8"/>
    <m/>
    <m/>
    <x v="1"/>
    <m/>
    <x v="2"/>
    <x v="7"/>
  </r>
  <r>
    <d v="2022-12-26T00:00:00"/>
    <n v="19299"/>
    <s v="Scott"/>
    <n v="3"/>
    <x v="4"/>
    <x v="4"/>
    <n v="16280"/>
    <n v="8.14"/>
    <n v="976.80000000000007"/>
    <m/>
    <m/>
    <x v="1"/>
    <m/>
    <x v="2"/>
    <x v="7"/>
  </r>
  <r>
    <d v="2022-12-26T00:00:00"/>
    <n v="19310"/>
    <s v="Scott H"/>
    <n v="4"/>
    <x v="4"/>
    <x v="4"/>
    <n v="12060"/>
    <n v="6.03"/>
    <n v="723.6"/>
    <m/>
    <m/>
    <x v="1"/>
    <m/>
    <x v="2"/>
    <x v="7"/>
  </r>
  <r>
    <d v="2022-12-26T00:00:00"/>
    <n v="19289"/>
    <s v="bob "/>
    <s v="Rolloff"/>
    <x v="0"/>
    <x v="4"/>
    <n v="2700"/>
    <n v="1.35"/>
    <n v="162"/>
    <s v="Dump &amp; Return"/>
    <n v="269949"/>
    <x v="0"/>
    <m/>
    <x v="2"/>
    <x v="7"/>
  </r>
  <r>
    <d v="2022-12-26T00:00:00"/>
    <n v="19290"/>
    <s v="bob"/>
    <s v="Rolloff"/>
    <x v="0"/>
    <x v="4"/>
    <n v="3240"/>
    <n v="1.62"/>
    <n v="194.4"/>
    <s v="Dump &amp; Return"/>
    <n v="273083"/>
    <x v="0"/>
    <m/>
    <x v="2"/>
    <x v="7"/>
  </r>
  <r>
    <d v="2022-12-27T00:00:00"/>
    <n v="19316"/>
    <s v="Pam"/>
    <n v="1"/>
    <x v="4"/>
    <x v="4"/>
    <n v="11780"/>
    <n v="5.89"/>
    <n v="706.8"/>
    <m/>
    <m/>
    <x v="1"/>
    <m/>
    <x v="2"/>
    <x v="7"/>
  </r>
  <r>
    <d v="2022-12-27T00:00:00"/>
    <n v="19332"/>
    <s v="Pam"/>
    <n v="1"/>
    <x v="4"/>
    <x v="4"/>
    <n v="7380"/>
    <n v="3.69"/>
    <n v="442.8"/>
    <m/>
    <m/>
    <x v="1"/>
    <m/>
    <x v="2"/>
    <x v="7"/>
  </r>
  <r>
    <d v="2022-12-27T00:00:00"/>
    <n v="19333"/>
    <s v="Scott"/>
    <n v="2"/>
    <x v="4"/>
    <x v="4"/>
    <n v="18080"/>
    <n v="9.0399999999999991"/>
    <n v="1084.8"/>
    <m/>
    <m/>
    <x v="1"/>
    <m/>
    <x v="2"/>
    <x v="7"/>
  </r>
  <r>
    <d v="2022-12-27T00:00:00"/>
    <n v="19336"/>
    <s v="Larry"/>
    <n v="3"/>
    <x v="4"/>
    <x v="4"/>
    <n v="15640"/>
    <n v="7.82"/>
    <n v="938.40000000000009"/>
    <m/>
    <m/>
    <x v="1"/>
    <m/>
    <x v="2"/>
    <x v="7"/>
  </r>
  <r>
    <d v="2022-12-27T00:00:00"/>
    <n v="19328"/>
    <s v="Scott H"/>
    <n v="4"/>
    <x v="4"/>
    <x v="4"/>
    <n v="8800"/>
    <n v="4.4000000000000004"/>
    <n v="528"/>
    <m/>
    <m/>
    <x v="1"/>
    <m/>
    <x v="2"/>
    <x v="7"/>
  </r>
  <r>
    <d v="2022-12-27T00:00:00"/>
    <n v="19319"/>
    <s v="bob"/>
    <s v="Rolloff"/>
    <x v="0"/>
    <x v="4"/>
    <n v="7420"/>
    <n v="3.71"/>
    <n v="445.2"/>
    <s v="Dump &amp; Return"/>
    <s v="268662-001"/>
    <x v="0"/>
    <m/>
    <x v="2"/>
    <x v="7"/>
  </r>
  <r>
    <d v="2022-12-27T00:00:00"/>
    <n v="19327"/>
    <s v="bob"/>
    <s v="Rolloff"/>
    <x v="0"/>
    <x v="4"/>
    <n v="7160"/>
    <n v="3.58"/>
    <n v="429.6"/>
    <s v="Final Pull"/>
    <s v="265708-002"/>
    <x v="0"/>
    <m/>
    <x v="2"/>
    <x v="7"/>
  </r>
  <r>
    <d v="2022-12-28T00:00:00"/>
    <n v="19344"/>
    <s v="Scott"/>
    <n v="1"/>
    <x v="3"/>
    <x v="4"/>
    <n v="8440"/>
    <n v="4.22"/>
    <n v="506.4"/>
    <m/>
    <m/>
    <x v="1"/>
    <m/>
    <x v="2"/>
    <x v="7"/>
  </r>
  <r>
    <d v="2022-12-28T00:00:00"/>
    <n v="19361"/>
    <s v="Scott"/>
    <n v="1"/>
    <x v="3"/>
    <x v="4"/>
    <n v="11000"/>
    <n v="5.5"/>
    <n v="660"/>
    <m/>
    <m/>
    <x v="1"/>
    <m/>
    <x v="2"/>
    <x v="7"/>
  </r>
  <r>
    <d v="2022-12-28T00:00:00"/>
    <n v="19358"/>
    <s v="Pam"/>
    <n v="2"/>
    <x v="4"/>
    <x v="4"/>
    <n v="14860"/>
    <n v="7.43"/>
    <n v="891.59999999999991"/>
    <m/>
    <m/>
    <x v="1"/>
    <m/>
    <x v="2"/>
    <x v="7"/>
  </r>
  <r>
    <d v="2022-12-28T00:00:00"/>
    <n v="19369"/>
    <s v="Larry"/>
    <n v="3"/>
    <x v="4"/>
    <x v="4"/>
    <n v="12780"/>
    <n v="6.39"/>
    <n v="766.8"/>
    <m/>
    <m/>
    <x v="1"/>
    <m/>
    <x v="2"/>
    <x v="7"/>
  </r>
  <r>
    <d v="2022-12-28T00:00:00"/>
    <n v="19362"/>
    <s v="Scott H"/>
    <n v="4"/>
    <x v="4"/>
    <x v="4"/>
    <n v="14180"/>
    <n v="7.09"/>
    <n v="850.8"/>
    <m/>
    <m/>
    <x v="1"/>
    <m/>
    <x v="2"/>
    <x v="7"/>
  </r>
  <r>
    <d v="2022-12-29T00:00:00"/>
    <n v="19384"/>
    <s v="Larry"/>
    <n v="1"/>
    <x v="4"/>
    <x v="4"/>
    <n v="8020"/>
    <n v="4.01"/>
    <n v="481.2"/>
    <m/>
    <m/>
    <x v="1"/>
    <m/>
    <x v="2"/>
    <x v="7"/>
  </r>
  <r>
    <d v="2022-12-29T00:00:00"/>
    <n v="19421"/>
    <s v="Larry"/>
    <n v="1"/>
    <x v="4"/>
    <x v="4"/>
    <n v="13040"/>
    <n v="6.52"/>
    <n v="782.4"/>
    <m/>
    <m/>
    <x v="1"/>
    <m/>
    <x v="2"/>
    <x v="7"/>
  </r>
  <r>
    <d v="2022-12-29T00:00:00"/>
    <n v="19412"/>
    <s v="Pam"/>
    <n v="2"/>
    <x v="4"/>
    <x v="4"/>
    <n v="15120"/>
    <n v="7.56"/>
    <n v="907.19999999999993"/>
    <m/>
    <m/>
    <x v="1"/>
    <m/>
    <x v="2"/>
    <x v="7"/>
  </r>
  <r>
    <d v="2022-12-29T00:00:00"/>
    <n v="19409"/>
    <s v="Scott"/>
    <n v="3"/>
    <x v="4"/>
    <x v="4"/>
    <n v="15120"/>
    <n v="7.56"/>
    <n v="907.19999999999993"/>
    <m/>
    <m/>
    <x v="1"/>
    <m/>
    <x v="2"/>
    <x v="7"/>
  </r>
  <r>
    <d v="2022-12-29T00:00:00"/>
    <n v="19373"/>
    <s v="bob"/>
    <s v="Rolloff"/>
    <x v="0"/>
    <x v="4"/>
    <n v="3340"/>
    <n v="1.67"/>
    <n v="200.39999999999998"/>
    <s v="Dump &amp; Return"/>
    <n v="261363"/>
    <x v="0"/>
    <m/>
    <x v="2"/>
    <x v="7"/>
  </r>
  <r>
    <d v="2022-12-29T00:00:00"/>
    <n v="19396"/>
    <s v="bob"/>
    <s v="Rolloff"/>
    <x v="0"/>
    <x v="4"/>
    <n v="2220"/>
    <n v="1.1100000000000001"/>
    <n v="133.20000000000002"/>
    <s v="Final Pull"/>
    <n v="268979"/>
    <x v="0"/>
    <m/>
    <x v="2"/>
    <x v="7"/>
  </r>
  <r>
    <d v="2022-12-29T00:00:00"/>
    <n v="19374"/>
    <s v="Chad"/>
    <s v="Rolloff"/>
    <x v="0"/>
    <x v="4"/>
    <n v="1780"/>
    <n v="0.89"/>
    <n v="106.8"/>
    <s v="Final Pull"/>
    <s v="273466-002"/>
    <x v="0"/>
    <m/>
    <x v="2"/>
    <x v="7"/>
  </r>
  <r>
    <d v="2022-12-29T00:00:00"/>
    <n v="19393"/>
    <s v="dave"/>
    <s v="Rolloff"/>
    <x v="0"/>
    <x v="4"/>
    <n v="6700"/>
    <n v="3.35"/>
    <n v="402"/>
    <s v="Dump &amp; Return"/>
    <s v="12797190-001"/>
    <x v="0"/>
    <m/>
    <x v="2"/>
    <x v="7"/>
  </r>
  <r>
    <d v="2022-12-30T00:00:00"/>
    <n v="19434"/>
    <s v="Pam"/>
    <n v="1"/>
    <x v="3"/>
    <x v="4"/>
    <n v="13960"/>
    <n v="6.98"/>
    <n v="837.6"/>
    <m/>
    <m/>
    <x v="1"/>
    <m/>
    <x v="2"/>
    <x v="7"/>
  </r>
  <r>
    <d v="2022-12-30T00:00:00"/>
    <n v="19475"/>
    <s v="Pam"/>
    <n v="1"/>
    <x v="3"/>
    <x v="4"/>
    <n v="13500"/>
    <n v="6.75"/>
    <n v="810"/>
    <m/>
    <m/>
    <x v="1"/>
    <m/>
    <x v="2"/>
    <x v="7"/>
  </r>
  <r>
    <d v="2022-12-30T00:00:00"/>
    <n v="19467"/>
    <s v="Scott"/>
    <n v="2"/>
    <x v="4"/>
    <x v="4"/>
    <n v="25720"/>
    <n v="12.86"/>
    <n v="1543.1999999999998"/>
    <m/>
    <m/>
    <x v="1"/>
    <m/>
    <x v="2"/>
    <x v="7"/>
  </r>
  <r>
    <d v="2022-12-30T00:00:00"/>
    <n v="19499"/>
    <s v="Larry"/>
    <n v="3"/>
    <x v="4"/>
    <x v="4"/>
    <n v="17760"/>
    <n v="8.8800000000000008"/>
    <n v="1065.6000000000001"/>
    <m/>
    <m/>
    <x v="1"/>
    <m/>
    <x v="2"/>
    <x v="7"/>
  </r>
  <r>
    <d v="2022-12-30T00:00:00"/>
    <n v="19462"/>
    <s v="dave"/>
    <s v="Rolloff"/>
    <x v="0"/>
    <x v="4"/>
    <n v="2600"/>
    <n v="1.3"/>
    <n v="156"/>
    <s v="Dump &amp; Return"/>
    <n v="270389"/>
    <x v="0"/>
    <m/>
    <x v="2"/>
    <x v="7"/>
  </r>
  <r>
    <d v="2022-12-30T00:00:00"/>
    <n v="19439"/>
    <s v="bob"/>
    <s v="Rolloff"/>
    <x v="0"/>
    <x v="4"/>
    <n v="11060"/>
    <n v="5.53"/>
    <n v="663.6"/>
    <s v="Dump &amp; Return"/>
    <s v="268662-001"/>
    <x v="0"/>
    <m/>
    <x v="2"/>
    <x v="7"/>
  </r>
  <r>
    <d v="2023-01-02T00:00:00"/>
    <n v="19541"/>
    <s v="Pam"/>
    <n v="1"/>
    <x v="3"/>
    <x v="4"/>
    <n v="17300"/>
    <n v="8.65"/>
    <n v="1038"/>
    <m/>
    <m/>
    <x v="1"/>
    <m/>
    <x v="2"/>
    <x v="8"/>
  </r>
  <r>
    <d v="2023-01-02T00:00:00"/>
    <n v="19573"/>
    <s v="Pam"/>
    <n v="1"/>
    <x v="3"/>
    <x v="4"/>
    <n v="10660"/>
    <n v="5.33"/>
    <n v="639.6"/>
    <m/>
    <m/>
    <x v="1"/>
    <m/>
    <x v="2"/>
    <x v="8"/>
  </r>
  <r>
    <d v="2023-01-02T00:00:00"/>
    <n v="19588"/>
    <s v="Larry"/>
    <n v="2"/>
    <x v="4"/>
    <x v="4"/>
    <n v="12160"/>
    <n v="6.08"/>
    <n v="729.6"/>
    <m/>
    <m/>
    <x v="1"/>
    <m/>
    <x v="2"/>
    <x v="8"/>
  </r>
  <r>
    <d v="2023-01-02T00:00:00"/>
    <n v="19574"/>
    <s v="Scott C"/>
    <n v="3"/>
    <x v="4"/>
    <x v="4"/>
    <n v="21240"/>
    <n v="10.62"/>
    <n v="1274.3999999999999"/>
    <m/>
    <m/>
    <x v="1"/>
    <m/>
    <x v="2"/>
    <x v="8"/>
  </r>
  <r>
    <d v="2023-01-02T00:00:00"/>
    <d v="1953-08-23T00:00:00"/>
    <s v="Scott H"/>
    <n v="4"/>
    <x v="4"/>
    <x v="4"/>
    <n v="13500"/>
    <n v="6.75"/>
    <n v="810"/>
    <m/>
    <m/>
    <x v="1"/>
    <m/>
    <x v="2"/>
    <x v="8"/>
  </r>
  <r>
    <d v="2023-01-02T00:00:00"/>
    <n v="19547"/>
    <s v="bob"/>
    <s v="Rolloff"/>
    <x v="0"/>
    <x v="4"/>
    <n v="3460"/>
    <n v="1.73"/>
    <n v="207.6"/>
    <s v="Dump &amp; Return"/>
    <n v="263833"/>
    <x v="0"/>
    <m/>
    <x v="2"/>
    <x v="8"/>
  </r>
  <r>
    <d v="2023-01-02T00:00:00"/>
    <n v="19550"/>
    <s v="bob"/>
    <s v="Rolloff"/>
    <x v="0"/>
    <x v="4"/>
    <n v="7400"/>
    <n v="3.7"/>
    <n v="444"/>
    <s v="Dump &amp; Return"/>
    <n v="271296"/>
    <x v="0"/>
    <m/>
    <x v="2"/>
    <x v="8"/>
  </r>
  <r>
    <d v="2023-01-03T00:00:00"/>
    <n v="19609"/>
    <s v="Pam"/>
    <n v="1"/>
    <x v="4"/>
    <x v="4"/>
    <n v="13500"/>
    <n v="6.75"/>
    <n v="810"/>
    <m/>
    <m/>
    <x v="1"/>
    <m/>
    <x v="2"/>
    <x v="8"/>
  </r>
  <r>
    <d v="2023-01-03T00:00:00"/>
    <d v="1953-10-05T00:00:00"/>
    <s v="Pam"/>
    <n v="1"/>
    <x v="4"/>
    <x v="4"/>
    <n v="13800"/>
    <n v="6.9"/>
    <n v="828"/>
    <m/>
    <m/>
    <x v="1"/>
    <m/>
    <x v="2"/>
    <x v="8"/>
  </r>
  <r>
    <d v="2023-01-03T00:00:00"/>
    <n v="19633"/>
    <s v="Scott C"/>
    <n v="2"/>
    <x v="4"/>
    <x v="4"/>
    <n v="10460"/>
    <n v="5.23"/>
    <n v="627.6"/>
    <m/>
    <m/>
    <x v="1"/>
    <m/>
    <x v="2"/>
    <x v="8"/>
  </r>
  <r>
    <d v="2023-01-03T00:00:00"/>
    <n v="19647"/>
    <s v="Larry"/>
    <n v="3"/>
    <x v="4"/>
    <x v="4"/>
    <n v="19500"/>
    <n v="9.75"/>
    <n v="1170"/>
    <m/>
    <m/>
    <x v="1"/>
    <m/>
    <x v="2"/>
    <x v="8"/>
  </r>
  <r>
    <d v="2023-01-03T00:00:00"/>
    <n v="19632"/>
    <s v="Scott H"/>
    <n v="4"/>
    <x v="4"/>
    <x v="4"/>
    <n v="8400"/>
    <n v="4.2"/>
    <n v="504"/>
    <m/>
    <m/>
    <x v="1"/>
    <m/>
    <x v="2"/>
    <x v="8"/>
  </r>
  <r>
    <d v="2023-01-03T00:00:00"/>
    <n v="19601"/>
    <s v="bob"/>
    <s v="Rolloff"/>
    <x v="0"/>
    <x v="4"/>
    <n v="7740"/>
    <n v="3.87"/>
    <n v="464.40000000000003"/>
    <s v="Dump &amp; Return"/>
    <s v="268662-001"/>
    <x v="0"/>
    <m/>
    <x v="2"/>
    <x v="8"/>
  </r>
  <r>
    <d v="2023-01-03T00:00:00"/>
    <n v="19654"/>
    <s v="bob"/>
    <s v="Rolloff"/>
    <x v="0"/>
    <x v="4"/>
    <n v="5600"/>
    <n v="2.8"/>
    <n v="336"/>
    <s v="Dump &amp; Return"/>
    <n v="266390"/>
    <x v="0"/>
    <m/>
    <x v="2"/>
    <x v="8"/>
  </r>
  <r>
    <d v="2023-01-04T00:00:00"/>
    <n v="19669"/>
    <s v="Scott C"/>
    <n v="1"/>
    <x v="3"/>
    <x v="4"/>
    <n v="9820"/>
    <n v="4.91"/>
    <n v="589.20000000000005"/>
    <m/>
    <m/>
    <x v="1"/>
    <m/>
    <x v="2"/>
    <x v="8"/>
  </r>
  <r>
    <d v="2023-01-04T00:00:00"/>
    <n v="19702"/>
    <s v="Scott C"/>
    <n v="1"/>
    <x v="3"/>
    <x v="4"/>
    <n v="14220"/>
    <n v="7.11"/>
    <n v="853.2"/>
    <m/>
    <m/>
    <x v="1"/>
    <m/>
    <x v="2"/>
    <x v="8"/>
  </r>
  <r>
    <d v="2023-01-04T00:00:00"/>
    <n v="19694"/>
    <s v="Pam"/>
    <n v="2"/>
    <x v="4"/>
    <x v="4"/>
    <n v="19340"/>
    <n v="9.67"/>
    <n v="1160.4000000000001"/>
    <m/>
    <m/>
    <x v="1"/>
    <m/>
    <x v="2"/>
    <x v="8"/>
  </r>
  <r>
    <d v="2023-01-04T00:00:00"/>
    <n v="19711"/>
    <s v="Larry"/>
    <n v="3"/>
    <x v="4"/>
    <x v="4"/>
    <n v="14360"/>
    <n v="7.18"/>
    <n v="861.59999999999991"/>
    <m/>
    <m/>
    <x v="1"/>
    <m/>
    <x v="2"/>
    <x v="8"/>
  </r>
  <r>
    <d v="2023-01-04T00:00:00"/>
    <n v="19708"/>
    <s v="Scott H"/>
    <n v="4"/>
    <x v="4"/>
    <x v="4"/>
    <n v="18760"/>
    <n v="9.3800000000000008"/>
    <n v="1125.6000000000001"/>
    <m/>
    <m/>
    <x v="1"/>
    <m/>
    <x v="2"/>
    <x v="8"/>
  </r>
  <r>
    <d v="2023-01-04T00:00:00"/>
    <n v="19676"/>
    <s v="bob"/>
    <s v="Rolloff"/>
    <x v="0"/>
    <x v="4"/>
    <n v="6260"/>
    <n v="3.13"/>
    <n v="375.59999999999997"/>
    <s v="Dump &amp; Return"/>
    <n v="271296"/>
    <x v="0"/>
    <m/>
    <x v="2"/>
    <x v="8"/>
  </r>
  <r>
    <d v="2023-01-04T00:00:00"/>
    <n v="19663"/>
    <s v="bob"/>
    <s v="Rolloff"/>
    <x v="0"/>
    <x v="4"/>
    <n v="5040"/>
    <n v="2.52"/>
    <n v="302.39999999999998"/>
    <s v="Dump &amp; Return"/>
    <n v="274237"/>
    <x v="0"/>
    <m/>
    <x v="2"/>
    <x v="8"/>
  </r>
  <r>
    <d v="2023-01-04T00:00:00"/>
    <n v="19662"/>
    <s v="bob"/>
    <s v="Rolloff"/>
    <x v="0"/>
    <x v="4"/>
    <n v="3620"/>
    <n v="1.81"/>
    <n v="217.20000000000002"/>
    <s v="Dump &amp; Return"/>
    <s v="270950-001"/>
    <x v="0"/>
    <m/>
    <x v="2"/>
    <x v="8"/>
  </r>
  <r>
    <d v="2023-01-04T00:00:00"/>
    <n v="19661"/>
    <s v="bob"/>
    <s v="Rolloff"/>
    <x v="0"/>
    <x v="4"/>
    <n v="4680"/>
    <n v="2.34"/>
    <n v="280.79999999999995"/>
    <s v="Final Pull"/>
    <s v="268409-002"/>
    <x v="0"/>
    <m/>
    <x v="2"/>
    <x v="8"/>
  </r>
  <r>
    <d v="2023-01-04T00:00:00"/>
    <n v="19672"/>
    <s v="dave"/>
    <s v="Rolloff"/>
    <x v="0"/>
    <x v="4"/>
    <n v="5000"/>
    <n v="2.5"/>
    <n v="300"/>
    <s v="Final Pull"/>
    <s v="267143-002"/>
    <x v="0"/>
    <m/>
    <x v="2"/>
    <x v="8"/>
  </r>
  <r>
    <d v="2023-01-04T00:00:00"/>
    <n v="19681"/>
    <s v="dave"/>
    <s v="Rolloff"/>
    <x v="0"/>
    <x v="4"/>
    <n v="2420"/>
    <n v="1.21"/>
    <n v="145.19999999999999"/>
    <s v="Final Pull"/>
    <n v="268528"/>
    <x v="0"/>
    <m/>
    <x v="2"/>
    <x v="8"/>
  </r>
  <r>
    <d v="2023-01-04T00:00:00"/>
    <n v="19713"/>
    <s v="Paul"/>
    <s v="Rolloff"/>
    <x v="0"/>
    <x v="4"/>
    <n v="3800"/>
    <n v="1.9"/>
    <n v="228"/>
    <s v="Dump &amp; Return"/>
    <s v="12797190-001"/>
    <x v="0"/>
    <m/>
    <x v="2"/>
    <x v="8"/>
  </r>
  <r>
    <d v="2023-01-05T00:00:00"/>
    <n v="19725"/>
    <s v="Larry"/>
    <n v="1"/>
    <x v="4"/>
    <x v="4"/>
    <n v="8960"/>
    <n v="4.4800000000000004"/>
    <n v="537.6"/>
    <m/>
    <m/>
    <x v="1"/>
    <m/>
    <x v="2"/>
    <x v="8"/>
  </r>
  <r>
    <d v="2023-01-05T00:00:00"/>
    <n v="19756"/>
    <s v="Larry"/>
    <n v="1"/>
    <x v="4"/>
    <x v="4"/>
    <n v="14060"/>
    <n v="7.03"/>
    <n v="843.6"/>
    <m/>
    <m/>
    <x v="1"/>
    <m/>
    <x v="2"/>
    <x v="8"/>
  </r>
  <r>
    <d v="2023-01-05T00:00:00"/>
    <n v="19750"/>
    <s v="Pam"/>
    <n v="2"/>
    <x v="4"/>
    <x v="4"/>
    <n v="16740"/>
    <n v="8.3699999999999992"/>
    <n v="1004.3999999999999"/>
    <m/>
    <m/>
    <x v="1"/>
    <m/>
    <x v="2"/>
    <x v="8"/>
  </r>
  <r>
    <d v="2023-01-05T00:00:00"/>
    <n v="19746"/>
    <s v="Scott"/>
    <n v="3"/>
    <x v="4"/>
    <x v="4"/>
    <n v="17800"/>
    <n v="8.9"/>
    <n v="1068"/>
    <m/>
    <m/>
    <x v="1"/>
    <m/>
    <x v="2"/>
    <x v="8"/>
  </r>
  <r>
    <d v="2023-01-05T00:00:00"/>
    <n v="19716"/>
    <s v="Paul"/>
    <s v="Rolloff"/>
    <x v="0"/>
    <x v="4"/>
    <n v="2920"/>
    <n v="1.46"/>
    <n v="175.2"/>
    <s v="Dump &amp; Return"/>
    <s v="273083-002"/>
    <x v="0"/>
    <m/>
    <x v="2"/>
    <x v="8"/>
  </r>
  <r>
    <d v="2023-01-06T00:00:00"/>
    <n v="19761"/>
    <s v="Pam"/>
    <n v="1"/>
    <x v="3"/>
    <x v="4"/>
    <n v="12220"/>
    <n v="6.11"/>
    <n v="733.2"/>
    <m/>
    <m/>
    <x v="1"/>
    <m/>
    <x v="2"/>
    <x v="8"/>
  </r>
  <r>
    <d v="2023-01-06T00:00:00"/>
    <n v="19800"/>
    <s v="Pam"/>
    <n v="1"/>
    <x v="3"/>
    <x v="4"/>
    <n v="11680"/>
    <n v="5.84"/>
    <n v="700.8"/>
    <m/>
    <m/>
    <x v="1"/>
    <m/>
    <x v="2"/>
    <x v="8"/>
  </r>
  <r>
    <d v="2023-01-06T00:00:00"/>
    <n v="19792"/>
    <s v="Scott C"/>
    <n v="2"/>
    <x v="4"/>
    <x v="4"/>
    <n v="20980"/>
    <n v="10.49"/>
    <n v="1258.8"/>
    <m/>
    <m/>
    <x v="1"/>
    <m/>
    <x v="2"/>
    <x v="8"/>
  </r>
  <r>
    <d v="2023-01-06T00:00:00"/>
    <n v="19801"/>
    <s v="Larry"/>
    <n v="3"/>
    <x v="4"/>
    <x v="4"/>
    <n v="12720"/>
    <n v="6.36"/>
    <n v="763.2"/>
    <m/>
    <m/>
    <x v="1"/>
    <m/>
    <x v="2"/>
    <x v="8"/>
  </r>
  <r>
    <d v="2023-01-06T00:00:00"/>
    <n v="19760"/>
    <s v="bob"/>
    <s v="Rolloff"/>
    <x v="0"/>
    <x v="4"/>
    <n v="3820"/>
    <n v="1.91"/>
    <n v="229.2"/>
    <s v="Dump &amp; Return"/>
    <s v="273083-001"/>
    <x v="0"/>
    <m/>
    <x v="2"/>
    <x v="8"/>
  </r>
  <r>
    <d v="2023-01-09T00:00:00"/>
    <n v="19855"/>
    <s v="Pam"/>
    <n v="1"/>
    <x v="4"/>
    <x v="4"/>
    <n v="13340"/>
    <n v="6.67"/>
    <n v="800.4"/>
    <m/>
    <m/>
    <x v="1"/>
    <m/>
    <x v="2"/>
    <x v="8"/>
  </r>
  <r>
    <d v="2023-01-09T00:00:00"/>
    <n v="19875"/>
    <s v="Pam"/>
    <n v="1"/>
    <x v="4"/>
    <x v="4"/>
    <n v="10580"/>
    <n v="5.29"/>
    <n v="634.79999999999995"/>
    <m/>
    <m/>
    <x v="1"/>
    <m/>
    <x v="2"/>
    <x v="8"/>
  </r>
  <r>
    <d v="2023-01-09T00:00:00"/>
    <n v="19890"/>
    <s v="Larry"/>
    <n v="2"/>
    <x v="4"/>
    <x v="4"/>
    <n v="11920"/>
    <n v="5.96"/>
    <n v="715.2"/>
    <m/>
    <m/>
    <x v="1"/>
    <m/>
    <x v="2"/>
    <x v="8"/>
  </r>
  <r>
    <d v="2023-01-09T00:00:00"/>
    <n v="19886"/>
    <s v="Scott C"/>
    <n v="3"/>
    <x v="4"/>
    <x v="4"/>
    <n v="17560"/>
    <n v="8.7799999999999994"/>
    <n v="1053.5999999999999"/>
    <m/>
    <m/>
    <x v="1"/>
    <m/>
    <x v="2"/>
    <x v="8"/>
  </r>
  <r>
    <d v="2023-01-09T00:00:00"/>
    <n v="19894"/>
    <s v="Scott H"/>
    <n v="4"/>
    <x v="4"/>
    <x v="4"/>
    <n v="7420"/>
    <n v="3.71"/>
    <n v="445.2"/>
    <m/>
    <m/>
    <x v="1"/>
    <m/>
    <x v="2"/>
    <x v="8"/>
  </r>
  <r>
    <d v="2023-01-09T00:00:00"/>
    <n v="19856"/>
    <s v="bob"/>
    <s v="Rolloff"/>
    <x v="0"/>
    <x v="4"/>
    <n v="10000"/>
    <n v="5"/>
    <n v="600"/>
    <s v="Dump &amp; Return"/>
    <n v="12801034"/>
    <x v="0"/>
    <m/>
    <x v="2"/>
    <x v="8"/>
  </r>
  <r>
    <d v="2023-01-09T00:00:00"/>
    <n v="19863"/>
    <s v="bob"/>
    <s v="Rolloff"/>
    <x v="0"/>
    <x v="4"/>
    <n v="11500"/>
    <n v="5.75"/>
    <n v="690"/>
    <s v="Dump &amp; Return"/>
    <s v="265652-002"/>
    <x v="0"/>
    <m/>
    <x v="2"/>
    <x v="8"/>
  </r>
  <r>
    <d v="2023-01-10T00:00:00"/>
    <n v="19907"/>
    <s v="Pam"/>
    <n v="1"/>
    <x v="4"/>
    <x v="4"/>
    <n v="13240"/>
    <n v="6.62"/>
    <n v="794.4"/>
    <m/>
    <m/>
    <x v="1"/>
    <m/>
    <x v="2"/>
    <x v="8"/>
  </r>
  <r>
    <d v="2023-01-10T00:00:00"/>
    <n v="19940"/>
    <s v="Pam"/>
    <n v="1"/>
    <x v="4"/>
    <x v="4"/>
    <n v="11580"/>
    <n v="5.79"/>
    <n v="694.8"/>
    <m/>
    <m/>
    <x v="1"/>
    <m/>
    <x v="2"/>
    <x v="8"/>
  </r>
  <r>
    <d v="2023-01-10T00:00:00"/>
    <n v="19935"/>
    <s v="Scott C"/>
    <n v="2"/>
    <x v="4"/>
    <x v="4"/>
    <n v="10100"/>
    <n v="5.05"/>
    <n v="606"/>
    <m/>
    <m/>
    <x v="1"/>
    <m/>
    <x v="2"/>
    <x v="8"/>
  </r>
  <r>
    <d v="2023-01-10T00:00:00"/>
    <n v="19945"/>
    <s v="Larry"/>
    <n v="3"/>
    <x v="4"/>
    <x v="4"/>
    <n v="17160"/>
    <n v="8.58"/>
    <n v="1029.5999999999999"/>
    <m/>
    <m/>
    <x v="1"/>
    <m/>
    <x v="2"/>
    <x v="8"/>
  </r>
  <r>
    <d v="2023-01-10T00:00:00"/>
    <n v="19933"/>
    <s v="Scott H"/>
    <n v="4"/>
    <x v="4"/>
    <x v="4"/>
    <n v="9460"/>
    <n v="4.7300000000000004"/>
    <n v="567.6"/>
    <m/>
    <m/>
    <x v="1"/>
    <m/>
    <x v="2"/>
    <x v="8"/>
  </r>
  <r>
    <d v="2023-01-10T00:00:00"/>
    <n v="19897"/>
    <s v="bob"/>
    <s v="Rolloff"/>
    <x v="0"/>
    <x v="4"/>
    <n v="3680"/>
    <n v="1.84"/>
    <n v="220.8"/>
    <s v="Dump &amp; Return"/>
    <n v="12798338"/>
    <x v="0"/>
    <m/>
    <x v="2"/>
    <x v="8"/>
  </r>
  <r>
    <d v="2023-01-10T00:00:00"/>
    <n v="19900"/>
    <s v="bob"/>
    <s v="Rolloff"/>
    <x v="0"/>
    <x v="4"/>
    <n v="4120"/>
    <n v="2.06"/>
    <n v="247.20000000000002"/>
    <s v="Dump &amp; Return"/>
    <n v="270658"/>
    <x v="0"/>
    <m/>
    <x v="2"/>
    <x v="8"/>
  </r>
  <r>
    <d v="2023-01-10T00:00:00"/>
    <n v="19919"/>
    <s v="bob"/>
    <s v="Rolloff"/>
    <x v="0"/>
    <x v="4"/>
    <n v="13960"/>
    <n v="6.98"/>
    <n v="837.6"/>
    <s v="Dump &amp; Return"/>
    <n v="264619"/>
    <x v="0"/>
    <m/>
    <x v="2"/>
    <x v="8"/>
  </r>
  <r>
    <d v="2023-01-11T00:00:00"/>
    <n v="19972"/>
    <s v="Scott C"/>
    <n v="1"/>
    <x v="3"/>
    <x v="4"/>
    <n v="9020"/>
    <n v="4.51"/>
    <n v="541.19999999999993"/>
    <m/>
    <m/>
    <x v="1"/>
    <m/>
    <x v="2"/>
    <x v="8"/>
  </r>
  <r>
    <d v="2023-01-11T00:00:00"/>
    <n v="20001"/>
    <s v="Scott C"/>
    <n v="1"/>
    <x v="3"/>
    <x v="4"/>
    <n v="13400"/>
    <n v="6.7"/>
    <n v="804"/>
    <m/>
    <m/>
    <x v="1"/>
    <m/>
    <x v="2"/>
    <x v="8"/>
  </r>
  <r>
    <d v="2023-01-11T00:00:00"/>
    <n v="19995"/>
    <s v="Pam"/>
    <n v="2"/>
    <x v="4"/>
    <x v="4"/>
    <n v="17840"/>
    <n v="8.92"/>
    <n v="1070.4000000000001"/>
    <m/>
    <m/>
    <x v="1"/>
    <m/>
    <x v="2"/>
    <x v="8"/>
  </r>
  <r>
    <d v="2023-01-11T00:00:00"/>
    <n v="20007"/>
    <s v="Larry"/>
    <n v="3"/>
    <x v="4"/>
    <x v="4"/>
    <n v="12160"/>
    <n v="6.08"/>
    <n v="729.6"/>
    <m/>
    <m/>
    <x v="1"/>
    <m/>
    <x v="2"/>
    <x v="8"/>
  </r>
  <r>
    <d v="2023-01-11T00:00:00"/>
    <n v="20000"/>
    <s v="Scott H"/>
    <n v="4"/>
    <x v="4"/>
    <x v="4"/>
    <n v="15620"/>
    <n v="7.81"/>
    <n v="937.19999999999993"/>
    <m/>
    <m/>
    <x v="1"/>
    <m/>
    <x v="2"/>
    <x v="8"/>
  </r>
  <r>
    <d v="2023-01-11T00:00:00"/>
    <n v="19968"/>
    <s v="bob"/>
    <s v="Rolloff"/>
    <x v="0"/>
    <x v="4"/>
    <n v="3420"/>
    <n v="1.71"/>
    <n v="205.2"/>
    <s v="Dump &amp; Return"/>
    <s v="272859-002"/>
    <x v="0"/>
    <m/>
    <x v="2"/>
    <x v="8"/>
  </r>
  <r>
    <d v="2023-01-11T00:00:00"/>
    <n v="19971"/>
    <s v="bob"/>
    <s v="Rolloff"/>
    <x v="0"/>
    <x v="4"/>
    <n v="6120"/>
    <n v="3.06"/>
    <n v="367.2"/>
    <s v="Final Pull"/>
    <s v="269571-002"/>
    <x v="0"/>
    <m/>
    <x v="2"/>
    <x v="8"/>
  </r>
  <r>
    <d v="2023-01-12T00:00:00"/>
    <n v="20015"/>
    <s v="Larry"/>
    <n v="1"/>
    <x v="4"/>
    <x v="4"/>
    <n v="7980"/>
    <n v="3.99"/>
    <n v="478.8"/>
    <m/>
    <m/>
    <x v="1"/>
    <m/>
    <x v="2"/>
    <x v="8"/>
  </r>
  <r>
    <d v="2023-01-12T00:00:00"/>
    <n v="20040"/>
    <s v="Larry"/>
    <n v="1"/>
    <x v="4"/>
    <x v="4"/>
    <n v="13340"/>
    <n v="6.67"/>
    <n v="800.4"/>
    <m/>
    <m/>
    <x v="1"/>
    <m/>
    <x v="2"/>
    <x v="8"/>
  </r>
  <r>
    <d v="2023-01-12T00:00:00"/>
    <n v="20036"/>
    <s v="Pam"/>
    <n v="2"/>
    <x v="4"/>
    <x v="4"/>
    <n v="16380"/>
    <n v="8.19"/>
    <n v="982.8"/>
    <m/>
    <m/>
    <x v="1"/>
    <m/>
    <x v="2"/>
    <x v="8"/>
  </r>
  <r>
    <d v="2023-01-12T00:00:00"/>
    <n v="20034"/>
    <s v="Scott C"/>
    <n v="3"/>
    <x v="4"/>
    <x v="4"/>
    <n v="16000"/>
    <n v="8"/>
    <n v="960"/>
    <m/>
    <m/>
    <x v="1"/>
    <m/>
    <x v="2"/>
    <x v="8"/>
  </r>
  <r>
    <d v="2023-01-12T00:00:00"/>
    <d v="1954-10-01T00:00:00"/>
    <s v="bob"/>
    <s v="Rolloff"/>
    <x v="0"/>
    <x v="4"/>
    <n v="14420"/>
    <n v="7.21"/>
    <n v="865.2"/>
    <s v="Dump &amp; Return"/>
    <s v="268662-001"/>
    <x v="0"/>
    <m/>
    <x v="2"/>
    <x v="8"/>
  </r>
  <r>
    <d v="2023-01-12T00:00:00"/>
    <n v="20023"/>
    <s v="bob"/>
    <s v="Rolloff"/>
    <x v="0"/>
    <x v="4"/>
    <n v="6580"/>
    <n v="3.29"/>
    <n v="394.8"/>
    <s v="Dump &amp; Return"/>
    <s v="272723-002"/>
    <x v="0"/>
    <m/>
    <x v="2"/>
    <x v="8"/>
  </r>
  <r>
    <d v="2023-01-13T00:00:00"/>
    <n v="20052"/>
    <s v="Pam"/>
    <n v="1"/>
    <x v="3"/>
    <x v="4"/>
    <n v="13060"/>
    <n v="6.53"/>
    <n v="783.6"/>
    <m/>
    <m/>
    <x v="1"/>
    <m/>
    <x v="2"/>
    <x v="8"/>
  </r>
  <r>
    <d v="2023-01-13T00:00:00"/>
    <n v="20079"/>
    <s v="Pam"/>
    <n v="1"/>
    <x v="3"/>
    <x v="4"/>
    <n v="10980"/>
    <n v="5.49"/>
    <n v="658.80000000000007"/>
    <m/>
    <m/>
    <x v="1"/>
    <m/>
    <x v="2"/>
    <x v="8"/>
  </r>
  <r>
    <d v="2023-01-13T00:00:00"/>
    <n v="20074"/>
    <s v="Scott C"/>
    <n v="2"/>
    <x v="4"/>
    <x v="4"/>
    <n v="20380"/>
    <n v="10.19"/>
    <n v="1222.8"/>
    <m/>
    <m/>
    <x v="1"/>
    <m/>
    <x v="2"/>
    <x v="8"/>
  </r>
  <r>
    <d v="2023-01-13T00:00:00"/>
    <n v="20094"/>
    <s v="Larry"/>
    <n v="3"/>
    <x v="4"/>
    <x v="4"/>
    <n v="10580"/>
    <n v="5.29"/>
    <n v="634.79999999999995"/>
    <m/>
    <m/>
    <x v="1"/>
    <m/>
    <x v="2"/>
    <x v="8"/>
  </r>
  <r>
    <d v="2023-01-13T00:00:00"/>
    <n v="20078"/>
    <s v="bob"/>
    <s v="Rolloff"/>
    <x v="0"/>
    <x v="4"/>
    <n v="7320"/>
    <n v="3.66"/>
    <n v="439.20000000000005"/>
    <s v="Dump &amp; Return"/>
    <n v="271296"/>
    <x v="0"/>
    <m/>
    <x v="2"/>
    <x v="8"/>
  </r>
  <r>
    <d v="2023-01-13T00:00:00"/>
    <n v="20050"/>
    <s v="bob"/>
    <s v="Rolloff"/>
    <x v="0"/>
    <x v="4"/>
    <n v="1860"/>
    <n v="0.93"/>
    <n v="111.60000000000001"/>
    <s v="Final Pull"/>
    <n v="271990"/>
    <x v="0"/>
    <m/>
    <x v="2"/>
    <x v="8"/>
  </r>
  <r>
    <d v="2023-01-13T00:00:00"/>
    <n v="20072"/>
    <s v="bob"/>
    <s v="Rolloff"/>
    <x v="0"/>
    <x v="4"/>
    <n v="8480"/>
    <n v="4.24"/>
    <n v="508.8"/>
    <s v="Dump &amp; Return"/>
    <s v="268662-001"/>
    <x v="0"/>
    <m/>
    <x v="2"/>
    <x v="8"/>
  </r>
  <r>
    <d v="2023-01-13T00:00:00"/>
    <n v="20093"/>
    <s v="Paul"/>
    <s v="Rolloff"/>
    <x v="0"/>
    <x v="4"/>
    <n v="3960"/>
    <n v="1.98"/>
    <n v="237.6"/>
    <s v="Dump &amp; Return"/>
    <s v="12797190-001"/>
    <x v="0"/>
    <m/>
    <x v="2"/>
    <x v="8"/>
  </r>
  <r>
    <d v="2023-01-16T00:00:00"/>
    <n v="20183"/>
    <s v="Pam"/>
    <n v="1"/>
    <x v="3"/>
    <x v="4"/>
    <n v="10280"/>
    <n v="5.14"/>
    <n v="616.79999999999995"/>
    <m/>
    <m/>
    <x v="1"/>
    <m/>
    <x v="2"/>
    <x v="8"/>
  </r>
  <r>
    <d v="2023-01-16T00:00:00"/>
    <n v="20142"/>
    <s v="Pam"/>
    <n v="1"/>
    <x v="3"/>
    <x v="4"/>
    <n v="15140"/>
    <n v="7.57"/>
    <n v="908.40000000000009"/>
    <m/>
    <m/>
    <x v="1"/>
    <m/>
    <x v="2"/>
    <x v="8"/>
  </r>
  <r>
    <d v="2023-01-16T00:00:00"/>
    <n v="20191"/>
    <s v="Larry"/>
    <n v="2"/>
    <x v="4"/>
    <x v="4"/>
    <n v="10580"/>
    <n v="5.29"/>
    <n v="634.79999999999995"/>
    <m/>
    <m/>
    <x v="1"/>
    <m/>
    <x v="2"/>
    <x v="8"/>
  </r>
  <r>
    <d v="2023-01-16T00:00:00"/>
    <n v="20178"/>
    <s v="Scott C"/>
    <n v="3"/>
    <x v="4"/>
    <x v="4"/>
    <n v="16920"/>
    <n v="8.4600000000000009"/>
    <n v="1015.2"/>
    <m/>
    <m/>
    <x v="1"/>
    <m/>
    <x v="2"/>
    <x v="8"/>
  </r>
  <r>
    <d v="2023-01-16T00:00:00"/>
    <n v="20195"/>
    <s v="Scott H"/>
    <n v="4"/>
    <x v="4"/>
    <x v="4"/>
    <n v="10620"/>
    <n v="5.31"/>
    <n v="637.19999999999993"/>
    <m/>
    <m/>
    <x v="1"/>
    <m/>
    <x v="2"/>
    <x v="8"/>
  </r>
  <r>
    <d v="2023-01-16T00:00:00"/>
    <n v="20144"/>
    <s v="dave"/>
    <s v="Rolloff"/>
    <x v="0"/>
    <x v="4"/>
    <n v="670"/>
    <n v="0.33500000000000002"/>
    <n v="40.200000000000003"/>
    <s v="Dump &amp; Return"/>
    <n v="12798277"/>
    <x v="0"/>
    <m/>
    <x v="2"/>
    <x v="8"/>
  </r>
  <r>
    <d v="2023-01-16T00:00:00"/>
    <n v="20160"/>
    <s v="dave"/>
    <s v="Rolloff"/>
    <x v="0"/>
    <x v="4"/>
    <n v="7340"/>
    <n v="3.67"/>
    <n v="440.4"/>
    <s v="Dump &amp; Return"/>
    <n v="12801692"/>
    <x v="0"/>
    <m/>
    <x v="2"/>
    <x v="8"/>
  </r>
  <r>
    <d v="2023-01-17T00:00:00"/>
    <n v="20211"/>
    <s v="Pam"/>
    <n v="1"/>
    <x v="4"/>
    <x v="4"/>
    <n v="12180"/>
    <n v="6.09"/>
    <n v="730.8"/>
    <m/>
    <m/>
    <x v="1"/>
    <m/>
    <x v="2"/>
    <x v="8"/>
  </r>
  <r>
    <d v="2023-01-17T00:00:00"/>
    <n v="20236"/>
    <s v="Pam"/>
    <n v="1"/>
    <x v="4"/>
    <x v="4"/>
    <n v="9540"/>
    <n v="4.7699999999999996"/>
    <n v="572.4"/>
    <m/>
    <m/>
    <x v="1"/>
    <m/>
    <x v="2"/>
    <x v="8"/>
  </r>
  <r>
    <d v="2023-01-17T00:00:00"/>
    <n v="20233"/>
    <s v="Scott C"/>
    <n v="2"/>
    <x v="4"/>
    <x v="4"/>
    <n v="8520"/>
    <n v="4.26"/>
    <n v="511.2"/>
    <m/>
    <m/>
    <x v="1"/>
    <m/>
    <x v="2"/>
    <x v="8"/>
  </r>
  <r>
    <d v="2023-01-17T00:00:00"/>
    <n v="20246"/>
    <s v="Larry"/>
    <n v="3"/>
    <x v="4"/>
    <x v="4"/>
    <n v="17320"/>
    <n v="8.66"/>
    <n v="1039.2"/>
    <m/>
    <m/>
    <x v="1"/>
    <m/>
    <x v="2"/>
    <x v="8"/>
  </r>
  <r>
    <d v="2023-01-17T00:00:00"/>
    <n v="20234"/>
    <s v="Scott H"/>
    <n v="4"/>
    <x v="4"/>
    <x v="4"/>
    <n v="8820"/>
    <n v="4.41"/>
    <n v="529.20000000000005"/>
    <m/>
    <m/>
    <x v="1"/>
    <m/>
    <x v="2"/>
    <x v="8"/>
  </r>
  <r>
    <d v="2023-01-17T00:00:00"/>
    <n v="20217"/>
    <s v="Paul"/>
    <s v="Rolloff"/>
    <x v="0"/>
    <x v="4"/>
    <n v="3140"/>
    <n v="1.57"/>
    <n v="188.4"/>
    <s v="Dump &amp; Return"/>
    <n v="270389"/>
    <x v="0"/>
    <m/>
    <x v="2"/>
    <x v="8"/>
  </r>
  <r>
    <d v="2023-01-17T00:00:00"/>
    <n v="20199"/>
    <s v="dave"/>
    <s v="Rolloff"/>
    <x v="0"/>
    <x v="4"/>
    <n v="4160"/>
    <n v="2.08"/>
    <n v="249.60000000000002"/>
    <s v="Dump &amp; Return"/>
    <s v="273083-001"/>
    <x v="0"/>
    <m/>
    <x v="2"/>
    <x v="8"/>
  </r>
  <r>
    <d v="2023-01-17T00:00:00"/>
    <n v="20207"/>
    <s v="dave"/>
    <s v="Rolloff"/>
    <x v="0"/>
    <x v="4"/>
    <n v="4640"/>
    <n v="2.3199999999999998"/>
    <n v="278.39999999999998"/>
    <s v="Final Pull"/>
    <s v="12804105-002"/>
    <x v="0"/>
    <m/>
    <x v="2"/>
    <x v="8"/>
  </r>
  <r>
    <d v="2023-01-17T00:00:00"/>
    <n v="20230"/>
    <s v="dave"/>
    <s v="Rolloff"/>
    <x v="0"/>
    <x v="4"/>
    <n v="9880"/>
    <n v="4.9400000000000004"/>
    <n v="592.80000000000007"/>
    <s v="Dump &amp; Return"/>
    <s v="268662-001"/>
    <x v="0"/>
    <m/>
    <x v="2"/>
    <x v="8"/>
  </r>
  <r>
    <d v="2023-01-18T00:00:00"/>
    <n v="20256"/>
    <s v="Scott C"/>
    <n v="1"/>
    <x v="3"/>
    <x v="4"/>
    <n v="9580"/>
    <n v="4.79"/>
    <n v="574.79999999999995"/>
    <m/>
    <m/>
    <x v="1"/>
    <m/>
    <x v="2"/>
    <x v="8"/>
  </r>
  <r>
    <d v="2023-01-18T00:00:00"/>
    <n v="20281"/>
    <s v="Scott C"/>
    <n v="1"/>
    <x v="3"/>
    <x v="4"/>
    <n v="11840"/>
    <n v="5.92"/>
    <n v="710.4"/>
    <m/>
    <m/>
    <x v="1"/>
    <m/>
    <x v="2"/>
    <x v="8"/>
  </r>
  <r>
    <d v="2023-01-18T00:00:00"/>
    <n v="20280"/>
    <s v="Pam"/>
    <n v="2"/>
    <x v="4"/>
    <x v="4"/>
    <n v="15960"/>
    <n v="7.98"/>
    <n v="957.6"/>
    <m/>
    <m/>
    <x v="1"/>
    <m/>
    <x v="2"/>
    <x v="8"/>
  </r>
  <r>
    <d v="2023-01-18T00:00:00"/>
    <n v="20294"/>
    <s v="Larry"/>
    <n v="3"/>
    <x v="4"/>
    <x v="4"/>
    <n v="11000"/>
    <n v="5.5"/>
    <n v="660"/>
    <m/>
    <m/>
    <x v="1"/>
    <m/>
    <x v="2"/>
    <x v="8"/>
  </r>
  <r>
    <d v="2023-01-18T00:00:00"/>
    <n v="20290"/>
    <s v="Scott H"/>
    <n v="4"/>
    <x v="4"/>
    <x v="4"/>
    <n v="14820"/>
    <n v="7.41"/>
    <n v="889.2"/>
    <m/>
    <m/>
    <x v="1"/>
    <m/>
    <x v="2"/>
    <x v="8"/>
  </r>
  <r>
    <d v="2023-01-18T00:00:00"/>
    <n v="20257"/>
    <s v="dave"/>
    <s v="Rolloff"/>
    <x v="0"/>
    <x v="4"/>
    <n v="18900"/>
    <n v="9.4499999999999993"/>
    <n v="1134"/>
    <s v="Final Pull"/>
    <n v="262304"/>
    <x v="0"/>
    <m/>
    <x v="2"/>
    <x v="8"/>
  </r>
  <r>
    <d v="2023-01-18T00:00:00"/>
    <n v="20259"/>
    <s v="dave"/>
    <s v="Rolloff"/>
    <x v="0"/>
    <x v="4"/>
    <n v="3560"/>
    <n v="1.78"/>
    <n v="213.6"/>
    <s v="Dump &amp; Return"/>
    <n v="269949"/>
    <x v="0"/>
    <m/>
    <x v="2"/>
    <x v="8"/>
  </r>
  <r>
    <d v="2023-01-18T00:00:00"/>
    <n v="20265"/>
    <s v="dave"/>
    <s v="Rolloff"/>
    <x v="0"/>
    <x v="4"/>
    <n v="3800"/>
    <n v="1.9"/>
    <n v="228"/>
    <s v="Dump &amp; Return"/>
    <s v="270950-001"/>
    <x v="0"/>
    <m/>
    <x v="2"/>
    <x v="8"/>
  </r>
  <r>
    <d v="2023-01-18T00:00:00"/>
    <n v="20269"/>
    <s v="dave"/>
    <s v="Rolloff"/>
    <x v="0"/>
    <x v="4"/>
    <n v="4340"/>
    <n v="2.17"/>
    <n v="260.39999999999998"/>
    <s v="Final Pull"/>
    <n v="12804485"/>
    <x v="0"/>
    <m/>
    <x v="2"/>
    <x v="8"/>
  </r>
  <r>
    <d v="2023-01-19T00:00:00"/>
    <n v="20305"/>
    <s v="Larry"/>
    <n v="1"/>
    <x v="4"/>
    <x v="4"/>
    <n v="8260"/>
    <n v="4.13"/>
    <n v="495.59999999999997"/>
    <m/>
    <m/>
    <x v="1"/>
    <m/>
    <x v="2"/>
    <x v="8"/>
  </r>
  <r>
    <d v="2023-01-19T00:00:00"/>
    <n v="20343"/>
    <s v="Larry"/>
    <n v="1"/>
    <x v="4"/>
    <x v="4"/>
    <n v="12920"/>
    <n v="6.46"/>
    <n v="775.2"/>
    <m/>
    <m/>
    <x v="1"/>
    <m/>
    <x v="2"/>
    <x v="8"/>
  </r>
  <r>
    <d v="2023-01-19T00:00:00"/>
    <n v="20331"/>
    <s v="Pam"/>
    <n v="2"/>
    <x v="4"/>
    <x v="4"/>
    <n v="14780"/>
    <n v="7.39"/>
    <n v="886.8"/>
    <m/>
    <m/>
    <x v="1"/>
    <m/>
    <x v="2"/>
    <x v="8"/>
  </r>
  <r>
    <d v="2023-01-19T00:00:00"/>
    <n v="20326"/>
    <s v="Scott C"/>
    <n v="3"/>
    <x v="4"/>
    <x v="4"/>
    <n v="13320"/>
    <n v="6.66"/>
    <n v="799.2"/>
    <m/>
    <m/>
    <x v="1"/>
    <m/>
    <x v="2"/>
    <x v="8"/>
  </r>
  <r>
    <d v="2023-01-19T00:00:00"/>
    <n v="20338"/>
    <s v="Paul"/>
    <s v="Rolloff"/>
    <x v="0"/>
    <x v="4"/>
    <n v="3080"/>
    <n v="1.54"/>
    <n v="184.8"/>
    <s v="Dump &amp; Return"/>
    <d v="2622-05-07T00:00:00"/>
    <x v="0"/>
    <n v="263833"/>
    <x v="2"/>
    <x v="8"/>
  </r>
  <r>
    <d v="2023-01-19T00:00:00"/>
    <n v="20341"/>
    <s v="Paul"/>
    <s v="Rolloff"/>
    <x v="0"/>
    <x v="4"/>
    <n v="5600"/>
    <n v="2.8"/>
    <n v="336"/>
    <s v="Dump &amp; Return"/>
    <n v="263310"/>
    <x v="0"/>
    <m/>
    <x v="2"/>
    <x v="8"/>
  </r>
  <r>
    <d v="2023-01-20T00:00:00"/>
    <n v="20354"/>
    <s v="Pam"/>
    <n v="1"/>
    <x v="3"/>
    <x v="4"/>
    <n v="14360"/>
    <n v="7.18"/>
    <n v="861.59999999999991"/>
    <m/>
    <m/>
    <x v="1"/>
    <m/>
    <x v="2"/>
    <x v="8"/>
  </r>
  <r>
    <d v="2023-01-20T00:00:00"/>
    <n v="20403"/>
    <s v="Pam"/>
    <n v="1"/>
    <x v="3"/>
    <x v="4"/>
    <n v="12960"/>
    <n v="6.48"/>
    <n v="777.6"/>
    <m/>
    <m/>
    <x v="1"/>
    <m/>
    <x v="2"/>
    <x v="8"/>
  </r>
  <r>
    <d v="2023-01-20T00:00:00"/>
    <n v="20386"/>
    <s v="Scott C"/>
    <n v="2"/>
    <x v="4"/>
    <x v="4"/>
    <n v="19060"/>
    <n v="9.5299999999999994"/>
    <n v="1143.5999999999999"/>
    <m/>
    <m/>
    <x v="1"/>
    <m/>
    <x v="2"/>
    <x v="8"/>
  </r>
  <r>
    <d v="2023-01-20T00:00:00"/>
    <n v="20408"/>
    <s v="Larry"/>
    <n v="3"/>
    <x v="4"/>
    <x v="4"/>
    <n v="11220"/>
    <n v="5.61"/>
    <n v="673.2"/>
    <m/>
    <m/>
    <x v="1"/>
    <m/>
    <x v="2"/>
    <x v="8"/>
  </r>
  <r>
    <d v="2023-01-20T00:00:00"/>
    <n v="20367"/>
    <s v="dave"/>
    <s v="Rolloff"/>
    <x v="0"/>
    <x v="4"/>
    <n v="4320"/>
    <n v="2.16"/>
    <n v="259.20000000000005"/>
    <s v="Final Pull"/>
    <n v="261429"/>
    <x v="0"/>
    <m/>
    <x v="2"/>
    <x v="8"/>
  </r>
  <r>
    <d v="2023-01-20T00:00:00"/>
    <n v="20368"/>
    <s v="Paul"/>
    <s v="Rolloff"/>
    <x v="0"/>
    <x v="4"/>
    <n v="4400"/>
    <n v="2.2000000000000002"/>
    <n v="264"/>
    <s v="Dump &amp; Return"/>
    <s v="270609-002"/>
    <x v="0"/>
    <m/>
    <x v="2"/>
    <x v="8"/>
  </r>
  <r>
    <d v="2023-01-23T00:00:00"/>
    <n v="20471"/>
    <s v="Chad"/>
    <n v="1"/>
    <x v="3"/>
    <x v="4"/>
    <n v="15420"/>
    <n v="7.71"/>
    <n v="925.2"/>
    <m/>
    <m/>
    <x v="1"/>
    <m/>
    <x v="2"/>
    <x v="8"/>
  </r>
  <r>
    <d v="2023-01-23T00:00:00"/>
    <n v="20502"/>
    <s v="Chad"/>
    <n v="1"/>
    <x v="3"/>
    <x v="4"/>
    <n v="12420"/>
    <n v="6.21"/>
    <n v="745.2"/>
    <m/>
    <m/>
    <x v="1"/>
    <m/>
    <x v="2"/>
    <x v="8"/>
  </r>
  <r>
    <d v="2023-01-23T00:00:00"/>
    <n v="20501"/>
    <s v="Larry"/>
    <n v="2"/>
    <x v="4"/>
    <x v="4"/>
    <n v="11200"/>
    <n v="5.6"/>
    <n v="672"/>
    <m/>
    <m/>
    <x v="1"/>
    <m/>
    <x v="2"/>
    <x v="8"/>
  </r>
  <r>
    <d v="2023-01-23T00:00:00"/>
    <n v="20493"/>
    <s v="Scott  C"/>
    <n v="3"/>
    <x v="4"/>
    <x v="4"/>
    <n v="18360"/>
    <n v="9.18"/>
    <n v="1101.5999999999999"/>
    <m/>
    <m/>
    <x v="1"/>
    <m/>
    <x v="2"/>
    <x v="8"/>
  </r>
  <r>
    <d v="2023-01-23T00:00:00"/>
    <n v="20503"/>
    <s v="Scott H"/>
    <n v="4"/>
    <x v="4"/>
    <x v="4"/>
    <n v="11100"/>
    <n v="5.55"/>
    <n v="666"/>
    <m/>
    <m/>
    <x v="1"/>
    <m/>
    <x v="2"/>
    <x v="8"/>
  </r>
  <r>
    <d v="2023-01-23T00:00:00"/>
    <n v="20454"/>
    <s v="bob"/>
    <s v="Rolloff"/>
    <x v="0"/>
    <x v="4"/>
    <n v="6320"/>
    <n v="3.16"/>
    <n v="379.20000000000005"/>
    <s v="Dump &amp; Return"/>
    <n v="271296"/>
    <x v="0"/>
    <m/>
    <x v="2"/>
    <x v="8"/>
  </r>
  <r>
    <d v="2023-01-23T00:00:00"/>
    <n v="20494"/>
    <s v="bob"/>
    <s v="Rolloff"/>
    <x v="0"/>
    <x v="4"/>
    <n v="6460"/>
    <n v="3.23"/>
    <n v="387.6"/>
    <s v="Final Pull"/>
    <s v="263709-002"/>
    <x v="0"/>
    <m/>
    <x v="2"/>
    <x v="8"/>
  </r>
  <r>
    <d v="2023-01-24T00:00:00"/>
    <n v="20555"/>
    <s v="Pam"/>
    <n v="1"/>
    <x v="4"/>
    <x v="4"/>
    <n v="9860"/>
    <n v="4.93"/>
    <n v="591.59999999999991"/>
    <m/>
    <m/>
    <x v="1"/>
    <m/>
    <x v="2"/>
    <x v="8"/>
  </r>
  <r>
    <d v="2023-01-24T00:00:00"/>
    <n v="20525"/>
    <s v="Pam"/>
    <n v="1"/>
    <x v="4"/>
    <x v="4"/>
    <n v="12540"/>
    <n v="6.27"/>
    <n v="752.4"/>
    <m/>
    <m/>
    <x v="1"/>
    <m/>
    <x v="2"/>
    <x v="8"/>
  </r>
  <r>
    <d v="2023-01-24T00:00:00"/>
    <n v="20548"/>
    <s v="Scott C"/>
    <n v="2"/>
    <x v="4"/>
    <x v="4"/>
    <n v="9500"/>
    <n v="4.75"/>
    <n v="570"/>
    <m/>
    <m/>
    <x v="1"/>
    <m/>
    <x v="2"/>
    <x v="8"/>
  </r>
  <r>
    <d v="2023-01-24T00:00:00"/>
    <n v="20544"/>
    <s v="dave"/>
    <n v="3"/>
    <x v="4"/>
    <x v="4"/>
    <n v="15820"/>
    <n v="7.91"/>
    <n v="949.2"/>
    <m/>
    <m/>
    <x v="1"/>
    <m/>
    <x v="2"/>
    <x v="8"/>
  </r>
  <r>
    <d v="2023-01-24T00:00:00"/>
    <n v="20545"/>
    <s v="Scott H"/>
    <n v="4"/>
    <x v="4"/>
    <x v="4"/>
    <n v="7480"/>
    <n v="3.74"/>
    <n v="448.8"/>
    <m/>
    <m/>
    <x v="1"/>
    <m/>
    <x v="2"/>
    <x v="8"/>
  </r>
  <r>
    <d v="2023-01-24T00:00:00"/>
    <n v="20515"/>
    <s v="bob"/>
    <s v="Rolloff"/>
    <x v="0"/>
    <x v="4"/>
    <n v="4300"/>
    <n v="2.15"/>
    <n v="258"/>
    <s v="Dump &amp; Return"/>
    <n v="267329"/>
    <x v="0"/>
    <m/>
    <x v="2"/>
    <x v="8"/>
  </r>
  <r>
    <d v="2023-01-24T00:00:00"/>
    <n v="20520"/>
    <s v="bob"/>
    <s v="Rolloff"/>
    <x v="0"/>
    <x v="4"/>
    <n v="3480"/>
    <n v="1.74"/>
    <n v="208.8"/>
    <s v="Dump &amp; Return"/>
    <s v="273083-001"/>
    <x v="0"/>
    <m/>
    <x v="2"/>
    <x v="8"/>
  </r>
  <r>
    <d v="2023-01-24T00:00:00"/>
    <n v="20524"/>
    <s v="Chad"/>
    <s v="Rolloff"/>
    <x v="0"/>
    <x v="4"/>
    <n v="4560"/>
    <n v="2.2799999999999998"/>
    <n v="273.59999999999997"/>
    <s v="Dump &amp; Return"/>
    <n v="271296"/>
    <x v="0"/>
    <m/>
    <x v="2"/>
    <x v="8"/>
  </r>
  <r>
    <d v="2023-01-24T00:00:00"/>
    <n v="20539"/>
    <s v="bob"/>
    <s v="Rolloff"/>
    <x v="0"/>
    <x v="4"/>
    <n v="7320"/>
    <n v="3.66"/>
    <n v="439.20000000000005"/>
    <s v="Dump &amp; Return"/>
    <s v="12800437-002"/>
    <x v="0"/>
    <m/>
    <x v="2"/>
    <x v="8"/>
  </r>
  <r>
    <d v="2023-01-25T00:00:00"/>
    <n v="20580"/>
    <s v="Scott C"/>
    <n v="1"/>
    <x v="3"/>
    <x v="4"/>
    <n v="8660"/>
    <n v="4.33"/>
    <n v="519.6"/>
    <m/>
    <m/>
    <x v="1"/>
    <m/>
    <x v="2"/>
    <x v="8"/>
  </r>
  <r>
    <d v="2023-01-25T00:00:00"/>
    <n v="20628"/>
    <s v="Scott C"/>
    <n v="1"/>
    <x v="3"/>
    <x v="4"/>
    <n v="12820"/>
    <n v="6.41"/>
    <n v="769.2"/>
    <m/>
    <m/>
    <x v="1"/>
    <m/>
    <x v="2"/>
    <x v="8"/>
  </r>
  <r>
    <d v="2023-01-25T00:00:00"/>
    <n v="20621"/>
    <s v="Pam"/>
    <n v="2"/>
    <x v="4"/>
    <x v="4"/>
    <n v="16580"/>
    <n v="8.2899999999999991"/>
    <n v="994.8"/>
    <m/>
    <m/>
    <x v="1"/>
    <m/>
    <x v="2"/>
    <x v="8"/>
  </r>
  <r>
    <d v="2023-01-25T00:00:00"/>
    <n v="20642"/>
    <s v="Larry"/>
    <n v="3"/>
    <x v="4"/>
    <x v="4"/>
    <n v="9920"/>
    <n v="4.96"/>
    <n v="595.20000000000005"/>
    <m/>
    <m/>
    <x v="1"/>
    <m/>
    <x v="2"/>
    <x v="8"/>
  </r>
  <r>
    <d v="2023-01-25T00:00:00"/>
    <n v="10617"/>
    <s v="Scott H"/>
    <n v="4"/>
    <x v="4"/>
    <x v="4"/>
    <n v="15140"/>
    <n v="7.57"/>
    <n v="908.40000000000009"/>
    <m/>
    <m/>
    <x v="1"/>
    <m/>
    <x v="2"/>
    <x v="8"/>
  </r>
  <r>
    <d v="2023-01-25T00:00:00"/>
    <n v="20549"/>
    <s v="bob"/>
    <s v="Rolloff"/>
    <x v="0"/>
    <x v="4"/>
    <n v="8140"/>
    <n v="4.07"/>
    <n v="488.40000000000003"/>
    <s v="Dump &amp; Return"/>
    <s v="268662-001"/>
    <x v="0"/>
    <s v="comp #1"/>
    <x v="2"/>
    <x v="8"/>
  </r>
  <r>
    <d v="2023-01-25T00:00:00"/>
    <n v="20582"/>
    <s v="bob"/>
    <s v="Rolloff"/>
    <x v="0"/>
    <x v="4"/>
    <n v="5720"/>
    <n v="2.86"/>
    <n v="343.2"/>
    <s v="Final Pull"/>
    <s v="262591-002"/>
    <x v="0"/>
    <m/>
    <x v="2"/>
    <x v="8"/>
  </r>
  <r>
    <d v="2023-01-25T00:00:00"/>
    <n v="20597"/>
    <s v="bob"/>
    <s v="Rolloff"/>
    <x v="0"/>
    <x v="4"/>
    <n v="4360"/>
    <n v="2.1800000000000002"/>
    <n v="261.60000000000002"/>
    <s v="Dump &amp; Return"/>
    <n v="266390"/>
    <x v="0"/>
    <m/>
    <x v="2"/>
    <x v="8"/>
  </r>
  <r>
    <d v="2023-01-25T00:00:00"/>
    <n v="20606"/>
    <s v="bob"/>
    <s v="Rolloff"/>
    <x v="0"/>
    <x v="4"/>
    <n v="9120"/>
    <n v="4.5599999999999996"/>
    <n v="547.19999999999993"/>
    <s v="Dump &amp; Return"/>
    <n v="12801034"/>
    <x v="0"/>
    <m/>
    <x v="2"/>
    <x v="8"/>
  </r>
  <r>
    <d v="2023-01-25T00:00:00"/>
    <n v="20611"/>
    <s v="bob"/>
    <s v="Rolloff"/>
    <x v="0"/>
    <x v="4"/>
    <n v="4700"/>
    <n v="2.35"/>
    <n v="282"/>
    <s v="Final Pull"/>
    <n v="12802780"/>
    <x v="0"/>
    <m/>
    <x v="2"/>
    <x v="8"/>
  </r>
  <r>
    <d v="2023-01-26T00:00:00"/>
    <n v="20655"/>
    <s v="Larry"/>
    <n v="1"/>
    <x v="4"/>
    <x v="4"/>
    <n v="7680"/>
    <n v="3.84"/>
    <n v="460.79999999999995"/>
    <m/>
    <m/>
    <x v="1"/>
    <m/>
    <x v="2"/>
    <x v="8"/>
  </r>
  <r>
    <d v="2023-01-26T00:00:00"/>
    <n v="20703"/>
    <s v="Larry"/>
    <n v="1"/>
    <x v="4"/>
    <x v="4"/>
    <n v="11860"/>
    <n v="5.93"/>
    <n v="711.59999999999991"/>
    <m/>
    <m/>
    <x v="1"/>
    <m/>
    <x v="2"/>
    <x v="8"/>
  </r>
  <r>
    <d v="2023-01-26T00:00:00"/>
    <n v="20699"/>
    <s v="Pam"/>
    <n v="2"/>
    <x v="4"/>
    <x v="4"/>
    <n v="14980"/>
    <n v="7.49"/>
    <n v="898.80000000000007"/>
    <m/>
    <m/>
    <x v="1"/>
    <m/>
    <x v="2"/>
    <x v="8"/>
  </r>
  <r>
    <d v="2023-01-26T00:00:00"/>
    <n v="20686"/>
    <s v="Scott C"/>
    <n v="3"/>
    <x v="4"/>
    <x v="4"/>
    <n v="13280"/>
    <n v="6.64"/>
    <n v="796.8"/>
    <m/>
    <m/>
    <x v="1"/>
    <m/>
    <x v="2"/>
    <x v="8"/>
  </r>
  <r>
    <d v="2023-01-26T00:00:00"/>
    <n v="20691"/>
    <s v="bob"/>
    <s v="Rolloff"/>
    <x v="0"/>
    <x v="4"/>
    <n v="4100"/>
    <n v="2.0499999999999998"/>
    <n v="245.99999999999997"/>
    <s v="Final Pull"/>
    <s v="271583-002"/>
    <x v="0"/>
    <m/>
    <x v="2"/>
    <x v="8"/>
  </r>
  <r>
    <d v="2023-01-26T00:00:00"/>
    <n v="20692"/>
    <s v="bob"/>
    <s v="Rolloff"/>
    <x v="0"/>
    <x v="4"/>
    <n v="3340"/>
    <n v="1.67"/>
    <n v="200.39999999999998"/>
    <s v="Dump &amp; Return"/>
    <n v="274237"/>
    <x v="0"/>
    <m/>
    <x v="2"/>
    <x v="8"/>
  </r>
  <r>
    <d v="2023-01-26T00:00:00"/>
    <n v="20693"/>
    <s v="bob"/>
    <s v="Rolloff"/>
    <x v="0"/>
    <x v="4"/>
    <n v="3700"/>
    <n v="1.85"/>
    <n v="222"/>
    <s v="Dump &amp; Return"/>
    <s v="270950-001"/>
    <x v="0"/>
    <m/>
    <x v="2"/>
    <x v="8"/>
  </r>
  <r>
    <d v="2023-01-26T00:00:00"/>
    <n v="20651"/>
    <s v="dave"/>
    <s v="Rolloff"/>
    <x v="0"/>
    <x v="4"/>
    <n v="5440"/>
    <n v="2.72"/>
    <n v="326.40000000000003"/>
    <s v="Dump &amp; Return"/>
    <s v="12797190-001"/>
    <x v="0"/>
    <s v="Weyco trash"/>
    <x v="2"/>
    <x v="8"/>
  </r>
  <r>
    <d v="2023-01-27T00:00:00"/>
    <n v="20717"/>
    <s v="Pam"/>
    <n v="1"/>
    <x v="3"/>
    <x v="4"/>
    <n v="14040"/>
    <n v="7.02"/>
    <n v="842.4"/>
    <m/>
    <m/>
    <x v="1"/>
    <m/>
    <x v="2"/>
    <x v="8"/>
  </r>
  <r>
    <d v="2023-01-27T00:00:00"/>
    <n v="20761"/>
    <s v="Pam"/>
    <n v="1"/>
    <x v="3"/>
    <x v="4"/>
    <n v="11500"/>
    <n v="5.75"/>
    <n v="690"/>
    <m/>
    <m/>
    <x v="1"/>
    <m/>
    <x v="2"/>
    <x v="8"/>
  </r>
  <r>
    <d v="2023-01-27T00:00:00"/>
    <n v="20747"/>
    <s v="Scott C"/>
    <n v="2"/>
    <x v="4"/>
    <x v="4"/>
    <n v="19280"/>
    <n v="9.64"/>
    <n v="1156.8000000000002"/>
    <m/>
    <m/>
    <x v="1"/>
    <m/>
    <x v="2"/>
    <x v="8"/>
  </r>
  <r>
    <d v="2023-01-27T00:00:00"/>
    <n v="20764"/>
    <s v="Larry"/>
    <n v="3"/>
    <x v="4"/>
    <x v="4"/>
    <n v="9860"/>
    <n v="4.93"/>
    <n v="591.59999999999991"/>
    <m/>
    <m/>
    <x v="1"/>
    <m/>
    <x v="2"/>
    <x v="8"/>
  </r>
  <r>
    <d v="2023-01-27T00:00:00"/>
    <n v="20732"/>
    <s v="bob"/>
    <s v="Rolloff"/>
    <x v="0"/>
    <x v="4"/>
    <n v="3440"/>
    <n v="1.72"/>
    <n v="206.4"/>
    <s v="Dump &amp; Return"/>
    <s v="264661-001"/>
    <x v="0"/>
    <m/>
    <x v="2"/>
    <x v="8"/>
  </r>
  <r>
    <d v="2023-01-27T00:00:00"/>
    <n v="20724"/>
    <s v="bob"/>
    <s v="Rolloff"/>
    <x v="0"/>
    <x v="4"/>
    <n v="6020"/>
    <n v="3.01"/>
    <n v="361.2"/>
    <s v="Dump &amp; Return"/>
    <n v="12800522"/>
    <x v="0"/>
    <m/>
    <x v="2"/>
    <x v="8"/>
  </r>
  <r>
    <d v="2023-01-27T00:00:00"/>
    <n v="20722"/>
    <s v="bob"/>
    <s v="Rolloff"/>
    <x v="0"/>
    <x v="4"/>
    <n v="7340"/>
    <n v="3.67"/>
    <n v="440.4"/>
    <s v="Dump &amp; Return"/>
    <n v="12804498"/>
    <x v="0"/>
    <m/>
    <x v="2"/>
    <x v="8"/>
  </r>
  <r>
    <d v="2023-01-27T00:00:00"/>
    <n v="20714"/>
    <s v="bob"/>
    <s v="Rolloff"/>
    <x v="0"/>
    <x v="4"/>
    <n v="13620"/>
    <n v="6.81"/>
    <n v="817.19999999999993"/>
    <s v="Dump &amp; Return"/>
    <s v="268662-001"/>
    <x v="0"/>
    <m/>
    <x v="2"/>
    <x v="8"/>
  </r>
  <r>
    <d v="2023-01-27T00:00:00"/>
    <n v="20741"/>
    <s v="dave"/>
    <s v="Rolloff"/>
    <x v="0"/>
    <x v="4"/>
    <n v="2520"/>
    <n v="1.26"/>
    <n v="151.19999999999999"/>
    <s v="Final Pull"/>
    <s v="12803800-002"/>
    <x v="0"/>
    <m/>
    <x v="2"/>
    <x v="8"/>
  </r>
  <r>
    <d v="2023-01-30T00:00:00"/>
    <n v="20842"/>
    <s v="Pam"/>
    <n v="1"/>
    <x v="3"/>
    <x v="4"/>
    <n v="13960"/>
    <n v="6.98"/>
    <n v="837.6"/>
    <m/>
    <m/>
    <x v="1"/>
    <m/>
    <x v="2"/>
    <x v="8"/>
  </r>
  <r>
    <d v="2023-01-30T00:00:00"/>
    <n v="20876"/>
    <s v="Pam"/>
    <n v="1"/>
    <x v="3"/>
    <x v="4"/>
    <n v="11880"/>
    <n v="5.94"/>
    <n v="712.80000000000007"/>
    <m/>
    <m/>
    <x v="1"/>
    <m/>
    <x v="2"/>
    <x v="8"/>
  </r>
  <r>
    <d v="2023-01-30T00:00:00"/>
    <n v="20890"/>
    <s v="Larry"/>
    <n v="2"/>
    <x v="4"/>
    <x v="4"/>
    <n v="10560"/>
    <n v="5.28"/>
    <n v="633.6"/>
    <m/>
    <m/>
    <x v="1"/>
    <m/>
    <x v="2"/>
    <x v="8"/>
  </r>
  <r>
    <d v="2023-01-30T00:00:00"/>
    <n v="20877"/>
    <s v="Scott C"/>
    <n v="3"/>
    <x v="4"/>
    <x v="4"/>
    <n v="17840"/>
    <n v="8.92"/>
    <n v="1070.4000000000001"/>
    <m/>
    <m/>
    <x v="1"/>
    <m/>
    <x v="2"/>
    <x v="8"/>
  </r>
  <r>
    <d v="2023-01-30T00:00:00"/>
    <n v="20895"/>
    <s v="Scott H"/>
    <n v="4"/>
    <x v="4"/>
    <x v="4"/>
    <n v="10600"/>
    <n v="5.3"/>
    <n v="636"/>
    <m/>
    <m/>
    <x v="1"/>
    <m/>
    <x v="2"/>
    <x v="8"/>
  </r>
  <r>
    <d v="2023-01-30T00:00:00"/>
    <n v="20837"/>
    <s v="bob"/>
    <s v="Rolloff"/>
    <x v="0"/>
    <x v="4"/>
    <n v="4840"/>
    <n v="2.42"/>
    <n v="290.39999999999998"/>
    <s v="Final Pull"/>
    <s v="12803800-001"/>
    <x v="0"/>
    <m/>
    <x v="2"/>
    <x v="8"/>
  </r>
  <r>
    <d v="2023-01-30T00:00:00"/>
    <n v="20838"/>
    <s v="bob"/>
    <s v="Rolloff"/>
    <x v="0"/>
    <x v="4"/>
    <n v="3320"/>
    <n v="1.66"/>
    <n v="199.2"/>
    <s v="Dump &amp; Return"/>
    <s v="270609-002"/>
    <x v="0"/>
    <m/>
    <x v="2"/>
    <x v="8"/>
  </r>
  <r>
    <d v="2023-01-30T00:00:00"/>
    <n v="20856"/>
    <s v="bob"/>
    <s v="Rolloff"/>
    <x v="0"/>
    <x v="4"/>
    <n v="3840"/>
    <n v="1.92"/>
    <n v="230.39999999999998"/>
    <s v="Dump &amp; Return"/>
    <n v="269949"/>
    <x v="0"/>
    <m/>
    <x v="2"/>
    <x v="8"/>
  </r>
  <r>
    <d v="2023-01-30T00:00:00"/>
    <n v="20881"/>
    <s v="bob"/>
    <s v="Rolloff"/>
    <x v="0"/>
    <x v="4"/>
    <n v="4140"/>
    <n v="2.0699999999999998"/>
    <n v="248.39999999999998"/>
    <s v="Dump &amp; Return"/>
    <n v="262601"/>
    <x v="0"/>
    <m/>
    <x v="2"/>
    <x v="8"/>
  </r>
  <r>
    <d v="2023-01-30T00:00:00"/>
    <n v="20882"/>
    <s v="bob"/>
    <s v="Rolloff"/>
    <x v="0"/>
    <x v="4"/>
    <n v="9920"/>
    <n v="4.96"/>
    <n v="595.20000000000005"/>
    <s v="Dump &amp; Return"/>
    <s v="265652-002"/>
    <x v="0"/>
    <m/>
    <x v="2"/>
    <x v="8"/>
  </r>
  <r>
    <d v="2023-01-31T00:00:00"/>
    <n v="20923"/>
    <s v="Pam"/>
    <n v="1"/>
    <x v="4"/>
    <x v="4"/>
    <n v="13320"/>
    <n v="6.66"/>
    <n v="799.2"/>
    <m/>
    <m/>
    <x v="1"/>
    <m/>
    <x v="2"/>
    <x v="8"/>
  </r>
  <r>
    <d v="2023-01-31T00:00:00"/>
    <n v="20961"/>
    <s v="Pam"/>
    <n v="1"/>
    <x v="4"/>
    <x v="4"/>
    <n v="9560"/>
    <n v="4.78"/>
    <n v="573.6"/>
    <m/>
    <m/>
    <x v="1"/>
    <m/>
    <x v="2"/>
    <x v="8"/>
  </r>
  <r>
    <d v="2023-01-31T00:00:00"/>
    <n v="20946"/>
    <s v="Scott C"/>
    <n v="2"/>
    <x v="4"/>
    <x v="4"/>
    <n v="8820"/>
    <n v="4.41"/>
    <n v="529.20000000000005"/>
    <m/>
    <m/>
    <x v="1"/>
    <m/>
    <x v="2"/>
    <x v="8"/>
  </r>
  <r>
    <d v="2023-01-31T00:00:00"/>
    <n v="20963"/>
    <s v="Larry"/>
    <n v="3"/>
    <x v="4"/>
    <x v="4"/>
    <n v="14260"/>
    <n v="7.13"/>
    <n v="855.6"/>
    <m/>
    <m/>
    <x v="1"/>
    <m/>
    <x v="2"/>
    <x v="8"/>
  </r>
  <r>
    <d v="2023-01-31T00:00:00"/>
    <n v="20945"/>
    <s v="Scott H"/>
    <n v="4"/>
    <x v="4"/>
    <x v="4"/>
    <n v="8160"/>
    <n v="4.08"/>
    <n v="489.6"/>
    <m/>
    <m/>
    <x v="1"/>
    <m/>
    <x v="2"/>
    <x v="8"/>
  </r>
  <r>
    <d v="2023-01-31T00:00:00"/>
    <n v="20926"/>
    <s v="bob"/>
    <s v="Rolloff"/>
    <x v="0"/>
    <x v="4"/>
    <n v="3940"/>
    <n v="1.97"/>
    <n v="236.4"/>
    <s v="Dump &amp; Return"/>
    <n v="268112"/>
    <x v="0"/>
    <m/>
    <x v="2"/>
    <x v="8"/>
  </r>
  <r>
    <d v="2023-02-01T00:00:00"/>
    <n v="20989"/>
    <s v="Scott C"/>
    <n v="1"/>
    <x v="3"/>
    <x v="4"/>
    <n v="9060"/>
    <n v="4.53"/>
    <n v="543.6"/>
    <m/>
    <m/>
    <x v="1"/>
    <m/>
    <x v="2"/>
    <x v="9"/>
  </r>
  <r>
    <d v="2023-02-01T00:00:00"/>
    <n v="21029"/>
    <s v="Scott C"/>
    <n v="1"/>
    <x v="3"/>
    <x v="4"/>
    <n v="12160"/>
    <n v="6.08"/>
    <n v="729.6"/>
    <m/>
    <m/>
    <x v="1"/>
    <m/>
    <x v="2"/>
    <x v="9"/>
  </r>
  <r>
    <d v="2023-02-01T00:00:00"/>
    <n v="21015"/>
    <s v="Pam"/>
    <n v="2"/>
    <x v="4"/>
    <x v="4"/>
    <n v="18160"/>
    <n v="9.08"/>
    <n v="1089.5999999999999"/>
    <m/>
    <m/>
    <x v="1"/>
    <m/>
    <x v="2"/>
    <x v="9"/>
  </r>
  <r>
    <d v="2023-02-01T00:00:00"/>
    <n v="21031"/>
    <s v="Larry"/>
    <n v="3"/>
    <x v="4"/>
    <x v="4"/>
    <n v="11460"/>
    <n v="5.73"/>
    <n v="687.6"/>
    <m/>
    <m/>
    <x v="1"/>
    <m/>
    <x v="2"/>
    <x v="9"/>
  </r>
  <r>
    <d v="2023-02-01T00:00:00"/>
    <d v="1957-07-19T00:00:00"/>
    <s v="Scott H"/>
    <n v="4"/>
    <x v="4"/>
    <x v="4"/>
    <n v="16160"/>
    <n v="8.08"/>
    <n v="969.6"/>
    <m/>
    <m/>
    <x v="1"/>
    <m/>
    <x v="2"/>
    <x v="9"/>
  </r>
  <r>
    <d v="2023-02-01T00:00:00"/>
    <n v="20985"/>
    <s v="bob"/>
    <s v="Rolloff"/>
    <x v="0"/>
    <x v="4"/>
    <n v="6640"/>
    <n v="3.32"/>
    <n v="398.4"/>
    <s v="Dump &amp; Return"/>
    <s v="272077-001"/>
    <x v="0"/>
    <m/>
    <x v="2"/>
    <x v="9"/>
  </r>
  <r>
    <d v="2023-02-01T00:00:00"/>
    <n v="20979"/>
    <s v="bob"/>
    <s v="Rolloff"/>
    <x v="0"/>
    <x v="4"/>
    <n v="2580"/>
    <n v="1.29"/>
    <n v="154.80000000000001"/>
    <s v="Dump &amp; Return"/>
    <n v="12798338"/>
    <x v="0"/>
    <m/>
    <x v="2"/>
    <x v="9"/>
  </r>
  <r>
    <d v="2023-02-01T00:00:00"/>
    <n v="20978"/>
    <s v="bob"/>
    <s v="Rolloff"/>
    <x v="0"/>
    <x v="4"/>
    <n v="3280"/>
    <n v="1.64"/>
    <n v="196.79999999999998"/>
    <s v="Dump &amp; Return"/>
    <s v="273083-001"/>
    <x v="0"/>
    <m/>
    <x v="2"/>
    <x v="9"/>
  </r>
  <r>
    <d v="2023-02-01T00:00:00"/>
    <n v="20974"/>
    <s v="bob"/>
    <s v="Rolloff"/>
    <x v="0"/>
    <x v="4"/>
    <n v="3660"/>
    <n v="1.83"/>
    <n v="219.60000000000002"/>
    <s v="Dump &amp; Return"/>
    <s v="272723-002"/>
    <x v="0"/>
    <m/>
    <x v="2"/>
    <x v="9"/>
  </r>
  <r>
    <d v="2023-02-01T00:00:00"/>
    <n v="21005"/>
    <s v="bob"/>
    <s v="Rolloff"/>
    <x v="0"/>
    <x v="4"/>
    <n v="2700"/>
    <n v="1.35"/>
    <n v="162"/>
    <s v="Dump &amp; Return"/>
    <n v="261363"/>
    <x v="0"/>
    <m/>
    <x v="2"/>
    <x v="9"/>
  </r>
  <r>
    <d v="2023-02-01T00:00:00"/>
    <n v="21024"/>
    <s v="dave"/>
    <s v="Rolloff"/>
    <x v="0"/>
    <x v="4"/>
    <n v="3940"/>
    <n v="1.97"/>
    <n v="236.4"/>
    <s v="Dump &amp; Return"/>
    <n v="262601"/>
    <x v="0"/>
    <m/>
    <x v="2"/>
    <x v="9"/>
  </r>
  <r>
    <d v="2023-02-02T00:00:00"/>
    <n v="21048"/>
    <s v="dave"/>
    <n v="1"/>
    <x v="4"/>
    <x v="4"/>
    <n v="8300"/>
    <n v="4.1500000000000004"/>
    <n v="498.00000000000006"/>
    <m/>
    <m/>
    <x v="1"/>
    <m/>
    <x v="2"/>
    <x v="9"/>
  </r>
  <r>
    <d v="2023-02-02T00:00:00"/>
    <n v="21085"/>
    <s v="dave"/>
    <n v="1"/>
    <x v="4"/>
    <x v="4"/>
    <n v="12520"/>
    <n v="6.26"/>
    <n v="751.19999999999993"/>
    <m/>
    <m/>
    <x v="1"/>
    <m/>
    <x v="2"/>
    <x v="9"/>
  </r>
  <r>
    <d v="2023-02-02T00:00:00"/>
    <n v="21098"/>
    <s v="Pam"/>
    <n v="2"/>
    <x v="4"/>
    <x v="4"/>
    <n v="15540"/>
    <n v="7.77"/>
    <n v="932.4"/>
    <m/>
    <m/>
    <x v="1"/>
    <m/>
    <x v="2"/>
    <x v="9"/>
  </r>
  <r>
    <d v="2023-02-02T00:00:00"/>
    <n v="21087"/>
    <s v="Scott C"/>
    <n v="3"/>
    <x v="4"/>
    <x v="4"/>
    <n v="14320"/>
    <n v="7.16"/>
    <n v="859.2"/>
    <m/>
    <m/>
    <x v="1"/>
    <m/>
    <x v="2"/>
    <x v="9"/>
  </r>
  <r>
    <d v="2023-02-02T00:00:00"/>
    <n v="21074"/>
    <s v="Paul"/>
    <s v="Rolloff"/>
    <x v="0"/>
    <x v="4"/>
    <n v="3520"/>
    <n v="1.76"/>
    <n v="211.2"/>
    <s v="Final Pull"/>
    <s v="270609-002"/>
    <x v="0"/>
    <m/>
    <x v="2"/>
    <x v="9"/>
  </r>
  <r>
    <d v="2023-02-02T00:00:00"/>
    <n v="21049"/>
    <s v="Chad"/>
    <s v="Rolloff"/>
    <x v="0"/>
    <x v="4"/>
    <n v="2420"/>
    <n v="1.21"/>
    <n v="145.19999999999999"/>
    <s v="Dump &amp; Return"/>
    <s v="270950-001"/>
    <x v="0"/>
    <m/>
    <x v="2"/>
    <x v="9"/>
  </r>
  <r>
    <d v="2023-02-02T00:00:00"/>
    <n v="21051"/>
    <s v="Chad"/>
    <s v="Rolloff"/>
    <x v="0"/>
    <x v="4"/>
    <n v="4520"/>
    <n v="2.2599999999999998"/>
    <n v="271.2"/>
    <s v="Dump &amp; Return"/>
    <n v="270658"/>
    <x v="0"/>
    <m/>
    <x v="2"/>
    <x v="9"/>
  </r>
  <r>
    <d v="2023-02-02T00:00:00"/>
    <n v="21056"/>
    <s v="Chad"/>
    <s v="Rolloff"/>
    <x v="0"/>
    <x v="4"/>
    <n v="7320"/>
    <n v="3.66"/>
    <n v="439.20000000000005"/>
    <s v="Dump &amp; Return"/>
    <s v="262206-002"/>
    <x v="0"/>
    <m/>
    <x v="2"/>
    <x v="9"/>
  </r>
  <r>
    <d v="2023-02-02T00:00:00"/>
    <n v="21080"/>
    <s v="Chad"/>
    <s v="Rolloff"/>
    <x v="0"/>
    <x v="4"/>
    <n v="7100"/>
    <n v="3.55"/>
    <n v="426"/>
    <s v="Dump &amp; Return"/>
    <n v="271296"/>
    <x v="0"/>
    <m/>
    <x v="2"/>
    <x v="9"/>
  </r>
  <r>
    <d v="2023-02-02T00:00:00"/>
    <n v="21100"/>
    <s v="Chad"/>
    <s v="Rolloff"/>
    <x v="0"/>
    <x v="4"/>
    <n v="8540"/>
    <n v="4.2699999999999996"/>
    <n v="512.4"/>
    <s v="Final Pull"/>
    <n v="12804466"/>
    <x v="0"/>
    <m/>
    <x v="2"/>
    <x v="9"/>
  </r>
  <r>
    <d v="2023-02-03T00:00:00"/>
    <n v="21121"/>
    <s v="Pam"/>
    <n v="1"/>
    <x v="3"/>
    <x v="4"/>
    <n v="13680"/>
    <n v="6.84"/>
    <n v="820.8"/>
    <m/>
    <m/>
    <x v="1"/>
    <m/>
    <x v="2"/>
    <x v="9"/>
  </r>
  <r>
    <d v="2023-02-03T00:00:00"/>
    <n v="21154"/>
    <s v="Pam"/>
    <n v="1"/>
    <x v="3"/>
    <x v="4"/>
    <n v="10940"/>
    <n v="5.47"/>
    <n v="656.4"/>
    <m/>
    <m/>
    <x v="1"/>
    <m/>
    <x v="2"/>
    <x v="9"/>
  </r>
  <r>
    <d v="2023-02-03T00:00:00"/>
    <n v="21147"/>
    <s v="Scott C"/>
    <n v="2"/>
    <x v="4"/>
    <x v="4"/>
    <n v="16940"/>
    <n v="8.4700000000000006"/>
    <n v="1016.4000000000001"/>
    <m/>
    <m/>
    <x v="1"/>
    <m/>
    <x v="2"/>
    <x v="9"/>
  </r>
  <r>
    <d v="2023-02-03T00:00:00"/>
    <n v="21148"/>
    <s v="dave"/>
    <n v="3"/>
    <x v="4"/>
    <x v="4"/>
    <n v="10240"/>
    <n v="5.12"/>
    <n v="614.4"/>
    <m/>
    <m/>
    <x v="1"/>
    <m/>
    <x v="2"/>
    <x v="9"/>
  </r>
  <r>
    <d v="2023-02-03T00:00:00"/>
    <n v="21119"/>
    <s v="bob"/>
    <s v="Rolloff"/>
    <x v="0"/>
    <x v="4"/>
    <n v="10660"/>
    <n v="5.33"/>
    <n v="639.6"/>
    <s v="Dump &amp; Return"/>
    <s v="268662-001"/>
    <x v="0"/>
    <s v="comp #2"/>
    <x v="2"/>
    <x v="9"/>
  </r>
  <r>
    <d v="2023-02-03T00:00:00"/>
    <n v="21132"/>
    <s v="bob"/>
    <s v="Rolloff"/>
    <x v="0"/>
    <x v="4"/>
    <n v="5920"/>
    <n v="2.96"/>
    <n v="355.2"/>
    <s v="Dump &amp; Return"/>
    <n v="12804485"/>
    <x v="0"/>
    <m/>
    <x v="2"/>
    <x v="9"/>
  </r>
  <r>
    <d v="2023-02-04T00:00:00"/>
    <n v="21187"/>
    <s v="Paul"/>
    <s v="Rolloff"/>
    <x v="0"/>
    <x v="4"/>
    <n v="2600"/>
    <n v="1.3"/>
    <n v="156"/>
    <s v="Dump &amp; Return"/>
    <s v="12797190-001"/>
    <x v="0"/>
    <m/>
    <x v="2"/>
    <x v="9"/>
  </r>
  <r>
    <d v="2023-02-06T00:00:00"/>
    <n v="21213"/>
    <s v="Pam"/>
    <n v="1"/>
    <x v="3"/>
    <x v="4"/>
    <n v="12700"/>
    <n v="6.35"/>
    <n v="762"/>
    <m/>
    <m/>
    <x v="1"/>
    <m/>
    <x v="2"/>
    <x v="9"/>
  </r>
  <r>
    <d v="2023-02-06T00:00:00"/>
    <n v="21237"/>
    <s v="Pam"/>
    <n v="1"/>
    <x v="3"/>
    <x v="4"/>
    <n v="10020"/>
    <n v="5.01"/>
    <n v="601.19999999999993"/>
    <m/>
    <m/>
    <x v="1"/>
    <m/>
    <x v="2"/>
    <x v="9"/>
  </r>
  <r>
    <d v="2023-02-06T00:00:00"/>
    <n v="21256"/>
    <s v="Larry"/>
    <n v="2"/>
    <x v="4"/>
    <x v="4"/>
    <n v="11060"/>
    <n v="5.53"/>
    <n v="663.6"/>
    <m/>
    <m/>
    <x v="1"/>
    <m/>
    <x v="2"/>
    <x v="9"/>
  </r>
  <r>
    <d v="2023-02-06T00:00:00"/>
    <n v="21239"/>
    <s v="Scott C"/>
    <n v="3"/>
    <x v="4"/>
    <x v="4"/>
    <n v="16520"/>
    <n v="8.26"/>
    <n v="991.19999999999993"/>
    <m/>
    <m/>
    <x v="1"/>
    <m/>
    <x v="2"/>
    <x v="9"/>
  </r>
  <r>
    <d v="2023-02-06T00:00:00"/>
    <n v="21257"/>
    <s v="Scott H "/>
    <n v="4"/>
    <x v="4"/>
    <x v="4"/>
    <n v="11620"/>
    <n v="5.81"/>
    <n v="697.19999999999993"/>
    <m/>
    <m/>
    <x v="1"/>
    <m/>
    <x v="2"/>
    <x v="9"/>
  </r>
  <r>
    <d v="2023-02-06T00:00:00"/>
    <n v="21218"/>
    <s v="Bob"/>
    <s v="Rolloff"/>
    <x v="0"/>
    <x v="4"/>
    <n v="8480"/>
    <n v="4.24"/>
    <n v="508.8"/>
    <s v="Final Pull"/>
    <n v="12804498"/>
    <x v="0"/>
    <m/>
    <x v="2"/>
    <x v="9"/>
  </r>
  <r>
    <d v="2023-02-07T00:00:00"/>
    <n v="21278"/>
    <s v="Pam"/>
    <n v="1"/>
    <x v="4"/>
    <x v="4"/>
    <n v="13140"/>
    <n v="6.57"/>
    <n v="788.40000000000009"/>
    <m/>
    <m/>
    <x v="1"/>
    <m/>
    <x v="2"/>
    <x v="9"/>
  </r>
  <r>
    <d v="2023-02-07T00:00:00"/>
    <n v="21308"/>
    <s v="Pam"/>
    <n v="1"/>
    <x v="4"/>
    <x v="4"/>
    <n v="9740"/>
    <n v="4.87"/>
    <n v="584.4"/>
    <m/>
    <m/>
    <x v="1"/>
    <m/>
    <x v="2"/>
    <x v="9"/>
  </r>
  <r>
    <d v="2023-02-07T00:00:00"/>
    <n v="21303"/>
    <s v="Scott C"/>
    <n v="2"/>
    <x v="4"/>
    <x v="4"/>
    <n v="9440"/>
    <n v="4.72"/>
    <n v="566.4"/>
    <m/>
    <m/>
    <x v="1"/>
    <m/>
    <x v="2"/>
    <x v="9"/>
  </r>
  <r>
    <d v="2023-02-07T00:00:00"/>
    <n v="21307"/>
    <s v="Larry"/>
    <n v="3"/>
    <x v="4"/>
    <x v="4"/>
    <n v="17100"/>
    <n v="8.5500000000000007"/>
    <n v="1026"/>
    <m/>
    <m/>
    <x v="1"/>
    <m/>
    <x v="2"/>
    <x v="9"/>
  </r>
  <r>
    <d v="2023-02-07T00:00:00"/>
    <n v="21292"/>
    <s v="Scott H"/>
    <n v="4"/>
    <x v="4"/>
    <x v="4"/>
    <n v="8020"/>
    <n v="4.01"/>
    <n v="481.2"/>
    <m/>
    <m/>
    <x v="1"/>
    <m/>
    <x v="2"/>
    <x v="9"/>
  </r>
  <r>
    <d v="2023-02-07T00:00:00"/>
    <n v="21272"/>
    <s v="Bob"/>
    <s v="Rolloff"/>
    <x v="0"/>
    <x v="4"/>
    <n v="4120"/>
    <n v="2.06"/>
    <n v="247.20000000000002"/>
    <s v="Dump &amp; Return"/>
    <n v="266390"/>
    <x v="0"/>
    <m/>
    <x v="2"/>
    <x v="9"/>
  </r>
  <r>
    <d v="2023-02-07T00:00:00"/>
    <n v="21274"/>
    <s v="Bob"/>
    <s v="Rolloff"/>
    <x v="0"/>
    <x v="4"/>
    <n v="3160"/>
    <n v="1.58"/>
    <n v="189.60000000000002"/>
    <s v="Dump &amp; Return"/>
    <n v="274237"/>
    <x v="0"/>
    <m/>
    <x v="2"/>
    <x v="9"/>
  </r>
  <r>
    <d v="2023-02-07T00:00:00"/>
    <n v="21290"/>
    <s v="Dave"/>
    <s v="Rolloff"/>
    <x v="0"/>
    <x v="4"/>
    <n v="3200"/>
    <n v="1.6"/>
    <n v="192"/>
    <s v="Dump &amp; Return"/>
    <n v="263833"/>
    <x v="0"/>
    <m/>
    <x v="2"/>
    <x v="9"/>
  </r>
  <r>
    <d v="2023-02-07T00:00:00"/>
    <n v="21293"/>
    <s v="Dave"/>
    <s v="Rolloff"/>
    <x v="0"/>
    <x v="4"/>
    <n v="3540"/>
    <n v="1.77"/>
    <n v="212.4"/>
    <s v="Dump &amp; Return"/>
    <n v="270389"/>
    <x v="0"/>
    <m/>
    <x v="2"/>
    <x v="9"/>
  </r>
  <r>
    <d v="2023-02-08T00:00:00"/>
    <n v="21325"/>
    <s v="Scott C"/>
    <n v="1"/>
    <x v="3"/>
    <x v="4"/>
    <n v="8860"/>
    <n v="4.43"/>
    <n v="531.59999999999991"/>
    <m/>
    <m/>
    <x v="1"/>
    <m/>
    <x v="2"/>
    <x v="9"/>
  </r>
  <r>
    <d v="2023-02-08T00:00:00"/>
    <n v="21360"/>
    <s v="Scott C"/>
    <n v="1"/>
    <x v="3"/>
    <x v="4"/>
    <n v="12420"/>
    <n v="6.21"/>
    <n v="745.2"/>
    <m/>
    <m/>
    <x v="1"/>
    <m/>
    <x v="2"/>
    <x v="9"/>
  </r>
  <r>
    <d v="2023-02-08T00:00:00"/>
    <n v="21354"/>
    <s v="Pam"/>
    <n v="2"/>
    <x v="4"/>
    <x v="4"/>
    <n v="17960"/>
    <n v="8.98"/>
    <n v="1077.6000000000001"/>
    <m/>
    <m/>
    <x v="1"/>
    <m/>
    <x v="2"/>
    <x v="9"/>
  </r>
  <r>
    <d v="2023-02-08T00:00:00"/>
    <n v="21369"/>
    <s v="Larry"/>
    <n v="3"/>
    <x v="4"/>
    <x v="4"/>
    <n v="11280"/>
    <n v="5.64"/>
    <n v="676.8"/>
    <m/>
    <m/>
    <x v="1"/>
    <m/>
    <x v="2"/>
    <x v="9"/>
  </r>
  <r>
    <d v="2023-02-08T00:00:00"/>
    <n v="21352"/>
    <s v="Scott H"/>
    <n v="4"/>
    <x v="4"/>
    <x v="4"/>
    <n v="16120"/>
    <n v="8.06"/>
    <n v="967.2"/>
    <m/>
    <m/>
    <x v="1"/>
    <m/>
    <x v="2"/>
    <x v="9"/>
  </r>
  <r>
    <d v="2023-02-08T00:00:00"/>
    <n v="21283"/>
    <s v="Bob"/>
    <s v="Rolloff"/>
    <x v="0"/>
    <x v="4"/>
    <n v="7640"/>
    <n v="3.82"/>
    <n v="458.4"/>
    <s v="Dump &amp; Return"/>
    <s v="268662-001"/>
    <x v="0"/>
    <m/>
    <x v="2"/>
    <x v="9"/>
  </r>
  <r>
    <d v="2023-02-08T00:00:00"/>
    <n v="21318"/>
    <s v="Bob"/>
    <s v="Rolloff"/>
    <x v="0"/>
    <x v="4"/>
    <n v="2860"/>
    <n v="1.43"/>
    <n v="171.6"/>
    <s v="Dump &amp; Return"/>
    <s v="272859-002"/>
    <x v="0"/>
    <m/>
    <x v="2"/>
    <x v="9"/>
  </r>
  <r>
    <d v="2023-02-08T00:00:00"/>
    <n v="21320"/>
    <s v="Bob"/>
    <s v="Rolloff"/>
    <x v="0"/>
    <x v="4"/>
    <n v="1780"/>
    <n v="0.89"/>
    <n v="106.8"/>
    <s v="Dump &amp; Return"/>
    <s v="270950-001"/>
    <x v="0"/>
    <m/>
    <x v="2"/>
    <x v="9"/>
  </r>
  <r>
    <d v="2023-02-08T00:00:00"/>
    <n v="21327"/>
    <s v="Bob"/>
    <s v="Rolloff"/>
    <x v="0"/>
    <x v="4"/>
    <n v="4780"/>
    <n v="2.39"/>
    <n v="286.8"/>
    <s v="Dump &amp; Return"/>
    <n v="271296"/>
    <x v="0"/>
    <m/>
    <x v="2"/>
    <x v="9"/>
  </r>
  <r>
    <d v="2023-02-09T00:00:00"/>
    <n v="21378"/>
    <s v="Larry"/>
    <n v="1"/>
    <x v="4"/>
    <x v="4"/>
    <n v="8080"/>
    <n v="4.04"/>
    <n v="484.8"/>
    <m/>
    <m/>
    <x v="1"/>
    <m/>
    <x v="2"/>
    <x v="9"/>
  </r>
  <r>
    <d v="2023-02-09T00:00:00"/>
    <n v="21410"/>
    <s v="Larry"/>
    <n v="1"/>
    <x v="4"/>
    <x v="4"/>
    <n v="13580"/>
    <n v="6.79"/>
    <n v="814.8"/>
    <m/>
    <m/>
    <x v="1"/>
    <m/>
    <x v="2"/>
    <x v="9"/>
  </r>
  <r>
    <d v="2023-02-09T00:00:00"/>
    <n v="21389"/>
    <s v="Pam"/>
    <n v="2"/>
    <x v="4"/>
    <x v="4"/>
    <n v="8260"/>
    <n v="4.13"/>
    <n v="495.59999999999997"/>
    <m/>
    <m/>
    <x v="1"/>
    <m/>
    <x v="2"/>
    <x v="9"/>
  </r>
  <r>
    <d v="2023-02-09T00:00:00"/>
    <n v="21406"/>
    <s v="Pam"/>
    <n v="2"/>
    <x v="4"/>
    <x v="4"/>
    <n v="8780"/>
    <n v="4.3899999999999997"/>
    <n v="526.79999999999995"/>
    <m/>
    <m/>
    <x v="1"/>
    <m/>
    <x v="2"/>
    <x v="9"/>
  </r>
  <r>
    <d v="2023-02-09T00:00:00"/>
    <n v="21398"/>
    <s v="Scott C"/>
    <n v="3"/>
    <x v="4"/>
    <x v="4"/>
    <n v="13180"/>
    <n v="6.59"/>
    <n v="790.8"/>
    <m/>
    <m/>
    <x v="1"/>
    <m/>
    <x v="2"/>
    <x v="9"/>
  </r>
  <r>
    <d v="2023-02-09T00:00:00"/>
    <n v="21376"/>
    <s v="Dave"/>
    <s v="Rolloff"/>
    <x v="0"/>
    <x v="4"/>
    <n v="3480"/>
    <n v="1.74"/>
    <n v="208.8"/>
    <s v="Dump &amp; Return"/>
    <s v="273083-001"/>
    <x v="0"/>
    <m/>
    <x v="2"/>
    <x v="9"/>
  </r>
  <r>
    <d v="2023-02-09T00:00:00"/>
    <n v="21375"/>
    <s v="Dave"/>
    <s v="Rolloff"/>
    <x v="0"/>
    <x v="4"/>
    <n v="18680"/>
    <n v="9.34"/>
    <n v="1120.8"/>
    <s v="Dump &amp; Return"/>
    <s v="271495-002"/>
    <x v="0"/>
    <m/>
    <x v="2"/>
    <x v="9"/>
  </r>
  <r>
    <d v="2023-02-10T00:00:00"/>
    <n v="21421"/>
    <s v="Pam"/>
    <n v="1"/>
    <x v="3"/>
    <x v="4"/>
    <n v="12860"/>
    <n v="6.43"/>
    <n v="771.59999999999991"/>
    <m/>
    <m/>
    <x v="1"/>
    <m/>
    <x v="2"/>
    <x v="9"/>
  </r>
  <r>
    <d v="2023-02-10T00:00:00"/>
    <n v="21465"/>
    <s v="Pam"/>
    <n v="1"/>
    <x v="3"/>
    <x v="4"/>
    <n v="11620"/>
    <n v="5.81"/>
    <n v="697.19999999999993"/>
    <m/>
    <m/>
    <x v="1"/>
    <m/>
    <x v="2"/>
    <x v="9"/>
  </r>
  <r>
    <d v="2023-02-10T00:00:00"/>
    <n v="21455"/>
    <s v="Scott C"/>
    <n v="2"/>
    <x v="4"/>
    <x v="4"/>
    <n v="19480"/>
    <n v="9.74"/>
    <n v="1168.8"/>
    <m/>
    <m/>
    <x v="1"/>
    <m/>
    <x v="2"/>
    <x v="9"/>
  </r>
  <r>
    <d v="2023-02-10T00:00:00"/>
    <n v="21466"/>
    <s v="Larry"/>
    <n v="3"/>
    <x v="4"/>
    <x v="4"/>
    <n v="11620"/>
    <n v="5.81"/>
    <n v="697.19999999999993"/>
    <m/>
    <m/>
    <x v="1"/>
    <m/>
    <x v="2"/>
    <x v="9"/>
  </r>
  <r>
    <d v="2023-02-10T00:00:00"/>
    <d v="1958-08-22T00:00:00"/>
    <s v="Dave"/>
    <s v="Rolloff"/>
    <x v="0"/>
    <x v="4"/>
    <n v="8780"/>
    <n v="4.3899999999999997"/>
    <n v="526.79999999999995"/>
    <s v="Dump &amp; Return"/>
    <s v="268662-001"/>
    <x v="0"/>
    <m/>
    <x v="2"/>
    <x v="9"/>
  </r>
  <r>
    <d v="2023-02-10T00:00:00"/>
    <n v="21429"/>
    <s v="Dave"/>
    <s v="Rolloff"/>
    <x v="0"/>
    <x v="4"/>
    <n v="2980"/>
    <n v="1.49"/>
    <n v="178.8"/>
    <s v="Dump &amp; Return"/>
    <n v="269949"/>
    <x v="0"/>
    <m/>
    <x v="2"/>
    <x v="9"/>
  </r>
  <r>
    <d v="2023-02-13T00:00:00"/>
    <n v="21531"/>
    <s v="Pam"/>
    <n v="1"/>
    <x v="3"/>
    <x v="4"/>
    <n v="14680"/>
    <n v="7.34"/>
    <n v="880.8"/>
    <m/>
    <m/>
    <x v="1"/>
    <m/>
    <x v="2"/>
    <x v="9"/>
  </r>
  <r>
    <d v="2023-02-13T00:00:00"/>
    <n v="21575"/>
    <s v="Pam"/>
    <n v="1"/>
    <x v="3"/>
    <x v="4"/>
    <n v="10600"/>
    <n v="5.3"/>
    <n v="636"/>
    <m/>
    <m/>
    <x v="1"/>
    <m/>
    <x v="2"/>
    <x v="9"/>
  </r>
  <r>
    <d v="2023-02-13T00:00:00"/>
    <n v="21582"/>
    <s v="Larry"/>
    <n v="2"/>
    <x v="4"/>
    <x v="4"/>
    <n v="12020"/>
    <n v="6.01"/>
    <n v="721.19999999999993"/>
    <m/>
    <m/>
    <x v="1"/>
    <m/>
    <x v="2"/>
    <x v="9"/>
  </r>
  <r>
    <d v="2023-02-13T00:00:00"/>
    <n v="21581"/>
    <s v="Scott C"/>
    <n v="3"/>
    <x v="4"/>
    <x v="4"/>
    <n v="18780"/>
    <n v="9.39"/>
    <n v="1126.8000000000002"/>
    <m/>
    <m/>
    <x v="1"/>
    <m/>
    <x v="2"/>
    <x v="9"/>
  </r>
  <r>
    <d v="2023-02-13T00:00:00"/>
    <n v="21584"/>
    <s v="Scott H"/>
    <n v="4"/>
    <x v="4"/>
    <x v="4"/>
    <n v="11600"/>
    <n v="5.8"/>
    <n v="696"/>
    <m/>
    <m/>
    <x v="1"/>
    <m/>
    <x v="2"/>
    <x v="9"/>
  </r>
  <r>
    <d v="2023-02-13T00:00:00"/>
    <n v="21538"/>
    <s v="Bob"/>
    <s v="Rolloff"/>
    <x v="0"/>
    <x v="4"/>
    <n v="6000"/>
    <n v="3"/>
    <n v="360"/>
    <s v="Dump &amp; Return"/>
    <s v="265858-002"/>
    <x v="0"/>
    <m/>
    <x v="2"/>
    <x v="9"/>
  </r>
  <r>
    <d v="2023-02-13T00:00:00"/>
    <n v="21541"/>
    <s v="Bob"/>
    <s v="Rolloff"/>
    <x v="0"/>
    <x v="4"/>
    <n v="6760"/>
    <n v="3.38"/>
    <n v="405.59999999999997"/>
    <s v="Dump &amp; Return"/>
    <s v="265858-002"/>
    <x v="0"/>
    <m/>
    <x v="2"/>
    <x v="9"/>
  </r>
  <r>
    <d v="2023-02-13T00:00:00"/>
    <n v="21554"/>
    <s v="Bob"/>
    <s v="Rolloff"/>
    <x v="0"/>
    <x v="4"/>
    <n v="1720"/>
    <n v="0.86"/>
    <n v="103.2"/>
    <s v="Final Pull"/>
    <n v="12804785"/>
    <x v="0"/>
    <m/>
    <x v="2"/>
    <x v="9"/>
  </r>
  <r>
    <d v="2023-02-13T00:00:00"/>
    <n v="21564"/>
    <s v="Bob"/>
    <s v="Rolloff"/>
    <x v="0"/>
    <x v="4"/>
    <n v="11300"/>
    <n v="5.65"/>
    <n v="678"/>
    <s v="Dump &amp; Return"/>
    <n v="264619"/>
    <x v="0"/>
    <m/>
    <x v="2"/>
    <x v="9"/>
  </r>
  <r>
    <d v="2023-02-13T00:00:00"/>
    <n v="21576"/>
    <s v="Bob"/>
    <s v="Rolloff"/>
    <x v="0"/>
    <x v="4"/>
    <n v="11180"/>
    <n v="5.59"/>
    <n v="670.8"/>
    <s v="Dump &amp; Return"/>
    <s v="271495-002"/>
    <x v="0"/>
    <m/>
    <x v="2"/>
    <x v="9"/>
  </r>
  <r>
    <d v="2023-02-13T00:00:00"/>
    <n v="21583"/>
    <s v="Bob"/>
    <s v="Rolloff"/>
    <x v="0"/>
    <x v="4"/>
    <n v="4340"/>
    <n v="2.17"/>
    <n v="260.39999999999998"/>
    <s v="Final Pull"/>
    <n v="12800155"/>
    <x v="0"/>
    <m/>
    <x v="2"/>
    <x v="9"/>
  </r>
  <r>
    <d v="2023-02-14T00:00:00"/>
    <n v="21601"/>
    <s v="Pam"/>
    <n v="1"/>
    <x v="4"/>
    <x v="4"/>
    <n v="12760"/>
    <n v="6.38"/>
    <n v="765.6"/>
    <m/>
    <m/>
    <x v="1"/>
    <m/>
    <x v="2"/>
    <x v="9"/>
  </r>
  <r>
    <d v="2023-02-14T00:00:00"/>
    <n v="21619"/>
    <s v="Pam"/>
    <n v="1"/>
    <x v="4"/>
    <x v="4"/>
    <n v="10000"/>
    <n v="5"/>
    <n v="600"/>
    <m/>
    <m/>
    <x v="1"/>
    <m/>
    <x v="2"/>
    <x v="9"/>
  </r>
  <r>
    <d v="2023-02-14T00:00:00"/>
    <n v="21620"/>
    <s v="Scott c"/>
    <n v="2"/>
    <x v="4"/>
    <x v="4"/>
    <n v="9200"/>
    <n v="4.5999999999999996"/>
    <n v="552"/>
    <m/>
    <m/>
    <x v="1"/>
    <m/>
    <x v="2"/>
    <x v="9"/>
  </r>
  <r>
    <d v="2023-02-14T00:00:00"/>
    <n v="21626"/>
    <s v="Larry"/>
    <n v="3"/>
    <x v="4"/>
    <x v="4"/>
    <n v="18100"/>
    <n v="9.0500000000000007"/>
    <n v="1086"/>
    <m/>
    <m/>
    <x v="1"/>
    <m/>
    <x v="2"/>
    <x v="9"/>
  </r>
  <r>
    <d v="2023-02-14T00:00:00"/>
    <n v="21613"/>
    <s v="Scott H"/>
    <n v="4"/>
    <x v="4"/>
    <x v="4"/>
    <n v="8420"/>
    <n v="4.21"/>
    <n v="505.2"/>
    <m/>
    <m/>
    <x v="1"/>
    <m/>
    <x v="2"/>
    <x v="9"/>
  </r>
  <r>
    <d v="2023-02-14T00:00:00"/>
    <n v="21593"/>
    <s v="Dave"/>
    <s v="Rolloff"/>
    <x v="0"/>
    <x v="4"/>
    <n v="2800"/>
    <n v="1.4"/>
    <n v="168"/>
    <s v="Dump &amp; Return"/>
    <n v="266390"/>
    <x v="0"/>
    <m/>
    <x v="2"/>
    <x v="9"/>
  </r>
  <r>
    <d v="2023-02-14T00:00:00"/>
    <n v="21595"/>
    <s v="Dave"/>
    <s v="Rolloff"/>
    <x v="0"/>
    <x v="4"/>
    <n v="2840"/>
    <n v="1.42"/>
    <n v="170.39999999999998"/>
    <s v="Dump &amp; Return"/>
    <n v="12798338"/>
    <x v="0"/>
    <m/>
    <x v="2"/>
    <x v="9"/>
  </r>
  <r>
    <d v="2023-02-14T00:00:00"/>
    <n v="21597"/>
    <s v="Dave"/>
    <s v="Rolloff"/>
    <x v="0"/>
    <x v="4"/>
    <n v="6400"/>
    <n v="3.2"/>
    <n v="384"/>
    <s v="Dump &amp; Return"/>
    <n v="271296"/>
    <x v="0"/>
    <m/>
    <x v="2"/>
    <x v="9"/>
  </r>
  <r>
    <d v="2023-02-15T00:00:00"/>
    <n v="21637"/>
    <s v="Scott C"/>
    <n v="1"/>
    <x v="3"/>
    <x v="4"/>
    <n v="8540"/>
    <n v="4.2699999999999996"/>
    <n v="512.4"/>
    <m/>
    <m/>
    <x v="1"/>
    <m/>
    <x v="2"/>
    <x v="9"/>
  </r>
  <r>
    <d v="2023-02-15T00:00:00"/>
    <n v="21671"/>
    <s v="Scott C"/>
    <n v="1"/>
    <x v="3"/>
    <x v="4"/>
    <n v="12820"/>
    <n v="6.41"/>
    <n v="769.2"/>
    <m/>
    <m/>
    <x v="1"/>
    <m/>
    <x v="2"/>
    <x v="9"/>
  </r>
  <r>
    <d v="2023-02-15T00:00:00"/>
    <n v="21658"/>
    <s v="Pam"/>
    <n v="2"/>
    <x v="4"/>
    <x v="4"/>
    <n v="16040"/>
    <n v="8.02"/>
    <n v="962.4"/>
    <m/>
    <m/>
    <x v="1"/>
    <m/>
    <x v="2"/>
    <x v="9"/>
  </r>
  <r>
    <d v="2023-02-15T00:00:00"/>
    <n v="21664"/>
    <s v="Larry"/>
    <n v="3"/>
    <x v="4"/>
    <x v="4"/>
    <n v="10940"/>
    <n v="5.47"/>
    <n v="656.4"/>
    <m/>
    <m/>
    <x v="1"/>
    <m/>
    <x v="2"/>
    <x v="9"/>
  </r>
  <r>
    <d v="2023-02-15T00:00:00"/>
    <n v="21664"/>
    <s v="Scott H"/>
    <n v="4"/>
    <x v="4"/>
    <x v="4"/>
    <n v="14100"/>
    <n v="7.05"/>
    <n v="846"/>
    <m/>
    <m/>
    <x v="1"/>
    <m/>
    <x v="2"/>
    <x v="9"/>
  </r>
  <r>
    <d v="2023-02-15T00:00:00"/>
    <n v="21662"/>
    <s v="Dave"/>
    <s v="Rolloff"/>
    <x v="0"/>
    <x v="4"/>
    <n v="7040"/>
    <n v="3.52"/>
    <n v="422.4"/>
    <s v="Dump &amp; Return"/>
    <n v="262601"/>
    <x v="0"/>
    <m/>
    <x v="2"/>
    <x v="9"/>
  </r>
  <r>
    <d v="2023-02-15T00:00:00"/>
    <n v="21634"/>
    <s v="Bob"/>
    <s v="Rolloff"/>
    <x v="0"/>
    <x v="4"/>
    <n v="3220"/>
    <n v="1.61"/>
    <n v="193.20000000000002"/>
    <s v="Dump &amp; Return"/>
    <s v="270950-001"/>
    <x v="0"/>
    <m/>
    <x v="2"/>
    <x v="9"/>
  </r>
  <r>
    <d v="2023-02-15T00:00:00"/>
    <n v="21635"/>
    <s v="Bob"/>
    <s v="Rolloff"/>
    <x v="0"/>
    <x v="4"/>
    <n v="5860"/>
    <n v="2.93"/>
    <n v="351.6"/>
    <s v="Final Pull"/>
    <n v="12804831"/>
    <x v="0"/>
    <m/>
    <x v="2"/>
    <x v="9"/>
  </r>
  <r>
    <d v="2023-02-16T00:00:00"/>
    <n v="21694"/>
    <s v="Larry"/>
    <n v="1"/>
    <x v="4"/>
    <x v="4"/>
    <n v="7360"/>
    <n v="3.68"/>
    <n v="441.6"/>
    <m/>
    <m/>
    <x v="1"/>
    <m/>
    <x v="2"/>
    <x v="9"/>
  </r>
  <r>
    <d v="2023-02-16T00:00:00"/>
    <n v="21747"/>
    <s v="Larry"/>
    <n v="1"/>
    <x v="4"/>
    <x v="4"/>
    <n v="12480"/>
    <n v="6.24"/>
    <n v="748.80000000000007"/>
    <m/>
    <m/>
    <x v="1"/>
    <m/>
    <x v="2"/>
    <x v="9"/>
  </r>
  <r>
    <d v="2023-02-16T00:00:00"/>
    <n v="21732"/>
    <s v="Pam"/>
    <n v="2"/>
    <x v="4"/>
    <x v="4"/>
    <n v="15360"/>
    <n v="7.68"/>
    <n v="921.59999999999991"/>
    <m/>
    <m/>
    <x v="1"/>
    <m/>
    <x v="2"/>
    <x v="9"/>
  </r>
  <r>
    <d v="2023-02-16T00:00:00"/>
    <n v="21731"/>
    <s v="Scott C"/>
    <n v="3"/>
    <x v="4"/>
    <x v="4"/>
    <n v="12520"/>
    <n v="6.26"/>
    <n v="751.19999999999993"/>
    <m/>
    <m/>
    <x v="1"/>
    <m/>
    <x v="2"/>
    <x v="9"/>
  </r>
  <r>
    <d v="2023-02-16T00:00:00"/>
    <n v="21693"/>
    <s v="Bob"/>
    <s v="Rolloff"/>
    <x v="0"/>
    <x v="4"/>
    <n v="2740"/>
    <n v="1.37"/>
    <n v="164.4"/>
    <s v="Dump &amp; Return"/>
    <n v="274237"/>
    <x v="0"/>
    <m/>
    <x v="2"/>
    <x v="9"/>
  </r>
  <r>
    <d v="2023-02-16T00:00:00"/>
    <n v="21698"/>
    <s v="Bob"/>
    <s v="Rolloff"/>
    <x v="0"/>
    <x v="4"/>
    <n v="14820"/>
    <n v="7.41"/>
    <n v="889.2"/>
    <s v="Dump &amp; Return"/>
    <s v="271495-002"/>
    <x v="0"/>
    <m/>
    <x v="2"/>
    <x v="9"/>
  </r>
  <r>
    <d v="2023-02-16T00:00:00"/>
    <n v="21715"/>
    <s v="Dave"/>
    <s v="Rolloff"/>
    <x v="0"/>
    <x v="4"/>
    <n v="16700"/>
    <n v="8.35"/>
    <n v="1002"/>
    <s v="Final Pull"/>
    <n v="12798519"/>
    <x v="0"/>
    <m/>
    <x v="2"/>
    <x v="9"/>
  </r>
  <r>
    <d v="2023-02-17T00:00:00"/>
    <n v="21760"/>
    <s v="Pam"/>
    <n v="1"/>
    <x v="3"/>
    <x v="4"/>
    <n v="14660"/>
    <n v="7.33"/>
    <n v="879.6"/>
    <m/>
    <m/>
    <x v="1"/>
    <m/>
    <x v="2"/>
    <x v="9"/>
  </r>
  <r>
    <d v="2023-02-17T00:00:00"/>
    <n v="21793"/>
    <s v="Pam"/>
    <n v="1"/>
    <x v="3"/>
    <x v="4"/>
    <n v="10540"/>
    <n v="5.27"/>
    <n v="632.4"/>
    <m/>
    <m/>
    <x v="1"/>
    <m/>
    <x v="2"/>
    <x v="9"/>
  </r>
  <r>
    <d v="2023-02-17T00:00:00"/>
    <n v="21797"/>
    <s v="Chad"/>
    <n v="2"/>
    <x v="4"/>
    <x v="4"/>
    <n v="16840"/>
    <n v="8.42"/>
    <n v="1010.4"/>
    <m/>
    <m/>
    <x v="1"/>
    <m/>
    <x v="2"/>
    <x v="9"/>
  </r>
  <r>
    <d v="2023-02-17T00:00:00"/>
    <n v="21809"/>
    <s v="Larry"/>
    <n v="3"/>
    <x v="4"/>
    <x v="4"/>
    <n v="10300"/>
    <n v="5.15"/>
    <n v="618"/>
    <m/>
    <m/>
    <x v="1"/>
    <m/>
    <x v="2"/>
    <x v="9"/>
  </r>
  <r>
    <d v="2023-02-17T00:00:00"/>
    <n v="21761"/>
    <s v="Paul"/>
    <s v="Rolloff"/>
    <x v="0"/>
    <x v="4"/>
    <n v="7940"/>
    <n v="3.97"/>
    <n v="476.40000000000003"/>
    <s v="Dump &amp; Return"/>
    <s v="265858-002"/>
    <x v="0"/>
    <s v="1 of 2"/>
    <x v="2"/>
    <x v="9"/>
  </r>
  <r>
    <d v="2023-02-17T00:00:00"/>
    <n v="21766"/>
    <s v="Paul"/>
    <s v="Rolloff"/>
    <x v="0"/>
    <x v="4"/>
    <n v="13660"/>
    <n v="6.83"/>
    <n v="819.6"/>
    <s v="Dump &amp; Return"/>
    <s v="265858-002"/>
    <x v="0"/>
    <s v="2 of 2"/>
    <x v="2"/>
    <x v="9"/>
  </r>
  <r>
    <d v="2023-02-17T00:00:00"/>
    <n v="21758"/>
    <s v="Bob"/>
    <s v="Rolloff"/>
    <x v="0"/>
    <x v="4"/>
    <n v="9220"/>
    <n v="4.6100000000000003"/>
    <n v="553.20000000000005"/>
    <s v="Final Pull"/>
    <n v="12801034"/>
    <x v="0"/>
    <m/>
    <x v="2"/>
    <x v="9"/>
  </r>
  <r>
    <d v="2023-02-17T00:00:00"/>
    <n v="21762"/>
    <s v="Bob"/>
    <s v="Rolloff"/>
    <x v="0"/>
    <x v="4"/>
    <n v="9660"/>
    <n v="4.83"/>
    <n v="579.6"/>
    <s v="Dump &amp; Return"/>
    <s v="271495-002"/>
    <x v="0"/>
    <m/>
    <x v="2"/>
    <x v="9"/>
  </r>
  <r>
    <d v="2023-02-17T00:00:00"/>
    <n v="21777"/>
    <s v="Bob"/>
    <s v="Rolloff"/>
    <x v="0"/>
    <x v="4"/>
    <n v="3140"/>
    <n v="1.57"/>
    <n v="188.4"/>
    <s v="Dump &amp; Return"/>
    <s v="273083-001"/>
    <x v="0"/>
    <m/>
    <x v="2"/>
    <x v="9"/>
  </r>
  <r>
    <d v="2023-02-20T00:00:00"/>
    <n v="21856"/>
    <s v="Pam"/>
    <n v="1"/>
    <x v="3"/>
    <x v="4"/>
    <n v="15420"/>
    <n v="7.71"/>
    <n v="925.2"/>
    <m/>
    <m/>
    <x v="1"/>
    <m/>
    <x v="2"/>
    <x v="9"/>
  </r>
  <r>
    <d v="2023-02-20T00:00:00"/>
    <n v="21882"/>
    <s v="Pam"/>
    <n v="1"/>
    <x v="3"/>
    <x v="4"/>
    <n v="9940"/>
    <n v="4.97"/>
    <n v="596.4"/>
    <m/>
    <m/>
    <x v="1"/>
    <m/>
    <x v="2"/>
    <x v="9"/>
  </r>
  <r>
    <d v="2023-02-20T00:00:00"/>
    <n v="21894"/>
    <s v="Larry"/>
    <n v="2"/>
    <x v="4"/>
    <x v="4"/>
    <n v="9880"/>
    <n v="4.9400000000000004"/>
    <n v="592.80000000000007"/>
    <m/>
    <m/>
    <x v="1"/>
    <m/>
    <x v="2"/>
    <x v="9"/>
  </r>
  <r>
    <d v="2023-02-20T00:00:00"/>
    <n v="21886"/>
    <s v="Scott C"/>
    <n v="3"/>
    <x v="4"/>
    <x v="4"/>
    <n v="16340"/>
    <n v="8.17"/>
    <n v="980.4"/>
    <m/>
    <m/>
    <x v="1"/>
    <m/>
    <x v="2"/>
    <x v="9"/>
  </r>
  <r>
    <d v="2023-02-20T00:00:00"/>
    <n v="21902"/>
    <s v="Scott H"/>
    <n v="4"/>
    <x v="4"/>
    <x v="4"/>
    <n v="10520"/>
    <n v="5.26"/>
    <n v="631.19999999999993"/>
    <m/>
    <m/>
    <x v="1"/>
    <m/>
    <x v="2"/>
    <x v="9"/>
  </r>
  <r>
    <d v="2023-02-20T00:00:00"/>
    <n v="21880"/>
    <s v="Bob"/>
    <s v="Rolloff"/>
    <x v="0"/>
    <x v="4"/>
    <n v="5320"/>
    <n v="2.66"/>
    <n v="319.20000000000005"/>
    <s v="Dump &amp; Return"/>
    <n v="263310"/>
    <x v="0"/>
    <m/>
    <x v="2"/>
    <x v="9"/>
  </r>
  <r>
    <d v="2023-02-20T00:00:00"/>
    <n v="21884"/>
    <s v="Bob"/>
    <s v="Rolloff"/>
    <x v="0"/>
    <x v="4"/>
    <n v="5740"/>
    <n v="2.87"/>
    <n v="344.40000000000003"/>
    <s v="Dump &amp; Return"/>
    <s v="12797190-001"/>
    <x v="0"/>
    <m/>
    <x v="2"/>
    <x v="9"/>
  </r>
  <r>
    <d v="2023-02-20T00:00:00"/>
    <n v="21874"/>
    <s v="Paul"/>
    <s v="Rolloff"/>
    <x v="0"/>
    <x v="4"/>
    <n v="10800"/>
    <n v="5.4"/>
    <n v="648"/>
    <s v="Final Pull"/>
    <s v="12797190-001"/>
    <x v="0"/>
    <m/>
    <x v="2"/>
    <x v="9"/>
  </r>
  <r>
    <d v="2023-02-21T00:00:00"/>
    <n v="21920"/>
    <s v="Pam"/>
    <n v="1"/>
    <x v="4"/>
    <x v="4"/>
    <n v="12800"/>
    <n v="6.4"/>
    <n v="768"/>
    <m/>
    <m/>
    <x v="1"/>
    <m/>
    <x v="2"/>
    <x v="9"/>
  </r>
  <r>
    <d v="2023-02-21T00:00:00"/>
    <n v="21959"/>
    <s v="Pam"/>
    <n v="1"/>
    <x v="4"/>
    <x v="4"/>
    <n v="9960"/>
    <n v="4.9800000000000004"/>
    <n v="597.6"/>
    <m/>
    <m/>
    <x v="1"/>
    <m/>
    <x v="2"/>
    <x v="9"/>
  </r>
  <r>
    <d v="2023-02-21T00:00:00"/>
    <n v="21950"/>
    <s v="Scott C"/>
    <n v="2"/>
    <x v="4"/>
    <x v="4"/>
    <n v="7900"/>
    <n v="3.95"/>
    <n v="474"/>
    <m/>
    <m/>
    <x v="1"/>
    <m/>
    <x v="2"/>
    <x v="9"/>
  </r>
  <r>
    <d v="2023-02-21T00:00:00"/>
    <n v="21965"/>
    <s v="Larry"/>
    <n v="3"/>
    <x v="4"/>
    <x v="4"/>
    <n v="15560"/>
    <n v="7.78"/>
    <n v="933.6"/>
    <m/>
    <m/>
    <x v="1"/>
    <m/>
    <x v="2"/>
    <x v="9"/>
  </r>
  <r>
    <d v="2023-02-21T00:00:00"/>
    <n v="21945"/>
    <s v="Scott H"/>
    <n v="4"/>
    <x v="4"/>
    <x v="4"/>
    <n v="8140"/>
    <n v="4.07"/>
    <n v="488.40000000000003"/>
    <m/>
    <m/>
    <x v="1"/>
    <m/>
    <x v="2"/>
    <x v="9"/>
  </r>
  <r>
    <d v="2023-02-21T00:00:00"/>
    <n v="21910"/>
    <s v="Bob"/>
    <s v="Rolloff"/>
    <x v="0"/>
    <x v="4"/>
    <n v="2380"/>
    <n v="1.19"/>
    <n v="142.79999999999998"/>
    <s v="Dump &amp; Return"/>
    <n v="266390"/>
    <x v="0"/>
    <m/>
    <x v="2"/>
    <x v="9"/>
  </r>
  <r>
    <d v="2023-02-21T00:00:00"/>
    <n v="21922"/>
    <s v="Bob"/>
    <s v="Rolloff"/>
    <x v="0"/>
    <x v="4"/>
    <n v="15880"/>
    <n v="7.94"/>
    <n v="952.80000000000007"/>
    <s v="Dump &amp; Return"/>
    <s v="271495-002"/>
    <x v="0"/>
    <m/>
    <x v="2"/>
    <x v="9"/>
  </r>
  <r>
    <d v="2023-02-21T00:00:00"/>
    <n v="21933"/>
    <s v="Bob"/>
    <s v="Rolloff"/>
    <x v="0"/>
    <x v="4"/>
    <n v="6720"/>
    <n v="3.36"/>
    <n v="403.2"/>
    <s v="Final Pull"/>
    <s v="12805658-002"/>
    <x v="0"/>
    <m/>
    <x v="2"/>
    <x v="9"/>
  </r>
  <r>
    <d v="2023-02-21T00:00:00"/>
    <n v="21944"/>
    <s v="Bob"/>
    <s v="Rolloff"/>
    <x v="0"/>
    <x v="4"/>
    <n v="3860"/>
    <n v="1.93"/>
    <n v="231.6"/>
    <s v="Final Pull"/>
    <n v="12803981"/>
    <x v="0"/>
    <m/>
    <x v="2"/>
    <x v="9"/>
  </r>
  <r>
    <d v="2023-02-21T00:00:00"/>
    <n v="21918"/>
    <s v="Paul"/>
    <s v="Rolloff"/>
    <x v="0"/>
    <x v="4"/>
    <n v="4940"/>
    <n v="2.4700000000000002"/>
    <n v="296.40000000000003"/>
    <s v="Dump &amp; Return"/>
    <n v="268112"/>
    <x v="0"/>
    <m/>
    <x v="2"/>
    <x v="9"/>
  </r>
  <r>
    <d v="2023-02-21T00:00:00"/>
    <n v="21921"/>
    <s v="Paul"/>
    <s v="Rolloff"/>
    <x v="0"/>
    <x v="4"/>
    <n v="3060"/>
    <n v="1.53"/>
    <n v="183.6"/>
    <s v="Dump &amp; Return"/>
    <n v="269949"/>
    <x v="0"/>
    <m/>
    <x v="2"/>
    <x v="9"/>
  </r>
  <r>
    <d v="2023-02-21T00:00:00"/>
    <n v="21937"/>
    <s v="Dave"/>
    <s v="Rolloff"/>
    <x v="1"/>
    <x v="4"/>
    <n v="4860"/>
    <n v="2.4300000000000002"/>
    <n v="291.60000000000002"/>
    <s v="Final Pull"/>
    <s v="273937-002"/>
    <x v="3"/>
    <s v="KM Metal box"/>
    <x v="0"/>
    <x v="9"/>
  </r>
  <r>
    <d v="2023-02-22T00:00:00"/>
    <n v="21980"/>
    <s v="Scott C"/>
    <n v="1"/>
    <x v="3"/>
    <x v="4"/>
    <n v="7960"/>
    <n v="3.98"/>
    <n v="477.6"/>
    <m/>
    <m/>
    <x v="1"/>
    <m/>
    <x v="2"/>
    <x v="9"/>
  </r>
  <r>
    <d v="2023-02-22T00:00:00"/>
    <n v="22029"/>
    <s v="Scott C"/>
    <n v="1"/>
    <x v="3"/>
    <x v="4"/>
    <n v="13380"/>
    <n v="6.69"/>
    <n v="802.80000000000007"/>
    <m/>
    <m/>
    <x v="1"/>
    <m/>
    <x v="2"/>
    <x v="9"/>
  </r>
  <r>
    <d v="2023-02-22T00:00:00"/>
    <n v="22009"/>
    <s v="Pam"/>
    <n v="2"/>
    <x v="4"/>
    <x v="4"/>
    <n v="16260"/>
    <n v="8.1300000000000008"/>
    <n v="975.60000000000014"/>
    <m/>
    <m/>
    <x v="1"/>
    <m/>
    <x v="2"/>
    <x v="9"/>
  </r>
  <r>
    <d v="2023-02-22T00:00:00"/>
    <n v="22031"/>
    <s v="Larry"/>
    <n v="3"/>
    <x v="4"/>
    <x v="4"/>
    <n v="10420"/>
    <n v="5.21"/>
    <n v="625.20000000000005"/>
    <m/>
    <m/>
    <x v="1"/>
    <m/>
    <x v="2"/>
    <x v="9"/>
  </r>
  <r>
    <d v="2023-02-22T00:00:00"/>
    <n v="22023"/>
    <s v="Scott H"/>
    <n v="4"/>
    <x v="4"/>
    <x v="4"/>
    <n v="14360"/>
    <n v="7.18"/>
    <n v="861.59999999999991"/>
    <m/>
    <m/>
    <x v="1"/>
    <m/>
    <x v="2"/>
    <x v="9"/>
  </r>
  <r>
    <d v="2023-02-22T00:00:00"/>
    <n v="21983"/>
    <s v="Paul"/>
    <s v="Rolloff"/>
    <x v="0"/>
    <x v="4"/>
    <n v="3020"/>
    <n v="1.51"/>
    <n v="181.2"/>
    <s v="Dump &amp; Return"/>
    <n v="263833"/>
    <x v="0"/>
    <m/>
    <x v="2"/>
    <x v="9"/>
  </r>
  <r>
    <d v="2023-02-22T00:00:00"/>
    <n v="21976"/>
    <s v="Dave"/>
    <s v="Rolloff"/>
    <x v="0"/>
    <x v="4"/>
    <n v="2740"/>
    <n v="1.37"/>
    <n v="164.4"/>
    <s v="Dump &amp; Return"/>
    <s v="270950-001"/>
    <x v="0"/>
    <m/>
    <x v="2"/>
    <x v="9"/>
  </r>
  <r>
    <d v="2023-02-22T00:00:00"/>
    <n v="21978"/>
    <s v="Dave"/>
    <s v="Rolloff"/>
    <x v="0"/>
    <x v="4"/>
    <n v="14200"/>
    <n v="7.1"/>
    <n v="852"/>
    <s v="Final Pull"/>
    <s v="265858-002"/>
    <x v="0"/>
    <m/>
    <x v="2"/>
    <x v="9"/>
  </r>
  <r>
    <d v="2023-02-22T00:00:00"/>
    <n v="21997"/>
    <s v="Dave"/>
    <s v="Rolloff"/>
    <x v="0"/>
    <x v="4"/>
    <n v="9280"/>
    <n v="4.6399999999999997"/>
    <n v="556.79999999999995"/>
    <s v="Dump &amp; Return"/>
    <s v="268662-001"/>
    <x v="0"/>
    <s v="SHOA #1"/>
    <x v="2"/>
    <x v="9"/>
  </r>
  <r>
    <d v="2023-02-22T00:00:00"/>
    <n v="22005"/>
    <s v="Dave"/>
    <s v="Rolloff"/>
    <x v="0"/>
    <x v="4"/>
    <n v="15480"/>
    <n v="7.74"/>
    <n v="928.80000000000007"/>
    <s v="Dump &amp; Return"/>
    <s v="268662-001"/>
    <x v="0"/>
    <s v="SHOA #2"/>
    <x v="2"/>
    <x v="9"/>
  </r>
  <r>
    <d v="2023-02-23T00:00:00"/>
    <n v="22040"/>
    <s v="Larry"/>
    <n v="1"/>
    <x v="4"/>
    <x v="4"/>
    <n v="7520"/>
    <n v="3.76"/>
    <n v="451.2"/>
    <m/>
    <m/>
    <x v="1"/>
    <m/>
    <x v="2"/>
    <x v="9"/>
  </r>
  <r>
    <d v="2023-02-23T00:00:00"/>
    <n v="22067"/>
    <s v="Larry"/>
    <n v="1"/>
    <x v="4"/>
    <x v="4"/>
    <n v="10760"/>
    <n v="5.38"/>
    <n v="645.6"/>
    <m/>
    <m/>
    <x v="1"/>
    <m/>
    <x v="2"/>
    <x v="9"/>
  </r>
  <r>
    <d v="2023-02-23T00:00:00"/>
    <n v="22061"/>
    <s v="Pam"/>
    <n v="2"/>
    <x v="4"/>
    <x v="4"/>
    <n v="14320"/>
    <n v="7.16"/>
    <n v="859.2"/>
    <m/>
    <m/>
    <x v="1"/>
    <m/>
    <x v="2"/>
    <x v="9"/>
  </r>
  <r>
    <d v="2023-02-24T00:00:00"/>
    <n v="22078"/>
    <s v="Pam"/>
    <n v="1"/>
    <x v="3"/>
    <x v="4"/>
    <n v="14120"/>
    <n v="7.06"/>
    <n v="847.19999999999993"/>
    <m/>
    <m/>
    <x v="1"/>
    <m/>
    <x v="2"/>
    <x v="9"/>
  </r>
  <r>
    <d v="2023-02-24T00:00:00"/>
    <n v="22120"/>
    <s v="Pam"/>
    <n v="1"/>
    <x v="3"/>
    <x v="4"/>
    <n v="10200"/>
    <n v="5.0999999999999996"/>
    <n v="612"/>
    <m/>
    <m/>
    <x v="1"/>
    <m/>
    <x v="2"/>
    <x v="9"/>
  </r>
  <r>
    <d v="2023-02-24T00:00:00"/>
    <n v="22111"/>
    <s v="Scott C"/>
    <n v="2"/>
    <x v="4"/>
    <x v="4"/>
    <n v="15180"/>
    <n v="7.59"/>
    <n v="910.8"/>
    <m/>
    <m/>
    <x v="1"/>
    <m/>
    <x v="2"/>
    <x v="9"/>
  </r>
  <r>
    <d v="2023-02-24T00:00:00"/>
    <n v="22134"/>
    <s v="Larry"/>
    <n v="3"/>
    <x v="4"/>
    <x v="4"/>
    <n v="9180"/>
    <n v="4.59"/>
    <n v="550.79999999999995"/>
    <m/>
    <m/>
    <x v="1"/>
    <m/>
    <x v="2"/>
    <x v="9"/>
  </r>
  <r>
    <d v="2023-02-24T00:00:00"/>
    <n v="22074"/>
    <s v="Dave"/>
    <s v="Rolloff"/>
    <x v="0"/>
    <x v="4"/>
    <n v="3060"/>
    <n v="1.53"/>
    <n v="183.6"/>
    <s v="Dump &amp; Return"/>
    <n v="270658"/>
    <x v="0"/>
    <m/>
    <x v="2"/>
    <x v="9"/>
  </r>
  <r>
    <d v="2023-02-24T00:00:00"/>
    <n v="22072"/>
    <s v="Dave"/>
    <s v="Rolloff"/>
    <x v="0"/>
    <x v="4"/>
    <n v="2560"/>
    <n v="1.28"/>
    <n v="153.6"/>
    <s v="Dump &amp; Return"/>
    <s v="273083-001"/>
    <x v="0"/>
    <m/>
    <x v="2"/>
    <x v="9"/>
  </r>
  <r>
    <d v="2023-02-24T00:00:00"/>
    <n v="22091"/>
    <s v="Dave"/>
    <s v="Rolloff"/>
    <x v="0"/>
    <x v="4"/>
    <n v="6600"/>
    <n v="3.3"/>
    <n v="396"/>
    <s v="Final Pull"/>
    <n v="262167"/>
    <x v="0"/>
    <m/>
    <x v="2"/>
    <x v="9"/>
  </r>
  <r>
    <d v="2023-02-24T00:00:00"/>
    <n v="22118"/>
    <s v="Dave"/>
    <s v="Rolloff"/>
    <x v="0"/>
    <x v="4"/>
    <n v="4160"/>
    <n v="2.08"/>
    <n v="249.60000000000002"/>
    <s v="Dump &amp; Return"/>
    <n v="271296"/>
    <x v="0"/>
    <m/>
    <x v="2"/>
    <x v="9"/>
  </r>
  <r>
    <d v="2023-02-24T00:00:00"/>
    <n v="22129"/>
    <s v="Dave"/>
    <s v="Rolloff"/>
    <x v="0"/>
    <x v="4"/>
    <n v="10680"/>
    <n v="5.34"/>
    <n v="640.79999999999995"/>
    <s v="Dump &amp; Return"/>
    <s v="271495-002"/>
    <x v="0"/>
    <m/>
    <x v="2"/>
    <x v="9"/>
  </r>
  <r>
    <d v="2023-02-27T00:00:00"/>
    <n v="22182"/>
    <s v="Pam"/>
    <n v="1"/>
    <x v="3"/>
    <x v="4"/>
    <n v="17500"/>
    <n v="8.75"/>
    <n v="1050"/>
    <m/>
    <m/>
    <x v="1"/>
    <m/>
    <x v="2"/>
    <x v="9"/>
  </r>
  <r>
    <d v="2023-02-27T00:00:00"/>
    <n v="22210"/>
    <s v="Pam"/>
    <n v="1"/>
    <x v="3"/>
    <x v="4"/>
    <n v="9760"/>
    <n v="4.88"/>
    <n v="585.6"/>
    <m/>
    <m/>
    <x v="1"/>
    <m/>
    <x v="2"/>
    <x v="9"/>
  </r>
  <r>
    <d v="2023-02-27T00:00:00"/>
    <n v="22219"/>
    <s v="Larry"/>
    <n v="2"/>
    <x v="4"/>
    <x v="4"/>
    <n v="9940"/>
    <n v="4.97"/>
    <n v="596.4"/>
    <m/>
    <m/>
    <x v="1"/>
    <m/>
    <x v="2"/>
    <x v="9"/>
  </r>
  <r>
    <d v="2023-02-27T00:00:00"/>
    <n v="22203"/>
    <s v="Scott C"/>
    <n v="3"/>
    <x v="4"/>
    <x v="4"/>
    <n v="15840"/>
    <n v="7.92"/>
    <n v="950.4"/>
    <m/>
    <m/>
    <x v="1"/>
    <m/>
    <x v="2"/>
    <x v="9"/>
  </r>
  <r>
    <d v="2023-02-27T00:00:00"/>
    <n v="22226"/>
    <s v="Scott H"/>
    <n v="4"/>
    <x v="4"/>
    <x v="4"/>
    <n v="10780"/>
    <n v="5.39"/>
    <n v="646.79999999999995"/>
    <m/>
    <m/>
    <x v="1"/>
    <m/>
    <x v="2"/>
    <x v="9"/>
  </r>
  <r>
    <d v="2023-02-27T00:00:00"/>
    <n v="22178"/>
    <s v="Dave"/>
    <s v="Rolloff"/>
    <x v="0"/>
    <x v="4"/>
    <n v="9480"/>
    <n v="4.74"/>
    <n v="568.80000000000007"/>
    <s v="Final Pull"/>
    <n v="12800232"/>
    <x v="0"/>
    <m/>
    <x v="2"/>
    <x v="9"/>
  </r>
  <r>
    <d v="2023-02-27T00:00:00"/>
    <n v="22180"/>
    <s v="Dave"/>
    <s v="Rolloff"/>
    <x v="0"/>
    <x v="4"/>
    <n v="6120"/>
    <n v="3.06"/>
    <n v="367.2"/>
    <s v="Dump &amp; Return"/>
    <n v="271296"/>
    <x v="0"/>
    <m/>
    <x v="2"/>
    <x v="9"/>
  </r>
  <r>
    <d v="2023-02-27T00:00:00"/>
    <n v="22184"/>
    <s v="Dave"/>
    <s v="Rolloff"/>
    <x v="0"/>
    <x v="4"/>
    <n v="3280"/>
    <n v="1.64"/>
    <n v="196.79999999999998"/>
    <s v="Final Pull"/>
    <s v="262095-003"/>
    <x v="0"/>
    <m/>
    <x v="2"/>
    <x v="9"/>
  </r>
  <r>
    <d v="2023-02-27T00:00:00"/>
    <n v="22195"/>
    <s v="Dave"/>
    <s v="Rolloff"/>
    <x v="0"/>
    <x v="4"/>
    <n v="3780"/>
    <n v="1.89"/>
    <n v="226.79999999999998"/>
    <s v="Dump &amp; Return"/>
    <s v="265652-002"/>
    <x v="0"/>
    <m/>
    <x v="2"/>
    <x v="9"/>
  </r>
  <r>
    <d v="2023-02-27T00:00:00"/>
    <n v="22205"/>
    <s v="Dave"/>
    <s v="Rolloff"/>
    <x v="0"/>
    <x v="4"/>
    <n v="880"/>
    <n v="0.44"/>
    <n v="52.8"/>
    <s v="Final Pull"/>
    <n v="272314"/>
    <x v="0"/>
    <m/>
    <x v="2"/>
    <x v="9"/>
  </r>
  <r>
    <d v="2023-02-27T00:00:00"/>
    <n v="22211"/>
    <s v="Dave"/>
    <s v="Rolloff"/>
    <x v="0"/>
    <x v="4"/>
    <n v="10700"/>
    <n v="5.35"/>
    <n v="642"/>
    <s v="Dump &amp; Return"/>
    <s v="272077-002"/>
    <x v="0"/>
    <m/>
    <x v="2"/>
    <x v="9"/>
  </r>
  <r>
    <d v="2023-02-28T00:00:00"/>
    <n v="22254"/>
    <s v="Pam"/>
    <n v="1"/>
    <x v="4"/>
    <x v="4"/>
    <n v="10920"/>
    <n v="5.46"/>
    <n v="655.20000000000005"/>
    <m/>
    <m/>
    <x v="1"/>
    <m/>
    <x v="2"/>
    <x v="9"/>
  </r>
  <r>
    <d v="2023-02-28T00:00:00"/>
    <n v="22270"/>
    <s v="Pam"/>
    <n v="1"/>
    <x v="4"/>
    <x v="4"/>
    <n v="8080"/>
    <n v="4.04"/>
    <n v="484.8"/>
    <m/>
    <m/>
    <x v="1"/>
    <m/>
    <x v="2"/>
    <x v="9"/>
  </r>
  <r>
    <d v="2023-02-28T00:00:00"/>
    <n v="22277"/>
    <s v="Scott C"/>
    <n v="2"/>
    <x v="4"/>
    <x v="4"/>
    <n v="14060"/>
    <n v="7.03"/>
    <n v="843.6"/>
    <m/>
    <m/>
    <x v="1"/>
    <m/>
    <x v="2"/>
    <x v="9"/>
  </r>
  <r>
    <d v="2023-02-28T00:00:00"/>
    <n v="22274"/>
    <s v="Larry"/>
    <n v="3"/>
    <x v="4"/>
    <x v="4"/>
    <n v="17420"/>
    <n v="8.7100000000000009"/>
    <n v="1045.2"/>
    <m/>
    <m/>
    <x v="1"/>
    <m/>
    <x v="2"/>
    <x v="9"/>
  </r>
  <r>
    <d v="2023-02-28T00:00:00"/>
    <n v="22268"/>
    <s v="Scott H"/>
    <n v="4"/>
    <x v="4"/>
    <x v="4"/>
    <n v="8540"/>
    <n v="4.2699999999999996"/>
    <n v="512.4"/>
    <m/>
    <m/>
    <x v="1"/>
    <m/>
    <x v="2"/>
    <x v="9"/>
  </r>
  <r>
    <d v="2023-02-28T00:00:00"/>
    <n v="22263"/>
    <s v="Paul"/>
    <s v="Rolloff"/>
    <x v="0"/>
    <x v="4"/>
    <n v="2580"/>
    <n v="1.29"/>
    <n v="154.80000000000001"/>
    <s v="Dump &amp; Return"/>
    <n v="270389"/>
    <x v="0"/>
    <m/>
    <x v="2"/>
    <x v="9"/>
  </r>
  <r>
    <d v="2023-02-28T00:00:00"/>
    <n v="22264"/>
    <s v="Paul"/>
    <s v="Rolloff"/>
    <x v="0"/>
    <x v="4"/>
    <n v="9060"/>
    <n v="4.53"/>
    <n v="543.6"/>
    <s v="Dump &amp; Return"/>
    <s v="12797190-001"/>
    <x v="0"/>
    <m/>
    <x v="2"/>
    <x v="9"/>
  </r>
  <r>
    <d v="2023-02-28T00:00:00"/>
    <n v="22261"/>
    <s v="Dave"/>
    <s v="Rolloff"/>
    <x v="0"/>
    <x v="4"/>
    <n v="1700"/>
    <n v="0.85"/>
    <n v="102"/>
    <s v="Final Pull"/>
    <s v="273909-002"/>
    <x v="0"/>
    <m/>
    <x v="2"/>
    <x v="9"/>
  </r>
  <r>
    <d v="2023-02-28T00:00:00"/>
    <n v="22251"/>
    <s v="Dave"/>
    <s v="Rolloff"/>
    <x v="0"/>
    <x v="4"/>
    <n v="4200"/>
    <n v="2.1"/>
    <n v="252"/>
    <s v="Dump &amp; Return"/>
    <s v="260315-002"/>
    <x v="0"/>
    <m/>
    <x v="2"/>
    <x v="9"/>
  </r>
  <r>
    <d v="2023-02-28T00:00:00"/>
    <n v="22244"/>
    <s v="Dave"/>
    <s v="Rolloff"/>
    <x v="0"/>
    <x v="4"/>
    <n v="4240"/>
    <n v="2.12"/>
    <n v="254.4"/>
    <s v="Dump &amp; Return"/>
    <n v="274237"/>
    <x v="0"/>
    <m/>
    <x v="2"/>
    <x v="9"/>
  </r>
  <r>
    <d v="2023-02-28T00:00:00"/>
    <n v="22243"/>
    <s v="Dave"/>
    <s v="Rolloff"/>
    <x v="0"/>
    <x v="4"/>
    <n v="4840"/>
    <n v="2.42"/>
    <n v="290.39999999999998"/>
    <s v="Final Pull"/>
    <s v="273556-002"/>
    <x v="0"/>
    <m/>
    <x v="2"/>
    <x v="9"/>
  </r>
  <r>
    <d v="2023-03-01T00:00:00"/>
    <n v="22292"/>
    <s v="Scott C"/>
    <n v="1"/>
    <x v="3"/>
    <x v="4"/>
    <n v="8500"/>
    <n v="4.25"/>
    <n v="510"/>
    <m/>
    <m/>
    <x v="1"/>
    <m/>
    <x v="2"/>
    <x v="10"/>
  </r>
  <r>
    <d v="2023-03-01T00:00:00"/>
    <n v="22342"/>
    <s v="Scott C"/>
    <n v="1"/>
    <x v="3"/>
    <x v="4"/>
    <n v="13780"/>
    <n v="6.89"/>
    <n v="826.8"/>
    <m/>
    <m/>
    <x v="1"/>
    <m/>
    <x v="2"/>
    <x v="10"/>
  </r>
  <r>
    <d v="2023-03-01T00:00:00"/>
    <n v="22336"/>
    <s v="Pam"/>
    <n v="2"/>
    <x v="4"/>
    <x v="4"/>
    <n v="18340"/>
    <n v="9.17"/>
    <n v="1100.4000000000001"/>
    <m/>
    <m/>
    <x v="1"/>
    <m/>
    <x v="2"/>
    <x v="10"/>
  </r>
  <r>
    <d v="2023-03-01T00:00:00"/>
    <n v="22341"/>
    <s v="Larry"/>
    <n v="3"/>
    <x v="4"/>
    <x v="4"/>
    <n v="10980"/>
    <n v="5.49"/>
    <n v="658.80000000000007"/>
    <m/>
    <m/>
    <x v="1"/>
    <m/>
    <x v="2"/>
    <x v="10"/>
  </r>
  <r>
    <d v="2023-03-01T00:00:00"/>
    <d v="1961-02-18T00:00:00"/>
    <s v="Scott H"/>
    <n v="4"/>
    <x v="4"/>
    <x v="4"/>
    <n v="15100"/>
    <n v="7.55"/>
    <n v="906"/>
    <m/>
    <m/>
    <x v="1"/>
    <m/>
    <x v="2"/>
    <x v="10"/>
  </r>
  <r>
    <d v="2023-03-01T00:00:00"/>
    <d v="1961-02-09T00:00:00"/>
    <s v="Dave"/>
    <s v="Rolloff"/>
    <x v="0"/>
    <x v="4"/>
    <n v="9040"/>
    <n v="4.5199999999999996"/>
    <n v="542.4"/>
    <s v="Final Pull"/>
    <n v="263450"/>
    <x v="0"/>
    <m/>
    <x v="2"/>
    <x v="10"/>
  </r>
  <r>
    <d v="2023-03-01T00:00:00"/>
    <n v="22312"/>
    <s v="Dave"/>
    <s v="Rolloff"/>
    <x v="0"/>
    <x v="4"/>
    <n v="5340"/>
    <n v="2.67"/>
    <n v="320.39999999999998"/>
    <s v="Dump &amp; Return"/>
    <s v="261798-002"/>
    <x v="0"/>
    <m/>
    <x v="2"/>
    <x v="10"/>
  </r>
  <r>
    <d v="2023-03-01T00:00:00"/>
    <n v="22288"/>
    <s v="Bob"/>
    <s v="Rolloff"/>
    <x v="0"/>
    <x v="4"/>
    <n v="2240"/>
    <n v="1.1200000000000001"/>
    <n v="134.4"/>
    <s v="Dump &amp; Return"/>
    <s v="270950-001"/>
    <x v="0"/>
    <m/>
    <x v="2"/>
    <x v="10"/>
  </r>
  <r>
    <d v="2023-03-01T00:00:00"/>
    <n v="22289"/>
    <s v="Bob"/>
    <s v="Rolloff"/>
    <x v="0"/>
    <x v="4"/>
    <n v="12440"/>
    <n v="6.22"/>
    <n v="746.4"/>
    <s v="Dump &amp; Return"/>
    <s v="266663-001"/>
    <x v="0"/>
    <s v="Comp D"/>
    <x v="2"/>
    <x v="10"/>
  </r>
  <r>
    <d v="2023-03-01T00:00:00"/>
    <d v="1961-01-16T00:00:00"/>
    <s v="Bob"/>
    <s v="Rolloff"/>
    <x v="0"/>
    <x v="4"/>
    <n v="3820"/>
    <n v="1.91"/>
    <n v="229.2"/>
    <s v="Final Pull"/>
    <s v="12804224-002"/>
    <x v="0"/>
    <m/>
    <x v="2"/>
    <x v="10"/>
  </r>
  <r>
    <d v="2023-03-01T00:00:00"/>
    <n v="22319"/>
    <s v="Bob"/>
    <s v="Rolloff"/>
    <x v="0"/>
    <x v="4"/>
    <n v="380"/>
    <n v="0.19"/>
    <n v="22.8"/>
    <s v="Final Pull"/>
    <n v="12802272"/>
    <x v="0"/>
    <m/>
    <x v="2"/>
    <x v="10"/>
  </r>
  <r>
    <d v="2023-03-01T00:00:00"/>
    <n v="22311"/>
    <s v="Paul"/>
    <s v="Rolloff"/>
    <x v="0"/>
    <x v="4"/>
    <n v="3280"/>
    <n v="1.64"/>
    <n v="196.79999999999998"/>
    <s v="Dump &amp; Return"/>
    <s v="264715-002"/>
    <x v="0"/>
    <m/>
    <x v="2"/>
    <x v="10"/>
  </r>
  <r>
    <d v="2023-03-02T00:00:00"/>
    <n v="22391"/>
    <s v="Larry"/>
    <n v="1"/>
    <x v="4"/>
    <x v="4"/>
    <n v="13980"/>
    <n v="6.99"/>
    <n v="838.80000000000007"/>
    <m/>
    <m/>
    <x v="1"/>
    <m/>
    <x v="2"/>
    <x v="10"/>
  </r>
  <r>
    <d v="2023-03-02T00:00:00"/>
    <n v="22380"/>
    <s v="Pam"/>
    <n v="2"/>
    <x v="4"/>
    <x v="4"/>
    <n v="14480"/>
    <n v="7.24"/>
    <n v="868.80000000000007"/>
    <m/>
    <m/>
    <x v="1"/>
    <m/>
    <x v="2"/>
    <x v="10"/>
  </r>
  <r>
    <d v="2023-03-02T00:00:00"/>
    <n v="22382"/>
    <s v="Scott C"/>
    <n v="3"/>
    <x v="4"/>
    <x v="4"/>
    <n v="19580"/>
    <n v="9.7899999999999991"/>
    <n v="1174.8"/>
    <m/>
    <m/>
    <x v="1"/>
    <m/>
    <x v="2"/>
    <x v="10"/>
  </r>
  <r>
    <d v="2023-03-02T00:00:00"/>
    <n v="22344"/>
    <s v="Bob"/>
    <s v="Rolloff"/>
    <x v="0"/>
    <x v="4"/>
    <n v="2480"/>
    <n v="1.24"/>
    <n v="148.80000000000001"/>
    <s v="Dump &amp; Return"/>
    <n v="12798338"/>
    <x v="0"/>
    <m/>
    <x v="2"/>
    <x v="10"/>
  </r>
  <r>
    <d v="2023-03-02T00:00:00"/>
    <n v="22345"/>
    <s v="Bob"/>
    <s v="Rolloff"/>
    <x v="0"/>
    <x v="4"/>
    <n v="6580"/>
    <n v="3.29"/>
    <n v="394.8"/>
    <s v="Dump &amp; Return"/>
    <n v="274237"/>
    <x v="0"/>
    <m/>
    <x v="2"/>
    <x v="10"/>
  </r>
  <r>
    <d v="2023-03-02T00:00:00"/>
    <n v="22350"/>
    <s v="Bob"/>
    <s v="Rolloff"/>
    <x v="0"/>
    <x v="4"/>
    <n v="4480"/>
    <n v="2.2400000000000002"/>
    <n v="268.8"/>
    <s v="Final Pull"/>
    <s v="272723-002"/>
    <x v="0"/>
    <m/>
    <x v="2"/>
    <x v="10"/>
  </r>
  <r>
    <d v="2023-03-02T00:00:00"/>
    <n v="22363"/>
    <s v="Bob"/>
    <s v="Rolloff"/>
    <x v="0"/>
    <x v="4"/>
    <n v="3640"/>
    <n v="1.82"/>
    <n v="218.4"/>
    <s v="Dump &amp; Return"/>
    <n v="271296"/>
    <x v="0"/>
    <m/>
    <x v="2"/>
    <x v="10"/>
  </r>
  <r>
    <d v="2023-03-02T00:00:00"/>
    <n v="22368"/>
    <s v="Bob"/>
    <s v="Rolloff"/>
    <x v="0"/>
    <x v="4"/>
    <n v="12520"/>
    <n v="6.26"/>
    <n v="751.19999999999993"/>
    <s v="Dump &amp; Return"/>
    <s v="271495-002"/>
    <x v="0"/>
    <m/>
    <x v="2"/>
    <x v="10"/>
  </r>
  <r>
    <d v="2023-03-02T00:00:00"/>
    <n v="22386"/>
    <s v="Paul"/>
    <s v="Rolloff"/>
    <x v="0"/>
    <x v="4"/>
    <n v="2380"/>
    <n v="1.19"/>
    <n v="142.79999999999998"/>
    <s v="Final Pull"/>
    <s v="264715-002"/>
    <x v="0"/>
    <m/>
    <x v="2"/>
    <x v="10"/>
  </r>
  <r>
    <d v="2023-03-03T00:00:00"/>
    <n v="22398"/>
    <s v="Pam"/>
    <n v="1"/>
    <x v="3"/>
    <x v="4"/>
    <n v="12900"/>
    <n v="6.45"/>
    <n v="774"/>
    <m/>
    <m/>
    <x v="1"/>
    <m/>
    <x v="2"/>
    <x v="10"/>
  </r>
  <r>
    <d v="2023-03-03T00:00:00"/>
    <n v="22426"/>
    <s v="Pam"/>
    <n v="1"/>
    <x v="3"/>
    <x v="4"/>
    <n v="10140"/>
    <n v="5.07"/>
    <n v="608.40000000000009"/>
    <m/>
    <m/>
    <x v="1"/>
    <m/>
    <x v="2"/>
    <x v="10"/>
  </r>
  <r>
    <d v="2023-03-03T00:00:00"/>
    <n v="22425"/>
    <s v="Scott C"/>
    <n v="2"/>
    <x v="4"/>
    <x v="4"/>
    <n v="18480"/>
    <n v="9.24"/>
    <n v="1108.8"/>
    <m/>
    <m/>
    <x v="1"/>
    <m/>
    <x v="2"/>
    <x v="10"/>
  </r>
  <r>
    <d v="2023-03-03T00:00:00"/>
    <n v="22435"/>
    <s v="Larry"/>
    <n v="3"/>
    <x v="4"/>
    <x v="4"/>
    <n v="14960"/>
    <n v="7.48"/>
    <n v="897.6"/>
    <m/>
    <m/>
    <x v="1"/>
    <m/>
    <x v="2"/>
    <x v="10"/>
  </r>
  <r>
    <d v="2023-03-03T00:00:00"/>
    <n v="22404"/>
    <s v="Dave"/>
    <s v="Rolloff"/>
    <x v="0"/>
    <x v="4"/>
    <n v="11480"/>
    <n v="5.74"/>
    <n v="688.80000000000007"/>
    <s v="Dump &amp; Return"/>
    <s v="268662-001"/>
    <x v="0"/>
    <s v="SHOA #2"/>
    <x v="2"/>
    <x v="10"/>
  </r>
  <r>
    <d v="2023-03-03T00:00:00"/>
    <n v="22405"/>
    <s v="Dave"/>
    <s v="Rolloff"/>
    <x v="0"/>
    <x v="4"/>
    <n v="17260"/>
    <n v="8.6300000000000008"/>
    <n v="1035.6000000000001"/>
    <s v="Final Pull"/>
    <s v="265858-002"/>
    <x v="0"/>
    <m/>
    <x v="2"/>
    <x v="10"/>
  </r>
  <r>
    <d v="2023-03-03T00:00:00"/>
    <n v="22414"/>
    <s v="Dave"/>
    <s v="Rolloff"/>
    <x v="0"/>
    <x v="4"/>
    <n v="2780"/>
    <n v="1.39"/>
    <n v="166.79999999999998"/>
    <s v="Dump &amp; Return"/>
    <n v="269949"/>
    <x v="0"/>
    <m/>
    <x v="2"/>
    <x v="10"/>
  </r>
  <r>
    <d v="2023-03-06T00:00:00"/>
    <n v="22491"/>
    <s v="Pam"/>
    <n v="1"/>
    <x v="3"/>
    <x v="4"/>
    <n v="15320"/>
    <n v="7.66"/>
    <n v="919.2"/>
    <m/>
    <m/>
    <x v="1"/>
    <m/>
    <x v="2"/>
    <x v="10"/>
  </r>
  <r>
    <d v="2023-03-06T00:00:00"/>
    <n v="22520"/>
    <s v="Pam"/>
    <n v="1"/>
    <x v="3"/>
    <x v="4"/>
    <n v="9720"/>
    <n v="4.8600000000000003"/>
    <n v="583.20000000000005"/>
    <m/>
    <m/>
    <x v="1"/>
    <m/>
    <x v="2"/>
    <x v="10"/>
  </r>
  <r>
    <d v="2023-03-06T00:00:00"/>
    <n v="22537"/>
    <s v="Larry"/>
    <n v="2"/>
    <x v="4"/>
    <x v="4"/>
    <n v="11060"/>
    <n v="5.53"/>
    <n v="663.6"/>
    <m/>
    <m/>
    <x v="1"/>
    <m/>
    <x v="2"/>
    <x v="10"/>
  </r>
  <r>
    <d v="2023-03-06T00:00:00"/>
    <n v="22523"/>
    <s v="Scott C"/>
    <n v="3"/>
    <x v="4"/>
    <x v="4"/>
    <n v="18260"/>
    <n v="9.1300000000000008"/>
    <n v="1095.6000000000001"/>
    <m/>
    <m/>
    <x v="1"/>
    <m/>
    <x v="2"/>
    <x v="10"/>
  </r>
  <r>
    <d v="2023-03-06T00:00:00"/>
    <n v="22536"/>
    <s v="Scott H"/>
    <n v="4"/>
    <x v="4"/>
    <x v="4"/>
    <n v="10980"/>
    <n v="5.49"/>
    <n v="658.80000000000007"/>
    <m/>
    <m/>
    <x v="1"/>
    <m/>
    <x v="2"/>
    <x v="10"/>
  </r>
  <r>
    <d v="2023-03-06T00:00:00"/>
    <n v="22506"/>
    <s v="Dave"/>
    <s v="Rolloff"/>
    <x v="0"/>
    <x v="4"/>
    <n v="4120"/>
    <n v="2.06"/>
    <n v="247.20000000000002"/>
    <s v="Dump &amp; Return"/>
    <s v="273083-001"/>
    <x v="0"/>
    <m/>
    <x v="2"/>
    <x v="10"/>
  </r>
  <r>
    <d v="2023-03-07T00:00:00"/>
    <n v="22555"/>
    <s v="Pam"/>
    <n v="1"/>
    <x v="4"/>
    <x v="4"/>
    <n v="12740"/>
    <n v="6.37"/>
    <n v="764.4"/>
    <m/>
    <m/>
    <x v="1"/>
    <m/>
    <x v="2"/>
    <x v="10"/>
  </r>
  <r>
    <d v="2023-03-07T00:00:00"/>
    <n v="22580"/>
    <s v="Pam"/>
    <n v="1"/>
    <x v="4"/>
    <x v="4"/>
    <n v="9880"/>
    <n v="4.9400000000000004"/>
    <n v="592.80000000000007"/>
    <m/>
    <m/>
    <x v="1"/>
    <m/>
    <x v="2"/>
    <x v="10"/>
  </r>
  <r>
    <d v="2023-03-07T00:00:00"/>
    <n v="22574"/>
    <s v="Scott C"/>
    <n v="2"/>
    <x v="4"/>
    <x v="4"/>
    <n v="8320"/>
    <n v="4.16"/>
    <n v="499.20000000000005"/>
    <m/>
    <m/>
    <x v="1"/>
    <m/>
    <x v="2"/>
    <x v="10"/>
  </r>
  <r>
    <d v="2023-03-07T00:00:00"/>
    <n v="22585"/>
    <s v="Larry"/>
    <n v="3"/>
    <x v="4"/>
    <x v="4"/>
    <n v="17380"/>
    <n v="8.69"/>
    <n v="1042.8"/>
    <m/>
    <m/>
    <x v="1"/>
    <m/>
    <x v="2"/>
    <x v="10"/>
  </r>
  <r>
    <d v="2023-03-07T00:00:00"/>
    <n v="22568"/>
    <s v="Scott H"/>
    <n v="4"/>
    <x v="4"/>
    <x v="4"/>
    <n v="8180"/>
    <n v="4.09"/>
    <n v="490.79999999999995"/>
    <m/>
    <m/>
    <x v="1"/>
    <m/>
    <x v="2"/>
    <x v="10"/>
  </r>
  <r>
    <d v="2023-03-07T00:00:00"/>
    <n v="22545"/>
    <s v="Dave"/>
    <s v="Rolloff"/>
    <x v="0"/>
    <x v="4"/>
    <n v="4580"/>
    <n v="2.29"/>
    <n v="274.8"/>
    <s v="Final Pull"/>
    <s v="265888-002"/>
    <x v="0"/>
    <m/>
    <x v="2"/>
    <x v="10"/>
  </r>
  <r>
    <d v="2023-03-07T00:00:00"/>
    <n v="22544"/>
    <s v="Dave"/>
    <s v="Rolloff"/>
    <x v="0"/>
    <x v="4"/>
    <n v="7980"/>
    <n v="3.99"/>
    <n v="478.8"/>
    <s v="Dump &amp; Return"/>
    <n v="261363"/>
    <x v="0"/>
    <m/>
    <x v="2"/>
    <x v="10"/>
  </r>
  <r>
    <d v="2023-03-07T00:00:00"/>
    <n v="22566"/>
    <s v="Dave"/>
    <s v="Rolloff"/>
    <x v="0"/>
    <x v="4"/>
    <n v="9540"/>
    <n v="4.7699999999999996"/>
    <n v="572.4"/>
    <s v="Dump &amp; Return"/>
    <s v="268662-001"/>
    <x v="0"/>
    <m/>
    <x v="2"/>
    <x v="10"/>
  </r>
  <r>
    <d v="2023-03-07T00:00:00"/>
    <n v="22556"/>
    <s v="Dave"/>
    <s v="Rolloff"/>
    <x v="0"/>
    <x v="4"/>
    <n v="4360"/>
    <n v="2.1800000000000002"/>
    <n v="261.60000000000002"/>
    <s v="Final Pull"/>
    <s v="267143-002"/>
    <x v="0"/>
    <m/>
    <x v="2"/>
    <x v="10"/>
  </r>
  <r>
    <d v="2023-03-08T00:00:00"/>
    <n v="22593"/>
    <s v="Scott C"/>
    <n v="1"/>
    <x v="3"/>
    <x v="4"/>
    <n v="6960"/>
    <n v="3.48"/>
    <n v="417.6"/>
    <m/>
    <m/>
    <x v="1"/>
    <m/>
    <x v="2"/>
    <x v="10"/>
  </r>
  <r>
    <d v="2023-03-08T00:00:00"/>
    <n v="22641"/>
    <s v="Scott C"/>
    <n v="1"/>
    <x v="3"/>
    <x v="4"/>
    <n v="12340"/>
    <n v="6.17"/>
    <n v="740.4"/>
    <m/>
    <m/>
    <x v="1"/>
    <m/>
    <x v="2"/>
    <x v="10"/>
  </r>
  <r>
    <d v="2023-03-08T00:00:00"/>
    <n v="22633"/>
    <s v="Pam"/>
    <n v="2"/>
    <x v="4"/>
    <x v="4"/>
    <n v="16680"/>
    <n v="8.34"/>
    <n v="1000.8"/>
    <m/>
    <m/>
    <x v="1"/>
    <m/>
    <x v="2"/>
    <x v="10"/>
  </r>
  <r>
    <d v="2023-03-08T00:00:00"/>
    <n v="22649"/>
    <s v="Larry"/>
    <n v="3"/>
    <x v="4"/>
    <x v="4"/>
    <n v="10340"/>
    <n v="5.17"/>
    <n v="620.4"/>
    <m/>
    <m/>
    <x v="1"/>
    <m/>
    <x v="2"/>
    <x v="10"/>
  </r>
  <r>
    <d v="2023-03-08T00:00:00"/>
    <n v="22635"/>
    <s v="Scott H"/>
    <n v="4"/>
    <x v="4"/>
    <x v="4"/>
    <n v="15500"/>
    <n v="7.75"/>
    <n v="930"/>
    <m/>
    <m/>
    <x v="1"/>
    <m/>
    <x v="2"/>
    <x v="10"/>
  </r>
  <r>
    <d v="2023-03-08T00:00:00"/>
    <n v="22589"/>
    <s v="Bob"/>
    <s v="Rolloff"/>
    <x v="0"/>
    <x v="4"/>
    <n v="5120"/>
    <n v="2.56"/>
    <n v="307.2"/>
    <s v="Final Pull"/>
    <n v="1280271"/>
    <x v="0"/>
    <m/>
    <x v="2"/>
    <x v="10"/>
  </r>
  <r>
    <d v="2023-03-08T00:00:00"/>
    <n v="22592"/>
    <s v="Bob"/>
    <s v="Rolloff"/>
    <x v="0"/>
    <x v="4"/>
    <n v="4360"/>
    <n v="2.1800000000000002"/>
    <n v="261.60000000000002"/>
    <s v="Dump &amp; Return"/>
    <s v="266494-001"/>
    <x v="0"/>
    <m/>
    <x v="2"/>
    <x v="10"/>
  </r>
  <r>
    <d v="2023-03-08T00:00:00"/>
    <n v="22596"/>
    <s v="Bob"/>
    <s v="Rolloff"/>
    <x v="0"/>
    <x v="4"/>
    <n v="2180"/>
    <n v="1.0900000000000001"/>
    <n v="130.80000000000001"/>
    <s v="Dump &amp; Return"/>
    <s v="270950-001"/>
    <x v="0"/>
    <m/>
    <x v="2"/>
    <x v="10"/>
  </r>
  <r>
    <d v="2023-03-08T00:00:00"/>
    <n v="22606"/>
    <s v="Bob"/>
    <s v="Rolloff"/>
    <x v="0"/>
    <x v="4"/>
    <n v="8400"/>
    <n v="4.2"/>
    <n v="504"/>
    <s v="Dump &amp; Return"/>
    <s v="262206-002"/>
    <x v="0"/>
    <m/>
    <x v="2"/>
    <x v="10"/>
  </r>
  <r>
    <d v="2023-03-08T00:00:00"/>
    <n v="22617"/>
    <s v="Bob"/>
    <s v="Rolloff"/>
    <x v="0"/>
    <x v="4"/>
    <n v="6580"/>
    <n v="3.29"/>
    <n v="394.8"/>
    <s v="Final Pull"/>
    <s v="270754-002"/>
    <x v="0"/>
    <m/>
    <x v="2"/>
    <x v="10"/>
  </r>
  <r>
    <d v="2023-03-08T00:00:00"/>
    <n v="22620"/>
    <s v="Paul"/>
    <s v="Rolloff"/>
    <x v="0"/>
    <x v="4"/>
    <n v="4960"/>
    <n v="2.48"/>
    <n v="297.60000000000002"/>
    <s v="Final Pull"/>
    <s v="261798-002"/>
    <x v="0"/>
    <m/>
    <x v="2"/>
    <x v="10"/>
  </r>
  <r>
    <d v="2023-03-08T00:00:00"/>
    <n v="22615"/>
    <s v="Paul"/>
    <s v="Rolloff"/>
    <x v="0"/>
    <x v="4"/>
    <n v="3900"/>
    <n v="1.95"/>
    <n v="234"/>
    <s v="Dump &amp; Return"/>
    <n v="263833"/>
    <x v="0"/>
    <m/>
    <x v="2"/>
    <x v="10"/>
  </r>
  <r>
    <d v="2023-03-08T00:00:00"/>
    <n v="22621"/>
    <s v="Dave"/>
    <s v="Rolloff"/>
    <x v="0"/>
    <x v="4"/>
    <n v="3820"/>
    <n v="1.91"/>
    <n v="229.2"/>
    <s v="Final Pull"/>
    <n v="12801692"/>
    <x v="0"/>
    <m/>
    <x v="2"/>
    <x v="10"/>
  </r>
  <r>
    <d v="2023-03-09T00:00:00"/>
    <n v="22660"/>
    <s v="Larry"/>
    <n v="1"/>
    <x v="4"/>
    <x v="4"/>
    <n v="7280"/>
    <n v="3.64"/>
    <n v="436.8"/>
    <m/>
    <m/>
    <x v="1"/>
    <m/>
    <x v="2"/>
    <x v="10"/>
  </r>
  <r>
    <d v="2023-03-09T00:00:00"/>
    <n v="22701"/>
    <s v="Larry"/>
    <n v="1"/>
    <x v="4"/>
    <x v="4"/>
    <n v="13100"/>
    <n v="6.55"/>
    <n v="786"/>
    <m/>
    <m/>
    <x v="1"/>
    <m/>
    <x v="2"/>
    <x v="10"/>
  </r>
  <r>
    <d v="2023-03-09T00:00:00"/>
    <n v="22699"/>
    <s v="Dave"/>
    <n v="2"/>
    <x v="4"/>
    <x v="4"/>
    <n v="16100"/>
    <n v="8.0500000000000007"/>
    <n v="966.00000000000011"/>
    <m/>
    <m/>
    <x v="1"/>
    <m/>
    <x v="2"/>
    <x v="10"/>
  </r>
  <r>
    <d v="2023-03-09T00:00:00"/>
    <n v="22702"/>
    <s v="Scott C"/>
    <n v="3"/>
    <x v="4"/>
    <x v="4"/>
    <n v="14680"/>
    <n v="7.34"/>
    <n v="880.8"/>
    <m/>
    <m/>
    <x v="1"/>
    <m/>
    <x v="2"/>
    <x v="10"/>
  </r>
  <r>
    <d v="2023-03-09T00:00:00"/>
    <n v="22666"/>
    <s v="Bob"/>
    <s v="Rolloff"/>
    <x v="0"/>
    <x v="4"/>
    <n v="5980"/>
    <n v="2.99"/>
    <n v="358.8"/>
    <s v="Dump &amp; Return"/>
    <n v="271296"/>
    <x v="0"/>
    <m/>
    <x v="2"/>
    <x v="10"/>
  </r>
  <r>
    <d v="2023-03-09T00:00:00"/>
    <n v="22668"/>
    <s v="Bob"/>
    <s v="Rolloff"/>
    <x v="0"/>
    <x v="4"/>
    <n v="3160"/>
    <n v="1.58"/>
    <n v="189.60000000000002"/>
    <s v="Dump &amp; Return"/>
    <n v="266390"/>
    <x v="0"/>
    <m/>
    <x v="2"/>
    <x v="10"/>
  </r>
  <r>
    <d v="2023-03-09T00:00:00"/>
    <n v="22667"/>
    <s v="Paul"/>
    <s v="Rolloff"/>
    <x v="0"/>
    <x v="4"/>
    <n v="2660"/>
    <n v="1.33"/>
    <n v="159.60000000000002"/>
    <s v="Dump &amp; Return"/>
    <s v="272859-002"/>
    <x v="0"/>
    <m/>
    <x v="2"/>
    <x v="10"/>
  </r>
  <r>
    <d v="2023-03-09T00:00:00"/>
    <n v="22664"/>
    <s v="Paul"/>
    <s v="Rolloff"/>
    <x v="0"/>
    <x v="4"/>
    <n v="4820"/>
    <n v="2.41"/>
    <n v="289.20000000000005"/>
    <s v="Dump &amp; Return"/>
    <s v="261827-002"/>
    <x v="0"/>
    <m/>
    <x v="2"/>
    <x v="10"/>
  </r>
  <r>
    <d v="2023-03-10T00:00:00"/>
    <n v="22714"/>
    <s v="Dave"/>
    <n v="1"/>
    <x v="3"/>
    <x v="4"/>
    <n v="16300"/>
    <n v="8.15"/>
    <n v="978"/>
    <m/>
    <m/>
    <x v="1"/>
    <m/>
    <x v="2"/>
    <x v="10"/>
  </r>
  <r>
    <d v="2023-03-10T00:00:00"/>
    <n v="22736"/>
    <s v="Dave"/>
    <n v="1"/>
    <x v="3"/>
    <x v="4"/>
    <n v="6580"/>
    <n v="3.29"/>
    <n v="394.8"/>
    <m/>
    <m/>
    <x v="1"/>
    <m/>
    <x v="2"/>
    <x v="10"/>
  </r>
  <r>
    <d v="2023-03-10T00:00:00"/>
    <n v="22738"/>
    <s v="Scott C"/>
    <n v="2"/>
    <x v="4"/>
    <x v="4"/>
    <n v="17560"/>
    <n v="8.7799999999999994"/>
    <n v="1053.5999999999999"/>
    <m/>
    <m/>
    <x v="1"/>
    <m/>
    <x v="2"/>
    <x v="10"/>
  </r>
  <r>
    <d v="2023-03-10T00:00:00"/>
    <n v="22737"/>
    <s v="Larry"/>
    <n v="3"/>
    <x v="4"/>
    <x v="4"/>
    <n v="10380"/>
    <n v="5.19"/>
    <n v="622.80000000000007"/>
    <m/>
    <m/>
    <x v="1"/>
    <m/>
    <x v="2"/>
    <x v="10"/>
  </r>
  <r>
    <d v="2023-03-10T00:00:00"/>
    <n v="22734"/>
    <s v="Bob"/>
    <s v="Rolloff"/>
    <x v="0"/>
    <x v="4"/>
    <n v="10920"/>
    <n v="5.46"/>
    <n v="655.20000000000005"/>
    <s v="Final Pull"/>
    <s v="262255-002"/>
    <x v="0"/>
    <m/>
    <x v="2"/>
    <x v="10"/>
  </r>
  <r>
    <d v="2023-03-10T00:00:00"/>
    <n v="22711"/>
    <s v="Bob"/>
    <s v="Rolloff"/>
    <x v="0"/>
    <x v="4"/>
    <n v="4060"/>
    <n v="2.0299999999999998"/>
    <n v="243.59999999999997"/>
    <s v="Dump &amp; Return"/>
    <s v="272077-001"/>
    <x v="0"/>
    <m/>
    <x v="2"/>
    <x v="10"/>
  </r>
  <r>
    <d v="2023-03-13T00:00:00"/>
    <n v="22811"/>
    <s v="Pam"/>
    <n v="1"/>
    <x v="3"/>
    <x v="4"/>
    <n v="15040"/>
    <n v="7.52"/>
    <n v="902.4"/>
    <m/>
    <m/>
    <x v="1"/>
    <m/>
    <x v="2"/>
    <x v="10"/>
  </r>
  <r>
    <d v="2023-03-13T00:00:00"/>
    <n v="22836"/>
    <s v="Pam"/>
    <n v="1"/>
    <x v="3"/>
    <x v="4"/>
    <n v="10620"/>
    <n v="5.31"/>
    <n v="637.19999999999993"/>
    <m/>
    <m/>
    <x v="1"/>
    <m/>
    <x v="2"/>
    <x v="10"/>
  </r>
  <r>
    <d v="2023-03-13T00:00:00"/>
    <n v="22852"/>
    <s v="Larry"/>
    <n v="2"/>
    <x v="4"/>
    <x v="4"/>
    <n v="10220"/>
    <n v="5.1100000000000003"/>
    <n v="613.20000000000005"/>
    <m/>
    <m/>
    <x v="1"/>
    <m/>
    <x v="2"/>
    <x v="10"/>
  </r>
  <r>
    <d v="2023-03-13T00:00:00"/>
    <n v="22839"/>
    <s v="Scott c"/>
    <n v="3"/>
    <x v="4"/>
    <x v="4"/>
    <n v="16700"/>
    <n v="8.35"/>
    <n v="1002"/>
    <m/>
    <m/>
    <x v="1"/>
    <m/>
    <x v="2"/>
    <x v="10"/>
  </r>
  <r>
    <d v="2023-03-13T00:00:00"/>
    <n v="22858"/>
    <s v="Scott H"/>
    <n v="4"/>
    <x v="4"/>
    <x v="4"/>
    <n v="12020"/>
    <n v="6.01"/>
    <n v="721.19999999999993"/>
    <m/>
    <m/>
    <x v="1"/>
    <m/>
    <x v="2"/>
    <x v="10"/>
  </r>
  <r>
    <d v="2023-03-13T00:00:00"/>
    <n v="22810"/>
    <s v="Bob"/>
    <s v="Rolloff"/>
    <x v="0"/>
    <x v="4"/>
    <n v="5000"/>
    <n v="2.5"/>
    <n v="300"/>
    <s v="Final Pull"/>
    <s v="260315-002"/>
    <x v="0"/>
    <m/>
    <x v="2"/>
    <x v="10"/>
  </r>
  <r>
    <d v="2023-03-13T00:00:00"/>
    <n v="22834"/>
    <s v="Bob"/>
    <s v="Rolloff"/>
    <x v="0"/>
    <x v="4"/>
    <n v="18300"/>
    <n v="9.15"/>
    <n v="1098"/>
    <s v="Dump &amp; Return"/>
    <s v="271495-002"/>
    <x v="0"/>
    <m/>
    <x v="2"/>
    <x v="10"/>
  </r>
  <r>
    <d v="2023-03-14T00:00:00"/>
    <n v="22875"/>
    <s v="Pam"/>
    <n v="1"/>
    <x v="4"/>
    <x v="4"/>
    <n v="13540"/>
    <n v="6.77"/>
    <n v="812.4"/>
    <m/>
    <m/>
    <x v="1"/>
    <m/>
    <x v="2"/>
    <x v="10"/>
  </r>
  <r>
    <d v="2023-03-14T00:00:00"/>
    <n v="22912"/>
    <s v="Pam"/>
    <n v="1"/>
    <x v="4"/>
    <x v="4"/>
    <n v="10120"/>
    <n v="5.0599999999999996"/>
    <n v="607.19999999999993"/>
    <m/>
    <m/>
    <x v="1"/>
    <m/>
    <x v="2"/>
    <x v="10"/>
  </r>
  <r>
    <d v="2023-03-14T00:00:00"/>
    <n v="22909"/>
    <s v="Scott C"/>
    <n v="2"/>
    <x v="4"/>
    <x v="4"/>
    <n v="9100"/>
    <n v="4.55"/>
    <n v="546"/>
    <m/>
    <m/>
    <x v="1"/>
    <m/>
    <x v="2"/>
    <x v="10"/>
  </r>
  <r>
    <d v="2023-03-14T00:00:00"/>
    <n v="22913"/>
    <s v="Larry"/>
    <n v="3"/>
    <x v="4"/>
    <x v="4"/>
    <n v="18200"/>
    <n v="9.1"/>
    <n v="1092"/>
    <m/>
    <m/>
    <x v="1"/>
    <m/>
    <x v="2"/>
    <x v="10"/>
  </r>
  <r>
    <d v="2023-03-14T00:00:00"/>
    <d v="1962-09-09T00:00:00"/>
    <s v="Scott H"/>
    <n v="4"/>
    <x v="4"/>
    <x v="4"/>
    <n v="8020"/>
    <n v="4.01"/>
    <n v="481.2"/>
    <m/>
    <m/>
    <x v="1"/>
    <m/>
    <x v="2"/>
    <x v="10"/>
  </r>
  <r>
    <d v="2023-03-14T00:00:00"/>
    <n v="22885"/>
    <s v="Bob"/>
    <s v="Rolloff"/>
    <x v="0"/>
    <x v="4"/>
    <n v="14240"/>
    <n v="7.12"/>
    <n v="854.4"/>
    <s v="Dump &amp; Return"/>
    <s v="268662-001"/>
    <x v="0"/>
    <m/>
    <x v="2"/>
    <x v="10"/>
  </r>
  <r>
    <d v="2023-03-14T00:00:00"/>
    <n v="22863"/>
    <s v="Bob"/>
    <s v="Rolloff"/>
    <x v="0"/>
    <x v="4"/>
    <n v="3320"/>
    <n v="1.66"/>
    <n v="199.2"/>
    <s v="Dump &amp; Return"/>
    <n v="269949"/>
    <x v="0"/>
    <m/>
    <x v="2"/>
    <x v="10"/>
  </r>
  <r>
    <d v="2023-03-14T00:00:00"/>
    <n v="22884"/>
    <s v="Paul"/>
    <s v="Rolloff"/>
    <x v="0"/>
    <x v="4"/>
    <n v="4680"/>
    <n v="2.34"/>
    <n v="280.79999999999995"/>
    <s v="Dump &amp; Return"/>
    <s v="12797190-001"/>
    <x v="0"/>
    <s v="Weyco trash"/>
    <x v="2"/>
    <x v="10"/>
  </r>
  <r>
    <d v="2023-03-15T00:00:00"/>
    <n v="22934"/>
    <s v="Scott C"/>
    <n v="1"/>
    <x v="3"/>
    <x v="4"/>
    <n v="10680"/>
    <n v="5.34"/>
    <n v="640.79999999999995"/>
    <m/>
    <m/>
    <x v="1"/>
    <m/>
    <x v="2"/>
    <x v="10"/>
  </r>
  <r>
    <d v="2023-03-15T00:00:00"/>
    <n v="22973"/>
    <s v="Scott C"/>
    <n v="1"/>
    <x v="3"/>
    <x v="4"/>
    <n v="11960"/>
    <n v="5.98"/>
    <n v="717.6"/>
    <m/>
    <m/>
    <x v="1"/>
    <m/>
    <x v="2"/>
    <x v="10"/>
  </r>
  <r>
    <d v="2023-03-15T00:00:00"/>
    <n v="22966"/>
    <s v="Pam"/>
    <n v="2"/>
    <x v="4"/>
    <x v="4"/>
    <n v="16160"/>
    <n v="8.08"/>
    <n v="969.6"/>
    <m/>
    <m/>
    <x v="1"/>
    <m/>
    <x v="2"/>
    <x v="10"/>
  </r>
  <r>
    <d v="2023-03-15T00:00:00"/>
    <n v="22974"/>
    <s v="Larry"/>
    <n v="3"/>
    <x v="4"/>
    <x v="4"/>
    <n v="10680"/>
    <n v="5.34"/>
    <n v="640.79999999999995"/>
    <m/>
    <m/>
    <x v="1"/>
    <m/>
    <x v="2"/>
    <x v="10"/>
  </r>
  <r>
    <d v="2023-03-15T00:00:00"/>
    <n v="22968"/>
    <s v="Scott H"/>
    <n v="4"/>
    <x v="4"/>
    <x v="4"/>
    <n v="14960"/>
    <n v="7.48"/>
    <n v="897.6"/>
    <m/>
    <m/>
    <x v="1"/>
    <m/>
    <x v="2"/>
    <x v="10"/>
  </r>
  <r>
    <d v="2023-03-15T00:00:00"/>
    <n v="22930"/>
    <s v="Bob"/>
    <s v="Rolloff"/>
    <x v="0"/>
    <x v="4"/>
    <n v="100"/>
    <n v="0.05"/>
    <n v="6"/>
    <s v="Final Pull"/>
    <s v="269742-002"/>
    <x v="0"/>
    <s v="chrg 20.00 min to customer "/>
    <x v="2"/>
    <x v="10"/>
  </r>
  <r>
    <d v="2023-03-15T00:00:00"/>
    <n v="22926"/>
    <s v="Dave"/>
    <s v="Rolloff"/>
    <x v="0"/>
    <x v="4"/>
    <n v="3120"/>
    <n v="1.56"/>
    <n v="187.20000000000002"/>
    <s v="Dump &amp; Return"/>
    <s v="273083-001"/>
    <x v="0"/>
    <m/>
    <x v="2"/>
    <x v="10"/>
  </r>
  <r>
    <d v="2023-03-15T00:00:00"/>
    <n v="22937"/>
    <s v="Dave"/>
    <s v="Rolloff"/>
    <x v="0"/>
    <x v="4"/>
    <n v="2160"/>
    <n v="1.08"/>
    <n v="129.60000000000002"/>
    <s v="Dump &amp; Return"/>
    <s v="270950-001"/>
    <x v="0"/>
    <m/>
    <x v="2"/>
    <x v="10"/>
  </r>
  <r>
    <d v="2023-03-15T00:00:00"/>
    <n v="22948"/>
    <s v="Dave"/>
    <s v="Rolloff"/>
    <x v="0"/>
    <x v="4"/>
    <n v="3440"/>
    <n v="1.72"/>
    <n v="206.4"/>
    <s v="Dump &amp; Return"/>
    <s v="273800-002"/>
    <x v="0"/>
    <m/>
    <x v="2"/>
    <x v="10"/>
  </r>
  <r>
    <d v="2023-03-16T00:00:00"/>
    <n v="22995"/>
    <s v="Larry"/>
    <n v="1"/>
    <x v="4"/>
    <x v="4"/>
    <n v="8000"/>
    <n v="4"/>
    <n v="480"/>
    <m/>
    <m/>
    <x v="1"/>
    <m/>
    <x v="2"/>
    <x v="10"/>
  </r>
  <r>
    <d v="2023-03-16T00:00:00"/>
    <n v="23059"/>
    <s v="Larry"/>
    <n v="1"/>
    <x v="4"/>
    <x v="4"/>
    <n v="11860"/>
    <n v="5.93"/>
    <n v="711.59999999999991"/>
    <m/>
    <m/>
    <x v="1"/>
    <m/>
    <x v="2"/>
    <x v="10"/>
  </r>
  <r>
    <d v="2023-03-16T00:00:00"/>
    <n v="23051"/>
    <s v="Pam"/>
    <n v="2"/>
    <x v="4"/>
    <x v="4"/>
    <n v="14080"/>
    <n v="7.04"/>
    <n v="844.8"/>
    <m/>
    <m/>
    <x v="1"/>
    <m/>
    <x v="2"/>
    <x v="10"/>
  </r>
  <r>
    <d v="2023-03-16T00:00:00"/>
    <n v="23045"/>
    <s v="Scott C"/>
    <n v="3"/>
    <x v="4"/>
    <x v="4"/>
    <n v="13760"/>
    <n v="6.88"/>
    <n v="825.6"/>
    <m/>
    <m/>
    <x v="1"/>
    <m/>
    <x v="2"/>
    <x v="10"/>
  </r>
  <r>
    <d v="2023-03-16T00:00:00"/>
    <n v="22984"/>
    <s v="Bob"/>
    <s v="Rolloff"/>
    <x v="0"/>
    <x v="4"/>
    <n v="3720"/>
    <n v="1.86"/>
    <n v="223.20000000000002"/>
    <s v="Dump &amp; Return"/>
    <n v="271296"/>
    <x v="0"/>
    <m/>
    <x v="2"/>
    <x v="10"/>
  </r>
  <r>
    <d v="2023-03-16T00:00:00"/>
    <n v="23002"/>
    <s v="Bob"/>
    <s v="Rolloff"/>
    <x v="0"/>
    <x v="4"/>
    <n v="3000"/>
    <n v="1.5"/>
    <n v="180"/>
    <s v="Dump &amp; Return"/>
    <s v="264661-001"/>
    <x v="0"/>
    <m/>
    <x v="2"/>
    <x v="10"/>
  </r>
  <r>
    <d v="2023-03-16T00:00:00"/>
    <n v="23031"/>
    <s v="Bob"/>
    <s v="Rolloff"/>
    <x v="0"/>
    <x v="4"/>
    <n v="7160"/>
    <n v="3.58"/>
    <n v="429.6"/>
    <s v="Dump &amp; Return"/>
    <s v="271495-002"/>
    <x v="0"/>
    <m/>
    <x v="2"/>
    <x v="10"/>
  </r>
  <r>
    <d v="2023-03-16T00:00:00"/>
    <n v="23012"/>
    <s v="Dave"/>
    <s v="Rolloff"/>
    <x v="0"/>
    <x v="4"/>
    <n v="6040"/>
    <n v="3.02"/>
    <n v="362.4"/>
    <s v="Dump &amp; Return"/>
    <s v="261827-003"/>
    <x v="0"/>
    <m/>
    <x v="2"/>
    <x v="10"/>
  </r>
  <r>
    <d v="2023-03-17T00:00:00"/>
    <n v="23078"/>
    <s v="Pam"/>
    <n v="1"/>
    <x v="3"/>
    <x v="4"/>
    <n v="14520"/>
    <n v="7.26"/>
    <n v="871.19999999999993"/>
    <m/>
    <m/>
    <x v="1"/>
    <m/>
    <x v="2"/>
    <x v="10"/>
  </r>
  <r>
    <d v="2023-03-17T00:00:00"/>
    <n v="23121"/>
    <s v="Pam"/>
    <n v="1"/>
    <x v="3"/>
    <x v="4"/>
    <n v="11540"/>
    <n v="5.77"/>
    <n v="692.4"/>
    <m/>
    <m/>
    <x v="1"/>
    <m/>
    <x v="2"/>
    <x v="10"/>
  </r>
  <r>
    <d v="2023-03-17T00:00:00"/>
    <n v="23114"/>
    <s v="Scott C"/>
    <n v="2"/>
    <x v="4"/>
    <x v="4"/>
    <n v="16900"/>
    <n v="8.4499999999999993"/>
    <n v="1013.9999999999999"/>
    <m/>
    <m/>
    <x v="1"/>
    <m/>
    <x v="2"/>
    <x v="10"/>
  </r>
  <r>
    <d v="2023-03-17T00:00:00"/>
    <n v="23128"/>
    <s v="Larry"/>
    <n v="3"/>
    <x v="4"/>
    <x v="4"/>
    <n v="10920"/>
    <n v="5.46"/>
    <n v="655.20000000000005"/>
    <m/>
    <m/>
    <x v="1"/>
    <m/>
    <x v="2"/>
    <x v="10"/>
  </r>
  <r>
    <d v="2023-03-17T00:00:00"/>
    <n v="23080"/>
    <s v="Dave"/>
    <s v="Rolloff"/>
    <x v="0"/>
    <x v="4"/>
    <n v="7280"/>
    <n v="3.64"/>
    <n v="436.8"/>
    <s v="Dump &amp; Return"/>
    <n v="263310"/>
    <x v="0"/>
    <m/>
    <x v="2"/>
    <x v="10"/>
  </r>
  <r>
    <d v="2023-03-17T00:00:00"/>
    <n v="23082"/>
    <s v="Dave"/>
    <s v="Rolloff"/>
    <x v="0"/>
    <x v="4"/>
    <n v="5460"/>
    <n v="2.73"/>
    <n v="327.60000000000002"/>
    <s v="Dump &amp; Return"/>
    <n v="274237"/>
    <x v="0"/>
    <m/>
    <x v="2"/>
    <x v="10"/>
  </r>
  <r>
    <d v="2023-03-20T00:00:00"/>
    <n v="23236"/>
    <s v="Pam"/>
    <n v="1"/>
    <x v="3"/>
    <x v="4"/>
    <n v="15300"/>
    <n v="7.65"/>
    <n v="918"/>
    <m/>
    <m/>
    <x v="1"/>
    <m/>
    <x v="2"/>
    <x v="10"/>
  </r>
  <r>
    <d v="2023-03-20T00:00:00"/>
    <n v="23312"/>
    <s v="Pam"/>
    <n v="1"/>
    <x v="3"/>
    <x v="4"/>
    <n v="13040"/>
    <n v="6.52"/>
    <n v="782.4"/>
    <m/>
    <m/>
    <x v="1"/>
    <m/>
    <x v="2"/>
    <x v="10"/>
  </r>
  <r>
    <d v="2023-03-20T00:00:00"/>
    <n v="23234"/>
    <s v="Larry"/>
    <n v="2"/>
    <x v="4"/>
    <x v="4"/>
    <n v="10900"/>
    <n v="5.45"/>
    <n v="654"/>
    <m/>
    <m/>
    <x v="1"/>
    <m/>
    <x v="2"/>
    <x v="10"/>
  </r>
  <r>
    <d v="2023-03-20T00:00:00"/>
    <n v="23237"/>
    <s v="Scott C"/>
    <n v="3"/>
    <x v="4"/>
    <x v="4"/>
    <n v="18220"/>
    <n v="9.11"/>
    <n v="1093.1999999999998"/>
    <m/>
    <m/>
    <x v="1"/>
    <m/>
    <x v="2"/>
    <x v="10"/>
  </r>
  <r>
    <d v="2023-03-20T00:00:00"/>
    <n v="23247"/>
    <s v="Scott H"/>
    <n v="4"/>
    <x v="4"/>
    <x v="4"/>
    <n v="11200"/>
    <n v="5.6"/>
    <n v="672"/>
    <m/>
    <m/>
    <x v="1"/>
    <m/>
    <x v="2"/>
    <x v="10"/>
  </r>
  <r>
    <d v="2023-03-20T00:00:00"/>
    <n v="23219"/>
    <s v="Bob"/>
    <s v="Rolloff"/>
    <x v="0"/>
    <x v="4"/>
    <n v="2500"/>
    <n v="1.25"/>
    <n v="150"/>
    <s v="Final Pull"/>
    <n v="12802953"/>
    <x v="0"/>
    <m/>
    <x v="2"/>
    <x v="10"/>
  </r>
  <r>
    <d v="2023-03-20T00:00:00"/>
    <n v="23228"/>
    <s v="Bob"/>
    <s v="Rolloff"/>
    <x v="0"/>
    <x v="4"/>
    <n v="5060"/>
    <n v="2.5299999999999998"/>
    <n v="303.59999999999997"/>
    <s v="Final Pull"/>
    <n v="12798277"/>
    <x v="0"/>
    <m/>
    <x v="2"/>
    <x v="10"/>
  </r>
  <r>
    <d v="2023-03-20T00:00:00"/>
    <n v="23225"/>
    <s v="Dave"/>
    <s v="Rolloff"/>
    <x v="0"/>
    <x v="4"/>
    <n v="2700"/>
    <n v="1.35"/>
    <n v="162"/>
    <s v="Final Pull"/>
    <s v="264393-002"/>
    <x v="0"/>
    <m/>
    <x v="2"/>
    <x v="10"/>
  </r>
  <r>
    <d v="2023-03-20T00:00:00"/>
    <n v="23226"/>
    <s v="Dave"/>
    <s v="Rolloff"/>
    <x v="0"/>
    <x v="4"/>
    <n v="2680"/>
    <n v="1.34"/>
    <n v="160.80000000000001"/>
    <s v="Dump &amp; Return"/>
    <n v="263833"/>
    <x v="0"/>
    <m/>
    <x v="2"/>
    <x v="10"/>
  </r>
  <r>
    <d v="2023-03-21T00:00:00"/>
    <n v="23283"/>
    <s v="Pam"/>
    <n v="1"/>
    <x v="4"/>
    <x v="4"/>
    <n v="12620"/>
    <n v="6.31"/>
    <n v="757.19999999999993"/>
    <m/>
    <m/>
    <x v="1"/>
    <m/>
    <x v="2"/>
    <x v="10"/>
  </r>
  <r>
    <d v="2023-03-21T00:00:00"/>
    <n v="23330"/>
    <s v="Pam"/>
    <n v="1"/>
    <x v="4"/>
    <x v="4"/>
    <n v="10340"/>
    <n v="5.17"/>
    <n v="620.4"/>
    <m/>
    <m/>
    <x v="1"/>
    <m/>
    <x v="2"/>
    <x v="10"/>
  </r>
  <r>
    <d v="2023-03-21T00:00:00"/>
    <n v="23328"/>
    <s v="Scott C"/>
    <n v="2"/>
    <x v="4"/>
    <x v="4"/>
    <n v="9600"/>
    <n v="4.8"/>
    <n v="576"/>
    <m/>
    <m/>
    <x v="1"/>
    <m/>
    <x v="2"/>
    <x v="10"/>
  </r>
  <r>
    <d v="2023-03-21T00:00:00"/>
    <n v="23344"/>
    <s v="Larry"/>
    <n v="3"/>
    <x v="4"/>
    <x v="4"/>
    <n v="19240"/>
    <n v="9.6199999999999992"/>
    <n v="1154.3999999999999"/>
    <m/>
    <m/>
    <x v="1"/>
    <m/>
    <x v="2"/>
    <x v="10"/>
  </r>
  <r>
    <d v="2023-03-21T00:00:00"/>
    <n v="23315"/>
    <s v="Scott H"/>
    <n v="4"/>
    <x v="4"/>
    <x v="4"/>
    <n v="8700"/>
    <n v="4.3499999999999996"/>
    <n v="522"/>
    <m/>
    <m/>
    <x v="1"/>
    <m/>
    <x v="2"/>
    <x v="10"/>
  </r>
  <r>
    <d v="2023-03-21T00:00:00"/>
    <n v="23326"/>
    <s v="Paul"/>
    <s v="Rolloff"/>
    <x v="0"/>
    <x v="4"/>
    <n v="26340"/>
    <n v="13.17"/>
    <n v="1580.4"/>
    <s v="Dump &amp; Return"/>
    <s v="12797190-001"/>
    <x v="0"/>
    <s v="Weyco wood box/ had trash in it"/>
    <x v="2"/>
    <x v="10"/>
  </r>
  <r>
    <d v="2023-03-21T00:00:00"/>
    <n v="23274"/>
    <s v="Paul"/>
    <s v="Rolloff"/>
    <x v="0"/>
    <x v="4"/>
    <n v="3760"/>
    <n v="1.88"/>
    <n v="225.6"/>
    <s v="Final Pull"/>
    <s v="270292-002"/>
    <x v="0"/>
    <m/>
    <x v="2"/>
    <x v="10"/>
  </r>
  <r>
    <d v="2023-03-21T00:00:00"/>
    <n v="23272"/>
    <s v="Dave"/>
    <s v="Rolloff"/>
    <x v="0"/>
    <x v="4"/>
    <n v="2620"/>
    <n v="1.31"/>
    <n v="157.20000000000002"/>
    <s v="Dump &amp; Return"/>
    <n v="12798338"/>
    <x v="0"/>
    <m/>
    <x v="2"/>
    <x v="10"/>
  </r>
  <r>
    <d v="2023-03-21T00:00:00"/>
    <n v="23273"/>
    <s v="Dave"/>
    <s v="Rolloff"/>
    <x v="0"/>
    <x v="4"/>
    <n v="4100"/>
    <n v="2.0499999999999998"/>
    <n v="245.99999999999997"/>
    <s v="Dump &amp; Return"/>
    <n v="270658"/>
    <x v="0"/>
    <m/>
    <x v="2"/>
    <x v="10"/>
  </r>
  <r>
    <d v="2023-03-21T00:00:00"/>
    <n v="23292"/>
    <s v="Dave"/>
    <s v="Rolloff"/>
    <x v="0"/>
    <x v="4"/>
    <n v="2820"/>
    <n v="1.41"/>
    <n v="169.2"/>
    <s v="Dump &amp; Return"/>
    <n v="266390"/>
    <x v="0"/>
    <m/>
    <x v="2"/>
    <x v="10"/>
  </r>
  <r>
    <d v="2023-03-21T00:00:00"/>
    <n v="23309"/>
    <s v="Dave"/>
    <s v="Rolloff"/>
    <x v="0"/>
    <x v="4"/>
    <n v="11320"/>
    <n v="5.66"/>
    <n v="679.2"/>
    <s v="Dump &amp; Return"/>
    <n v="264619"/>
    <x v="0"/>
    <m/>
    <x v="2"/>
    <x v="10"/>
  </r>
  <r>
    <d v="2023-03-22T00:00:00"/>
    <n v="23370"/>
    <s v="Scott C"/>
    <n v="1"/>
    <x v="3"/>
    <x v="4"/>
    <n v="9420"/>
    <n v="4.71"/>
    <n v="565.20000000000005"/>
    <m/>
    <m/>
    <x v="1"/>
    <m/>
    <x v="2"/>
    <x v="10"/>
  </r>
  <r>
    <d v="2023-03-22T00:00:00"/>
    <n v="23413"/>
    <s v="Scot C"/>
    <n v="1"/>
    <x v="3"/>
    <x v="4"/>
    <n v="12680"/>
    <n v="6.34"/>
    <n v="760.8"/>
    <m/>
    <m/>
    <x v="1"/>
    <m/>
    <x v="2"/>
    <x v="10"/>
  </r>
  <r>
    <d v="2023-03-22T00:00:00"/>
    <n v="23398"/>
    <s v="Pam"/>
    <n v="2"/>
    <x v="4"/>
    <x v="4"/>
    <n v="18480"/>
    <n v="9.24"/>
    <n v="1108.8"/>
    <m/>
    <m/>
    <x v="1"/>
    <m/>
    <x v="2"/>
    <x v="10"/>
  </r>
  <r>
    <d v="2023-03-22T00:00:00"/>
    <n v="23422"/>
    <s v="Larry"/>
    <n v="3"/>
    <x v="4"/>
    <x v="4"/>
    <n v="11660"/>
    <n v="5.83"/>
    <n v="699.6"/>
    <m/>
    <m/>
    <x v="1"/>
    <m/>
    <x v="2"/>
    <x v="10"/>
  </r>
  <r>
    <d v="2023-03-22T00:00:00"/>
    <n v="23395"/>
    <s v="Scott H"/>
    <n v="4"/>
    <x v="4"/>
    <x v="4"/>
    <n v="14600"/>
    <n v="7.3"/>
    <n v="876"/>
    <m/>
    <m/>
    <x v="1"/>
    <m/>
    <x v="2"/>
    <x v="10"/>
  </r>
  <r>
    <d v="2023-03-22T00:00:00"/>
    <n v="23407"/>
    <s v="Scoot H"/>
    <n v="4"/>
    <x v="4"/>
    <x v="4"/>
    <n v="1480"/>
    <n v="0.74"/>
    <n v="88.8"/>
    <m/>
    <m/>
    <x v="1"/>
    <m/>
    <x v="2"/>
    <x v="10"/>
  </r>
  <r>
    <d v="2023-03-22T00:00:00"/>
    <n v="23358"/>
    <s v="Bob"/>
    <s v="Rolloff"/>
    <x v="0"/>
    <x v="4"/>
    <n v="6180"/>
    <n v="3.09"/>
    <n v="370.79999999999995"/>
    <s v="Dump &amp; Return"/>
    <n v="271296"/>
    <x v="0"/>
    <m/>
    <x v="2"/>
    <x v="10"/>
  </r>
  <r>
    <d v="2023-03-22T00:00:00"/>
    <n v="23359"/>
    <s v="Bob"/>
    <s v="Rolloff"/>
    <x v="0"/>
    <x v="4"/>
    <n v="2740"/>
    <n v="1.37"/>
    <n v="164.4"/>
    <s v="Final Pull"/>
    <s v="263044-002"/>
    <x v="0"/>
    <m/>
    <x v="2"/>
    <x v="10"/>
  </r>
  <r>
    <d v="2023-03-22T00:00:00"/>
    <n v="23371"/>
    <s v="Bob"/>
    <s v="Rolloff"/>
    <x v="0"/>
    <x v="4"/>
    <n v="4060"/>
    <n v="2.0299999999999998"/>
    <n v="243.59999999999997"/>
    <s v="Dump &amp; Return"/>
    <s v="270950-001"/>
    <x v="0"/>
    <m/>
    <x v="2"/>
    <x v="10"/>
  </r>
  <r>
    <d v="2023-03-22T00:00:00"/>
    <n v="23380"/>
    <s v="Bob"/>
    <s v="Rolloff"/>
    <x v="0"/>
    <x v="4"/>
    <n v="2720"/>
    <n v="1.36"/>
    <n v="163.20000000000002"/>
    <s v="Final Pull"/>
    <s v="267986-002"/>
    <x v="0"/>
    <m/>
    <x v="2"/>
    <x v="10"/>
  </r>
  <r>
    <d v="2023-03-23T00:00:00"/>
    <n v="23427"/>
    <s v="Larry"/>
    <n v="1"/>
    <x v="4"/>
    <x v="4"/>
    <n v="8960"/>
    <n v="4.4800000000000004"/>
    <n v="537.6"/>
    <m/>
    <m/>
    <x v="1"/>
    <m/>
    <x v="2"/>
    <x v="10"/>
  </r>
  <r>
    <d v="2023-03-23T00:00:00"/>
    <n v="23464"/>
    <s v="Larry"/>
    <n v="1"/>
    <x v="4"/>
    <x v="4"/>
    <n v="13300"/>
    <n v="6.65"/>
    <n v="798"/>
    <m/>
    <m/>
    <x v="1"/>
    <m/>
    <x v="2"/>
    <x v="10"/>
  </r>
  <r>
    <d v="2023-03-23T00:00:00"/>
    <n v="23458"/>
    <s v="Pam"/>
    <n v="2"/>
    <x v="4"/>
    <x v="4"/>
    <n v="16520"/>
    <n v="8.26"/>
    <n v="991.19999999999993"/>
    <m/>
    <m/>
    <x v="1"/>
    <m/>
    <x v="2"/>
    <x v="10"/>
  </r>
  <r>
    <d v="2023-03-23T00:00:00"/>
    <n v="23453"/>
    <s v="Scott C"/>
    <n v="3"/>
    <x v="4"/>
    <x v="4"/>
    <n v="14960"/>
    <n v="7.48"/>
    <n v="897.6"/>
    <m/>
    <m/>
    <x v="1"/>
    <m/>
    <x v="2"/>
    <x v="10"/>
  </r>
  <r>
    <d v="2023-03-23T00:00:00"/>
    <n v="23451"/>
    <s v="Paul"/>
    <s v="Rolloff"/>
    <x v="0"/>
    <x v="4"/>
    <n v="9840"/>
    <n v="4.92"/>
    <n v="590.4"/>
    <s v="Final Pull"/>
    <n v="12801528"/>
    <x v="0"/>
    <m/>
    <x v="2"/>
    <x v="10"/>
  </r>
  <r>
    <d v="2023-03-23T00:00:00"/>
    <n v="23454"/>
    <s v="Paul"/>
    <s v="Rolloff"/>
    <x v="0"/>
    <x v="4"/>
    <n v="3080"/>
    <n v="1.54"/>
    <n v="184.8"/>
    <s v="Dump &amp; Return"/>
    <n v="270389"/>
    <x v="0"/>
    <m/>
    <x v="2"/>
    <x v="10"/>
  </r>
  <r>
    <d v="2023-03-23T00:00:00"/>
    <n v="23425"/>
    <s v="Chad"/>
    <s v="Rolloff"/>
    <x v="0"/>
    <x v="4"/>
    <n v="4320"/>
    <n v="2.16"/>
    <n v="259.20000000000005"/>
    <s v="Dump &amp; Return"/>
    <n v="274237"/>
    <x v="0"/>
    <m/>
    <x v="2"/>
    <x v="10"/>
  </r>
  <r>
    <d v="2023-03-23T00:00:00"/>
    <n v="23432"/>
    <s v="Chad"/>
    <s v="Rolloff"/>
    <x v="0"/>
    <x v="4"/>
    <n v="11800"/>
    <n v="5.9"/>
    <n v="708"/>
    <s v="Dump &amp; Return"/>
    <n v="262601"/>
    <x v="0"/>
    <m/>
    <x v="2"/>
    <x v="10"/>
  </r>
  <r>
    <d v="2023-03-23T00:00:00"/>
    <n v="23430"/>
    <s v="Chad"/>
    <s v="Rolloff"/>
    <x v="0"/>
    <x v="4"/>
    <n v="7160"/>
    <n v="3.58"/>
    <n v="429.6"/>
    <s v="Final Pull"/>
    <n v="12805141"/>
    <x v="0"/>
    <m/>
    <x v="2"/>
    <x v="10"/>
  </r>
  <r>
    <d v="2023-03-23T00:00:00"/>
    <n v="23444"/>
    <s v="Chad"/>
    <s v="Rolloff"/>
    <x v="0"/>
    <x v="4"/>
    <n v="6740"/>
    <n v="3.37"/>
    <n v="404.40000000000003"/>
    <s v="Final Pull"/>
    <s v="268699-002"/>
    <x v="0"/>
    <m/>
    <x v="2"/>
    <x v="10"/>
  </r>
  <r>
    <d v="2023-03-23T00:00:00"/>
    <n v="23457"/>
    <s v="Chad"/>
    <s v="Rolloff"/>
    <x v="0"/>
    <x v="4"/>
    <n v="2840"/>
    <n v="1.42"/>
    <n v="170.39999999999998"/>
    <s v="Dump &amp; Return"/>
    <s v="273083-001"/>
    <x v="0"/>
    <m/>
    <x v="2"/>
    <x v="10"/>
  </r>
  <r>
    <d v="2023-03-24T00:00:00"/>
    <n v="23469"/>
    <s v="Pam"/>
    <n v="1"/>
    <x v="3"/>
    <x v="4"/>
    <n v="13960"/>
    <n v="6.98"/>
    <n v="837.6"/>
    <m/>
    <m/>
    <x v="1"/>
    <m/>
    <x v="2"/>
    <x v="10"/>
  </r>
  <r>
    <d v="2023-03-24T00:00:00"/>
    <n v="23507"/>
    <s v="Pam"/>
    <n v="1"/>
    <x v="3"/>
    <x v="4"/>
    <n v="11620"/>
    <n v="5.81"/>
    <n v="697.19999999999993"/>
    <m/>
    <m/>
    <x v="1"/>
    <m/>
    <x v="2"/>
    <x v="10"/>
  </r>
  <r>
    <d v="2023-03-24T00:00:00"/>
    <n v="23497"/>
    <s v="Scott C"/>
    <n v="2"/>
    <x v="4"/>
    <x v="4"/>
    <n v="18020"/>
    <n v="9.01"/>
    <n v="1081.2"/>
    <m/>
    <m/>
    <x v="1"/>
    <m/>
    <x v="2"/>
    <x v="10"/>
  </r>
  <r>
    <d v="2023-03-24T00:00:00"/>
    <n v="23504"/>
    <s v="Larry"/>
    <n v="3"/>
    <x v="4"/>
    <x v="4"/>
    <n v="10940"/>
    <n v="5.47"/>
    <n v="656.4"/>
    <m/>
    <m/>
    <x v="1"/>
    <m/>
    <x v="2"/>
    <x v="10"/>
  </r>
  <r>
    <d v="2023-03-24T00:00:00"/>
    <n v="23511"/>
    <s v="Paul"/>
    <s v="Rolloff"/>
    <x v="0"/>
    <x v="4"/>
    <n v="13440"/>
    <n v="6.72"/>
    <n v="806.4"/>
    <s v="Dump &amp; Return"/>
    <s v="268662-001"/>
    <x v="0"/>
    <m/>
    <x v="2"/>
    <x v="10"/>
  </r>
  <r>
    <d v="2023-03-17T00:00:00"/>
    <n v="23099"/>
    <s v="Dave "/>
    <s v="Rolloff"/>
    <x v="0"/>
    <x v="4"/>
    <n v="7020"/>
    <n v="3.51"/>
    <n v="421.2"/>
    <s v="Dump &amp; Return"/>
    <s v="268662-001"/>
    <x v="0"/>
    <s v="late entry into log/correct date"/>
    <x v="2"/>
    <x v="10"/>
  </r>
  <r>
    <d v="2023-03-24T00:00:00"/>
    <n v="23483"/>
    <s v="Bob"/>
    <s v="Rolloff"/>
    <x v="0"/>
    <x v="4"/>
    <n v="3500"/>
    <n v="1.75"/>
    <n v="210"/>
    <s v="Dump &amp; Return"/>
    <n v="271296"/>
    <x v="0"/>
    <m/>
    <x v="2"/>
    <x v="10"/>
  </r>
  <r>
    <d v="2023-03-24T00:00:00"/>
    <n v="23486"/>
    <s v="Bob"/>
    <s v="Rolloff"/>
    <x v="0"/>
    <x v="4"/>
    <n v="2720"/>
    <n v="1.36"/>
    <n v="163.20000000000002"/>
    <s v="Dump &amp; Return"/>
    <n v="269949"/>
    <x v="0"/>
    <m/>
    <x v="2"/>
    <x v="10"/>
  </r>
  <r>
    <d v="2023-03-24T00:00:00"/>
    <n v="23491"/>
    <s v="Bob"/>
    <s v="Rolloff"/>
    <x v="0"/>
    <x v="4"/>
    <n v="4260"/>
    <n v="2.13"/>
    <n v="255.6"/>
    <s v="Dump &amp; Return"/>
    <s v="268361-002"/>
    <x v="0"/>
    <s v="employee box/no charge for disposal/haul only"/>
    <x v="2"/>
    <x v="10"/>
  </r>
  <r>
    <d v="2023-03-24T00:00:00"/>
    <n v="23502"/>
    <s v="Bob"/>
    <s v="Rolloff"/>
    <x v="0"/>
    <x v="4"/>
    <n v="21160"/>
    <n v="10.58"/>
    <n v="1269.5999999999999"/>
    <s v="Dump &amp; Return"/>
    <n v="12805558"/>
    <x v="0"/>
    <m/>
    <x v="2"/>
    <x v="10"/>
  </r>
  <r>
    <d v="2023-03-24T00:00:00"/>
    <n v="23517"/>
    <s v="Bob"/>
    <s v="Rolloff"/>
    <x v="0"/>
    <x v="4"/>
    <n v="15660"/>
    <n v="7.83"/>
    <n v="939.6"/>
    <s v="Dump &amp; Return"/>
    <n v="12805558"/>
    <x v="0"/>
    <m/>
    <x v="2"/>
    <x v="10"/>
  </r>
  <r>
    <d v="2023-03-27T00:00:00"/>
    <n v="23582"/>
    <s v="Pam"/>
    <n v="1"/>
    <x v="3"/>
    <x v="4"/>
    <n v="16820"/>
    <n v="8.41"/>
    <n v="1009.2"/>
    <m/>
    <m/>
    <x v="1"/>
    <m/>
    <x v="2"/>
    <x v="10"/>
  </r>
  <r>
    <d v="2023-03-27T00:00:00"/>
    <n v="23622"/>
    <s v="Pam"/>
    <n v="1"/>
    <x v="3"/>
    <x v="4"/>
    <n v="12060"/>
    <n v="6.03"/>
    <n v="723.6"/>
    <m/>
    <m/>
    <x v="1"/>
    <m/>
    <x v="2"/>
    <x v="10"/>
  </r>
  <r>
    <d v="2023-03-27T00:00:00"/>
    <n v="23629"/>
    <s v="Larry"/>
    <n v="2"/>
    <x v="4"/>
    <x v="4"/>
    <n v="10280"/>
    <n v="5.14"/>
    <n v="616.79999999999995"/>
    <m/>
    <m/>
    <x v="1"/>
    <m/>
    <x v="2"/>
    <x v="10"/>
  </r>
  <r>
    <d v="2023-03-27T00:00:00"/>
    <n v="23621"/>
    <s v="Scott C"/>
    <n v="3"/>
    <x v="4"/>
    <x v="4"/>
    <n v="16920"/>
    <n v="8.4600000000000009"/>
    <n v="1015.2"/>
    <m/>
    <m/>
    <x v="1"/>
    <m/>
    <x v="2"/>
    <x v="10"/>
  </r>
  <r>
    <d v="2023-03-27T00:00:00"/>
    <n v="23644"/>
    <s v="Scott H"/>
    <n v="4"/>
    <x v="4"/>
    <x v="4"/>
    <n v="11020"/>
    <n v="5.51"/>
    <n v="661.19999999999993"/>
    <m/>
    <m/>
    <x v="1"/>
    <m/>
    <x v="2"/>
    <x v="10"/>
  </r>
  <r>
    <d v="2023-03-27T00:00:00"/>
    <n v="23587"/>
    <s v="Chad"/>
    <s v="Rolloff"/>
    <x v="0"/>
    <x v="4"/>
    <n v="7740"/>
    <n v="3.87"/>
    <n v="464.40000000000003"/>
    <s v="Dump &amp; Return"/>
    <n v="262601"/>
    <x v="0"/>
    <m/>
    <x v="2"/>
    <x v="10"/>
  </r>
  <r>
    <d v="2023-03-27T00:00:00"/>
    <n v="23596"/>
    <s v="Dave"/>
    <s v="Rolloff"/>
    <x v="0"/>
    <x v="4"/>
    <n v="29960"/>
    <n v="14.98"/>
    <n v="1797.6000000000001"/>
    <s v="Dump &amp; Return"/>
    <s v="12797190-001"/>
    <x v="0"/>
    <s v="Weyco Trash"/>
    <x v="2"/>
    <x v="10"/>
  </r>
  <r>
    <d v="2023-03-28T00:00:00"/>
    <n v="23672"/>
    <s v="Pam"/>
    <n v="1"/>
    <x v="4"/>
    <x v="4"/>
    <n v="12760"/>
    <n v="6.38"/>
    <n v="765.6"/>
    <m/>
    <m/>
    <x v="1"/>
    <m/>
    <x v="2"/>
    <x v="10"/>
  </r>
  <r>
    <d v="2023-03-28T00:00:00"/>
    <n v="23702"/>
    <s v="Pam"/>
    <n v="1"/>
    <x v="4"/>
    <x v="4"/>
    <n v="11080"/>
    <n v="5.54"/>
    <n v="664.8"/>
    <m/>
    <m/>
    <x v="1"/>
    <m/>
    <x v="2"/>
    <x v="10"/>
  </r>
  <r>
    <d v="2023-03-28T00:00:00"/>
    <n v="23724"/>
    <s v="Scott C"/>
    <n v="2"/>
    <x v="4"/>
    <x v="4"/>
    <n v="8700"/>
    <n v="4.3499999999999996"/>
    <n v="522"/>
    <m/>
    <m/>
    <x v="1"/>
    <m/>
    <x v="2"/>
    <x v="10"/>
  </r>
  <r>
    <d v="2023-03-28T00:00:00"/>
    <n v="23721"/>
    <s v="Larry"/>
    <n v="3"/>
    <x v="4"/>
    <x v="4"/>
    <n v="16880"/>
    <n v="8.44"/>
    <n v="1012.8"/>
    <m/>
    <m/>
    <x v="1"/>
    <m/>
    <x v="2"/>
    <x v="10"/>
  </r>
  <r>
    <d v="2023-03-28T00:00:00"/>
    <n v="23692"/>
    <s v="Scott H"/>
    <n v="4"/>
    <x v="4"/>
    <x v="4"/>
    <n v="8320"/>
    <n v="4.16"/>
    <n v="499.20000000000005"/>
    <m/>
    <m/>
    <x v="1"/>
    <m/>
    <x v="2"/>
    <x v="10"/>
  </r>
  <r>
    <d v="2023-03-28T00:00:00"/>
    <n v="23682"/>
    <s v="Bob"/>
    <s v="Rolloff"/>
    <x v="0"/>
    <x v="4"/>
    <n v="3240"/>
    <n v="1.62"/>
    <n v="194.4"/>
    <s v="Dump &amp; Return"/>
    <s v="272077-001"/>
    <x v="0"/>
    <m/>
    <x v="2"/>
    <x v="10"/>
  </r>
  <r>
    <d v="2023-03-28T00:00:00"/>
    <n v="23685"/>
    <s v="Bob"/>
    <s v="Rolloff"/>
    <x v="0"/>
    <x v="4"/>
    <n v="3880"/>
    <n v="1.94"/>
    <n v="232.79999999999998"/>
    <s v="Dump &amp; Return"/>
    <n v="274237"/>
    <x v="0"/>
    <m/>
    <x v="2"/>
    <x v="10"/>
  </r>
  <r>
    <d v="2023-03-28T00:00:00"/>
    <n v="23696"/>
    <s v="Bob"/>
    <s v="Rolloff"/>
    <x v="0"/>
    <x v="4"/>
    <n v="6380"/>
    <n v="3.19"/>
    <n v="382.8"/>
    <s v="Final Pull"/>
    <n v="12800522"/>
    <x v="0"/>
    <m/>
    <x v="2"/>
    <x v="10"/>
  </r>
  <r>
    <d v="2023-03-28T00:00:00"/>
    <n v="23664"/>
    <s v="Dave"/>
    <s v="Rolloff"/>
    <x v="0"/>
    <x v="4"/>
    <n v="16280"/>
    <n v="8.14"/>
    <n v="976.80000000000007"/>
    <s v="Final Pull"/>
    <n v="12805558"/>
    <x v="0"/>
    <m/>
    <x v="2"/>
    <x v="10"/>
  </r>
  <r>
    <d v="2023-03-28T00:00:00"/>
    <n v="23680"/>
    <s v="Dave"/>
    <s v="Rolloff"/>
    <x v="0"/>
    <x v="4"/>
    <n v="7660"/>
    <n v="3.83"/>
    <n v="459.6"/>
    <s v="Dump &amp; Return"/>
    <s v="268662-001"/>
    <x v="0"/>
    <m/>
    <x v="2"/>
    <x v="10"/>
  </r>
  <r>
    <d v="2023-03-28T00:00:00"/>
    <n v="23709"/>
    <s v="Dave"/>
    <s v="Rolloff"/>
    <x v="0"/>
    <x v="4"/>
    <n v="16680"/>
    <n v="8.34"/>
    <n v="1000.8"/>
    <s v="Final Pull"/>
    <n v="12805558"/>
    <x v="0"/>
    <m/>
    <x v="2"/>
    <x v="10"/>
  </r>
  <r>
    <d v="2023-03-29T00:00:00"/>
    <n v="23746"/>
    <s v="Scott C"/>
    <n v="1"/>
    <x v="3"/>
    <x v="4"/>
    <n v="7780"/>
    <n v="3.89"/>
    <n v="466.8"/>
    <m/>
    <m/>
    <x v="1"/>
    <m/>
    <x v="2"/>
    <x v="10"/>
  </r>
  <r>
    <d v="2023-03-29T00:00:00"/>
    <n v="23831"/>
    <s v="Chad"/>
    <n v="1"/>
    <x v="3"/>
    <x v="4"/>
    <n v="11980"/>
    <n v="5.99"/>
    <n v="718.80000000000007"/>
    <m/>
    <m/>
    <x v="1"/>
    <m/>
    <x v="2"/>
    <x v="10"/>
  </r>
  <r>
    <d v="2023-03-29T00:00:00"/>
    <n v="23764"/>
    <s v="Pam"/>
    <n v="2"/>
    <x v="4"/>
    <x v="4"/>
    <n v="16220"/>
    <n v="8.11"/>
    <n v="973.19999999999993"/>
    <m/>
    <m/>
    <x v="1"/>
    <m/>
    <x v="2"/>
    <x v="10"/>
  </r>
  <r>
    <d v="2023-03-29T00:00:00"/>
    <n v="23784"/>
    <s v="Larry"/>
    <n v="3"/>
    <x v="4"/>
    <x v="4"/>
    <n v="10620"/>
    <n v="5.31"/>
    <n v="637.19999999999993"/>
    <m/>
    <m/>
    <x v="1"/>
    <m/>
    <x v="2"/>
    <x v="10"/>
  </r>
  <r>
    <d v="2023-03-29T00:00:00"/>
    <n v="23787"/>
    <s v="Scott H"/>
    <n v="4"/>
    <x v="4"/>
    <x v="4"/>
    <n v="2020"/>
    <n v="1.01"/>
    <n v="121.2"/>
    <m/>
    <m/>
    <x v="1"/>
    <m/>
    <x v="2"/>
    <x v="10"/>
  </r>
  <r>
    <d v="2023-03-29T00:00:00"/>
    <n v="23830"/>
    <s v="Chad"/>
    <n v="4"/>
    <x v="4"/>
    <x v="4"/>
    <n v="5440"/>
    <n v="2.72"/>
    <n v="326.40000000000003"/>
    <m/>
    <m/>
    <x v="1"/>
    <m/>
    <x v="2"/>
    <x v="10"/>
  </r>
  <r>
    <d v="2023-03-29T00:00:00"/>
    <n v="23735"/>
    <s v="Bob"/>
    <s v="Rolloff"/>
    <x v="0"/>
    <x v="4"/>
    <n v="12280"/>
    <n v="6.14"/>
    <n v="736.8"/>
    <s v="Dump &amp; Return"/>
    <s v="271495-002"/>
    <x v="0"/>
    <m/>
    <x v="2"/>
    <x v="10"/>
  </r>
  <r>
    <d v="2023-03-29T00:00:00"/>
    <n v="23754"/>
    <s v="Bob"/>
    <s v="Rolloff"/>
    <x v="0"/>
    <x v="4"/>
    <n v="2680"/>
    <n v="1.34"/>
    <n v="160.80000000000001"/>
    <s v="Dump &amp; Return"/>
    <s v="273083-001"/>
    <x v="0"/>
    <m/>
    <x v="2"/>
    <x v="10"/>
  </r>
  <r>
    <d v="2023-03-29T00:00:00"/>
    <n v="23745"/>
    <s v="Paul"/>
    <s v="Rolloff"/>
    <x v="0"/>
    <x v="4"/>
    <n v="12120"/>
    <n v="6.06"/>
    <n v="727.19999999999993"/>
    <s v="Final Pull"/>
    <n v="271777"/>
    <x v="0"/>
    <m/>
    <x v="2"/>
    <x v="10"/>
  </r>
  <r>
    <d v="2023-03-29T00:00:00"/>
    <n v="23749"/>
    <s v="paul"/>
    <s v="Rolloff"/>
    <x v="0"/>
    <x v="4"/>
    <n v="4620"/>
    <n v="2.31"/>
    <n v="277.2"/>
    <s v="Dump &amp; Return"/>
    <s v="12797190-001"/>
    <x v="0"/>
    <s v="Weyco Trash"/>
    <x v="2"/>
    <x v="10"/>
  </r>
  <r>
    <d v="2023-03-30T00:00:00"/>
    <n v="23801"/>
    <s v="Larry"/>
    <n v="1"/>
    <x v="4"/>
    <x v="4"/>
    <n v="8280"/>
    <n v="4.1399999999999997"/>
    <n v="496.79999999999995"/>
    <m/>
    <m/>
    <x v="1"/>
    <m/>
    <x v="2"/>
    <x v="10"/>
  </r>
  <r>
    <d v="2023-03-30T00:00:00"/>
    <n v="23838"/>
    <s v="Larry"/>
    <n v="1"/>
    <x v="4"/>
    <x v="4"/>
    <n v="13080"/>
    <n v="6.54"/>
    <n v="784.8"/>
    <m/>
    <m/>
    <x v="1"/>
    <m/>
    <x v="2"/>
    <x v="10"/>
  </r>
  <r>
    <d v="2023-03-30T00:00:00"/>
    <n v="23828"/>
    <s v="Pam"/>
    <n v="2"/>
    <x v="4"/>
    <x v="4"/>
    <n v="15780"/>
    <n v="7.89"/>
    <n v="946.8"/>
    <m/>
    <m/>
    <x v="1"/>
    <m/>
    <x v="2"/>
    <x v="10"/>
  </r>
  <r>
    <d v="2023-03-30T00:00:00"/>
    <n v="23820"/>
    <s v="Scott C"/>
    <n v="3"/>
    <x v="4"/>
    <x v="4"/>
    <n v="17220"/>
    <n v="8.61"/>
    <n v="1033.1999999999998"/>
    <m/>
    <m/>
    <x v="1"/>
    <m/>
    <x v="2"/>
    <x v="10"/>
  </r>
  <r>
    <d v="2023-03-30T00:00:00"/>
    <n v="23823"/>
    <s v="Paul"/>
    <s v="Rolloff"/>
    <x v="0"/>
    <x v="4"/>
    <n v="2620"/>
    <n v="1.31"/>
    <n v="157.20000000000002"/>
    <s v="Final Pull"/>
    <n v="12805675"/>
    <x v="0"/>
    <m/>
    <x v="2"/>
    <x v="10"/>
  </r>
  <r>
    <d v="2023-03-30T00:00:00"/>
    <n v="23826"/>
    <s v="Paul"/>
    <s v="Rolloff"/>
    <x v="0"/>
    <x v="4"/>
    <n v="2700"/>
    <n v="1.35"/>
    <n v="162"/>
    <s v="Dump &amp; Return"/>
    <n v="263833"/>
    <x v="0"/>
    <m/>
    <x v="2"/>
    <x v="10"/>
  </r>
  <r>
    <d v="2023-03-30T00:00:00"/>
    <n v="23840"/>
    <s v="Paul"/>
    <s v="Rolloff"/>
    <x v="0"/>
    <x v="4"/>
    <n v="3780"/>
    <n v="1.89"/>
    <n v="226.79999999999998"/>
    <s v="Dump &amp; Return"/>
    <s v="270950-001"/>
    <x v="0"/>
    <m/>
    <x v="2"/>
    <x v="10"/>
  </r>
  <r>
    <d v="2023-03-31T00:00:00"/>
    <n v="23853"/>
    <s v="Pam"/>
    <n v="1"/>
    <x v="3"/>
    <x v="4"/>
    <n v="18400"/>
    <n v="9.1999999999999993"/>
    <n v="1104"/>
    <m/>
    <m/>
    <x v="1"/>
    <m/>
    <x v="2"/>
    <x v="10"/>
  </r>
  <r>
    <d v="2023-03-31T00:00:00"/>
    <n v="23886"/>
    <s v="Pam"/>
    <n v="1"/>
    <x v="3"/>
    <x v="4"/>
    <n v="12320"/>
    <n v="6.16"/>
    <n v="739.2"/>
    <m/>
    <m/>
    <x v="1"/>
    <m/>
    <x v="2"/>
    <x v="10"/>
  </r>
  <r>
    <d v="2023-03-31T00:00:00"/>
    <n v="23880"/>
    <s v="Scott"/>
    <n v="2"/>
    <x v="4"/>
    <x v="4"/>
    <n v="17840"/>
    <n v="8.92"/>
    <n v="1070.4000000000001"/>
    <m/>
    <m/>
    <x v="1"/>
    <m/>
    <x v="2"/>
    <x v="10"/>
  </r>
  <r>
    <d v="2023-03-31T00:00:00"/>
    <n v="23896"/>
    <s v="Larry"/>
    <n v="3"/>
    <x v="4"/>
    <x v="4"/>
    <n v="11400"/>
    <n v="5.7"/>
    <n v="684"/>
    <m/>
    <m/>
    <x v="1"/>
    <m/>
    <x v="2"/>
    <x v="10"/>
  </r>
  <r>
    <d v="2023-03-31T00:00:00"/>
    <n v="23856"/>
    <s v="Paul"/>
    <s v="Rolloff"/>
    <x v="0"/>
    <x v="4"/>
    <n v="4520"/>
    <n v="2.2599999999999998"/>
    <n v="271.2"/>
    <s v="Final Pull"/>
    <n v="12805566"/>
    <x v="0"/>
    <m/>
    <x v="2"/>
    <x v="10"/>
  </r>
  <r>
    <d v="2023-03-31T00:00:00"/>
    <n v="23850"/>
    <s v="Dave"/>
    <s v="Rolloff"/>
    <x v="0"/>
    <x v="4"/>
    <n v="3200"/>
    <n v="1.6"/>
    <n v="192"/>
    <s v="Dump &amp; Return"/>
    <s v="12804224-002"/>
    <x v="0"/>
    <m/>
    <x v="2"/>
    <x v="10"/>
  </r>
  <r>
    <d v="2023-03-31T00:00:00"/>
    <n v="23851"/>
    <s v="Dave"/>
    <s v="Rolloff"/>
    <x v="0"/>
    <x v="4"/>
    <n v="6160"/>
    <n v="3.08"/>
    <n v="369.6"/>
    <s v="Dump &amp; Return"/>
    <s v="272077-002"/>
    <x v="0"/>
    <m/>
    <x v="2"/>
    <x v="10"/>
  </r>
  <r>
    <d v="2023-03-31T00:00:00"/>
    <n v="23849"/>
    <s v="Dave"/>
    <s v="Rolloff"/>
    <x v="0"/>
    <x v="4"/>
    <n v="3300"/>
    <n v="1.65"/>
    <n v="198"/>
    <s v="Final Pull"/>
    <n v="12805642"/>
    <x v="0"/>
    <m/>
    <x v="2"/>
    <x v="10"/>
  </r>
  <r>
    <d v="2023-03-31T00:00:00"/>
    <n v="23860"/>
    <s v="Dave"/>
    <s v="Rolloff"/>
    <x v="0"/>
    <x v="4"/>
    <n v="10400"/>
    <n v="5.2"/>
    <n v="624"/>
    <s v="Dump &amp; Return"/>
    <s v="268662-001"/>
    <x v="0"/>
    <m/>
    <x v="2"/>
    <x v="10"/>
  </r>
  <r>
    <d v="2023-03-31T00:00:00"/>
    <n v="23876"/>
    <s v="Dave"/>
    <s v="Rolloff"/>
    <x v="0"/>
    <x v="4"/>
    <n v="2700"/>
    <n v="1.35"/>
    <n v="162"/>
    <s v="Dump &amp; Return"/>
    <n v="261363"/>
    <x v="0"/>
    <m/>
    <x v="2"/>
    <x v="10"/>
  </r>
  <r>
    <d v="2023-04-03T00:00:00"/>
    <n v="23950"/>
    <s v="Pam"/>
    <n v="1"/>
    <x v="3"/>
    <x v="4"/>
    <n v="17780"/>
    <n v="8.89"/>
    <n v="1066.8000000000002"/>
    <m/>
    <m/>
    <x v="1"/>
    <m/>
    <x v="2"/>
    <x v="11"/>
  </r>
  <r>
    <d v="2023-04-03T00:00:00"/>
    <n v="23984"/>
    <s v="Pam"/>
    <n v="1"/>
    <x v="3"/>
    <x v="4"/>
    <n v="11920"/>
    <n v="5.96"/>
    <n v="715.2"/>
    <m/>
    <m/>
    <x v="1"/>
    <m/>
    <x v="2"/>
    <x v="11"/>
  </r>
  <r>
    <d v="2023-04-03T00:00:00"/>
    <n v="23987"/>
    <s v="Larry"/>
    <n v="2"/>
    <x v="4"/>
    <x v="4"/>
    <n v="10640"/>
    <n v="5.32"/>
    <n v="638.40000000000009"/>
    <m/>
    <m/>
    <x v="1"/>
    <m/>
    <x v="2"/>
    <x v="11"/>
  </r>
  <r>
    <d v="2023-04-03T00:00:00"/>
    <n v="23994"/>
    <s v="Dave"/>
    <n v="3"/>
    <x v="4"/>
    <x v="4"/>
    <n v="5000"/>
    <n v="2.5"/>
    <n v="300"/>
    <m/>
    <m/>
    <x v="1"/>
    <m/>
    <x v="2"/>
    <x v="11"/>
  </r>
  <r>
    <d v="2023-04-03T00:00:00"/>
    <d v="1965-08-16T00:00:00"/>
    <s v="Dave"/>
    <n v="3"/>
    <x v="4"/>
    <x v="4"/>
    <n v="12880"/>
    <n v="6.44"/>
    <n v="772.80000000000007"/>
    <m/>
    <m/>
    <x v="1"/>
    <m/>
    <x v="2"/>
    <x v="11"/>
  </r>
  <r>
    <d v="2023-04-03T00:00:00"/>
    <n v="23999"/>
    <s v="Scott H"/>
    <n v="4"/>
    <x v="4"/>
    <x v="4"/>
    <n v="11880"/>
    <n v="5.94"/>
    <n v="712.80000000000007"/>
    <m/>
    <m/>
    <x v="1"/>
    <m/>
    <x v="2"/>
    <x v="11"/>
  </r>
  <r>
    <d v="2023-04-03T00:00:00"/>
    <n v="23976"/>
    <s v="Paul"/>
    <s v="Rolloff"/>
    <x v="0"/>
    <x v="4"/>
    <n v="7420"/>
    <n v="3.71"/>
    <n v="445.2"/>
    <s v="Dump &amp; Return"/>
    <n v="262601"/>
    <x v="0"/>
    <m/>
    <x v="2"/>
    <x v="11"/>
  </r>
  <r>
    <d v="2023-04-04T00:00:00"/>
    <n v="24075"/>
    <s v="Pam"/>
    <n v="1"/>
    <x v="4"/>
    <x v="4"/>
    <n v="11420"/>
    <n v="5.71"/>
    <n v="685.2"/>
    <m/>
    <m/>
    <x v="1"/>
    <m/>
    <x v="2"/>
    <x v="11"/>
  </r>
  <r>
    <d v="2023-04-04T00:00:00"/>
    <n v="24029"/>
    <s v="Pam"/>
    <n v="1"/>
    <x v="4"/>
    <x v="4"/>
    <n v="13180"/>
    <n v="6.59"/>
    <n v="790.8"/>
    <m/>
    <m/>
    <x v="1"/>
    <m/>
    <x v="2"/>
    <x v="11"/>
  </r>
  <r>
    <d v="2023-04-04T00:00:00"/>
    <n v="24051"/>
    <s v="Dave"/>
    <n v="2"/>
    <x v="4"/>
    <x v="4"/>
    <n v="8740"/>
    <n v="4.37"/>
    <n v="524.4"/>
    <m/>
    <m/>
    <x v="1"/>
    <m/>
    <x v="2"/>
    <x v="11"/>
  </r>
  <r>
    <d v="2023-04-04T00:00:00"/>
    <n v="24065"/>
    <s v="Larry"/>
    <n v="3"/>
    <x v="4"/>
    <x v="4"/>
    <n v="18020"/>
    <n v="9.01"/>
    <n v="1081.2"/>
    <m/>
    <m/>
    <x v="1"/>
    <m/>
    <x v="2"/>
    <x v="11"/>
  </r>
  <r>
    <d v="2023-04-04T00:00:00"/>
    <n v="24058"/>
    <s v="Scott H"/>
    <n v="4"/>
    <x v="4"/>
    <x v="4"/>
    <n v="8400"/>
    <n v="4.2"/>
    <n v="504"/>
    <m/>
    <m/>
    <x v="1"/>
    <m/>
    <x v="2"/>
    <x v="11"/>
  </r>
  <r>
    <d v="2023-04-04T00:00:00"/>
    <n v="24107"/>
    <s v="Bob"/>
    <s v="Rolloff"/>
    <x v="0"/>
    <x v="4"/>
    <n v="6680"/>
    <n v="3.34"/>
    <n v="400.79999999999995"/>
    <s v="Dump &amp; Return"/>
    <n v="271296"/>
    <x v="0"/>
    <s v="30 yd"/>
    <x v="2"/>
    <x v="11"/>
  </r>
  <r>
    <d v="2023-04-04T00:00:00"/>
    <n v="24032"/>
    <s v="Bob"/>
    <s v="Rolloff"/>
    <x v="0"/>
    <x v="4"/>
    <n v="4000"/>
    <n v="2"/>
    <n v="240"/>
    <s v="Final Pull"/>
    <s v="260315-002"/>
    <x v="0"/>
    <m/>
    <x v="2"/>
    <x v="11"/>
  </r>
  <r>
    <d v="2023-04-04T00:00:00"/>
    <n v="24043"/>
    <s v="Bob"/>
    <s v="Rolloff"/>
    <x v="0"/>
    <x v="4"/>
    <n v="4020"/>
    <n v="2.0099999999999998"/>
    <n v="241.2"/>
    <s v="Dump &amp; Return"/>
    <n v="271296"/>
    <x v="0"/>
    <s v="20yd"/>
    <x v="2"/>
    <x v="11"/>
  </r>
  <r>
    <d v="2023-04-04T00:00:00"/>
    <n v="24045"/>
    <s v="Bob"/>
    <s v="Rolloff"/>
    <x v="0"/>
    <x v="4"/>
    <n v="5980"/>
    <n v="2.99"/>
    <n v="358.8"/>
    <s v="Dump &amp; Return"/>
    <n v="262601"/>
    <x v="0"/>
    <m/>
    <x v="2"/>
    <x v="11"/>
  </r>
  <r>
    <d v="2023-04-04T00:00:00"/>
    <n v="24069"/>
    <s v="Bob"/>
    <s v="Rolloff"/>
    <x v="0"/>
    <x v="4"/>
    <n v="20520"/>
    <n v="10.26"/>
    <n v="1231.2"/>
    <s v="Dump &amp; Return"/>
    <s v="271495-002"/>
    <x v="0"/>
    <m/>
    <x v="2"/>
    <x v="11"/>
  </r>
  <r>
    <d v="2023-04-05T00:00:00"/>
    <n v="24094"/>
    <s v="Dave"/>
    <n v="1"/>
    <x v="2"/>
    <x v="4"/>
    <n v="9560"/>
    <n v="4.78"/>
    <n v="573.6"/>
    <m/>
    <m/>
    <x v="1"/>
    <m/>
    <x v="2"/>
    <x v="11"/>
  </r>
  <r>
    <d v="2023-04-05T00:00:00"/>
    <n v="24129"/>
    <s v="Dave"/>
    <n v="1"/>
    <x v="2"/>
    <x v="4"/>
    <n v="12980"/>
    <n v="6.49"/>
    <n v="778.80000000000007"/>
    <m/>
    <m/>
    <x v="1"/>
    <m/>
    <x v="2"/>
    <x v="11"/>
  </r>
  <r>
    <d v="2023-04-05T00:00:00"/>
    <n v="24135"/>
    <s v="Pam"/>
    <n v="2"/>
    <x v="4"/>
    <x v="4"/>
    <n v="18960"/>
    <n v="9.48"/>
    <n v="1137.6000000000001"/>
    <m/>
    <m/>
    <x v="1"/>
    <m/>
    <x v="2"/>
    <x v="11"/>
  </r>
  <r>
    <d v="2023-04-05T00:00:00"/>
    <n v="24145"/>
    <s v="Larry"/>
    <n v="3"/>
    <x v="4"/>
    <x v="4"/>
    <n v="12420"/>
    <n v="6.21"/>
    <n v="745.2"/>
    <m/>
    <m/>
    <x v="1"/>
    <m/>
    <x v="2"/>
    <x v="11"/>
  </r>
  <r>
    <d v="2023-04-05T00:00:00"/>
    <n v="24127"/>
    <s v="Scott H"/>
    <n v="4"/>
    <x v="4"/>
    <x v="4"/>
    <n v="16640"/>
    <n v="8.32"/>
    <n v="998.40000000000009"/>
    <m/>
    <m/>
    <x v="1"/>
    <m/>
    <x v="2"/>
    <x v="11"/>
  </r>
  <r>
    <d v="2023-04-05T00:00:00"/>
    <n v="24093"/>
    <s v="Bob"/>
    <s v="Rolloff"/>
    <x v="0"/>
    <x v="4"/>
    <n v="2520"/>
    <n v="1.26"/>
    <n v="151.19999999999999"/>
    <s v="Dump &amp; Return"/>
    <s v="272859-002"/>
    <x v="0"/>
    <m/>
    <x v="2"/>
    <x v="11"/>
  </r>
  <r>
    <d v="2023-04-05T00:00:00"/>
    <n v="24111"/>
    <s v="Bob"/>
    <s v="Rolloff"/>
    <x v="0"/>
    <x v="4"/>
    <n v="2900"/>
    <n v="1.45"/>
    <n v="174"/>
    <s v="Dump &amp; Return"/>
    <s v="270950-001"/>
    <x v="0"/>
    <m/>
    <x v="2"/>
    <x v="11"/>
  </r>
  <r>
    <d v="2023-04-06T00:00:00"/>
    <n v="24179"/>
    <s v="chad"/>
    <n v="4"/>
    <x v="4"/>
    <x v="4"/>
    <n v="7580"/>
    <n v="3.79"/>
    <n v="454.8"/>
    <m/>
    <m/>
    <x v="1"/>
    <s v="dump from march 29th w-4 rt"/>
    <x v="2"/>
    <x v="11"/>
  </r>
  <r>
    <d v="2023-04-06T00:00:00"/>
    <n v="24150"/>
    <s v="larry"/>
    <n v="1"/>
    <x v="4"/>
    <x v="4"/>
    <n v="7500"/>
    <n v="3.75"/>
    <n v="450"/>
    <m/>
    <m/>
    <x v="1"/>
    <m/>
    <x v="2"/>
    <x v="11"/>
  </r>
  <r>
    <d v="2023-04-06T00:00:00"/>
    <n v="24177"/>
    <s v="Larry"/>
    <n v="1"/>
    <x v="4"/>
    <x v="4"/>
    <n v="12800"/>
    <n v="6.4"/>
    <n v="768"/>
    <m/>
    <m/>
    <x v="1"/>
    <m/>
    <x v="2"/>
    <x v="11"/>
  </r>
  <r>
    <d v="2023-04-06T00:00:00"/>
    <n v="24174"/>
    <s v="Pam"/>
    <n v="2"/>
    <x v="4"/>
    <x v="4"/>
    <n v="15880"/>
    <n v="7.94"/>
    <n v="952.80000000000007"/>
    <m/>
    <m/>
    <x v="1"/>
    <m/>
    <x v="2"/>
    <x v="11"/>
  </r>
  <r>
    <d v="2023-04-06T00:00:00"/>
    <n v="24178"/>
    <s v="Dave"/>
    <n v="3"/>
    <x v="4"/>
    <x v="4"/>
    <n v="16840"/>
    <n v="8.42"/>
    <n v="1010.4"/>
    <m/>
    <m/>
    <x v="1"/>
    <m/>
    <x v="2"/>
    <x v="11"/>
  </r>
  <r>
    <d v="2023-04-06T00:00:00"/>
    <n v="24146"/>
    <s v="Bob"/>
    <s v="Rolloff"/>
    <x v="0"/>
    <x v="4"/>
    <n v="13500"/>
    <n v="6.75"/>
    <n v="810"/>
    <s v="Dump &amp; Return"/>
    <s v="266663-001"/>
    <x v="0"/>
    <m/>
    <x v="2"/>
    <x v="11"/>
  </r>
  <r>
    <d v="2023-04-06T00:00:00"/>
    <n v="24152"/>
    <s v="Bob"/>
    <s v="Rolloff"/>
    <x v="0"/>
    <x v="4"/>
    <n v="3480"/>
    <n v="1.74"/>
    <n v="208.8"/>
    <s v="Dump &amp; Return"/>
    <s v="273083-001"/>
    <x v="0"/>
    <m/>
    <x v="2"/>
    <x v="11"/>
  </r>
  <r>
    <d v="2023-04-06T00:00:00"/>
    <n v="24163"/>
    <s v="Bob"/>
    <s v="Rolloff"/>
    <x v="0"/>
    <x v="4"/>
    <n v="3980"/>
    <n v="1.99"/>
    <n v="238.8"/>
    <s v="Dump &amp; Return"/>
    <s v="261798-002"/>
    <x v="0"/>
    <m/>
    <x v="2"/>
    <x v="11"/>
  </r>
  <r>
    <d v="2023-04-06T00:00:00"/>
    <n v="24159"/>
    <s v="Paul"/>
    <s v="Rolloff"/>
    <x v="0"/>
    <x v="4"/>
    <n v="5900"/>
    <n v="2.95"/>
    <n v="354"/>
    <s v="Dump &amp; Return"/>
    <s v="12797190-001"/>
    <x v="0"/>
    <m/>
    <x v="2"/>
    <x v="11"/>
  </r>
  <r>
    <d v="2023-04-06T00:00:00"/>
    <n v="24158"/>
    <s v="Paul"/>
    <s v="Rolloff"/>
    <x v="0"/>
    <x v="4"/>
    <n v="26160"/>
    <n v="13.08"/>
    <n v="1569.6"/>
    <s v="Final Pull"/>
    <s v="12797190-001"/>
    <x v="0"/>
    <m/>
    <x v="2"/>
    <x v="11"/>
  </r>
  <r>
    <d v="2023-04-07T00:00:00"/>
    <n v="24190"/>
    <s v="Pam"/>
    <n v="1"/>
    <x v="3"/>
    <x v="4"/>
    <n v="17640"/>
    <n v="8.82"/>
    <n v="1058.4000000000001"/>
    <m/>
    <m/>
    <x v="1"/>
    <m/>
    <x v="2"/>
    <x v="11"/>
  </r>
  <r>
    <d v="2023-04-07T00:00:00"/>
    <n v="24226"/>
    <s v="Pam"/>
    <n v="1"/>
    <x v="3"/>
    <x v="4"/>
    <n v="12680"/>
    <n v="6.34"/>
    <n v="760.8"/>
    <m/>
    <m/>
    <x v="1"/>
    <m/>
    <x v="2"/>
    <x v="11"/>
  </r>
  <r>
    <d v="2023-04-07T00:00:00"/>
    <n v="24204"/>
    <s v="Brandon"/>
    <n v="2"/>
    <x v="4"/>
    <x v="4"/>
    <n v="18040"/>
    <n v="9.02"/>
    <n v="1082.3999999999999"/>
    <m/>
    <m/>
    <x v="1"/>
    <m/>
    <x v="2"/>
    <x v="11"/>
  </r>
  <r>
    <d v="2023-04-07T00:00:00"/>
    <n v="24222"/>
    <s v="Larry"/>
    <n v="3"/>
    <x v="4"/>
    <x v="4"/>
    <n v="10560"/>
    <n v="5.28"/>
    <n v="633.6"/>
    <m/>
    <m/>
    <x v="1"/>
    <m/>
    <x v="2"/>
    <x v="11"/>
  </r>
  <r>
    <d v="2023-04-07T00:00:00"/>
    <n v="24201"/>
    <s v="Bob"/>
    <s v="Rolloff"/>
    <x v="0"/>
    <x v="4"/>
    <n v="10360"/>
    <n v="5.18"/>
    <n v="621.59999999999991"/>
    <s v="Dump &amp; Return"/>
    <s v="268662-001"/>
    <x v="0"/>
    <s v="SHOA Comp #2"/>
    <x v="2"/>
    <x v="11"/>
  </r>
  <r>
    <d v="2023-04-07T00:00:00"/>
    <n v="24238"/>
    <s v="Bob"/>
    <s v="Rolloff"/>
    <x v="0"/>
    <x v="4"/>
    <n v="5506"/>
    <n v="2.7530000000000001"/>
    <n v="330.36"/>
    <s v="Final Pull"/>
    <n v="12804263"/>
    <x v="0"/>
    <m/>
    <x v="2"/>
    <x v="11"/>
  </r>
  <r>
    <d v="2023-04-07T00:00:00"/>
    <n v="24216"/>
    <s v="Paul"/>
    <s v="Rolloff"/>
    <x v="0"/>
    <x v="4"/>
    <n v="4660"/>
    <n v="2.33"/>
    <n v="279.60000000000002"/>
    <s v="Dump &amp; Return"/>
    <n v="262601"/>
    <x v="0"/>
    <m/>
    <x v="2"/>
    <x v="11"/>
  </r>
  <r>
    <d v="2023-04-07T00:00:00"/>
    <n v="24228"/>
    <s v="Paul"/>
    <s v="Rolloff"/>
    <x v="0"/>
    <x v="4"/>
    <n v="5200"/>
    <n v="2.6"/>
    <n v="312"/>
    <s v="Final Pull"/>
    <s v="12801303-002"/>
    <x v="0"/>
    <m/>
    <x v="2"/>
    <x v="11"/>
  </r>
  <r>
    <d v="2023-04-10T00:00:00"/>
    <n v="24295"/>
    <s v="Pam"/>
    <n v="1"/>
    <x v="3"/>
    <x v="4"/>
    <n v="21380"/>
    <n v="10.69"/>
    <n v="1282.8"/>
    <m/>
    <m/>
    <x v="1"/>
    <m/>
    <x v="2"/>
    <x v="11"/>
  </r>
  <r>
    <d v="2023-04-10T00:00:00"/>
    <n v="24317"/>
    <s v="Pam"/>
    <n v="1"/>
    <x v="3"/>
    <x v="4"/>
    <n v="12660"/>
    <n v="6.33"/>
    <n v="759.6"/>
    <m/>
    <m/>
    <x v="1"/>
    <m/>
    <x v="2"/>
    <x v="11"/>
  </r>
  <r>
    <d v="2023-04-10T00:00:00"/>
    <n v="24325"/>
    <s v="Larry"/>
    <n v="2"/>
    <x v="4"/>
    <x v="4"/>
    <n v="11820"/>
    <n v="5.91"/>
    <n v="709.2"/>
    <m/>
    <m/>
    <x v="1"/>
    <m/>
    <x v="2"/>
    <x v="11"/>
  </r>
  <r>
    <d v="2023-04-10T00:00:00"/>
    <n v="24324"/>
    <s v="Scott C"/>
    <n v="3"/>
    <x v="4"/>
    <x v="4"/>
    <n v="18300"/>
    <n v="9.15"/>
    <n v="1098"/>
    <m/>
    <m/>
    <x v="1"/>
    <m/>
    <x v="2"/>
    <x v="11"/>
  </r>
  <r>
    <d v="2023-04-10T00:00:00"/>
    <n v="24328"/>
    <s v="Scott H"/>
    <n v="4"/>
    <x v="4"/>
    <x v="4"/>
    <n v="11580"/>
    <n v="5.79"/>
    <n v="694.8"/>
    <m/>
    <m/>
    <x v="1"/>
    <m/>
    <x v="2"/>
    <x v="11"/>
  </r>
  <r>
    <d v="2023-04-10T00:00:00"/>
    <n v="24292"/>
    <s v="Bob"/>
    <s v="Rolloff"/>
    <x v="0"/>
    <x v="4"/>
    <n v="4020"/>
    <n v="2.0099999999999998"/>
    <n v="241.2"/>
    <s v="Dump &amp; Return"/>
    <n v="12805848"/>
    <x v="0"/>
    <m/>
    <x v="2"/>
    <x v="11"/>
  </r>
  <r>
    <d v="2023-04-10T00:00:00"/>
    <n v="24314"/>
    <s v="Bob"/>
    <s v="Rolloff"/>
    <x v="0"/>
    <x v="4"/>
    <n v="4080"/>
    <n v="2.04"/>
    <n v="244.8"/>
    <s v="Dump &amp; Return"/>
    <s v="272077-001"/>
    <x v="0"/>
    <m/>
    <x v="2"/>
    <x v="11"/>
  </r>
  <r>
    <d v="2023-04-11T00:00:00"/>
    <n v="24352"/>
    <s v="Pam"/>
    <n v="1"/>
    <x v="4"/>
    <x v="4"/>
    <n v="14180"/>
    <n v="7.09"/>
    <n v="850.8"/>
    <m/>
    <m/>
    <x v="1"/>
    <m/>
    <x v="2"/>
    <x v="11"/>
  </r>
  <r>
    <d v="2023-04-11T00:00:00"/>
    <n v="24385"/>
    <s v="Pam"/>
    <n v="1"/>
    <x v="4"/>
    <x v="4"/>
    <n v="13140"/>
    <n v="6.57"/>
    <n v="788.40000000000009"/>
    <m/>
    <m/>
    <x v="1"/>
    <m/>
    <x v="2"/>
    <x v="11"/>
  </r>
  <r>
    <d v="2023-04-11T00:00:00"/>
    <n v="24380"/>
    <s v="Scott C"/>
    <n v="2"/>
    <x v="4"/>
    <x v="4"/>
    <n v="10420"/>
    <n v="5.21"/>
    <n v="625.20000000000005"/>
    <m/>
    <m/>
    <x v="1"/>
    <m/>
    <x v="2"/>
    <x v="11"/>
  </r>
  <r>
    <d v="2023-04-11T00:00:00"/>
    <n v="24383"/>
    <s v="Larry"/>
    <n v="3"/>
    <x v="4"/>
    <x v="4"/>
    <n v="12000"/>
    <n v="6"/>
    <n v="720"/>
    <m/>
    <m/>
    <x v="1"/>
    <m/>
    <x v="2"/>
    <x v="11"/>
  </r>
  <r>
    <d v="2023-04-11T00:00:00"/>
    <n v="24374"/>
    <s v="Scott H"/>
    <n v="4"/>
    <x v="4"/>
    <x v="4"/>
    <n v="8380"/>
    <n v="4.1900000000000004"/>
    <n v="502.80000000000007"/>
    <m/>
    <m/>
    <x v="1"/>
    <m/>
    <x v="2"/>
    <x v="11"/>
  </r>
  <r>
    <d v="2023-04-11T00:00:00"/>
    <n v="24343"/>
    <s v="Bob"/>
    <s v="Rolloff"/>
    <x v="0"/>
    <x v="4"/>
    <n v="6060"/>
    <n v="3.03"/>
    <n v="363.59999999999997"/>
    <s v="Dump &amp; Return"/>
    <n v="12805848"/>
    <x v="0"/>
    <m/>
    <x v="2"/>
    <x v="11"/>
  </r>
  <r>
    <d v="2023-04-11T00:00:00"/>
    <n v="24345"/>
    <s v="Bob"/>
    <s v="Rolloff"/>
    <x v="0"/>
    <x v="4"/>
    <n v="4500"/>
    <n v="2.25"/>
    <n v="270"/>
    <s v="Dump &amp; Return"/>
    <n v="274237"/>
    <x v="0"/>
    <m/>
    <x v="2"/>
    <x v="11"/>
  </r>
  <r>
    <d v="2023-04-11T00:00:00"/>
    <n v="24361"/>
    <s v="Bob"/>
    <s v="Rolloff"/>
    <x v="0"/>
    <x v="4"/>
    <n v="7200"/>
    <n v="3.6"/>
    <n v="432"/>
    <s v="Dump &amp; Return"/>
    <n v="271296"/>
    <x v="0"/>
    <m/>
    <x v="2"/>
    <x v="11"/>
  </r>
  <r>
    <d v="2023-04-11T00:00:00"/>
    <n v="24356"/>
    <s v="Dave"/>
    <s v="Rolloff"/>
    <x v="0"/>
    <x v="4"/>
    <n v="9060"/>
    <n v="4.53"/>
    <n v="543.6"/>
    <s v="Dump &amp; Return"/>
    <n v="262601"/>
    <x v="0"/>
    <m/>
    <x v="2"/>
    <x v="11"/>
  </r>
  <r>
    <d v="2023-04-12T00:00:00"/>
    <n v="24416"/>
    <s v="Scott C"/>
    <n v="1"/>
    <x v="2"/>
    <x v="4"/>
    <n v="11480"/>
    <n v="5.74"/>
    <n v="688.80000000000007"/>
    <m/>
    <m/>
    <x v="1"/>
    <m/>
    <x v="2"/>
    <x v="11"/>
  </r>
  <r>
    <d v="2023-04-12T00:00:00"/>
    <n v="24467"/>
    <s v="Scott C"/>
    <n v="1"/>
    <x v="2"/>
    <x v="4"/>
    <n v="12700"/>
    <n v="6.35"/>
    <n v="762"/>
    <m/>
    <m/>
    <x v="1"/>
    <m/>
    <x v="2"/>
    <x v="11"/>
  </r>
  <r>
    <d v="2023-04-12T00:00:00"/>
    <n v="24453"/>
    <s v="Pam"/>
    <n v="2"/>
    <x v="4"/>
    <x v="4"/>
    <n v="18060"/>
    <n v="9.0299999999999994"/>
    <n v="1083.5999999999999"/>
    <m/>
    <m/>
    <x v="1"/>
    <m/>
    <x v="2"/>
    <x v="11"/>
  </r>
  <r>
    <d v="2023-04-12T00:00:00"/>
    <n v="24470"/>
    <s v="Larry"/>
    <n v="3"/>
    <x v="4"/>
    <x v="4"/>
    <n v="10800"/>
    <n v="5.4"/>
    <n v="648"/>
    <m/>
    <m/>
    <x v="1"/>
    <m/>
    <x v="2"/>
    <x v="11"/>
  </r>
  <r>
    <d v="2023-04-12T00:00:00"/>
    <n v="24462"/>
    <s v="Scott H"/>
    <n v="4"/>
    <x v="4"/>
    <x v="4"/>
    <n v="7880"/>
    <n v="3.94"/>
    <n v="472.8"/>
    <m/>
    <m/>
    <x v="1"/>
    <m/>
    <x v="2"/>
    <x v="11"/>
  </r>
  <r>
    <d v="2023-04-12T00:00:00"/>
    <n v="24424"/>
    <s v="Scott H"/>
    <n v="4"/>
    <x v="4"/>
    <x v="4"/>
    <n v="8480"/>
    <n v="4.24"/>
    <n v="508.8"/>
    <m/>
    <m/>
    <x v="1"/>
    <m/>
    <x v="2"/>
    <x v="11"/>
  </r>
  <r>
    <d v="2023-04-12T00:00:00"/>
    <n v="24401"/>
    <s v="Bob"/>
    <s v="Rolloff"/>
    <x v="0"/>
    <x v="4"/>
    <n v="3120"/>
    <n v="1.56"/>
    <n v="187.20000000000002"/>
    <s v="Dump &amp; Return"/>
    <s v="273083-001"/>
    <x v="0"/>
    <m/>
    <x v="2"/>
    <x v="11"/>
  </r>
  <r>
    <d v="2023-04-12T00:00:00"/>
    <n v="24405"/>
    <s v="Bob"/>
    <s v="Rolloff"/>
    <x v="0"/>
    <x v="4"/>
    <n v="4900"/>
    <n v="2.4500000000000002"/>
    <n v="294"/>
    <s v="Dump &amp; Return"/>
    <n v="12805848"/>
    <x v="0"/>
    <m/>
    <x v="2"/>
    <x v="11"/>
  </r>
  <r>
    <d v="2023-04-12T00:00:00"/>
    <n v="24419"/>
    <s v="Bob"/>
    <s v="Rolloff"/>
    <x v="0"/>
    <x v="4"/>
    <n v="2020"/>
    <n v="1.01"/>
    <n v="121.2"/>
    <s v="Dump &amp; Return"/>
    <s v="264166-002"/>
    <x v="0"/>
    <m/>
    <x v="2"/>
    <x v="11"/>
  </r>
  <r>
    <d v="2023-04-12T00:00:00"/>
    <n v="24433"/>
    <s v="Bob"/>
    <s v="Rolloff"/>
    <x v="0"/>
    <x v="4"/>
    <n v="3280"/>
    <n v="1.64"/>
    <n v="196.79999999999998"/>
    <s v="Dump &amp; Return"/>
    <s v="270950-001"/>
    <x v="0"/>
    <m/>
    <x v="2"/>
    <x v="11"/>
  </r>
  <r>
    <d v="2023-04-12T00:00:00"/>
    <n v="24420"/>
    <s v="Paul"/>
    <s v="Rolloff"/>
    <x v="0"/>
    <x v="4"/>
    <n v="2740"/>
    <n v="1.37"/>
    <n v="164.4"/>
    <s v="Dump &amp; Return"/>
    <n v="270389"/>
    <x v="0"/>
    <m/>
    <x v="2"/>
    <x v="11"/>
  </r>
  <r>
    <d v="2023-04-12T00:00:00"/>
    <n v="24427"/>
    <s v="Paul"/>
    <s v="Rolloff"/>
    <x v="0"/>
    <x v="4"/>
    <n v="3360"/>
    <n v="1.68"/>
    <n v="201.6"/>
    <s v="Dump &amp; Return"/>
    <n v="263833"/>
    <x v="0"/>
    <m/>
    <x v="2"/>
    <x v="11"/>
  </r>
  <r>
    <d v="2023-04-13T00:00:00"/>
    <n v="24482"/>
    <s v="Larry"/>
    <n v="1"/>
    <x v="4"/>
    <x v="4"/>
    <n v="15420"/>
    <n v="7.71"/>
    <n v="925.2"/>
    <m/>
    <m/>
    <x v="1"/>
    <m/>
    <x v="2"/>
    <x v="11"/>
  </r>
  <r>
    <d v="2023-04-13T00:00:00"/>
    <n v="24533"/>
    <s v="Larry"/>
    <n v="1"/>
    <x v="4"/>
    <x v="4"/>
    <n v="13400"/>
    <n v="6.7"/>
    <n v="804"/>
    <m/>
    <m/>
    <x v="1"/>
    <m/>
    <x v="2"/>
    <x v="11"/>
  </r>
  <r>
    <d v="2023-04-13T00:00:00"/>
    <d v="1967-02-20T00:00:00"/>
    <s v="Pam"/>
    <n v="2"/>
    <x v="4"/>
    <x v="4"/>
    <n v="17920"/>
    <n v="8.9600000000000009"/>
    <n v="1075.2"/>
    <m/>
    <m/>
    <x v="1"/>
    <m/>
    <x v="2"/>
    <x v="11"/>
  </r>
  <r>
    <d v="2023-04-13T00:00:00"/>
    <n v="24517"/>
    <s v="Scott C"/>
    <n v="3"/>
    <x v="4"/>
    <x v="4"/>
    <n v="15120"/>
    <n v="7.56"/>
    <n v="907.19999999999993"/>
    <m/>
    <m/>
    <x v="1"/>
    <m/>
    <x v="2"/>
    <x v="11"/>
  </r>
  <r>
    <d v="2023-04-12T00:00:00"/>
    <n v="24449"/>
    <s v="Paul"/>
    <s v="Rolloff"/>
    <x v="0"/>
    <x v="4"/>
    <n v="9560"/>
    <n v="4.78"/>
    <n v="573.6"/>
    <s v="Dump &amp; Return"/>
    <s v="268662-001"/>
    <x v="0"/>
    <s v="SHOA Comp #1"/>
    <x v="2"/>
    <x v="11"/>
  </r>
  <r>
    <d v="2023-04-13T00:00:00"/>
    <n v="24483"/>
    <s v="Bob"/>
    <s v="Rolloff"/>
    <x v="0"/>
    <x v="4"/>
    <n v="3960"/>
    <n v="1.98"/>
    <n v="237.6"/>
    <s v="Dump &amp; Return"/>
    <n v="270658"/>
    <x v="0"/>
    <m/>
    <x v="2"/>
    <x v="11"/>
  </r>
  <r>
    <d v="2023-04-13T00:00:00"/>
    <n v="24509"/>
    <s v="Bob"/>
    <s v="Rolloff"/>
    <x v="0"/>
    <x v="4"/>
    <n v="3320"/>
    <n v="1.66"/>
    <n v="199.2"/>
    <s v="Final Pull"/>
    <n v="12805835"/>
    <x v="0"/>
    <m/>
    <x v="2"/>
    <x v="11"/>
  </r>
  <r>
    <d v="2023-04-14T00:00:00"/>
    <n v="24548"/>
    <s v="Pam"/>
    <n v="1"/>
    <x v="3"/>
    <x v="4"/>
    <n v="17200"/>
    <n v="8.6"/>
    <n v="1032"/>
    <m/>
    <m/>
    <x v="1"/>
    <m/>
    <x v="2"/>
    <x v="11"/>
  </r>
  <r>
    <d v="2023-04-14T00:00:00"/>
    <n v="24590"/>
    <s v="Pam"/>
    <n v="1"/>
    <x v="3"/>
    <x v="4"/>
    <n v="13740"/>
    <n v="6.87"/>
    <n v="824.4"/>
    <m/>
    <m/>
    <x v="1"/>
    <m/>
    <x v="2"/>
    <x v="11"/>
  </r>
  <r>
    <d v="2023-04-14T00:00:00"/>
    <n v="24580"/>
    <s v="Scott C"/>
    <n v="2"/>
    <x v="4"/>
    <x v="4"/>
    <n v="18320"/>
    <n v="9.16"/>
    <n v="1099.2"/>
    <m/>
    <m/>
    <x v="1"/>
    <m/>
    <x v="2"/>
    <x v="11"/>
  </r>
  <r>
    <d v="2023-04-14T00:00:00"/>
    <n v="24606"/>
    <s v="Brandon"/>
    <n v="3"/>
    <x v="4"/>
    <x v="4"/>
    <n v="12300"/>
    <n v="6.15"/>
    <n v="738"/>
    <m/>
    <m/>
    <x v="1"/>
    <m/>
    <x v="2"/>
    <x v="11"/>
  </r>
  <r>
    <d v="2023-04-14T00:00:00"/>
    <n v="24554"/>
    <s v="Dave"/>
    <s v="Rolloff"/>
    <x v="0"/>
    <x v="4"/>
    <n v="4160"/>
    <n v="2.08"/>
    <n v="249.60000000000002"/>
    <s v="Dump &amp; Return"/>
    <n v="272234"/>
    <x v="0"/>
    <m/>
    <x v="2"/>
    <x v="11"/>
  </r>
  <r>
    <d v="2023-04-14T00:00:00"/>
    <n v="24552"/>
    <s v="Dave"/>
    <s v="Rolloff"/>
    <x v="1"/>
    <x v="4"/>
    <n v="1640"/>
    <n v="0.82"/>
    <n v="98.399999999999991"/>
    <s v="Dump &amp; Return"/>
    <s v="268662-002"/>
    <x v="4"/>
    <s v="SHOA OCC"/>
    <x v="0"/>
    <x v="11"/>
  </r>
  <r>
    <d v="2023-04-14T00:00:00"/>
    <n v="24564"/>
    <s v="Dave"/>
    <s v="Rolloff"/>
    <x v="0"/>
    <x v="4"/>
    <n v="2480"/>
    <n v="1.24"/>
    <n v="148.80000000000001"/>
    <s v="Dump &amp; Return"/>
    <n v="269949"/>
    <x v="0"/>
    <m/>
    <x v="2"/>
    <x v="11"/>
  </r>
  <r>
    <d v="2023-04-14T00:00:00"/>
    <n v="24574"/>
    <s v="Dave"/>
    <s v="Rolloff"/>
    <x v="0"/>
    <x v="4"/>
    <n v="8100"/>
    <n v="4.05"/>
    <n v="486"/>
    <s v="Final Pull"/>
    <s v="12800437-002"/>
    <x v="0"/>
    <m/>
    <x v="2"/>
    <x v="11"/>
  </r>
  <r>
    <d v="2023-04-17T00:00:00"/>
    <n v="24685"/>
    <s v="Pam"/>
    <n v="1"/>
    <x v="3"/>
    <x v="4"/>
    <n v="16900"/>
    <n v="8.4499999999999993"/>
    <n v="1013.9999999999999"/>
    <m/>
    <m/>
    <x v="1"/>
    <m/>
    <x v="2"/>
    <x v="11"/>
  </r>
  <r>
    <d v="2023-04-17T00:00:00"/>
    <n v="24723"/>
    <s v="Pam"/>
    <n v="1"/>
    <x v="3"/>
    <x v="4"/>
    <n v="12100"/>
    <n v="6.05"/>
    <n v="726"/>
    <m/>
    <m/>
    <x v="1"/>
    <m/>
    <x v="2"/>
    <x v="11"/>
  </r>
  <r>
    <d v="2023-04-17T00:00:00"/>
    <n v="24728"/>
    <s v="Chad"/>
    <n v="2"/>
    <x v="4"/>
    <x v="4"/>
    <n v="10960"/>
    <n v="5.48"/>
    <n v="657.6"/>
    <m/>
    <m/>
    <x v="1"/>
    <m/>
    <x v="2"/>
    <x v="11"/>
  </r>
  <r>
    <d v="2023-04-17T00:00:00"/>
    <n v="24725"/>
    <s v="Scott C"/>
    <n v="3"/>
    <x v="4"/>
    <x v="4"/>
    <n v="18120"/>
    <n v="9.06"/>
    <n v="1087.2"/>
    <m/>
    <m/>
    <x v="1"/>
    <m/>
    <x v="2"/>
    <x v="11"/>
  </r>
  <r>
    <d v="2023-04-17T00:00:00"/>
    <n v="24738"/>
    <s v="Scott H"/>
    <n v="4"/>
    <x v="4"/>
    <x v="4"/>
    <n v="11300"/>
    <n v="5.65"/>
    <n v="678"/>
    <m/>
    <m/>
    <x v="1"/>
    <m/>
    <x v="2"/>
    <x v="11"/>
  </r>
  <r>
    <d v="2023-04-17T00:00:00"/>
    <n v="24679"/>
    <s v="Dave"/>
    <s v="Rolloff"/>
    <x v="0"/>
    <x v="4"/>
    <n v="3980"/>
    <n v="1.99"/>
    <n v="238.8"/>
    <s v="Final Pull"/>
    <s v="261798-002"/>
    <x v="0"/>
    <m/>
    <x v="2"/>
    <x v="11"/>
  </r>
  <r>
    <d v="2023-04-17T00:00:00"/>
    <n v="24702"/>
    <s v="Dave"/>
    <s v="Rolloff"/>
    <x v="0"/>
    <x v="4"/>
    <n v="6340"/>
    <n v="3.17"/>
    <n v="380.4"/>
    <s v="Final Pull"/>
    <n v="12804485"/>
    <x v="0"/>
    <m/>
    <x v="2"/>
    <x v="11"/>
  </r>
  <r>
    <d v="2023-04-17T00:00:00"/>
    <n v="24714"/>
    <s v="Bob"/>
    <s v="Rolloff"/>
    <x v="0"/>
    <x v="4"/>
    <n v="6320"/>
    <n v="3.16"/>
    <n v="379.20000000000005"/>
    <s v="Dump &amp; Return"/>
    <n v="262601"/>
    <x v="0"/>
    <m/>
    <x v="2"/>
    <x v="11"/>
  </r>
  <r>
    <d v="2023-04-17T00:00:00"/>
    <n v="24730"/>
    <s v="Bob"/>
    <s v="Rolloff"/>
    <x v="0"/>
    <x v="4"/>
    <n v="4360"/>
    <n v="2.1800000000000002"/>
    <n v="261.60000000000002"/>
    <s v="Dump &amp; Return"/>
    <s v="12797190-001"/>
    <x v="0"/>
    <s v="Weyco trash"/>
    <x v="2"/>
    <x v="11"/>
  </r>
  <r>
    <d v="2023-04-18T00:00:00"/>
    <n v="24753"/>
    <s v="Pam"/>
    <n v="1"/>
    <x v="4"/>
    <x v="4"/>
    <n v="12660"/>
    <n v="6.33"/>
    <n v="759.6"/>
    <m/>
    <m/>
    <x v="1"/>
    <m/>
    <x v="2"/>
    <x v="11"/>
  </r>
  <r>
    <d v="2023-04-18T00:00:00"/>
    <n v="24781"/>
    <s v="Pam"/>
    <n v="1"/>
    <x v="4"/>
    <x v="4"/>
    <n v="10160"/>
    <n v="5.08"/>
    <n v="609.6"/>
    <m/>
    <m/>
    <x v="1"/>
    <m/>
    <x v="2"/>
    <x v="11"/>
  </r>
  <r>
    <d v="2023-04-18T00:00:00"/>
    <n v="24782"/>
    <s v="Scott C"/>
    <n v="2"/>
    <x v="4"/>
    <x v="4"/>
    <n v="9160"/>
    <n v="4.58"/>
    <n v="549.6"/>
    <m/>
    <m/>
    <x v="1"/>
    <m/>
    <x v="2"/>
    <x v="11"/>
  </r>
  <r>
    <d v="2023-04-18T00:00:00"/>
    <n v="24783"/>
    <s v="Larry"/>
    <n v="3"/>
    <x v="4"/>
    <x v="4"/>
    <n v="16720"/>
    <n v="8.36"/>
    <n v="1003.1999999999999"/>
    <m/>
    <m/>
    <x v="1"/>
    <m/>
    <x v="2"/>
    <x v="11"/>
  </r>
  <r>
    <d v="2023-04-18T00:00:00"/>
    <n v="24776"/>
    <s v="Scott H"/>
    <n v="4"/>
    <x v="4"/>
    <x v="4"/>
    <n v="8580"/>
    <n v="4.29"/>
    <n v="514.79999999999995"/>
    <m/>
    <m/>
    <x v="1"/>
    <m/>
    <x v="2"/>
    <x v="11"/>
  </r>
  <r>
    <d v="2023-04-18T00:00:00"/>
    <n v="24774"/>
    <s v="Bob"/>
    <s v="Rolloff"/>
    <x v="0"/>
    <x v="4"/>
    <n v="7000"/>
    <n v="3.5"/>
    <n v="420"/>
    <s v="Dump &amp; Return"/>
    <s v="268662-001"/>
    <x v="0"/>
    <s v="SHOA Comp #1"/>
    <x v="2"/>
    <x v="11"/>
  </r>
  <r>
    <d v="2023-04-18T00:00:00"/>
    <n v="24748"/>
    <s v="Bob"/>
    <s v="Rolloff"/>
    <x v="0"/>
    <x v="4"/>
    <n v="13960"/>
    <n v="6.98"/>
    <n v="837.6"/>
    <s v="Dump &amp; Return"/>
    <s v="268662-001"/>
    <x v="0"/>
    <s v="SHOA Comp #2"/>
    <x v="2"/>
    <x v="11"/>
  </r>
  <r>
    <d v="2023-04-18T00:00:00"/>
    <n v="24779"/>
    <s v="Dave"/>
    <s v="Rolloff"/>
    <x v="0"/>
    <x v="4"/>
    <n v="19380"/>
    <n v="9.69"/>
    <n v="1162.8"/>
    <s v="Dump &amp; Return"/>
    <s v="12797190-001"/>
    <x v="0"/>
    <s v="Weyco trash"/>
    <x v="2"/>
    <x v="11"/>
  </r>
  <r>
    <d v="2023-04-19T00:00:00"/>
    <n v="24851"/>
    <s v="Scott C"/>
    <n v="1"/>
    <x v="2"/>
    <x v="4"/>
    <n v="12020"/>
    <n v="6.01"/>
    <n v="721.19999999999993"/>
    <m/>
    <m/>
    <x v="1"/>
    <m/>
    <x v="2"/>
    <x v="11"/>
  </r>
  <r>
    <d v="2023-04-19T00:00:00"/>
    <n v="24802"/>
    <s v="Scott C"/>
    <n v="1"/>
    <x v="2"/>
    <x v="4"/>
    <n v="8660"/>
    <n v="4.33"/>
    <n v="519.6"/>
    <m/>
    <m/>
    <x v="1"/>
    <m/>
    <x v="2"/>
    <x v="11"/>
  </r>
  <r>
    <d v="2023-04-19T00:00:00"/>
    <n v="24835"/>
    <s v="Pam"/>
    <n v="2"/>
    <x v="4"/>
    <x v="4"/>
    <n v="16660"/>
    <n v="8.33"/>
    <n v="999.6"/>
    <m/>
    <m/>
    <x v="1"/>
    <m/>
    <x v="2"/>
    <x v="11"/>
  </r>
  <r>
    <d v="2023-04-19T00:00:00"/>
    <n v="24853"/>
    <s v="Larry"/>
    <n v="3"/>
    <x v="4"/>
    <x v="4"/>
    <n v="10660"/>
    <n v="5.33"/>
    <n v="639.6"/>
    <m/>
    <m/>
    <x v="1"/>
    <m/>
    <x v="2"/>
    <x v="11"/>
  </r>
  <r>
    <d v="2023-04-19T00:00:00"/>
    <n v="24836"/>
    <s v="Scott H"/>
    <n v="4"/>
    <x v="4"/>
    <x v="4"/>
    <n v="15140"/>
    <n v="7.57"/>
    <n v="908.40000000000009"/>
    <m/>
    <m/>
    <x v="1"/>
    <m/>
    <x v="2"/>
    <x v="11"/>
  </r>
  <r>
    <d v="2023-04-19T00:00:00"/>
    <n v="24855"/>
    <s v="Bob"/>
    <s v="Rolloff"/>
    <x v="0"/>
    <x v="4"/>
    <n v="6740"/>
    <n v="3.37"/>
    <n v="404.40000000000003"/>
    <s v="Final Pull"/>
    <s v="263188-002"/>
    <x v="0"/>
    <m/>
    <x v="2"/>
    <x v="11"/>
  </r>
  <r>
    <d v="2023-04-19T00:00:00"/>
    <n v="24832"/>
    <s v="Bob"/>
    <s v="Rolloff"/>
    <x v="0"/>
    <x v="4"/>
    <n v="3660"/>
    <n v="1.83"/>
    <n v="219.60000000000002"/>
    <s v="Dump &amp; Return"/>
    <s v="270950-001"/>
    <x v="0"/>
    <m/>
    <x v="2"/>
    <x v="11"/>
  </r>
  <r>
    <d v="2023-04-19T00:00:00"/>
    <n v="24820"/>
    <s v="Bob"/>
    <s v="Rolloff"/>
    <x v="0"/>
    <x v="4"/>
    <n v="10900"/>
    <n v="5.45"/>
    <n v="654"/>
    <s v="Dump &amp; Return"/>
    <n v="12805947"/>
    <x v="0"/>
    <m/>
    <x v="2"/>
    <x v="11"/>
  </r>
  <r>
    <d v="2023-04-19T00:00:00"/>
    <n v="24796"/>
    <s v="Bob"/>
    <s v="Rolloff"/>
    <x v="0"/>
    <x v="4"/>
    <n v="3200"/>
    <n v="1.6"/>
    <n v="192"/>
    <s v="Final Pull"/>
    <n v="12805848"/>
    <x v="0"/>
    <m/>
    <x v="2"/>
    <x v="11"/>
  </r>
  <r>
    <d v="2023-04-20T00:00:00"/>
    <n v="24862"/>
    <s v="Larry"/>
    <n v="1"/>
    <x v="4"/>
    <x v="4"/>
    <n v="8660"/>
    <n v="4.33"/>
    <n v="519.6"/>
    <m/>
    <m/>
    <x v="1"/>
    <m/>
    <x v="2"/>
    <x v="11"/>
  </r>
  <r>
    <d v="2023-04-20T00:00:00"/>
    <n v="24904"/>
    <s v="Larry"/>
    <n v="1"/>
    <x v="4"/>
    <x v="4"/>
    <n v="12720"/>
    <n v="6.36"/>
    <n v="763.2"/>
    <m/>
    <m/>
    <x v="1"/>
    <m/>
    <x v="2"/>
    <x v="11"/>
  </r>
  <r>
    <d v="2023-04-20T00:00:00"/>
    <n v="24893"/>
    <s v="Pam"/>
    <n v="2"/>
    <x v="4"/>
    <x v="4"/>
    <n v="15240"/>
    <n v="7.62"/>
    <n v="914.4"/>
    <m/>
    <m/>
    <x v="1"/>
    <m/>
    <x v="2"/>
    <x v="11"/>
  </r>
  <r>
    <d v="2023-04-20T00:00:00"/>
    <n v="24895"/>
    <s v="Scott C"/>
    <n v="3"/>
    <x v="4"/>
    <x v="4"/>
    <n v="13060"/>
    <n v="6.53"/>
    <n v="783.6"/>
    <m/>
    <m/>
    <x v="1"/>
    <m/>
    <x v="2"/>
    <x v="11"/>
  </r>
  <r>
    <d v="2023-04-20T00:00:00"/>
    <n v="24889"/>
    <s v="Bob"/>
    <s v="Rolloff"/>
    <x v="0"/>
    <x v="4"/>
    <n v="5360"/>
    <n v="2.68"/>
    <n v="321.60000000000002"/>
    <s v="Dump &amp; Return"/>
    <n v="263310"/>
    <x v="0"/>
    <m/>
    <x v="2"/>
    <x v="11"/>
  </r>
  <r>
    <d v="2023-04-20T00:00:00"/>
    <n v="24888"/>
    <s v="Dave"/>
    <s v="Rolloff"/>
    <x v="0"/>
    <x v="4"/>
    <n v="15820"/>
    <n v="7.91"/>
    <n v="949.2"/>
    <s v="Final Pull"/>
    <n v="12805947"/>
    <x v="0"/>
    <m/>
    <x v="2"/>
    <x v="11"/>
  </r>
  <r>
    <d v="2023-04-20T00:00:00"/>
    <n v="24857"/>
    <s v="Paul"/>
    <s v="Rolloff"/>
    <x v="0"/>
    <x v="4"/>
    <n v="8300"/>
    <n v="4.1500000000000004"/>
    <n v="498.00000000000006"/>
    <s v="Dump &amp; Return"/>
    <n v="262601"/>
    <x v="0"/>
    <m/>
    <x v="2"/>
    <x v="11"/>
  </r>
  <r>
    <d v="2023-04-20T00:00:00"/>
    <n v="24875"/>
    <s v="Paul"/>
    <s v="Rolloff"/>
    <x v="0"/>
    <x v="4"/>
    <n v="11000"/>
    <n v="5.5"/>
    <n v="660"/>
    <s v="Dump &amp; Return"/>
    <n v="262601"/>
    <x v="0"/>
    <m/>
    <x v="2"/>
    <x v="11"/>
  </r>
  <r>
    <d v="2023-04-20T00:00:00"/>
    <n v="24891"/>
    <s v="Paul"/>
    <s v="Rolloff"/>
    <x v="0"/>
    <x v="4"/>
    <n v="4260"/>
    <n v="2.13"/>
    <n v="255.6"/>
    <s v="Dump &amp; Return"/>
    <n v="271296"/>
    <x v="0"/>
    <m/>
    <x v="2"/>
    <x v="11"/>
  </r>
  <r>
    <d v="2023-04-20T00:00:00"/>
    <n v="24868"/>
    <s v="Chad"/>
    <s v="Rolloff"/>
    <x v="0"/>
    <x v="4"/>
    <n v="5100"/>
    <n v="2.5499999999999998"/>
    <n v="306"/>
    <s v="Dump &amp; Return"/>
    <s v="273083-001"/>
    <x v="0"/>
    <m/>
    <x v="2"/>
    <x v="11"/>
  </r>
  <r>
    <d v="2023-04-20T00:00:00"/>
    <n v="24877"/>
    <s v="Chad"/>
    <s v="Rolloff"/>
    <x v="0"/>
    <x v="4"/>
    <n v="6760"/>
    <n v="3.38"/>
    <n v="405.59999999999997"/>
    <s v="Dump &amp; Return"/>
    <n v="271296"/>
    <x v="0"/>
    <m/>
    <x v="2"/>
    <x v="11"/>
  </r>
  <r>
    <d v="2023-04-21T00:00:00"/>
    <n v="24914"/>
    <s v="Pam"/>
    <n v="1"/>
    <x v="3"/>
    <x v="4"/>
    <n v="14200"/>
    <n v="7.1"/>
    <n v="852"/>
    <m/>
    <m/>
    <x v="1"/>
    <m/>
    <x v="2"/>
    <x v="11"/>
  </r>
  <r>
    <d v="2023-04-21T00:00:00"/>
    <n v="24957"/>
    <s v="Pam"/>
    <n v="1"/>
    <x v="3"/>
    <x v="4"/>
    <n v="11960"/>
    <n v="5.98"/>
    <n v="717.6"/>
    <m/>
    <m/>
    <x v="1"/>
    <m/>
    <x v="2"/>
    <x v="11"/>
  </r>
  <r>
    <d v="2023-04-21T00:00:00"/>
    <n v="24950"/>
    <s v="Scott C"/>
    <n v="2"/>
    <x v="4"/>
    <x v="4"/>
    <n v="17240"/>
    <n v="8.6199999999999992"/>
    <n v="1034.3999999999999"/>
    <m/>
    <m/>
    <x v="1"/>
    <m/>
    <x v="2"/>
    <x v="11"/>
  </r>
  <r>
    <d v="2023-04-21T00:00:00"/>
    <n v="24959"/>
    <s v="Larry"/>
    <n v="3"/>
    <x v="4"/>
    <x v="4"/>
    <n v="9520"/>
    <n v="4.76"/>
    <n v="571.19999999999993"/>
    <m/>
    <m/>
    <x v="1"/>
    <m/>
    <x v="2"/>
    <x v="11"/>
  </r>
  <r>
    <d v="2023-04-21T00:00:00"/>
    <n v="24927"/>
    <s v="Paul"/>
    <s v="Rolloff"/>
    <x v="0"/>
    <x v="4"/>
    <n v="5160"/>
    <n v="2.58"/>
    <n v="309.60000000000002"/>
    <s v="Final Pull"/>
    <s v="272824-002"/>
    <x v="0"/>
    <m/>
    <x v="2"/>
    <x v="11"/>
  </r>
  <r>
    <d v="2023-04-24T00:00:00"/>
    <n v="25048"/>
    <s v="Pam"/>
    <n v="1"/>
    <x v="3"/>
    <x v="4"/>
    <n v="20920"/>
    <n v="10.46"/>
    <n v="1255.2"/>
    <m/>
    <m/>
    <x v="1"/>
    <m/>
    <x v="2"/>
    <x v="11"/>
  </r>
  <r>
    <d v="2023-04-24T00:00:00"/>
    <n v="25095"/>
    <s v="Pam"/>
    <n v="1"/>
    <x v="3"/>
    <x v="4"/>
    <n v="14400"/>
    <n v="7.2"/>
    <n v="864"/>
    <m/>
    <m/>
    <x v="1"/>
    <m/>
    <x v="2"/>
    <x v="11"/>
  </r>
  <r>
    <d v="2023-04-24T00:00:00"/>
    <n v="25096"/>
    <s v="Larry"/>
    <n v="2"/>
    <x v="4"/>
    <x v="4"/>
    <n v="10900"/>
    <n v="5.45"/>
    <n v="654"/>
    <m/>
    <m/>
    <x v="1"/>
    <m/>
    <x v="2"/>
    <x v="11"/>
  </r>
  <r>
    <d v="2023-04-24T00:00:00"/>
    <n v="25092"/>
    <s v="Scott C"/>
    <n v="3"/>
    <x v="4"/>
    <x v="4"/>
    <n v="18420"/>
    <n v="9.2100000000000009"/>
    <n v="1105.2"/>
    <m/>
    <m/>
    <x v="1"/>
    <m/>
    <x v="2"/>
    <x v="11"/>
  </r>
  <r>
    <d v="2023-04-24T00:00:00"/>
    <n v="25099"/>
    <s v="Scott H"/>
    <n v="4"/>
    <x v="4"/>
    <x v="4"/>
    <n v="9960"/>
    <n v="4.9800000000000004"/>
    <n v="597.6"/>
    <m/>
    <m/>
    <x v="1"/>
    <m/>
    <x v="2"/>
    <x v="11"/>
  </r>
  <r>
    <d v="2023-04-24T00:00:00"/>
    <n v="25057"/>
    <s v="Bob"/>
    <s v="Rolloff"/>
    <x v="0"/>
    <x v="4"/>
    <n v="4220"/>
    <n v="2.11"/>
    <n v="253.2"/>
    <s v="Dump &amp; Return"/>
    <n v="266390"/>
    <x v="0"/>
    <m/>
    <x v="2"/>
    <x v="11"/>
  </r>
  <r>
    <d v="2023-04-24T00:00:00"/>
    <n v="25061"/>
    <s v="Bob"/>
    <s v="Rolloff"/>
    <x v="0"/>
    <x v="4"/>
    <n v="1200"/>
    <n v="0.6"/>
    <n v="72"/>
    <s v="Final Pull"/>
    <s v="12798506-002"/>
    <x v="0"/>
    <m/>
    <x v="2"/>
    <x v="11"/>
  </r>
  <r>
    <d v="2023-04-24T00:00:00"/>
    <n v="25082"/>
    <s v="Bob"/>
    <s v="Rolloff"/>
    <x v="0"/>
    <x v="4"/>
    <n v="6260"/>
    <n v="3.13"/>
    <n v="375.59999999999997"/>
    <s v="Dump &amp; Return"/>
    <s v="266702-002"/>
    <x v="0"/>
    <m/>
    <x v="2"/>
    <x v="11"/>
  </r>
  <r>
    <d v="2023-04-25T00:00:00"/>
    <n v="25141"/>
    <s v="Pam"/>
    <n v="1"/>
    <x v="4"/>
    <x v="4"/>
    <n v="14040"/>
    <n v="7.02"/>
    <n v="842.4"/>
    <m/>
    <m/>
    <x v="1"/>
    <m/>
    <x v="2"/>
    <x v="11"/>
  </r>
  <r>
    <d v="2023-04-25T00:00:00"/>
    <n v="25170"/>
    <s v="Pam"/>
    <n v="1"/>
    <x v="4"/>
    <x v="4"/>
    <n v="12220"/>
    <n v="6.11"/>
    <n v="733.2"/>
    <m/>
    <m/>
    <x v="1"/>
    <m/>
    <x v="2"/>
    <x v="11"/>
  </r>
  <r>
    <d v="2023-04-25T00:00:00"/>
    <n v="25171"/>
    <s v="Scott C"/>
    <n v="2"/>
    <x v="4"/>
    <x v="4"/>
    <n v="8760"/>
    <n v="4.38"/>
    <n v="525.6"/>
    <m/>
    <m/>
    <x v="1"/>
    <m/>
    <x v="2"/>
    <x v="11"/>
  </r>
  <r>
    <d v="2023-04-25T00:00:00"/>
    <n v="25173"/>
    <s v="Larry"/>
    <n v="3"/>
    <x v="4"/>
    <x v="4"/>
    <n v="20560"/>
    <n v="10.28"/>
    <n v="1233.5999999999999"/>
    <m/>
    <m/>
    <x v="1"/>
    <m/>
    <x v="2"/>
    <x v="11"/>
  </r>
  <r>
    <d v="2023-04-25T00:00:00"/>
    <n v="25161"/>
    <s v="Scott H"/>
    <n v="4"/>
    <x v="4"/>
    <x v="4"/>
    <n v="8360"/>
    <n v="4.18"/>
    <n v="501.59999999999997"/>
    <m/>
    <m/>
    <x v="1"/>
    <m/>
    <x v="2"/>
    <x v="11"/>
  </r>
  <r>
    <d v="2023-04-25T00:00:00"/>
    <n v="25142"/>
    <s v="Paul"/>
    <s v="Rolloff"/>
    <x v="0"/>
    <x v="4"/>
    <n v="3440"/>
    <n v="1.72"/>
    <n v="206.4"/>
    <s v="Dump &amp; Return"/>
    <s v="269155-002"/>
    <x v="0"/>
    <m/>
    <x v="2"/>
    <x v="11"/>
  </r>
  <r>
    <d v="2023-04-25T00:00:00"/>
    <n v="25146"/>
    <s v="Paul"/>
    <s v="Rolloff"/>
    <x v="0"/>
    <x v="4"/>
    <n v="7800"/>
    <n v="3.9"/>
    <n v="468"/>
    <s v="Dump &amp; Return"/>
    <n v="271296"/>
    <x v="0"/>
    <m/>
    <x v="2"/>
    <x v="11"/>
  </r>
  <r>
    <d v="2023-04-25T00:00:00"/>
    <n v="25121"/>
    <s v="Dave"/>
    <s v="Rolloff"/>
    <x v="0"/>
    <x v="4"/>
    <n v="2620"/>
    <n v="1.31"/>
    <n v="157.20000000000002"/>
    <s v="Dump &amp; Return"/>
    <n v="12798338"/>
    <x v="0"/>
    <m/>
    <x v="2"/>
    <x v="11"/>
  </r>
  <r>
    <d v="2023-04-25T00:00:00"/>
    <n v="25122"/>
    <s v="Dave"/>
    <s v="Rolloff"/>
    <x v="0"/>
    <x v="4"/>
    <n v="620"/>
    <n v="0.31"/>
    <n v="37.200000000000003"/>
    <s v="Final Pull"/>
    <s v="12798506-001"/>
    <x v="0"/>
    <m/>
    <x v="2"/>
    <x v="11"/>
  </r>
  <r>
    <d v="2023-04-25T00:00:00"/>
    <n v="25123"/>
    <s v="Dave"/>
    <s v="Rolloff"/>
    <x v="0"/>
    <x v="4"/>
    <n v="5400"/>
    <n v="2.7"/>
    <n v="324"/>
    <s v="Dump &amp; Return"/>
    <n v="274237"/>
    <x v="0"/>
    <m/>
    <x v="2"/>
    <x v="11"/>
  </r>
  <r>
    <d v="2023-04-25T00:00:00"/>
    <n v="25137"/>
    <s v="Dave"/>
    <s v="Rolloff"/>
    <x v="0"/>
    <x v="4"/>
    <n v="10300"/>
    <n v="5.15"/>
    <n v="618"/>
    <s v="Dump &amp; Return"/>
    <n v="264619"/>
    <x v="0"/>
    <m/>
    <x v="2"/>
    <x v="11"/>
  </r>
  <r>
    <d v="2023-04-25T00:00:00"/>
    <n v="25152"/>
    <s v="Dave"/>
    <s v="Rolloff"/>
    <x v="1"/>
    <x v="4"/>
    <n v="2260"/>
    <n v="1.1299999999999999"/>
    <n v="135.6"/>
    <m/>
    <m/>
    <x v="5"/>
    <s v="LB Comingle"/>
    <x v="2"/>
    <x v="11"/>
  </r>
  <r>
    <d v="2023-04-25T00:00:00"/>
    <n v="25158"/>
    <s v="Dave"/>
    <s v="Rolloff"/>
    <x v="0"/>
    <x v="4"/>
    <n v="5920"/>
    <n v="2.96"/>
    <n v="355.2"/>
    <s v="Dump &amp; Return"/>
    <n v="12806152"/>
    <x v="0"/>
    <m/>
    <x v="2"/>
    <x v="11"/>
  </r>
  <r>
    <d v="2023-04-25T00:00:00"/>
    <n v="25166"/>
    <s v="Paul"/>
    <s v="Rolloff"/>
    <x v="0"/>
    <x v="4"/>
    <n v="11280"/>
    <n v="5.64"/>
    <n v="676.8"/>
    <s v="Dump &amp; Return"/>
    <s v="268662-001"/>
    <x v="0"/>
    <s v="SHOA Comp #2"/>
    <x v="2"/>
    <x v="11"/>
  </r>
  <r>
    <d v="2023-04-26T00:00:00"/>
    <n v="25208"/>
    <s v="Scott C"/>
    <n v="1"/>
    <x v="2"/>
    <x v="4"/>
    <n v="9840"/>
    <n v="4.92"/>
    <n v="590.4"/>
    <m/>
    <m/>
    <x v="1"/>
    <m/>
    <x v="2"/>
    <x v="11"/>
  </r>
  <r>
    <d v="2023-04-26T00:00:00"/>
    <n v="25250"/>
    <s v="Scott C"/>
    <n v="1"/>
    <x v="2"/>
    <x v="4"/>
    <n v="12940"/>
    <n v="6.47"/>
    <n v="776.4"/>
    <m/>
    <m/>
    <x v="1"/>
    <m/>
    <x v="2"/>
    <x v="11"/>
  </r>
  <r>
    <d v="2023-04-26T00:00:00"/>
    <n v="25249"/>
    <s v="Pam"/>
    <n v="2"/>
    <x v="4"/>
    <x v="4"/>
    <n v="17140"/>
    <n v="8.57"/>
    <n v="1028.4000000000001"/>
    <m/>
    <m/>
    <x v="1"/>
    <m/>
    <x v="2"/>
    <x v="11"/>
  </r>
  <r>
    <d v="2023-04-26T00:00:00"/>
    <n v="25253"/>
    <s v="Larry"/>
    <n v="3"/>
    <x v="4"/>
    <x v="4"/>
    <n v="11240"/>
    <n v="5.62"/>
    <n v="674.4"/>
    <m/>
    <m/>
    <x v="1"/>
    <m/>
    <x v="2"/>
    <x v="11"/>
  </r>
  <r>
    <d v="2023-04-26T00:00:00"/>
    <n v="25225"/>
    <s v="Dave"/>
    <n v="4"/>
    <x v="4"/>
    <x v="4"/>
    <n v="15780"/>
    <n v="7.89"/>
    <n v="946.8"/>
    <m/>
    <m/>
    <x v="1"/>
    <m/>
    <x v="2"/>
    <x v="11"/>
  </r>
  <r>
    <d v="2023-04-26T00:00:00"/>
    <n v="25193"/>
    <s v="Bob"/>
    <s v="Rolloff"/>
    <x v="0"/>
    <x v="4"/>
    <n v="3360"/>
    <n v="1.68"/>
    <n v="201.6"/>
    <s v="Dump &amp; Return"/>
    <s v="270950-001"/>
    <x v="0"/>
    <m/>
    <x v="2"/>
    <x v="11"/>
  </r>
  <r>
    <d v="2023-04-26T00:00:00"/>
    <n v="25192"/>
    <s v="Chad"/>
    <s v="Rolloff"/>
    <x v="0"/>
    <x v="4"/>
    <n v="5600"/>
    <n v="2.8"/>
    <n v="336"/>
    <s v="Dump &amp; Return"/>
    <n v="12806152"/>
    <x v="0"/>
    <m/>
    <x v="2"/>
    <x v="11"/>
  </r>
  <r>
    <d v="2023-04-25T00:00:00"/>
    <n v="25143"/>
    <s v="Dave"/>
    <s v="Rolloff"/>
    <x v="0"/>
    <x v="4"/>
    <n v="11260"/>
    <n v="5.63"/>
    <n v="675.6"/>
    <s v="Final Pull"/>
    <s v="270760-002"/>
    <x v="0"/>
    <s v="1st of 4 boxes"/>
    <x v="2"/>
    <x v="11"/>
  </r>
  <r>
    <d v="2023-04-26T00:00:00"/>
    <n v="25210"/>
    <s v="Chad"/>
    <s v="Rolloff"/>
    <x v="0"/>
    <x v="4"/>
    <n v="9980"/>
    <n v="4.99"/>
    <n v="598.80000000000007"/>
    <s v="Final Pull"/>
    <s v="270760-002"/>
    <x v="0"/>
    <s v="2nd of 4 boxes"/>
    <x v="2"/>
    <x v="11"/>
  </r>
  <r>
    <d v="2023-04-27T00:00:00"/>
    <n v="25275"/>
    <s v="Larry"/>
    <n v="1"/>
    <x v="4"/>
    <x v="4"/>
    <n v="9560"/>
    <n v="4.78"/>
    <n v="573.6"/>
    <m/>
    <m/>
    <x v="1"/>
    <m/>
    <x v="2"/>
    <x v="11"/>
  </r>
  <r>
    <d v="2023-04-27T00:00:00"/>
    <n v="25332"/>
    <s v="Larry"/>
    <n v="1"/>
    <x v="4"/>
    <x v="4"/>
    <n v="25332"/>
    <n v="12.666"/>
    <n v="1519.92"/>
    <m/>
    <m/>
    <x v="1"/>
    <m/>
    <x v="2"/>
    <x v="11"/>
  </r>
  <r>
    <d v="2023-04-27T00:00:00"/>
    <n v="25323"/>
    <s v="Pam"/>
    <n v="2"/>
    <x v="4"/>
    <x v="4"/>
    <n v="18540"/>
    <n v="9.27"/>
    <n v="1112.3999999999999"/>
    <m/>
    <m/>
    <x v="1"/>
    <m/>
    <x v="2"/>
    <x v="11"/>
  </r>
  <r>
    <d v="2023-04-27T00:00:00"/>
    <n v="25324"/>
    <s v="Scott C"/>
    <n v="3"/>
    <x v="4"/>
    <x v="4"/>
    <n v="14660"/>
    <n v="7.33"/>
    <n v="879.6"/>
    <m/>
    <m/>
    <x v="1"/>
    <m/>
    <x v="2"/>
    <x v="11"/>
  </r>
  <r>
    <d v="2023-04-27T00:00:00"/>
    <n v="25265"/>
    <s v="Bob"/>
    <s v="Rolloff"/>
    <x v="0"/>
    <x v="4"/>
    <n v="5660"/>
    <n v="2.83"/>
    <n v="339.6"/>
    <s v="Dump &amp; Return"/>
    <n v="12806152"/>
    <x v="0"/>
    <m/>
    <x v="2"/>
    <x v="11"/>
  </r>
  <r>
    <d v="2023-04-27T00:00:00"/>
    <n v="25266"/>
    <s v="Bob"/>
    <s v="Rolloff"/>
    <x v="0"/>
    <x v="4"/>
    <n v="3960"/>
    <n v="1.98"/>
    <n v="237.6"/>
    <s v="Dump &amp; Return"/>
    <n v="274237"/>
    <x v="0"/>
    <m/>
    <x v="2"/>
    <x v="11"/>
  </r>
  <r>
    <d v="2023-04-27T00:00:00"/>
    <n v="25278"/>
    <s v="Bob"/>
    <s v="Rolloff"/>
    <x v="0"/>
    <x v="4"/>
    <n v="15140"/>
    <n v="7.57"/>
    <n v="908.40000000000009"/>
    <s v="Final Pull"/>
    <s v="261467-002"/>
    <x v="0"/>
    <m/>
    <x v="2"/>
    <x v="11"/>
  </r>
  <r>
    <d v="2023-04-27T00:00:00"/>
    <n v="25289"/>
    <s v="Bob"/>
    <s v="Rolloff"/>
    <x v="0"/>
    <x v="4"/>
    <n v="9760"/>
    <n v="4.88"/>
    <n v="585.6"/>
    <s v="Final Pull"/>
    <s v="270760-002"/>
    <x v="0"/>
    <s v="3rd of 4 boxes"/>
    <x v="2"/>
    <x v="11"/>
  </r>
  <r>
    <d v="2023-04-27T00:00:00"/>
    <n v="25299"/>
    <s v="Bob"/>
    <s v="Rolloff"/>
    <x v="0"/>
    <x v="4"/>
    <n v="3000"/>
    <n v="1.5"/>
    <n v="180"/>
    <s v="Dump &amp; Return"/>
    <s v="272077-001"/>
    <x v="0"/>
    <m/>
    <x v="2"/>
    <x v="11"/>
  </r>
  <r>
    <d v="2023-04-27T00:00:00"/>
    <n v="25304"/>
    <s v="Bob"/>
    <s v="Rolloff"/>
    <x v="0"/>
    <x v="4"/>
    <n v="8800"/>
    <n v="4.4000000000000004"/>
    <n v="528"/>
    <s v="Final Pull"/>
    <s v="270760-002"/>
    <x v="0"/>
    <s v="4th of 4 boxes"/>
    <x v="2"/>
    <x v="11"/>
  </r>
  <r>
    <d v="2023-04-27T00:00:00"/>
    <n v="25312"/>
    <s v="Dave"/>
    <s v="Rolloff"/>
    <x v="0"/>
    <x v="4"/>
    <n v="18880"/>
    <n v="9.44"/>
    <n v="1132.8"/>
    <s v="Dump &amp; Return"/>
    <n v="271777"/>
    <x v="0"/>
    <m/>
    <x v="2"/>
    <x v="11"/>
  </r>
  <r>
    <d v="2023-04-27T00:00:00"/>
    <n v="25316"/>
    <s v="Dave"/>
    <s v="Rolloff"/>
    <x v="0"/>
    <x v="4"/>
    <n v="2860"/>
    <n v="1.43"/>
    <n v="171.6"/>
    <s v="Dump &amp; Return"/>
    <n v="263833"/>
    <x v="0"/>
    <m/>
    <x v="2"/>
    <x v="11"/>
  </r>
  <r>
    <d v="2023-04-28T00:00:00"/>
    <n v="25357"/>
    <s v="Pam"/>
    <n v="1"/>
    <x v="3"/>
    <x v="4"/>
    <n v="13280"/>
    <n v="6.64"/>
    <n v="796.8"/>
    <m/>
    <m/>
    <x v="1"/>
    <m/>
    <x v="2"/>
    <x v="11"/>
  </r>
  <r>
    <d v="2023-04-28T00:00:00"/>
    <n v="25423"/>
    <s v="Pam"/>
    <n v="1"/>
    <x v="3"/>
    <x v="4"/>
    <n v="15880"/>
    <n v="7.94"/>
    <n v="952.80000000000007"/>
    <m/>
    <m/>
    <x v="1"/>
    <m/>
    <x v="2"/>
    <x v="11"/>
  </r>
  <r>
    <d v="2023-04-28T00:00:00"/>
    <n v="25426"/>
    <s v="Scott C"/>
    <n v="2"/>
    <x v="4"/>
    <x v="4"/>
    <n v="18820"/>
    <n v="9.41"/>
    <n v="1129.2"/>
    <m/>
    <m/>
    <x v="1"/>
    <m/>
    <x v="2"/>
    <x v="11"/>
  </r>
  <r>
    <d v="2023-04-28T00:00:00"/>
    <n v="25446"/>
    <s v="Larry"/>
    <n v="3"/>
    <x v="4"/>
    <x v="4"/>
    <n v="10640"/>
    <n v="5.32"/>
    <n v="638.40000000000009"/>
    <m/>
    <m/>
    <x v="1"/>
    <m/>
    <x v="2"/>
    <x v="11"/>
  </r>
  <r>
    <d v="2023-04-28T00:00:00"/>
    <n v="25345"/>
    <s v="Dave"/>
    <s v="Rolloff"/>
    <x v="0"/>
    <x v="4"/>
    <n v="3920"/>
    <n v="1.96"/>
    <n v="235.2"/>
    <s v="Dump &amp; Return"/>
    <s v="273083-001"/>
    <x v="0"/>
    <m/>
    <x v="2"/>
    <x v="11"/>
  </r>
  <r>
    <d v="2023-04-28T00:00:00"/>
    <n v="25347"/>
    <s v="Dave"/>
    <s v="Rolloff"/>
    <x v="0"/>
    <x v="4"/>
    <n v="5060"/>
    <n v="2.5299999999999998"/>
    <n v="303.59999999999997"/>
    <s v="Dump &amp; Return"/>
    <n v="274237"/>
    <x v="0"/>
    <m/>
    <x v="2"/>
    <x v="11"/>
  </r>
  <r>
    <d v="2023-04-28T00:00:00"/>
    <n v="25354"/>
    <s v="Dave"/>
    <s v="Rolloff"/>
    <x v="0"/>
    <x v="4"/>
    <n v="9100"/>
    <n v="4.55"/>
    <n v="546"/>
    <s v="Final Pull"/>
    <s v="266702-002"/>
    <x v="0"/>
    <m/>
    <x v="2"/>
    <x v="11"/>
  </r>
  <r>
    <d v="2023-04-28T00:00:00"/>
    <n v="25373"/>
    <s v="Dave"/>
    <s v="Rolloff"/>
    <x v="0"/>
    <x v="4"/>
    <n v="500"/>
    <n v="0.25"/>
    <n v="30"/>
    <s v="Dump &amp; Return"/>
    <n v="12806286"/>
    <x v="0"/>
    <m/>
    <x v="2"/>
    <x v="11"/>
  </r>
  <r>
    <d v="2023-04-28T00:00:00"/>
    <n v="25418"/>
    <s v="dave"/>
    <s v="Rolloff"/>
    <x v="0"/>
    <x v="4"/>
    <n v="3340"/>
    <n v="1.67"/>
    <n v="200.39999999999998"/>
    <s v="Dump &amp; Return"/>
    <n v="269949"/>
    <x v="0"/>
    <m/>
    <x v="2"/>
    <x v="11"/>
  </r>
  <r>
    <d v="2023-04-28T00:00:00"/>
    <n v="25425"/>
    <s v="Dave"/>
    <s v="Rolloff"/>
    <x v="0"/>
    <x v="4"/>
    <n v="2820"/>
    <n v="1.41"/>
    <n v="169.2"/>
    <s v="Dump &amp; Return"/>
    <n v="261363"/>
    <x v="0"/>
    <m/>
    <x v="2"/>
    <x v="11"/>
  </r>
  <r>
    <d v="2023-04-28T00:00:00"/>
    <n v="25427"/>
    <s v="Dave"/>
    <s v="Rolloff"/>
    <x v="0"/>
    <x v="4"/>
    <n v="5800"/>
    <n v="2.9"/>
    <n v="348"/>
    <s v="Final Pull"/>
    <s v="270754-002"/>
    <x v="0"/>
    <m/>
    <x v="2"/>
    <x v="11"/>
  </r>
  <r>
    <d v="2023-04-28T00:00:00"/>
    <n v="25430"/>
    <s v="Bob"/>
    <s v="Rolloff"/>
    <x v="0"/>
    <x v="4"/>
    <n v="9340"/>
    <n v="4.67"/>
    <n v="560.4"/>
    <s v="Dump &amp; Return"/>
    <n v="262601"/>
    <x v="0"/>
    <m/>
    <x v="2"/>
    <x v="11"/>
  </r>
  <r>
    <d v="2023-04-28T00:00:00"/>
    <n v="25424"/>
    <s v="Bob"/>
    <s v="Rolloff"/>
    <x v="0"/>
    <x v="4"/>
    <n v="6480"/>
    <n v="3.24"/>
    <n v="388.8"/>
    <s v="Dump &amp; Return"/>
    <n v="262601"/>
    <x v="0"/>
    <m/>
    <x v="2"/>
    <x v="11"/>
  </r>
  <r>
    <d v="2022-05-02T00:00:00"/>
    <m/>
    <n v="2"/>
    <s v="Rolloff"/>
    <x v="0"/>
    <x v="5"/>
    <m/>
    <n v="0"/>
    <n v="0"/>
    <s v="Relocate"/>
    <s v="12797190-002"/>
    <x v="1"/>
    <s v="Weyco Ash Box"/>
    <x v="1"/>
    <x v="0"/>
  </r>
  <r>
    <d v="2022-05-02T00:00:00"/>
    <m/>
    <n v="5"/>
    <s v="Rolloff"/>
    <x v="0"/>
    <x v="5"/>
    <m/>
    <n v="0"/>
    <n v="0"/>
    <s v="Delivery"/>
    <n v="12797207"/>
    <x v="1"/>
    <s v="R Christenson # 8"/>
    <x v="1"/>
    <x v="0"/>
  </r>
  <r>
    <d v="2022-05-03T00:00:00"/>
    <m/>
    <n v="2"/>
    <s v="Rolloff"/>
    <x v="0"/>
    <x v="5"/>
    <m/>
    <n v="0"/>
    <n v="0"/>
    <s v="Delivery"/>
    <n v="268884"/>
    <x v="1"/>
    <s v="V Olson # 3530"/>
    <x v="1"/>
    <x v="0"/>
  </r>
  <r>
    <d v="2022-05-03T00:00:00"/>
    <m/>
    <n v="3"/>
    <s v="Rolloff"/>
    <x v="0"/>
    <x v="5"/>
    <m/>
    <n v="0"/>
    <n v="0"/>
    <s v="Delivery"/>
    <s v="263662-004"/>
    <x v="1"/>
    <s v="M Knecht # 2"/>
    <x v="1"/>
    <x v="0"/>
  </r>
  <r>
    <d v="2022-05-03T00:00:00"/>
    <m/>
    <n v="3"/>
    <s v="Rolloff"/>
    <x v="0"/>
    <x v="5"/>
    <m/>
    <n v="0"/>
    <n v="0"/>
    <s v="Delivery"/>
    <s v="266292-002"/>
    <x v="1"/>
    <s v="S Weir #1330"/>
    <x v="1"/>
    <x v="0"/>
  </r>
  <r>
    <d v="2022-05-04T00:00:00"/>
    <m/>
    <n v="3"/>
    <s v="Rolloff"/>
    <x v="0"/>
    <x v="5"/>
    <m/>
    <n v="0"/>
    <n v="0"/>
    <s v="Relocate"/>
    <s v="12797190-002"/>
    <x v="1"/>
    <s v="Weyco ash box"/>
    <x v="1"/>
    <x v="0"/>
  </r>
  <r>
    <d v="2022-05-04T00:00:00"/>
    <m/>
    <n v="3"/>
    <s v="Rolloff"/>
    <x v="0"/>
    <x v="5"/>
    <m/>
    <n v="0"/>
    <n v="0"/>
    <s v="Delivery"/>
    <s v="271705-002"/>
    <x v="1"/>
    <s v="C Burleson # 30"/>
    <x v="1"/>
    <x v="0"/>
  </r>
  <r>
    <d v="2022-05-05T00:00:00"/>
    <m/>
    <n v="3"/>
    <s v="Rolloff"/>
    <x v="0"/>
    <x v="5"/>
    <m/>
    <n v="0"/>
    <n v="0"/>
    <s v="Delivery"/>
    <n v="12798928"/>
    <x v="1"/>
    <s v="D McPherson # 21"/>
    <x v="1"/>
    <x v="0"/>
  </r>
  <r>
    <d v="2022-05-05T00:00:00"/>
    <m/>
    <n v="3"/>
    <s v="Rolloff"/>
    <x v="0"/>
    <x v="5"/>
    <m/>
    <n v="0"/>
    <n v="0"/>
    <s v="Delivery"/>
    <n v="262167"/>
    <x v="1"/>
    <s v="B Davies # 2530"/>
    <x v="1"/>
    <x v="0"/>
  </r>
  <r>
    <d v="2022-05-06T00:00:00"/>
    <m/>
    <n v="2"/>
    <s v="Rolloff"/>
    <x v="0"/>
    <x v="5"/>
    <m/>
    <n v="0"/>
    <n v="0"/>
    <s v="Delivery"/>
    <n v="12798936"/>
    <x v="1"/>
    <s v="Rognlins # 2830"/>
    <x v="1"/>
    <x v="0"/>
  </r>
  <r>
    <d v="2022-05-06T00:00:00"/>
    <m/>
    <n v="2"/>
    <s v="Rolloff"/>
    <x v="0"/>
    <x v="5"/>
    <m/>
    <n v="0"/>
    <n v="0"/>
    <s v="Relocate"/>
    <s v="12797190-002"/>
    <x v="1"/>
    <s v="Weyco Ash Box"/>
    <x v="1"/>
    <x v="0"/>
  </r>
  <r>
    <d v="2022-05-06T00:00:00"/>
    <m/>
    <n v="5"/>
    <s v="Rolloff"/>
    <x v="0"/>
    <x v="5"/>
    <m/>
    <n v="0"/>
    <n v="0"/>
    <s v="Delivery"/>
    <n v="12798952"/>
    <x v="1"/>
    <s v="J Rogers # 14"/>
    <x v="1"/>
    <x v="0"/>
  </r>
  <r>
    <d v="2022-05-08T00:00:00"/>
    <m/>
    <n v="3"/>
    <s v="Rolloff"/>
    <x v="0"/>
    <x v="5"/>
    <m/>
    <n v="0"/>
    <n v="0"/>
    <s v="Relocate"/>
    <s v="12797190-002"/>
    <x v="1"/>
    <s v="Weyco ash box"/>
    <x v="1"/>
    <x v="0"/>
  </r>
  <r>
    <d v="2022-05-10T00:00:00"/>
    <m/>
    <n v="2"/>
    <s v="Rolloff"/>
    <x v="0"/>
    <x v="5"/>
    <m/>
    <n v="0"/>
    <n v="0"/>
    <s v="Delivery"/>
    <n v="12798952"/>
    <x v="1"/>
    <s v="J Rogers # 2530"/>
    <x v="1"/>
    <x v="0"/>
  </r>
  <r>
    <d v="2022-05-10T00:00:00"/>
    <m/>
    <n v="2"/>
    <s v="Rolloff"/>
    <x v="0"/>
    <x v="5"/>
    <m/>
    <n v="0"/>
    <n v="0"/>
    <s v="Delivery"/>
    <n v="267600"/>
    <x v="1"/>
    <s v="J Lee # 6"/>
    <x v="1"/>
    <x v="0"/>
  </r>
  <r>
    <d v="2022-05-10T00:00:00"/>
    <m/>
    <n v="4"/>
    <s v="Rolloff"/>
    <x v="0"/>
    <x v="5"/>
    <m/>
    <n v="0"/>
    <n v="0"/>
    <s v="Delivery"/>
    <s v="261306-002"/>
    <x v="1"/>
    <s v="D Silva # 11"/>
    <x v="1"/>
    <x v="0"/>
  </r>
  <r>
    <d v="2022-05-10T00:00:00"/>
    <m/>
    <n v="5"/>
    <s v="Rolloff"/>
    <x v="0"/>
    <x v="5"/>
    <m/>
    <n v="0"/>
    <n v="0"/>
    <s v="Delivery"/>
    <s v="262847-002"/>
    <x v="1"/>
    <s v="A Davis # 29"/>
    <x v="1"/>
    <x v="0"/>
  </r>
  <r>
    <d v="2022-05-11T00:00:00"/>
    <m/>
    <n v="3"/>
    <s v="Rolloff"/>
    <x v="0"/>
    <x v="5"/>
    <m/>
    <n v="0"/>
    <n v="0"/>
    <s v="Delivery"/>
    <s v="267857-002"/>
    <x v="1"/>
    <s v="K Zumbuhl # 730"/>
    <x v="1"/>
    <x v="0"/>
  </r>
  <r>
    <d v="2022-05-12T00:00:00"/>
    <m/>
    <n v="3"/>
    <s v="Rolloff"/>
    <x v="0"/>
    <x v="5"/>
    <m/>
    <n v="0"/>
    <n v="0"/>
    <s v="Relocate"/>
    <s v="12797190-002"/>
    <x v="1"/>
    <s v="Weyco ash box"/>
    <x v="1"/>
    <x v="0"/>
  </r>
  <r>
    <d v="2022-05-13T00:00:00"/>
    <m/>
    <n v="2"/>
    <s v="Rolloff"/>
    <x v="0"/>
    <x v="5"/>
    <m/>
    <n v="0"/>
    <n v="0"/>
    <s v="Delivery"/>
    <n v="12798717"/>
    <x v="1"/>
    <s v="R Livingston # 6"/>
    <x v="1"/>
    <x v="0"/>
  </r>
  <r>
    <d v="2022-05-13T00:00:00"/>
    <m/>
    <n v="3"/>
    <s v="Rolloff"/>
    <x v="0"/>
    <x v="5"/>
    <m/>
    <n v="0"/>
    <n v="0"/>
    <s v="Delivery"/>
    <n v="273937"/>
    <x v="1"/>
    <s v="Wahkiakum Cnt /Km Tran # 3230 (metal)"/>
    <x v="0"/>
    <x v="0"/>
  </r>
  <r>
    <d v="2022-05-13T00:00:00"/>
    <m/>
    <n v="5"/>
    <s v="Rolloff"/>
    <x v="0"/>
    <x v="5"/>
    <m/>
    <n v="0"/>
    <n v="0"/>
    <s v="Delivery"/>
    <n v="12798537"/>
    <x v="1"/>
    <s v="C Klever # 8"/>
    <x v="1"/>
    <x v="0"/>
  </r>
  <r>
    <d v="2022-05-13T00:00:00"/>
    <m/>
    <n v="5"/>
    <s v="Rolloff"/>
    <x v="0"/>
    <x v="5"/>
    <m/>
    <n v="0"/>
    <n v="0"/>
    <s v="Delivery"/>
    <s v="262397-003"/>
    <x v="1"/>
    <s v="Naselle HS / bus gargae # 2630"/>
    <x v="1"/>
    <x v="0"/>
  </r>
  <r>
    <d v="2022-05-14T00:00:00"/>
    <m/>
    <n v="3"/>
    <s v="Rolloff"/>
    <x v="0"/>
    <x v="5"/>
    <m/>
    <n v="0"/>
    <n v="0"/>
    <s v="Relocate"/>
    <s v="12797190-002"/>
    <x v="1"/>
    <s v="Weyeco Ash Box"/>
    <x v="1"/>
    <x v="0"/>
  </r>
  <r>
    <d v="2022-05-16T00:00:00"/>
    <m/>
    <n v="4"/>
    <s v="Rolloff"/>
    <x v="0"/>
    <x v="5"/>
    <m/>
    <n v="0"/>
    <n v="0"/>
    <s v="Delivery"/>
    <n v="272632"/>
    <x v="1"/>
    <s v="M Morris # 14"/>
    <x v="1"/>
    <x v="0"/>
  </r>
  <r>
    <d v="2022-05-16T00:00:00"/>
    <m/>
    <n v="5"/>
    <s v="Rolloff"/>
    <x v="0"/>
    <x v="5"/>
    <m/>
    <n v="0"/>
    <n v="0"/>
    <s v="Relocate"/>
    <s v="12797190-002"/>
    <x v="1"/>
    <s v="Weyco Ash Box "/>
    <x v="1"/>
    <x v="0"/>
  </r>
  <r>
    <d v="2022-05-16T00:00:00"/>
    <m/>
    <n v="5"/>
    <s v="Rolloff"/>
    <x v="0"/>
    <x v="5"/>
    <m/>
    <n v="0"/>
    <n v="0"/>
    <s v="Delivery"/>
    <s v="12798407-002"/>
    <x v="1"/>
    <s v="J Pergrim # 130"/>
    <x v="1"/>
    <x v="0"/>
  </r>
  <r>
    <d v="2022-05-17T00:00:00"/>
    <m/>
    <n v="4"/>
    <s v="Rolloff"/>
    <x v="0"/>
    <x v="5"/>
    <m/>
    <n v="0"/>
    <n v="0"/>
    <s v="Delivery"/>
    <s v="274107-002"/>
    <x v="1"/>
    <s v="P Hjembo # 17"/>
    <x v="1"/>
    <x v="0"/>
  </r>
  <r>
    <d v="2022-05-18T00:00:00"/>
    <m/>
    <n v="2"/>
    <s v="Rolloff"/>
    <x v="0"/>
    <x v="5"/>
    <m/>
    <n v="0"/>
    <n v="0"/>
    <s v="Relocate"/>
    <s v="12797190-002"/>
    <x v="1"/>
    <s v="Weyco Ash Box "/>
    <x v="1"/>
    <x v="0"/>
  </r>
  <r>
    <d v="2022-05-19T00:00:00"/>
    <m/>
    <n v="2"/>
    <s v="Rolloff"/>
    <x v="0"/>
    <x v="5"/>
    <m/>
    <n v="0"/>
    <n v="0"/>
    <s v="Delivery"/>
    <s v="273618-002"/>
    <x v="1"/>
    <s v="C Kleinbart # 230"/>
    <x v="1"/>
    <x v="0"/>
  </r>
  <r>
    <d v="2022-05-19T00:00:00"/>
    <m/>
    <n v="2"/>
    <s v="Rolloff"/>
    <x v="0"/>
    <x v="5"/>
    <m/>
    <n v="0"/>
    <n v="0"/>
    <s v="Delivery"/>
    <n v="12799239"/>
    <x v="1"/>
    <s v="Aled Quality Roofing # 1430"/>
    <x v="1"/>
    <x v="0"/>
  </r>
  <r>
    <d v="2022-05-20T00:00:00"/>
    <m/>
    <n v="2"/>
    <s v="Rolloff"/>
    <x v="0"/>
    <x v="5"/>
    <m/>
    <n v="0"/>
    <n v="0"/>
    <s v="Delivery"/>
    <n v="12799213"/>
    <x v="1"/>
    <s v="A Boyd # 2330"/>
    <x v="1"/>
    <x v="0"/>
  </r>
  <r>
    <d v="2022-05-20T00:00:00"/>
    <m/>
    <n v="4"/>
    <s v="Rolloff"/>
    <x v="0"/>
    <x v="5"/>
    <m/>
    <n v="0"/>
    <n v="0"/>
    <s v="Relocate"/>
    <s v="12797190-002"/>
    <x v="1"/>
    <s v="Weyco Ash Box "/>
    <x v="1"/>
    <x v="0"/>
  </r>
  <r>
    <d v="2022-05-22T00:00:00"/>
    <m/>
    <n v="4"/>
    <s v="Rolloff"/>
    <x v="0"/>
    <x v="5"/>
    <m/>
    <n v="0"/>
    <n v="0"/>
    <s v="Relocate"/>
    <s v="127997190-002"/>
    <x v="1"/>
    <s v="Weyco Ash Box"/>
    <x v="1"/>
    <x v="0"/>
  </r>
  <r>
    <d v="2022-05-23T00:00:00"/>
    <m/>
    <n v="3"/>
    <s v="Rolloff"/>
    <x v="0"/>
    <x v="5"/>
    <m/>
    <n v="0"/>
    <n v="0"/>
    <s v="Delivery"/>
    <s v="261827-003"/>
    <x v="1"/>
    <s v="Naselle Youth Camp (1of2) #12"/>
    <x v="1"/>
    <x v="0"/>
  </r>
  <r>
    <d v="2022-05-23T00:00:00"/>
    <m/>
    <n v="3"/>
    <s v="Rolloff"/>
    <x v="0"/>
    <x v="5"/>
    <m/>
    <n v="0"/>
    <n v="0"/>
    <s v="Delivery"/>
    <n v="261827.003"/>
    <x v="1"/>
    <s v="Naselle Youth Camp (2of2) #23"/>
    <x v="1"/>
    <x v="0"/>
  </r>
  <r>
    <d v="2022-05-23T00:00:00"/>
    <m/>
    <n v="3"/>
    <s v="Rolloff"/>
    <x v="0"/>
    <x v="5"/>
    <m/>
    <n v="0"/>
    <n v="0"/>
    <s v="Delivery"/>
    <n v="12791448"/>
    <x v="1"/>
    <s v="S Carriles # 1330"/>
    <x v="1"/>
    <x v="0"/>
  </r>
  <r>
    <d v="2022-05-23T00:00:00"/>
    <m/>
    <n v="5"/>
    <s v="Rolloff"/>
    <x v="0"/>
    <x v="5"/>
    <m/>
    <n v="0"/>
    <n v="0"/>
    <s v="Delivery"/>
    <n v="267329"/>
    <x v="1"/>
    <s v="H Hallstrom # 230"/>
    <x v="1"/>
    <x v="0"/>
  </r>
  <r>
    <d v="2022-05-23T00:00:00"/>
    <m/>
    <n v="5"/>
    <s v="Rolloff"/>
    <x v="0"/>
    <x v="5"/>
    <m/>
    <n v="0"/>
    <n v="0"/>
    <s v="Delivery"/>
    <n v="267288"/>
    <x v="1"/>
    <s v="Baker &amp; Son Construction # 24"/>
    <x v="1"/>
    <x v="0"/>
  </r>
  <r>
    <d v="2022-05-24T00:00:00"/>
    <m/>
    <n v="2"/>
    <s v="Rolloff"/>
    <x v="0"/>
    <x v="5"/>
    <m/>
    <n v="0"/>
    <n v="0"/>
    <s v="Delivery"/>
    <n v="273881"/>
    <x v="1"/>
    <s v="S Curtis # 25"/>
    <x v="1"/>
    <x v="0"/>
  </r>
  <r>
    <d v="2022-05-24T00:00:00"/>
    <m/>
    <n v="3"/>
    <s v="Rolloff"/>
    <x v="0"/>
    <x v="5"/>
    <m/>
    <n v="0"/>
    <n v="0"/>
    <s v="Delivery"/>
    <s v="271787-002"/>
    <x v="1"/>
    <s v="M Meriwether # 16"/>
    <x v="1"/>
    <x v="0"/>
  </r>
  <r>
    <d v="2022-05-24T00:00:00"/>
    <m/>
    <n v="3"/>
    <s v="Rolloff"/>
    <x v="0"/>
    <x v="5"/>
    <m/>
    <n v="0"/>
    <n v="0"/>
    <s v="Delivery"/>
    <s v="265288-002"/>
    <x v="1"/>
    <s v="DCN Rentals # 11"/>
    <x v="1"/>
    <x v="0"/>
  </r>
  <r>
    <d v="2022-05-25T00:00:00"/>
    <m/>
    <n v="2"/>
    <s v="Rolloff"/>
    <x v="0"/>
    <x v="5"/>
    <m/>
    <n v="0"/>
    <n v="0"/>
    <s v="Delivery"/>
    <n v="12799346"/>
    <x v="1"/>
    <s v="T Olson # 22"/>
    <x v="1"/>
    <x v="0"/>
  </r>
  <r>
    <d v="2022-05-26T00:00:00"/>
    <m/>
    <n v="3"/>
    <s v="Rolloff"/>
    <x v="0"/>
    <x v="5"/>
    <m/>
    <n v="0"/>
    <n v="0"/>
    <s v="Delivery"/>
    <s v="12797190-002"/>
    <x v="1"/>
    <s v="Weyco Wood Box #330"/>
    <x v="1"/>
    <x v="0"/>
  </r>
  <r>
    <d v="2022-05-26T00:00:00"/>
    <m/>
    <n v="4"/>
    <s v="Rolloff"/>
    <x v="0"/>
    <x v="5"/>
    <m/>
    <n v="0"/>
    <n v="0"/>
    <s v="Delivery"/>
    <n v="12799070"/>
    <x v="1"/>
    <s v="T Jirava # 1230"/>
    <x v="1"/>
    <x v="0"/>
  </r>
  <r>
    <d v="2022-05-26T00:00:00"/>
    <m/>
    <n v="4"/>
    <s v="Rolloff"/>
    <x v="0"/>
    <x v="5"/>
    <m/>
    <n v="0"/>
    <n v="0"/>
    <s v="Delivery"/>
    <n v="12799427"/>
    <x v="1"/>
    <s v="R Miller # 21"/>
    <x v="1"/>
    <x v="0"/>
  </r>
  <r>
    <d v="2022-05-27T00:00:00"/>
    <m/>
    <n v="2"/>
    <s v="Rolloff"/>
    <x v="0"/>
    <x v="5"/>
    <m/>
    <n v="0"/>
    <n v="0"/>
    <s v="Delivery"/>
    <s v="261128-002"/>
    <x v="1"/>
    <s v="B Hash # 3"/>
    <x v="1"/>
    <x v="0"/>
  </r>
  <r>
    <d v="2022-05-27T00:00:00"/>
    <m/>
    <n v="2"/>
    <s v="Rolloff"/>
    <x v="0"/>
    <x v="5"/>
    <m/>
    <n v="0"/>
    <n v="0"/>
    <s v="Delivery"/>
    <n v="122799439"/>
    <x v="1"/>
    <s v="Dwell Seaview # 1730"/>
    <x v="1"/>
    <x v="0"/>
  </r>
  <r>
    <d v="2022-05-27T00:00:00"/>
    <m/>
    <n v="3"/>
    <s v="Rolloff"/>
    <x v="0"/>
    <x v="5"/>
    <m/>
    <n v="0"/>
    <n v="0"/>
    <s v="Delivery"/>
    <s v="260597-004"/>
    <x v="1"/>
    <s v="Dr Roof # 330"/>
    <x v="1"/>
    <x v="0"/>
  </r>
  <r>
    <d v="2022-05-27T00:00:00"/>
    <m/>
    <n v="3"/>
    <s v="Rolloff"/>
    <x v="0"/>
    <x v="5"/>
    <m/>
    <n v="0"/>
    <n v="0"/>
    <s v="Delivery"/>
    <n v="263618"/>
    <x v="1"/>
    <s v="J Butler # 1"/>
    <x v="1"/>
    <x v="0"/>
  </r>
  <r>
    <d v="2022-05-27T00:00:00"/>
    <m/>
    <n v="3"/>
    <s v="Rolloff"/>
    <x v="0"/>
    <x v="5"/>
    <m/>
    <n v="0"/>
    <n v="0"/>
    <s v="Delivery"/>
    <n v="12799440"/>
    <x v="1"/>
    <s v="D Ellis # 2230"/>
    <x v="1"/>
    <x v="0"/>
  </r>
  <r>
    <d v="2022-05-29T00:00:00"/>
    <m/>
    <n v="3"/>
    <s v="Rolloff"/>
    <x v="0"/>
    <x v="5"/>
    <m/>
    <n v="0"/>
    <n v="0"/>
    <s v="Delivery"/>
    <s v="12797190-002"/>
    <x v="1"/>
    <s v="Weyco 2nd wood box # 2930"/>
    <x v="1"/>
    <x v="0"/>
  </r>
  <r>
    <d v="2022-05-29T00:00:00"/>
    <m/>
    <n v="3"/>
    <s v="Rolloff"/>
    <x v="0"/>
    <x v="5"/>
    <m/>
    <n v="0"/>
    <n v="0"/>
    <s v="Relocate"/>
    <s v="12797190-002"/>
    <x v="1"/>
    <s v="Weyco Ash Box"/>
    <x v="1"/>
    <x v="0"/>
  </r>
  <r>
    <d v="2022-05-30T00:00:00"/>
    <m/>
    <n v="4"/>
    <s v="Rolloff"/>
    <x v="0"/>
    <x v="5"/>
    <m/>
    <n v="0"/>
    <n v="0"/>
    <s v="Relocate"/>
    <s v="12797190-002"/>
    <x v="1"/>
    <s v="Weyco Ash Box "/>
    <x v="1"/>
    <x v="0"/>
  </r>
  <r>
    <d v="2022-05-30T00:00:00"/>
    <m/>
    <n v="5"/>
    <s v="Rolloff"/>
    <x v="0"/>
    <x v="5"/>
    <m/>
    <n v="0"/>
    <n v="0"/>
    <s v="Delivery"/>
    <s v="268741-002"/>
    <x v="1"/>
    <s v="Red Barn # 11"/>
    <x v="1"/>
    <x v="0"/>
  </r>
  <r>
    <d v="2022-05-31T00:00:00"/>
    <m/>
    <n v="2"/>
    <s v="Rolloff"/>
    <x v="0"/>
    <x v="5"/>
    <m/>
    <n v="0"/>
    <n v="0"/>
    <s v="Delivery"/>
    <n v="270898"/>
    <x v="1"/>
    <s v="PNE Construction # 130"/>
    <x v="1"/>
    <x v="0"/>
  </r>
  <r>
    <d v="2022-05-31T00:00:00"/>
    <m/>
    <n v="2"/>
    <s v="Rolloff"/>
    <x v="0"/>
    <x v="5"/>
    <m/>
    <n v="0"/>
    <n v="0"/>
    <s v="Delivery"/>
    <s v="260597-004"/>
    <x v="1"/>
    <s v="Dr Roof # 730"/>
    <x v="1"/>
    <x v="0"/>
  </r>
  <r>
    <d v="2022-06-01T00:00:00"/>
    <m/>
    <n v="3"/>
    <s v="Rolloff"/>
    <x v="0"/>
    <x v="5"/>
    <m/>
    <n v="0"/>
    <n v="0"/>
    <s v="Delivery"/>
    <n v="273733"/>
    <x v="1"/>
    <s v="B Badger # 6"/>
    <x v="1"/>
    <x v="1"/>
  </r>
  <r>
    <d v="2022-06-01T00:00:00"/>
    <m/>
    <n v="5"/>
    <s v="Rolloff"/>
    <x v="0"/>
    <x v="5"/>
    <m/>
    <n v="0"/>
    <n v="0"/>
    <s v="Delivery"/>
    <n v="12799213"/>
    <x v="1"/>
    <s v="A Boyd #9"/>
    <x v="1"/>
    <x v="1"/>
  </r>
  <r>
    <d v="2022-06-02T00:00:00"/>
    <m/>
    <n v="2"/>
    <s v="Rolloff"/>
    <x v="0"/>
    <x v="5"/>
    <m/>
    <n v="0"/>
    <n v="0"/>
    <s v="Relocate"/>
    <s v="268741-002"/>
    <x v="1"/>
    <s v="Red Barn # 11"/>
    <x v="1"/>
    <x v="1"/>
  </r>
  <r>
    <d v="2022-06-02T00:00:00"/>
    <m/>
    <n v="3"/>
    <s v="Rolloff"/>
    <x v="0"/>
    <x v="5"/>
    <m/>
    <n v="0"/>
    <n v="0"/>
    <s v="Relocate"/>
    <s v="12797190-002"/>
    <x v="1"/>
    <s v="Weyco Ash Box  (1st)"/>
    <x v="1"/>
    <x v="1"/>
  </r>
  <r>
    <d v="2022-06-03T00:00:00"/>
    <m/>
    <n v="2"/>
    <s v="Rolloff"/>
    <x v="0"/>
    <x v="5"/>
    <m/>
    <n v="0"/>
    <n v="0"/>
    <s v="Delivery"/>
    <n v="12799610"/>
    <x v="1"/>
    <s v="K Hogg # 30"/>
    <x v="1"/>
    <x v="1"/>
  </r>
  <r>
    <d v="2022-06-03T00:00:00"/>
    <m/>
    <n v="2"/>
    <s v="Rolloff"/>
    <x v="0"/>
    <x v="5"/>
    <m/>
    <n v="0"/>
    <n v="0"/>
    <s v="Delivery"/>
    <n v="12799647"/>
    <x v="1"/>
    <s v="C Huddleston # 1230"/>
    <x v="1"/>
    <x v="1"/>
  </r>
  <r>
    <d v="2022-06-04T00:00:00"/>
    <m/>
    <n v="5"/>
    <s v="Rolloff"/>
    <x v="0"/>
    <x v="5"/>
    <m/>
    <n v="0"/>
    <n v="0"/>
    <s v="Relocate"/>
    <s v="12797190-002"/>
    <x v="1"/>
    <s v="Weyco Ash Box  (2nd)"/>
    <x v="1"/>
    <x v="1"/>
  </r>
  <r>
    <d v="2022-06-06T00:00:00"/>
    <m/>
    <n v="5"/>
    <s v="Rolloff"/>
    <x v="0"/>
    <x v="5"/>
    <m/>
    <n v="0"/>
    <n v="0"/>
    <s v="Delivery"/>
    <n v="12799644"/>
    <x v="1"/>
    <s v="E Starheim # 2930"/>
    <x v="1"/>
    <x v="1"/>
  </r>
  <r>
    <d v="2022-06-07T00:00:00"/>
    <m/>
    <n v="2"/>
    <s v="Rolloff"/>
    <x v="0"/>
    <x v="5"/>
    <m/>
    <n v="0"/>
    <n v="0"/>
    <s v="Delivery"/>
    <s v="260597-005"/>
    <x v="1"/>
    <s v="Dr Roof # 2530"/>
    <x v="1"/>
    <x v="1"/>
  </r>
  <r>
    <d v="2022-06-07T00:00:00"/>
    <m/>
    <n v="2"/>
    <s v="Rolloff"/>
    <x v="0"/>
    <x v="5"/>
    <m/>
    <n v="0"/>
    <n v="0"/>
    <s v="Delivery"/>
    <n v="12799676"/>
    <x v="1"/>
    <s v="K Nichols # 17"/>
    <x v="1"/>
    <x v="1"/>
  </r>
  <r>
    <d v="2022-06-07T00:00:00"/>
    <m/>
    <n v="4"/>
    <s v="Rolloff"/>
    <x v="0"/>
    <x v="5"/>
    <m/>
    <n v="0"/>
    <n v="0"/>
    <s v="Relocate"/>
    <s v="12797190-002"/>
    <x v="1"/>
    <s v="Weyco Ash Box :(1st)"/>
    <x v="1"/>
    <x v="1"/>
  </r>
  <r>
    <d v="2022-06-08T00:00:00"/>
    <m/>
    <n v="2"/>
    <s v="Rolloff"/>
    <x v="0"/>
    <x v="5"/>
    <m/>
    <n v="0"/>
    <n v="0"/>
    <s v="Delivery"/>
    <s v="270564-002"/>
    <x v="1"/>
    <s v="P Coleman # 1230"/>
    <x v="1"/>
    <x v="1"/>
  </r>
  <r>
    <d v="2022-06-08T00:00:00"/>
    <m/>
    <n v="5"/>
    <s v="Rolloff"/>
    <x v="0"/>
    <x v="5"/>
    <m/>
    <n v="0"/>
    <n v="0"/>
    <s v="Delivery"/>
    <n v="268528"/>
    <x v="1"/>
    <s v="Naselle Youth Camp School # 14"/>
    <x v="1"/>
    <x v="1"/>
  </r>
  <r>
    <d v="2022-06-08T00:00:00"/>
    <m/>
    <n v="5"/>
    <s v="Rolloff"/>
    <x v="0"/>
    <x v="5"/>
    <m/>
    <n v="0"/>
    <n v="0"/>
    <s v="Delivery"/>
    <n v="268528"/>
    <x v="1"/>
    <s v="Naselle Youth Camp School # 22"/>
    <x v="1"/>
    <x v="1"/>
  </r>
  <r>
    <d v="2022-06-09T00:00:00"/>
    <m/>
    <n v="2"/>
    <s v="Rolloff"/>
    <x v="0"/>
    <x v="5"/>
    <m/>
    <n v="0"/>
    <n v="0"/>
    <s v="Delivery"/>
    <n v="12799772"/>
    <x v="1"/>
    <s v="S Caren # 630"/>
    <x v="1"/>
    <x v="1"/>
  </r>
  <r>
    <d v="2022-06-09T00:00:00"/>
    <m/>
    <n v="2"/>
    <s v="Rolloff"/>
    <x v="0"/>
    <x v="5"/>
    <m/>
    <n v="0"/>
    <n v="0"/>
    <s v="Delivery"/>
    <n v="12799780"/>
    <x v="1"/>
    <s v="C Engel # 730"/>
    <x v="1"/>
    <x v="1"/>
  </r>
  <r>
    <d v="2022-06-09T00:00:00"/>
    <m/>
    <n v="5"/>
    <s v="Rolloff"/>
    <x v="0"/>
    <x v="5"/>
    <m/>
    <n v="0"/>
    <n v="0"/>
    <s v="Delivery"/>
    <n v="12799640"/>
    <x v="1"/>
    <s v="Z Helmandollar # 30"/>
    <x v="1"/>
    <x v="1"/>
  </r>
  <r>
    <d v="2022-06-09T00:00:00"/>
    <m/>
    <n v="5"/>
    <s v="Rolloff"/>
    <x v="0"/>
    <x v="5"/>
    <m/>
    <n v="0"/>
    <n v="0"/>
    <s v="Final Pull"/>
    <s v="268741-002"/>
    <x v="1"/>
    <s v="Red Barn # 11 (haul only)"/>
    <x v="1"/>
    <x v="1"/>
  </r>
  <r>
    <d v="2022-06-09T00:00:00"/>
    <m/>
    <n v="2"/>
    <s v="Rolloff"/>
    <x v="0"/>
    <x v="5"/>
    <m/>
    <n v="0"/>
    <n v="0"/>
    <s v="Relocate"/>
    <s v="12797190-002"/>
    <x v="1"/>
    <s v="Weyco Ash Box  (2nd)"/>
    <x v="1"/>
    <x v="1"/>
  </r>
  <r>
    <d v="2022-06-10T00:00:00"/>
    <m/>
    <n v="2"/>
    <s v="Rolloff"/>
    <x v="0"/>
    <x v="5"/>
    <m/>
    <n v="0"/>
    <n v="0"/>
    <s v="Delivery"/>
    <s v="12797190-002"/>
    <x v="1"/>
    <s v="Weyco Wood # 1430"/>
    <x v="1"/>
    <x v="1"/>
  </r>
  <r>
    <d v="2022-06-10T00:00:00"/>
    <m/>
    <n v="4"/>
    <s v="Rolloff"/>
    <x v="0"/>
    <x v="5"/>
    <m/>
    <n v="0"/>
    <n v="0"/>
    <s v="Delivery"/>
    <n v="12799824"/>
    <x v="1"/>
    <s v="T Mohon # 2830"/>
    <x v="1"/>
    <x v="1"/>
  </r>
  <r>
    <d v="2022-06-11T00:00:00"/>
    <m/>
    <n v="2"/>
    <s v="Rolloff"/>
    <x v="0"/>
    <x v="5"/>
    <m/>
    <n v="0"/>
    <n v="0"/>
    <s v="Relocate"/>
    <s v="12797190-002"/>
    <x v="1"/>
    <s v="Weyco Ash Box  (1st)"/>
    <x v="1"/>
    <x v="1"/>
  </r>
  <r>
    <d v="2022-06-13T00:00:00"/>
    <m/>
    <n v="3"/>
    <s v="Rolloff"/>
    <x v="0"/>
    <x v="5"/>
    <m/>
    <n v="0"/>
    <n v="0"/>
    <s v="Delivery"/>
    <n v="12799715"/>
    <x v="1"/>
    <s v="D McKinney # 11"/>
    <x v="1"/>
    <x v="1"/>
  </r>
  <r>
    <d v="2022-06-13T00:00:00"/>
    <m/>
    <n v="3"/>
    <s v="Rolloff"/>
    <x v="0"/>
    <x v="5"/>
    <m/>
    <n v="0"/>
    <n v="0"/>
    <s v="Relocate"/>
    <s v="12797190-002"/>
    <x v="1"/>
    <s v="Weyco Ash Box"/>
    <x v="1"/>
    <x v="1"/>
  </r>
  <r>
    <d v="2022-06-14T00:00:00"/>
    <m/>
    <n v="4"/>
    <s v="Rolloff"/>
    <x v="0"/>
    <x v="5"/>
    <m/>
    <n v="0"/>
    <n v="0"/>
    <s v="Delivery"/>
    <s v="12797700-002"/>
    <x v="1"/>
    <s v="T Wade # 7"/>
    <x v="1"/>
    <x v="1"/>
  </r>
  <r>
    <d v="2022-06-15T00:00:00"/>
    <m/>
    <n v="2"/>
    <s v="Rolloff"/>
    <x v="0"/>
    <x v="5"/>
    <m/>
    <n v="0"/>
    <n v="0"/>
    <s v="Delivery"/>
    <n v="12799907"/>
    <x v="1"/>
    <s v="G Dhernishoff # 3230"/>
    <x v="1"/>
    <x v="1"/>
  </r>
  <r>
    <d v="2022-06-15T00:00:00"/>
    <m/>
    <n v="2"/>
    <s v="Rolloff"/>
    <x v="0"/>
    <x v="5"/>
    <m/>
    <n v="0"/>
    <n v="0"/>
    <s v="Delivery"/>
    <n v="12799924"/>
    <x v="1"/>
    <s v="G Del Valle # 2230"/>
    <x v="1"/>
    <x v="1"/>
  </r>
  <r>
    <d v="2022-06-15T00:00:00"/>
    <m/>
    <n v="3"/>
    <s v="Rolloff"/>
    <x v="0"/>
    <x v="5"/>
    <m/>
    <n v="0"/>
    <n v="0"/>
    <s v="Relocate"/>
    <s v="12797190-002"/>
    <x v="1"/>
    <s v="Weyco Ash Box (1st)"/>
    <x v="1"/>
    <x v="1"/>
  </r>
  <r>
    <d v="2022-06-15T00:00:00"/>
    <m/>
    <n v="5"/>
    <s v="Rolloff"/>
    <x v="0"/>
    <x v="5"/>
    <m/>
    <n v="0"/>
    <n v="0"/>
    <s v="Delivery"/>
    <n v="12799943"/>
    <x v="1"/>
    <s v="JF Construction # 1530"/>
    <x v="1"/>
    <x v="1"/>
  </r>
  <r>
    <d v="2022-06-15T00:00:00"/>
    <m/>
    <n v="5"/>
    <s v="Rolloff"/>
    <x v="0"/>
    <x v="5"/>
    <m/>
    <n v="0"/>
    <n v="0"/>
    <s v="Delivery"/>
    <n v="12799881"/>
    <x v="1"/>
    <s v="M Norelius # 14"/>
    <x v="1"/>
    <x v="1"/>
  </r>
  <r>
    <d v="2022-06-15T00:00:00"/>
    <m/>
    <n v="5"/>
    <s v="Rolloff"/>
    <x v="0"/>
    <x v="5"/>
    <m/>
    <n v="0"/>
    <n v="0"/>
    <s v="Delivery"/>
    <n v="12799930"/>
    <x v="1"/>
    <s v="N Anderson # 30"/>
    <x v="1"/>
    <x v="1"/>
  </r>
  <r>
    <d v="2022-06-16T00:00:00"/>
    <m/>
    <n v="2"/>
    <s v="Rolloff"/>
    <x v="0"/>
    <x v="5"/>
    <m/>
    <n v="0"/>
    <n v="0"/>
    <s v="Delivery"/>
    <n v="273744"/>
    <x v="1"/>
    <s v="A Osborn # 1230"/>
    <x v="1"/>
    <x v="1"/>
  </r>
  <r>
    <d v="2022-06-16T00:00:00"/>
    <m/>
    <n v="3"/>
    <s v="Rolloff"/>
    <x v="0"/>
    <x v="5"/>
    <m/>
    <n v="0"/>
    <n v="0"/>
    <s v="Delivery"/>
    <s v="265931-002"/>
    <x v="1"/>
    <s v="G Quinlan # 2330"/>
    <x v="1"/>
    <x v="1"/>
  </r>
  <r>
    <d v="2022-06-17T00:00:00"/>
    <m/>
    <n v="5"/>
    <s v="Rolloff"/>
    <x v="0"/>
    <x v="5"/>
    <m/>
    <n v="0"/>
    <n v="0"/>
    <s v="Delivery"/>
    <n v="12799346"/>
    <x v="1"/>
    <s v="T Olson # 31"/>
    <x v="1"/>
    <x v="1"/>
  </r>
  <r>
    <d v="2022-06-18T00:00:00"/>
    <m/>
    <n v="5"/>
    <s v="Rolloff"/>
    <x v="0"/>
    <x v="5"/>
    <m/>
    <n v="0"/>
    <n v="0"/>
    <s v="Relocate"/>
    <s v="12797190-002"/>
    <x v="1"/>
    <s v="Weyco Ash Box (2nd)"/>
    <x v="1"/>
    <x v="1"/>
  </r>
  <r>
    <d v="2022-06-20T00:00:00"/>
    <m/>
    <n v="2"/>
    <s v="Rolloff"/>
    <x v="0"/>
    <x v="5"/>
    <m/>
    <n v="0"/>
    <n v="0"/>
    <s v="Relocate"/>
    <s v="12797190-002"/>
    <x v="1"/>
    <s v="Weyco Ash Box (1st)"/>
    <x v="1"/>
    <x v="1"/>
  </r>
  <r>
    <d v="2022-06-20T00:00:00"/>
    <m/>
    <n v="5"/>
    <s v="Rolloff"/>
    <x v="0"/>
    <x v="5"/>
    <m/>
    <n v="0"/>
    <n v="0"/>
    <s v="Delivery"/>
    <n v="12800011"/>
    <x v="1"/>
    <s v="H Braun # 3130"/>
    <x v="1"/>
    <x v="1"/>
  </r>
  <r>
    <d v="2022-06-21T00:00:00"/>
    <m/>
    <n v="2"/>
    <s v="Rolloff"/>
    <x v="0"/>
    <x v="5"/>
    <m/>
    <n v="0"/>
    <n v="0"/>
    <s v="Delivery"/>
    <n v="12800075"/>
    <x v="1"/>
    <s v="D Brown # 1930"/>
    <x v="1"/>
    <x v="1"/>
  </r>
  <r>
    <d v="2022-06-21T00:00:00"/>
    <m/>
    <n v="4"/>
    <s v="Rolloff"/>
    <x v="0"/>
    <x v="5"/>
    <m/>
    <n v="0"/>
    <n v="0"/>
    <s v="Delivery"/>
    <s v="266292-002"/>
    <x v="1"/>
    <s v="S Weir # 3030"/>
    <x v="1"/>
    <x v="1"/>
  </r>
  <r>
    <d v="2022-06-22T00:00:00"/>
    <m/>
    <n v="2"/>
    <s v="Rolloff"/>
    <x v="0"/>
    <x v="5"/>
    <m/>
    <n v="0"/>
    <n v="0"/>
    <s v="Relocate"/>
    <s v="12797190-002"/>
    <x v="1"/>
    <s v="Weyco Ash Box (2nd)"/>
    <x v="1"/>
    <x v="1"/>
  </r>
  <r>
    <d v="2022-06-22T00:00:00"/>
    <m/>
    <n v="2"/>
    <s v="Rolloff"/>
    <x v="0"/>
    <x v="5"/>
    <m/>
    <n v="0"/>
    <n v="0"/>
    <s v="Delivery"/>
    <s v="268603-002"/>
    <x v="1"/>
    <s v="S Ritzman # 17"/>
    <x v="1"/>
    <x v="1"/>
  </r>
  <r>
    <d v="2022-06-22T00:00:00"/>
    <m/>
    <n v="3"/>
    <s v="Rolloff"/>
    <x v="0"/>
    <x v="5"/>
    <m/>
    <n v="0"/>
    <n v="0"/>
    <s v="Delivery"/>
    <s v="260773-002"/>
    <x v="1"/>
    <s v="C Watters # 2730"/>
    <x v="1"/>
    <x v="1"/>
  </r>
  <r>
    <d v="2022-06-22T00:00:00"/>
    <m/>
    <n v="3"/>
    <s v="Rolloff"/>
    <x v="0"/>
    <x v="5"/>
    <m/>
    <n v="0"/>
    <n v="0"/>
    <s v="Delivery"/>
    <n v="12800053"/>
    <x v="1"/>
    <s v="T Goulter #18"/>
    <x v="1"/>
    <x v="1"/>
  </r>
  <r>
    <d v="2022-06-22T00:00:00"/>
    <m/>
    <n v="5"/>
    <s v="Rolloff"/>
    <x v="0"/>
    <x v="5"/>
    <m/>
    <n v="0"/>
    <n v="0"/>
    <s v="Relocate"/>
    <n v="12799439"/>
    <x v="1"/>
    <s v="Dwell Seaview # 1730"/>
    <x v="1"/>
    <x v="1"/>
  </r>
  <r>
    <d v="2022-06-23T00:00:00"/>
    <m/>
    <n v="2"/>
    <s v="Rolloff"/>
    <x v="0"/>
    <x v="5"/>
    <m/>
    <n v="0"/>
    <n v="0"/>
    <s v="Delivery"/>
    <s v="273923-002"/>
    <x v="1"/>
    <s v="B Farrelll # 7"/>
    <x v="1"/>
    <x v="1"/>
  </r>
  <r>
    <d v="2022-06-23T00:00:00"/>
    <m/>
    <n v="4"/>
    <s v="Rolloff"/>
    <x v="0"/>
    <x v="5"/>
    <m/>
    <n v="0"/>
    <n v="0"/>
    <s v="Delivery"/>
    <s v="273466-002"/>
    <x v="1"/>
    <s v="C Fritsch # 1430"/>
    <x v="1"/>
    <x v="1"/>
  </r>
  <r>
    <d v="2022-06-23T00:00:00"/>
    <m/>
    <n v="5"/>
    <s v="Rolloff"/>
    <x v="0"/>
    <x v="5"/>
    <m/>
    <n v="0"/>
    <n v="0"/>
    <s v="Delivery"/>
    <s v="272722-002"/>
    <x v="1"/>
    <s v="R Lake # 2230"/>
    <x v="1"/>
    <x v="1"/>
  </r>
  <r>
    <d v="2022-06-23T00:00:00"/>
    <m/>
    <n v="5"/>
    <s v="Rolloff"/>
    <x v="0"/>
    <x v="5"/>
    <m/>
    <n v="0"/>
    <n v="0"/>
    <s v="Delivery"/>
    <s v="271434-002"/>
    <x v="1"/>
    <s v="W Epperson # 26"/>
    <x v="1"/>
    <x v="1"/>
  </r>
  <r>
    <d v="2022-06-26T00:00:00"/>
    <m/>
    <n v="2"/>
    <s v="Rolloff"/>
    <x v="0"/>
    <x v="5"/>
    <m/>
    <n v="0"/>
    <n v="0"/>
    <s v="Relocate"/>
    <s v="12797190-002"/>
    <x v="1"/>
    <s v="Weyco Ash Box (1st)"/>
    <x v="1"/>
    <x v="1"/>
  </r>
  <r>
    <d v="2022-06-27T00:00:00"/>
    <m/>
    <n v="2"/>
    <s v="Rolloff"/>
    <x v="0"/>
    <x v="5"/>
    <m/>
    <n v="0"/>
    <n v="0"/>
    <s v="Delivery"/>
    <n v="262601"/>
    <x v="1"/>
    <s v="Tapani # 2630"/>
    <x v="1"/>
    <x v="1"/>
  </r>
  <r>
    <d v="2022-06-27T00:00:00"/>
    <m/>
    <n v="2"/>
    <s v="Rolloff"/>
    <x v="0"/>
    <x v="5"/>
    <m/>
    <n v="0"/>
    <n v="0"/>
    <s v="Delivery"/>
    <s v="270354-002"/>
    <x v="1"/>
    <s v="Lewis Pacific Swiss # 20"/>
    <x v="1"/>
    <x v="1"/>
  </r>
  <r>
    <d v="2022-06-28T00:00:00"/>
    <m/>
    <n v="5"/>
    <s v="Rolloff"/>
    <x v="0"/>
    <x v="5"/>
    <m/>
    <n v="0"/>
    <n v="0"/>
    <s v="Delivery"/>
    <s v="264342-002"/>
    <x v="1"/>
    <s v="M Sampsel/Pam (emloyee) # 1630"/>
    <x v="1"/>
    <x v="1"/>
  </r>
  <r>
    <d v="2022-06-29T00:00:00"/>
    <m/>
    <n v="3"/>
    <s v="Rolloff"/>
    <x v="0"/>
    <x v="5"/>
    <m/>
    <n v="0"/>
    <n v="0"/>
    <s v="Relocate"/>
    <s v="12797190-002"/>
    <x v="1"/>
    <s v="Weyco Ash Box (2nd)"/>
    <x v="1"/>
    <x v="1"/>
  </r>
  <r>
    <d v="2022-06-29T00:00:00"/>
    <m/>
    <n v="5"/>
    <s v="Rolloff"/>
    <x v="0"/>
    <x v="5"/>
    <m/>
    <n v="0"/>
    <n v="0"/>
    <s v="Delivery"/>
    <s v="265779-002"/>
    <x v="1"/>
    <s v="Discover Recovry #27"/>
    <x v="1"/>
    <x v="1"/>
  </r>
  <r>
    <d v="2022-06-29T00:00:00"/>
    <m/>
    <n v="5"/>
    <s v="Rolloff"/>
    <x v="0"/>
    <x v="5"/>
    <m/>
    <n v="0"/>
    <n v="0"/>
    <s v="Delivery"/>
    <n v="271972"/>
    <x v="1"/>
    <s v="A Morris 3 2430"/>
    <x v="1"/>
    <x v="1"/>
  </r>
  <r>
    <d v="2022-06-30T00:00:00"/>
    <m/>
    <n v="5"/>
    <s v="Rolloff"/>
    <x v="0"/>
    <x v="5"/>
    <m/>
    <n v="0"/>
    <n v="0"/>
    <s v="Delivery"/>
    <n v="262167"/>
    <x v="1"/>
    <s v="B Davies # 3330"/>
    <x v="1"/>
    <x v="1"/>
  </r>
  <r>
    <d v="2022-07-01T00:00:00"/>
    <m/>
    <n v="2"/>
    <s v="Rolloff"/>
    <x v="0"/>
    <x v="5"/>
    <m/>
    <n v="0"/>
    <n v="0"/>
    <s v="Delivery"/>
    <s v="272987-002"/>
    <x v="1"/>
    <s v="N Duddington #8"/>
    <x v="1"/>
    <x v="2"/>
  </r>
  <r>
    <d v="2022-07-01T00:00:00"/>
    <m/>
    <n v="3"/>
    <s v="Rolloff"/>
    <x v="0"/>
    <x v="5"/>
    <m/>
    <n v="0"/>
    <n v="0"/>
    <s v="Relocate"/>
    <s v="12797190-002"/>
    <x v="1"/>
    <s v="Weyco Ash Box (1st)"/>
    <x v="1"/>
    <x v="2"/>
  </r>
  <r>
    <d v="2022-07-01T00:00:00"/>
    <m/>
    <n v="5"/>
    <s v="Rolloff"/>
    <x v="0"/>
    <x v="5"/>
    <m/>
    <n v="0"/>
    <n v="0"/>
    <s v="Delivery"/>
    <s v="270850-003"/>
    <x v="1"/>
    <s v="LB City/ Sid Snyder# 1030"/>
    <x v="1"/>
    <x v="2"/>
  </r>
  <r>
    <d v="2022-07-01T00:00:00"/>
    <m/>
    <n v="5"/>
    <s v="Rolloff"/>
    <x v="0"/>
    <x v="5"/>
    <m/>
    <n v="0"/>
    <n v="0"/>
    <s v="Delivery"/>
    <s v="270950-002"/>
    <x v="1"/>
    <s v="LB City/Bolstad #330"/>
    <x v="1"/>
    <x v="2"/>
  </r>
  <r>
    <d v="2022-07-01T00:00:00"/>
    <m/>
    <n v="5"/>
    <s v="Rolloff"/>
    <x v="0"/>
    <x v="5"/>
    <m/>
    <n v="0"/>
    <n v="0"/>
    <s v="Delivery"/>
    <s v="265377-012"/>
    <x v="1"/>
    <s v="Pac county DCD/Seaview #3030"/>
    <x v="1"/>
    <x v="2"/>
  </r>
  <r>
    <d v="2022-07-01T00:00:00"/>
    <m/>
    <n v="5"/>
    <s v="Rolloff"/>
    <x v="0"/>
    <x v="5"/>
    <m/>
    <n v="0"/>
    <n v="0"/>
    <s v="Delivery"/>
    <s v="273450-001"/>
    <x v="1"/>
    <s v="Cape D/Seaview # 930"/>
    <x v="1"/>
    <x v="2"/>
  </r>
  <r>
    <d v="2022-07-01T00:00:00"/>
    <m/>
    <n v="5"/>
    <s v="Rolloff"/>
    <x v="0"/>
    <x v="5"/>
    <m/>
    <n v="0"/>
    <n v="0"/>
    <s v="Delivery"/>
    <s v="273450-002"/>
    <x v="1"/>
    <s v="Cape D/Cranberry # 1330"/>
    <x v="1"/>
    <x v="2"/>
  </r>
  <r>
    <d v="2022-07-01T00:00:00"/>
    <m/>
    <n v="5"/>
    <s v="Rolloff"/>
    <x v="0"/>
    <x v="5"/>
    <m/>
    <n v="0"/>
    <n v="0"/>
    <s v="Delivery"/>
    <s v="273450-003"/>
    <x v="1"/>
    <s v="Cape D/Klipsan # 1130"/>
    <x v="1"/>
    <x v="2"/>
  </r>
  <r>
    <d v="2022-07-01T00:00:00"/>
    <m/>
    <n v="5"/>
    <s v="Rolloff"/>
    <x v="0"/>
    <x v="5"/>
    <m/>
    <n v="0"/>
    <n v="0"/>
    <s v="Delivery"/>
    <s v="273450-004"/>
    <x v="1"/>
    <s v="Cape D/Oysterville #3430"/>
    <x v="1"/>
    <x v="2"/>
  </r>
  <r>
    <d v="2022-07-01T00:00:00"/>
    <m/>
    <n v="5"/>
    <s v="Rolloff"/>
    <x v="0"/>
    <x v="5"/>
    <m/>
    <n v="0"/>
    <n v="0"/>
    <s v="Delivery"/>
    <s v="265377-011"/>
    <x v="1"/>
    <s v="Pac County DCC/Ocean Park #1630"/>
    <x v="1"/>
    <x v="2"/>
  </r>
  <r>
    <d v="2022-07-01T00:00:00"/>
    <m/>
    <n v="5"/>
    <s v="Rolloff"/>
    <x v="0"/>
    <x v="5"/>
    <m/>
    <n v="0"/>
    <n v="0"/>
    <s v="Delivery"/>
    <s v="273450-005"/>
    <x v="1"/>
    <s v="Cape D/Ocean Park #1625"/>
    <x v="1"/>
    <x v="2"/>
  </r>
  <r>
    <d v="2022-07-01T00:00:00"/>
    <m/>
    <n v="5"/>
    <s v="Rolloff"/>
    <x v="0"/>
    <x v="5"/>
    <m/>
    <n v="0"/>
    <n v="0"/>
    <s v="Delivery"/>
    <n v="262611"/>
    <x v="1"/>
    <s v="D Byrd #(new box)"/>
    <x v="1"/>
    <x v="2"/>
  </r>
  <r>
    <d v="2022-07-04T00:00:00"/>
    <m/>
    <n v="3"/>
    <s v="Rolloff"/>
    <x v="0"/>
    <x v="5"/>
    <m/>
    <n v="0"/>
    <n v="0"/>
    <s v="Relocate"/>
    <s v="12797190-002"/>
    <x v="1"/>
    <s v="Weyco Ash Box (2nd)"/>
    <x v="1"/>
    <x v="2"/>
  </r>
  <r>
    <d v="2022-07-05T00:00:00"/>
    <m/>
    <n v="2"/>
    <s v="Rolloff"/>
    <x v="0"/>
    <x v="5"/>
    <m/>
    <n v="0"/>
    <n v="0"/>
    <s v="Delivery"/>
    <n v="1800155"/>
    <x v="1"/>
    <s v="Y Petersen-Hanson  #17"/>
    <x v="1"/>
    <x v="2"/>
  </r>
  <r>
    <d v="2022-07-06T00:00:00"/>
    <m/>
    <n v="2"/>
    <s v="Rolloff"/>
    <x v="0"/>
    <x v="5"/>
    <m/>
    <n v="0"/>
    <n v="0"/>
    <s v="Delivery"/>
    <s v="266149-002"/>
    <x v="1"/>
    <s v="Pacific County Fair # 3330"/>
    <x v="1"/>
    <x v="2"/>
  </r>
  <r>
    <d v="2022-07-06T00:00:00"/>
    <m/>
    <n v="2"/>
    <s v="Rolloff"/>
    <x v="0"/>
    <x v="5"/>
    <m/>
    <n v="0"/>
    <n v="0"/>
    <s v="Delivery"/>
    <s v="261798-002"/>
    <x v="1"/>
    <s v="R Seiler # 1530"/>
    <x v="1"/>
    <x v="2"/>
  </r>
  <r>
    <d v="2022-07-06T00:00:00"/>
    <m/>
    <n v="2"/>
    <s v="Rolloff"/>
    <x v="0"/>
    <x v="5"/>
    <m/>
    <n v="0"/>
    <n v="0"/>
    <s v="Relocate"/>
    <n v="262601"/>
    <x v="1"/>
    <s v="Tapani Inc  #2630"/>
    <x v="1"/>
    <x v="2"/>
  </r>
  <r>
    <d v="2022-07-06T00:00:00"/>
    <m/>
    <n v="2"/>
    <s v="Rolloff"/>
    <x v="0"/>
    <x v="5"/>
    <m/>
    <n v="0"/>
    <n v="0"/>
    <s v="Delivery"/>
    <s v="268162-002"/>
    <x v="1"/>
    <s v="L Doubek  # 3030"/>
    <x v="1"/>
    <x v="2"/>
  </r>
  <r>
    <d v="2022-07-06T00:00:00"/>
    <m/>
    <n v="5"/>
    <s v="Rolloff"/>
    <x v="0"/>
    <x v="5"/>
    <m/>
    <n v="0"/>
    <n v="0"/>
    <s v="Delivery"/>
    <s v="12800437-002"/>
    <x v="1"/>
    <s v="Wedgewood Inc #11"/>
    <x v="1"/>
    <x v="2"/>
  </r>
  <r>
    <d v="2022-07-06T00:00:00"/>
    <m/>
    <n v="5"/>
    <s v="Rolloff"/>
    <x v="0"/>
    <x v="5"/>
    <m/>
    <n v="0"/>
    <n v="0"/>
    <s v="Delivery"/>
    <n v="12800362"/>
    <x v="1"/>
    <s v="B Bjerke  #2530"/>
    <x v="1"/>
    <x v="2"/>
  </r>
  <r>
    <d v="2022-07-07T00:00:00"/>
    <m/>
    <n v="4"/>
    <s v="Rolloff"/>
    <x v="0"/>
    <x v="5"/>
    <m/>
    <n v="0"/>
    <n v="0"/>
    <s v="Delivery"/>
    <n v="12800009"/>
    <x v="1"/>
    <s v="J Wischman # 1030"/>
    <x v="1"/>
    <x v="2"/>
  </r>
  <r>
    <d v="2022-07-07T00:00:00"/>
    <m/>
    <n v="4"/>
    <s v="Rolloff"/>
    <x v="0"/>
    <x v="5"/>
    <m/>
    <n v="0"/>
    <n v="0"/>
    <s v="Delivery"/>
    <n v="12800009"/>
    <x v="1"/>
    <s v="J Wischman # 3530"/>
    <x v="1"/>
    <x v="2"/>
  </r>
  <r>
    <d v="2022-07-07T00:00:00"/>
    <m/>
    <n v="4"/>
    <s v="Rolloff"/>
    <x v="0"/>
    <x v="5"/>
    <m/>
    <n v="0"/>
    <n v="0"/>
    <s v="Delivery"/>
    <s v="269978-002"/>
    <x v="1"/>
    <s v="A French #1930"/>
    <x v="1"/>
    <x v="2"/>
  </r>
  <r>
    <d v="2022-07-07T00:00:00"/>
    <m/>
    <n v="4"/>
    <s v="Rolloff"/>
    <x v="0"/>
    <x v="5"/>
    <m/>
    <n v="0"/>
    <n v="0"/>
    <s v="Delivery"/>
    <s v="12800390-002"/>
    <x v="1"/>
    <s v="L Elfering # 20"/>
    <x v="1"/>
    <x v="2"/>
  </r>
  <r>
    <d v="2022-07-07T00:00:00"/>
    <m/>
    <n v="2"/>
    <s v="Rolloff"/>
    <x v="0"/>
    <x v="5"/>
    <m/>
    <n v="0"/>
    <n v="0"/>
    <s v="Relocate"/>
    <s v="12797190-002"/>
    <x v="1"/>
    <s v="Weyco Ash Box (1st)"/>
    <x v="1"/>
    <x v="2"/>
  </r>
  <r>
    <d v="2022-07-07T00:00:00"/>
    <m/>
    <n v="3"/>
    <s v="Rolloff"/>
    <x v="0"/>
    <x v="5"/>
    <m/>
    <n v="0"/>
    <n v="0"/>
    <s v="Relocate"/>
    <n v="268528"/>
    <x v="1"/>
    <s v="NYC School #18"/>
    <x v="1"/>
    <x v="2"/>
  </r>
  <r>
    <d v="2022-07-07T00:00:00"/>
    <m/>
    <n v="5"/>
    <s v="Rolloff"/>
    <x v="0"/>
    <x v="5"/>
    <m/>
    <n v="0"/>
    <n v="0"/>
    <s v="Delivery"/>
    <s v="12800437-001"/>
    <x v="1"/>
    <s v="Wedgewood Inc # 27"/>
    <x v="1"/>
    <x v="2"/>
  </r>
  <r>
    <d v="2022-07-07T00:00:00"/>
    <m/>
    <n v="5"/>
    <s v="Rolloff"/>
    <x v="0"/>
    <x v="5"/>
    <m/>
    <n v="0"/>
    <n v="0"/>
    <s v="Delivery"/>
    <s v="265652-002"/>
    <x v="1"/>
    <s v="Westlander LLC # 3630"/>
    <x v="1"/>
    <x v="2"/>
  </r>
  <r>
    <d v="2022-07-09T00:00:00"/>
    <m/>
    <n v="2"/>
    <s v="Rolloff"/>
    <x v="0"/>
    <x v="5"/>
    <m/>
    <n v="0"/>
    <n v="0"/>
    <s v="Relocate"/>
    <s v="12797190-002"/>
    <x v="1"/>
    <s v="Weyco Ash Box (2nd)"/>
    <x v="1"/>
    <x v="2"/>
  </r>
  <r>
    <d v="2022-07-11T00:00:00"/>
    <m/>
    <n v="2"/>
    <s v="Rolloff"/>
    <x v="0"/>
    <x v="5"/>
    <m/>
    <n v="0"/>
    <n v="0"/>
    <s v="Delivery"/>
    <n v="264124"/>
    <x v="1"/>
    <s v="Wa State DCYF # 930"/>
    <x v="1"/>
    <x v="2"/>
  </r>
  <r>
    <d v="2022-07-11T00:00:00"/>
    <m/>
    <n v="2"/>
    <s v="Rolloff"/>
    <x v="0"/>
    <x v="5"/>
    <m/>
    <n v="0"/>
    <n v="0"/>
    <s v="Delivery"/>
    <n v="12800553"/>
    <x v="1"/>
    <s v="M Weller # 130"/>
    <x v="1"/>
    <x v="2"/>
  </r>
  <r>
    <d v="2022-07-11T00:00:00"/>
    <m/>
    <n v="4"/>
    <s v="Rolloff"/>
    <x v="0"/>
    <x v="5"/>
    <m/>
    <n v="0"/>
    <n v="0"/>
    <s v="Delivery"/>
    <n v="12800509"/>
    <x v="1"/>
    <s v="J Chamberlain #1030"/>
    <x v="1"/>
    <x v="2"/>
  </r>
  <r>
    <d v="2022-07-12T00:00:00"/>
    <m/>
    <n v="3"/>
    <s v="Rolloff"/>
    <x v="0"/>
    <x v="5"/>
    <m/>
    <n v="0"/>
    <n v="0"/>
    <s v="Delivery"/>
    <n v="12800522"/>
    <x v="1"/>
    <s v="R Knight # 12"/>
    <x v="1"/>
    <x v="2"/>
  </r>
  <r>
    <d v="2022-07-12T00:00:00"/>
    <m/>
    <n v="3"/>
    <s v="Rolloff"/>
    <x v="0"/>
    <x v="5"/>
    <m/>
    <n v="0"/>
    <n v="0"/>
    <s v="Delivery"/>
    <s v="269778-002"/>
    <x v="1"/>
    <s v="Servepro  #1430"/>
    <x v="1"/>
    <x v="2"/>
  </r>
  <r>
    <d v="2022-07-12T00:00:00"/>
    <m/>
    <n v="5"/>
    <s v="Rolloff"/>
    <x v="0"/>
    <x v="5"/>
    <m/>
    <n v="0"/>
    <n v="0"/>
    <s v="Delivery"/>
    <n v="269143"/>
    <x v="1"/>
    <s v="B Pedersen  #31"/>
    <x v="1"/>
    <x v="2"/>
  </r>
  <r>
    <d v="2022-07-12T00:00:00"/>
    <m/>
    <n v="5"/>
    <s v="Rolloff"/>
    <x v="0"/>
    <x v="5"/>
    <m/>
    <n v="0"/>
    <n v="0"/>
    <s v="Delivery"/>
    <n v="12800608"/>
    <x v="1"/>
    <s v="M McCord # 8"/>
    <x v="1"/>
    <x v="2"/>
  </r>
  <r>
    <d v="2022-07-13T00:00:00"/>
    <m/>
    <n v="2"/>
    <s v="Rolloff"/>
    <x v="0"/>
    <x v="5"/>
    <m/>
    <n v="0"/>
    <n v="0"/>
    <s v="Relocate"/>
    <s v="12797190-002"/>
    <x v="1"/>
    <s v="Weyco Ash 1st box"/>
    <x v="1"/>
    <x v="2"/>
  </r>
  <r>
    <d v="2022-07-13T00:00:00"/>
    <m/>
    <n v="3"/>
    <s v="Rolloff"/>
    <x v="0"/>
    <x v="5"/>
    <m/>
    <n v="0"/>
    <n v="0"/>
    <s v="Delivery"/>
    <s v="261533-002"/>
    <x v="1"/>
    <s v="R Kenworthy #13"/>
    <x v="1"/>
    <x v="2"/>
  </r>
  <r>
    <d v="2022-07-13T00:00:00"/>
    <m/>
    <n v="5"/>
    <s v="Rolloff"/>
    <x v="0"/>
    <x v="5"/>
    <m/>
    <n v="0"/>
    <n v="0"/>
    <s v="Delivery"/>
    <n v="12800639"/>
    <x v="1"/>
    <s v="Clatsop Distributing Co #26"/>
    <x v="1"/>
    <x v="2"/>
  </r>
  <r>
    <d v="2022-07-13T00:00:00"/>
    <m/>
    <n v="5"/>
    <s v="Rolloff"/>
    <x v="0"/>
    <x v="5"/>
    <m/>
    <n v="0"/>
    <n v="0"/>
    <s v="Delivery"/>
    <n v="12800626"/>
    <x v="1"/>
    <s v="A Andrerson  #22"/>
    <x v="1"/>
    <x v="2"/>
  </r>
  <r>
    <d v="2022-07-14T00:00:00"/>
    <m/>
    <n v="5"/>
    <s v="Rolloff"/>
    <x v="0"/>
    <x v="5"/>
    <m/>
    <n v="0"/>
    <n v="0"/>
    <s v="Delivery"/>
    <s v="12797764-003"/>
    <x v="1"/>
    <s v="P Reddy (401 OB Blvd) #2030"/>
    <x v="1"/>
    <x v="2"/>
  </r>
  <r>
    <d v="2022-07-15T00:00:00"/>
    <m/>
    <n v="4"/>
    <s v="Rolloff"/>
    <x v="0"/>
    <x v="5"/>
    <m/>
    <n v="0"/>
    <n v="0"/>
    <s v="Delivery"/>
    <s v="261357-002"/>
    <x v="1"/>
    <s v="V Wheatley # 2"/>
    <x v="1"/>
    <x v="2"/>
  </r>
  <r>
    <d v="2022-07-15T00:00:00"/>
    <m/>
    <n v="5"/>
    <s v="Rolloff"/>
    <x v="0"/>
    <x v="5"/>
    <m/>
    <n v="0"/>
    <n v="0"/>
    <s v="Delivery"/>
    <n v="12800686"/>
    <x v="1"/>
    <s v="Weyerhaeuser/C Crowford #6"/>
    <x v="1"/>
    <x v="2"/>
  </r>
  <r>
    <d v="2022-07-15T00:00:00"/>
    <m/>
    <n v="5"/>
    <s v="Rolloff"/>
    <x v="0"/>
    <x v="5"/>
    <m/>
    <n v="0"/>
    <n v="0"/>
    <s v="Delivery"/>
    <n v="273937"/>
    <x v="1"/>
    <s v="Wahkiakum County/KM Trans # 2730"/>
    <x v="0"/>
    <x v="2"/>
  </r>
  <r>
    <d v="2022-07-16T00:00:00"/>
    <m/>
    <n v="3"/>
    <s v="Rolloff"/>
    <x v="0"/>
    <x v="5"/>
    <m/>
    <n v="0"/>
    <n v="0"/>
    <s v="Relocate"/>
    <s v="12797190-002"/>
    <x v="1"/>
    <s v="Weyco Ash Box (2nd)"/>
    <x v="1"/>
    <x v="2"/>
  </r>
  <r>
    <d v="2022-07-18T00:00:00"/>
    <m/>
    <n v="5"/>
    <s v="Rolloff"/>
    <x v="0"/>
    <x v="5"/>
    <m/>
    <n v="0"/>
    <n v="0"/>
    <s v="Delivery"/>
    <n v="264690"/>
    <x v="1"/>
    <s v="C Minto # 1630"/>
    <x v="1"/>
    <x v="2"/>
  </r>
  <r>
    <d v="2022-07-18T00:00:00"/>
    <m/>
    <n v="5"/>
    <s v="Rolloff"/>
    <x v="0"/>
    <x v="5"/>
    <m/>
    <n v="0"/>
    <n v="0"/>
    <s v="Delivery"/>
    <s v="268699-002"/>
    <x v="1"/>
    <s v="R Damon  #14"/>
    <x v="1"/>
    <x v="2"/>
  </r>
  <r>
    <d v="2022-07-19T00:00:00"/>
    <m/>
    <n v="2"/>
    <s v="Rolloff"/>
    <x v="0"/>
    <x v="5"/>
    <m/>
    <n v="0"/>
    <n v="0"/>
    <s v="Delivery"/>
    <n v="12791448"/>
    <x v="1"/>
    <s v="S Carriles # 1030"/>
    <x v="1"/>
    <x v="2"/>
  </r>
  <r>
    <d v="2022-07-19T00:00:00"/>
    <m/>
    <n v="2"/>
    <s v="Rolloff"/>
    <x v="0"/>
    <x v="5"/>
    <m/>
    <n v="0"/>
    <n v="0"/>
    <s v="Relocate"/>
    <s v="12797190-002"/>
    <x v="1"/>
    <s v="Weyco Ash Box (1st)"/>
    <x v="1"/>
    <x v="2"/>
  </r>
  <r>
    <d v="2022-07-20T00:00:00"/>
    <m/>
    <n v="3"/>
    <s v="Rolloff"/>
    <x v="0"/>
    <x v="5"/>
    <m/>
    <n v="0"/>
    <n v="0"/>
    <s v="Delivery"/>
    <n v="12800726"/>
    <x v="1"/>
    <s v="MRC Roofing # 26"/>
    <x v="1"/>
    <x v="2"/>
  </r>
  <r>
    <d v="2022-07-20T00:00:00"/>
    <m/>
    <n v="3"/>
    <s v="Rolloff"/>
    <x v="0"/>
    <x v="5"/>
    <m/>
    <n v="0"/>
    <n v="0"/>
    <s v="Delivery"/>
    <s v="266530-002"/>
    <x v="1"/>
    <s v="A Strange # 2130"/>
    <x v="1"/>
    <x v="2"/>
  </r>
  <r>
    <d v="2022-07-20T00:00:00"/>
    <m/>
    <n v="5"/>
    <s v="Rolloff"/>
    <x v="0"/>
    <x v="5"/>
    <m/>
    <n v="0"/>
    <n v="0"/>
    <s v="Delivery"/>
    <s v="272987-003"/>
    <x v="1"/>
    <s v="N Duddington# 2430"/>
    <x v="1"/>
    <x v="2"/>
  </r>
  <r>
    <d v="2022-07-20T00:00:00"/>
    <m/>
    <n v="5"/>
    <s v="Rolloff"/>
    <x v="0"/>
    <x v="5"/>
    <m/>
    <n v="0"/>
    <n v="0"/>
    <s v="Delivery"/>
    <n v="12800804"/>
    <x v="1"/>
    <s v="D Harris"/>
    <x v="1"/>
    <x v="2"/>
  </r>
  <r>
    <d v="2022-07-21T00:00:00"/>
    <m/>
    <n v="2"/>
    <s v="Rolloff"/>
    <x v="0"/>
    <x v="5"/>
    <m/>
    <n v="0"/>
    <n v="0"/>
    <s v="Delivery"/>
    <n v="12800199"/>
    <x v="1"/>
    <s v="T Tutupalli #330"/>
    <x v="1"/>
    <x v="2"/>
  </r>
  <r>
    <d v="2022-07-21T00:00:00"/>
    <m/>
    <n v="2"/>
    <s v="Rolloff"/>
    <x v="0"/>
    <x v="5"/>
    <m/>
    <n v="0"/>
    <n v="0"/>
    <s v="Delivery"/>
    <n v="12800199"/>
    <x v="1"/>
    <s v="T Tutupalli #2930"/>
    <x v="1"/>
    <x v="2"/>
  </r>
  <r>
    <d v="2022-07-21T00:00:00"/>
    <m/>
    <n v="2"/>
    <s v="Rolloff"/>
    <x v="0"/>
    <x v="5"/>
    <m/>
    <n v="0"/>
    <n v="0"/>
    <s v="Delivery"/>
    <n v="12800199"/>
    <x v="1"/>
    <s v="T Tutupalli #3730"/>
    <x v="1"/>
    <x v="2"/>
  </r>
  <r>
    <d v="2022-07-22T00:00:00"/>
    <m/>
    <n v="2"/>
    <s v="Rolloff"/>
    <x v="0"/>
    <x v="5"/>
    <m/>
    <n v="0"/>
    <n v="0"/>
    <s v="Delivery"/>
    <s v="274224-002"/>
    <x v="1"/>
    <s v="P Miller #2630"/>
    <x v="1"/>
    <x v="2"/>
  </r>
  <r>
    <d v="2022-07-22T00:00:00"/>
    <m/>
    <n v="3"/>
    <s v="Rolloff"/>
    <x v="0"/>
    <x v="5"/>
    <m/>
    <n v="0"/>
    <n v="0"/>
    <s v="Relocate"/>
    <s v="12797190-002"/>
    <x v="1"/>
    <s v="Weyco Ash Box (2nd)"/>
    <x v="1"/>
    <x v="2"/>
  </r>
  <r>
    <d v="2022-07-22T00:00:00"/>
    <m/>
    <n v="4"/>
    <s v="Rolloff"/>
    <x v="0"/>
    <x v="5"/>
    <m/>
    <n v="0"/>
    <n v="0"/>
    <s v="Delivery"/>
    <s v="261332-002"/>
    <x v="1"/>
    <s v=" R Maxwell-Muir # 19"/>
    <x v="1"/>
    <x v="2"/>
  </r>
  <r>
    <d v="2022-07-22T00:00:00"/>
    <m/>
    <n v="4"/>
    <s v="Rolloff"/>
    <x v="0"/>
    <x v="5"/>
    <m/>
    <n v="0"/>
    <n v="0"/>
    <s v="Delivery"/>
    <n v="12800823"/>
    <x v="1"/>
    <s v="J Straub # 28"/>
    <x v="1"/>
    <x v="2"/>
  </r>
  <r>
    <d v="2022-07-22T00:00:00"/>
    <m/>
    <n v="5"/>
    <s v="Rolloff"/>
    <x v="0"/>
    <x v="5"/>
    <m/>
    <n v="0"/>
    <n v="0"/>
    <s v="Delivery"/>
    <s v="274021-002"/>
    <x v="1"/>
    <s v="C Davis #8"/>
    <x v="1"/>
    <x v="2"/>
  </r>
  <r>
    <d v="2022-07-25T00:00:00"/>
    <m/>
    <n v="3"/>
    <s v="Rolloff"/>
    <x v="0"/>
    <x v="5"/>
    <m/>
    <n v="0"/>
    <n v="0"/>
    <s v="Relocate"/>
    <s v="12797190-002"/>
    <x v="1"/>
    <s v="Weyco Ash Box (1st)"/>
    <x v="1"/>
    <x v="2"/>
  </r>
  <r>
    <d v="2022-07-25T00:00:00"/>
    <m/>
    <n v="5"/>
    <s v="Rolloff"/>
    <x v="0"/>
    <x v="5"/>
    <m/>
    <n v="0"/>
    <n v="0"/>
    <s v="Delivery"/>
    <s v="264703-002"/>
    <x v="1"/>
    <s v="Peninsula Saddle Club # 5L"/>
    <x v="1"/>
    <x v="2"/>
  </r>
  <r>
    <d v="2022-07-26T00:00:00"/>
    <m/>
    <n v="2"/>
    <s v="Rolloff"/>
    <x v="0"/>
    <x v="5"/>
    <m/>
    <n v="0"/>
    <n v="0"/>
    <s v="Delivery"/>
    <s v="263549-002"/>
    <x v="1"/>
    <s v="D Nissell  #22"/>
    <x v="1"/>
    <x v="2"/>
  </r>
  <r>
    <d v="2022-07-27T00:00:00"/>
    <m/>
    <n v="2"/>
    <s v="Rolloff"/>
    <x v="0"/>
    <x v="5"/>
    <m/>
    <n v="0"/>
    <n v="0"/>
    <s v="Relocate"/>
    <s v="12797190-002"/>
    <x v="1"/>
    <s v="Weyco Ash Box (2nd)"/>
    <x v="1"/>
    <x v="2"/>
  </r>
  <r>
    <d v="2022-07-27T00:00:00"/>
    <m/>
    <n v="5"/>
    <s v="Rolloff"/>
    <x v="0"/>
    <x v="5"/>
    <m/>
    <n v="0"/>
    <n v="0"/>
    <s v="Delivery"/>
    <s v="266494-001"/>
    <x v="1"/>
    <s v="Wallicut River RV #28"/>
    <x v="1"/>
    <x v="2"/>
  </r>
  <r>
    <d v="2022-07-27T00:00:00"/>
    <m/>
    <n v="5"/>
    <s v="Rolloff"/>
    <x v="0"/>
    <x v="5"/>
    <m/>
    <n v="0"/>
    <n v="0"/>
    <s v="Delivery"/>
    <n v="268526"/>
    <x v="1"/>
    <s v="Finnish-American Folk Festival # 26"/>
    <x v="1"/>
    <x v="2"/>
  </r>
  <r>
    <d v="2022-07-27T00:00:00"/>
    <m/>
    <n v="5"/>
    <s v="Rolloff"/>
    <x v="0"/>
    <x v="5"/>
    <m/>
    <n v="0"/>
    <n v="0"/>
    <s v="Delivery"/>
    <n v="268551"/>
    <x v="1"/>
    <s v="K Simmons (employee) #16"/>
    <x v="1"/>
    <x v="2"/>
  </r>
  <r>
    <d v="2022-07-27T00:00:00"/>
    <m/>
    <n v="5"/>
    <s v="Rolloff"/>
    <x v="0"/>
    <x v="5"/>
    <m/>
    <n v="0"/>
    <n v="0"/>
    <s v="Delivery"/>
    <s v="262885-002"/>
    <x v="1"/>
    <s v="C Sayce # 2"/>
    <x v="1"/>
    <x v="2"/>
  </r>
  <r>
    <d v="2022-07-29T00:00:00"/>
    <m/>
    <n v="2"/>
    <s v="Rolloff"/>
    <x v="0"/>
    <x v="5"/>
    <m/>
    <n v="0"/>
    <n v="0"/>
    <s v="Delivery"/>
    <n v="271265"/>
    <x v="1"/>
    <s v="30yd 2430"/>
    <x v="1"/>
    <x v="2"/>
  </r>
  <r>
    <d v="2022-07-29T00:00:00"/>
    <m/>
    <n v="2"/>
    <s v="Rolloff"/>
    <x v="0"/>
    <x v="5"/>
    <m/>
    <n v="0"/>
    <n v="0"/>
    <s v="Delivery"/>
    <n v="12801034"/>
    <x v="1"/>
    <s v="2 30yds 2130/1830"/>
    <x v="1"/>
    <x v="2"/>
  </r>
  <r>
    <d v="2022-08-01T00:00:00"/>
    <m/>
    <s v="Kevin"/>
    <s v="Rolloff"/>
    <x v="0"/>
    <x v="5"/>
    <m/>
    <n v="0"/>
    <n v="0"/>
    <s v="Delivery"/>
    <s v="262847-002"/>
    <x v="1"/>
    <s v="Box 8"/>
    <x v="1"/>
    <x v="3"/>
  </r>
  <r>
    <d v="2022-08-01T00:00:00"/>
    <n v="10393"/>
    <s v="Kevin"/>
    <s v="Recycle"/>
    <x v="1"/>
    <x v="5"/>
    <n v="1660"/>
    <n v="0.83"/>
    <n v="0"/>
    <m/>
    <m/>
    <x v="4"/>
    <s v="SB OCC"/>
    <x v="1"/>
    <x v="3"/>
  </r>
  <r>
    <d v="2022-08-01T00:00:00"/>
    <n v="10409"/>
    <s v="Kevin"/>
    <s v="Recycle"/>
    <x v="1"/>
    <x v="5"/>
    <n v="740"/>
    <n v="0.37"/>
    <n v="0"/>
    <m/>
    <m/>
    <x v="4"/>
    <s v="WEYCO OCC"/>
    <x v="1"/>
    <x v="3"/>
  </r>
  <r>
    <d v="2022-08-01T00:00:00"/>
    <n v="10421"/>
    <s v="Dave"/>
    <s v="Recycle"/>
    <x v="1"/>
    <x v="5"/>
    <n v="2040"/>
    <n v="1.02"/>
    <n v="0"/>
    <m/>
    <m/>
    <x v="4"/>
    <s v="OP OCC"/>
    <x v="1"/>
    <x v="3"/>
  </r>
  <r>
    <d v="2022-08-01T00:00:00"/>
    <m/>
    <s v="Dave"/>
    <s v="Rolloff"/>
    <x v="0"/>
    <x v="5"/>
    <m/>
    <n v="0"/>
    <n v="0"/>
    <s v="Delivery"/>
    <s v="270886-002"/>
    <x v="1"/>
    <s v="Box 1430"/>
    <x v="1"/>
    <x v="3"/>
  </r>
  <r>
    <d v="2022-08-02T00:00:00"/>
    <n v="10462"/>
    <s v="Paul"/>
    <s v="Rolloff"/>
    <x v="0"/>
    <x v="5"/>
    <n v="5120"/>
    <n v="2.56"/>
    <n v="0"/>
    <s v="Final Pull"/>
    <n v="273937"/>
    <x v="3"/>
    <m/>
    <x v="0"/>
    <x v="3"/>
  </r>
  <r>
    <d v="2022-08-02T00:00:00"/>
    <n v="10464"/>
    <s v="Paul"/>
    <s v="Recycle"/>
    <x v="1"/>
    <x v="5"/>
    <n v="2000"/>
    <n v="1"/>
    <n v="0"/>
    <m/>
    <m/>
    <x v="4"/>
    <s v="Menlo OCC"/>
    <x v="1"/>
    <x v="3"/>
  </r>
  <r>
    <d v="2022-08-02T00:00:00"/>
    <m/>
    <s v="Paul"/>
    <s v="Rolloff"/>
    <x v="0"/>
    <x v="5"/>
    <m/>
    <n v="0"/>
    <n v="0"/>
    <s v="Delivery"/>
    <n v="12801110"/>
    <x v="1"/>
    <s v="Box 19"/>
    <x v="1"/>
    <x v="3"/>
  </r>
  <r>
    <d v="2022-08-02T00:00:00"/>
    <m/>
    <s v="Paul"/>
    <s v="Rolloff"/>
    <x v="0"/>
    <x v="5"/>
    <m/>
    <n v="0"/>
    <n v="0"/>
    <s v="Delivery"/>
    <n v="12801112"/>
    <x v="1"/>
    <s v="Box 530"/>
    <x v="1"/>
    <x v="3"/>
  </r>
  <r>
    <d v="2022-08-02T00:00:00"/>
    <m/>
    <s v="Dave"/>
    <s v="Rolloff"/>
    <x v="0"/>
    <x v="5"/>
    <m/>
    <n v="0"/>
    <n v="0"/>
    <s v="Delivery"/>
    <n v="12799644"/>
    <x v="1"/>
    <s v="Box 1330"/>
    <x v="1"/>
    <x v="3"/>
  </r>
  <r>
    <d v="2022-08-02T00:00:00"/>
    <m/>
    <s v="Dave"/>
    <s v="Rolloff"/>
    <x v="0"/>
    <x v="5"/>
    <m/>
    <n v="0"/>
    <n v="0"/>
    <s v="Delivery"/>
    <s v="272759-002"/>
    <x v="1"/>
    <s v="Box 330"/>
    <x v="1"/>
    <x v="3"/>
  </r>
  <r>
    <d v="2022-08-02T00:00:00"/>
    <m/>
    <s v="Dave"/>
    <s v="Recycle"/>
    <x v="1"/>
    <x v="5"/>
    <n v="1740"/>
    <n v="0.87"/>
    <n v="0"/>
    <m/>
    <m/>
    <x v="4"/>
    <s v="LB OCC"/>
    <x v="1"/>
    <x v="3"/>
  </r>
  <r>
    <d v="2022-08-03T00:00:00"/>
    <m/>
    <s v="Kevin"/>
    <s v="Recycle"/>
    <x v="1"/>
    <x v="5"/>
    <m/>
    <n v="0"/>
    <n v="0"/>
    <m/>
    <m/>
    <x v="1"/>
    <s v="Ocean park Recy"/>
    <x v="1"/>
    <x v="3"/>
  </r>
  <r>
    <d v="2022-08-04T00:00:00"/>
    <m/>
    <s v="Dave"/>
    <s v="Rolloff"/>
    <x v="0"/>
    <x v="5"/>
    <m/>
    <n v="0"/>
    <n v="0"/>
    <s v="Delivery"/>
    <n v="270904"/>
    <x v="1"/>
    <s v="Box 14"/>
    <x v="1"/>
    <x v="3"/>
  </r>
  <r>
    <d v="2022-08-04T00:00:00"/>
    <m/>
    <s v="dave"/>
    <s v="Rolloff"/>
    <x v="0"/>
    <x v="5"/>
    <m/>
    <n v="0"/>
    <n v="0"/>
    <s v="Delivery"/>
    <n v="12801154"/>
    <x v="1"/>
    <s v="Box 25"/>
    <x v="1"/>
    <x v="3"/>
  </r>
  <r>
    <d v="2022-08-04T00:00:00"/>
    <m/>
    <s v="Dave"/>
    <s v="Rolloff"/>
    <x v="0"/>
    <x v="5"/>
    <m/>
    <n v="0"/>
    <n v="0"/>
    <s v="Delivery"/>
    <n v="12800362"/>
    <x v="1"/>
    <s v="Box 24"/>
    <x v="1"/>
    <x v="3"/>
  </r>
  <r>
    <d v="2022-08-04T00:00:00"/>
    <n v="10706"/>
    <s v="Dave"/>
    <s v="Recycle"/>
    <x v="1"/>
    <x v="5"/>
    <n v="1860"/>
    <n v="0.93"/>
    <n v="0"/>
    <m/>
    <m/>
    <x v="4"/>
    <s v="Ilwaco OCC"/>
    <x v="1"/>
    <x v="3"/>
  </r>
  <r>
    <d v="2022-08-04T00:00:00"/>
    <n v="10710"/>
    <s v="Dave"/>
    <s v="Rolloff"/>
    <x v="1"/>
    <x v="5"/>
    <n v="1760"/>
    <n v="0.88"/>
    <n v="0"/>
    <s v="Dump &amp; Return"/>
    <s v="268662-002"/>
    <x v="4"/>
    <s v="SHOA OCC"/>
    <x v="0"/>
    <x v="3"/>
  </r>
  <r>
    <d v="2022-08-04T00:00:00"/>
    <m/>
    <s v="Paul"/>
    <s v="Recycle"/>
    <x v="1"/>
    <x v="5"/>
    <n v="2080"/>
    <n v="1.04"/>
    <n v="0"/>
    <m/>
    <m/>
    <x v="4"/>
    <s v="Nasselle OCC"/>
    <x v="1"/>
    <x v="3"/>
  </r>
  <r>
    <d v="2022-08-05T00:00:00"/>
    <m/>
    <s v="Dave"/>
    <s v="Rolloff"/>
    <x v="0"/>
    <x v="5"/>
    <m/>
    <n v="0"/>
    <n v="0"/>
    <s v="Delivery"/>
    <s v="272077-002"/>
    <x v="1"/>
    <s v="Box 1530"/>
    <x v="1"/>
    <x v="3"/>
  </r>
  <r>
    <d v="2022-08-05T00:00:00"/>
    <m/>
    <s v="Dave"/>
    <s v="Recycle"/>
    <x v="1"/>
    <x v="5"/>
    <m/>
    <n v="0"/>
    <n v="0"/>
    <m/>
    <m/>
    <x v="1"/>
    <s v="Surfside recy swap"/>
    <x v="1"/>
    <x v="3"/>
  </r>
  <r>
    <d v="2022-08-05T00:00:00"/>
    <n v="10799"/>
    <s v="Dave"/>
    <s v="Recycle"/>
    <x v="1"/>
    <x v="5"/>
    <n v="1940"/>
    <n v="0.97"/>
    <n v="0"/>
    <m/>
    <m/>
    <x v="1"/>
    <s v="OP OCC"/>
    <x v="1"/>
    <x v="3"/>
  </r>
  <r>
    <d v="2022-08-05T00:00:00"/>
    <n v="10807"/>
    <s v="Dave"/>
    <s v="Recycle"/>
    <x v="1"/>
    <x v="5"/>
    <n v="1360"/>
    <n v="0.68"/>
    <n v="0"/>
    <m/>
    <m/>
    <x v="1"/>
    <s v="LB OCC"/>
    <x v="1"/>
    <x v="3"/>
  </r>
  <r>
    <d v="2022-08-05T00:00:00"/>
    <m/>
    <s v="Kevin"/>
    <s v="Rolloff"/>
    <x v="0"/>
    <x v="5"/>
    <m/>
    <n v="0"/>
    <n v="0"/>
    <s v="Delivery"/>
    <n v="273329"/>
    <x v="1"/>
    <s v="Box 2130"/>
    <x v="1"/>
    <x v="3"/>
  </r>
  <r>
    <d v="2022-08-05T00:00:00"/>
    <m/>
    <s v="Kevin"/>
    <s v="Rolloff"/>
    <x v="0"/>
    <x v="5"/>
    <m/>
    <n v="0"/>
    <n v="0"/>
    <s v="Relocate"/>
    <s v="12797190-002"/>
    <x v="1"/>
    <s v="Weyco ash relo"/>
    <x v="1"/>
    <x v="3"/>
  </r>
  <r>
    <d v="2022-08-09T00:00:00"/>
    <m/>
    <s v="Paul"/>
    <s v="Rolloff"/>
    <x v="0"/>
    <x v="5"/>
    <m/>
    <n v="0"/>
    <n v="0"/>
    <s v="Delivery"/>
    <s v="266811-002"/>
    <x v="1"/>
    <s v="Box 6"/>
    <x v="1"/>
    <x v="3"/>
  </r>
  <r>
    <d v="2022-08-09T00:00:00"/>
    <m/>
    <s v="Paul"/>
    <s v="Rolloff"/>
    <x v="0"/>
    <x v="5"/>
    <m/>
    <n v="0"/>
    <n v="0"/>
    <m/>
    <n v="12801303"/>
    <x v="1"/>
    <s v="Box 3030"/>
    <x v="1"/>
    <x v="3"/>
  </r>
  <r>
    <d v="2022-08-09T00:00:00"/>
    <m/>
    <s v="Dave"/>
    <s v="Rolloff"/>
    <x v="0"/>
    <x v="5"/>
    <m/>
    <n v="0"/>
    <n v="0"/>
    <s v="Delivery"/>
    <n v="12797207"/>
    <x v="0"/>
    <m/>
    <x v="1"/>
    <x v="3"/>
  </r>
  <r>
    <d v="2022-08-09T00:00:00"/>
    <n v="11028"/>
    <s v="Dave"/>
    <s v="Recycle"/>
    <x v="1"/>
    <x v="5"/>
    <n v="2000"/>
    <n v="1"/>
    <n v="0"/>
    <m/>
    <m/>
    <x v="4"/>
    <s v="SB OCC"/>
    <x v="1"/>
    <x v="3"/>
  </r>
  <r>
    <d v="2022-08-10T00:00:00"/>
    <m/>
    <s v="Kevin"/>
    <s v="Recycle"/>
    <x v="1"/>
    <x v="5"/>
    <m/>
    <n v="0"/>
    <n v="0"/>
    <m/>
    <m/>
    <x v="1"/>
    <s v="OP RECY"/>
    <x v="1"/>
    <x v="3"/>
  </r>
  <r>
    <d v="2022-08-10T00:00:00"/>
    <m/>
    <s v="Kevin"/>
    <s v="Recycle"/>
    <x v="1"/>
    <x v="5"/>
    <n v="2120"/>
    <n v="1.06"/>
    <n v="0"/>
    <m/>
    <m/>
    <x v="4"/>
    <s v="LB OCC"/>
    <x v="1"/>
    <x v="3"/>
  </r>
  <r>
    <d v="2022-08-10T00:00:00"/>
    <m/>
    <s v="Kevin"/>
    <s v="Rolloff"/>
    <x v="0"/>
    <x v="5"/>
    <m/>
    <n v="0"/>
    <n v="0"/>
    <s v="Delivery"/>
    <s v="262397-003"/>
    <x v="0"/>
    <s v="box 2230"/>
    <x v="1"/>
    <x v="3"/>
  </r>
  <r>
    <d v="2022-08-10T00:00:00"/>
    <m/>
    <s v="paul"/>
    <s v="Rolloff"/>
    <x v="0"/>
    <x v="5"/>
    <m/>
    <n v="0"/>
    <n v="0"/>
    <s v="Delivery"/>
    <s v="267260-002"/>
    <x v="0"/>
    <s v="box 1630"/>
    <x v="1"/>
    <x v="3"/>
  </r>
  <r>
    <d v="2022-08-10T00:00:00"/>
    <n v="11185"/>
    <s v="paul"/>
    <s v="Rolloff"/>
    <x v="0"/>
    <x v="5"/>
    <n v="1920"/>
    <n v="0.96"/>
    <n v="0"/>
    <s v="Dump &amp; Return"/>
    <s v="268662-002"/>
    <x v="4"/>
    <m/>
    <x v="1"/>
    <x v="3"/>
  </r>
  <r>
    <d v="2022-08-10T00:00:00"/>
    <m/>
    <s v="paul"/>
    <s v="Recycle"/>
    <x v="1"/>
    <x v="5"/>
    <m/>
    <n v="0"/>
    <n v="0"/>
    <m/>
    <m/>
    <x v="1"/>
    <s v="SB recy"/>
    <x v="1"/>
    <x v="3"/>
  </r>
  <r>
    <d v="2022-08-11T00:00:00"/>
    <m/>
    <s v="paul"/>
    <s v="Rolloff"/>
    <x v="0"/>
    <x v="5"/>
    <m/>
    <n v="0"/>
    <n v="0"/>
    <s v="Relocate"/>
    <s v="12797190-002"/>
    <x v="1"/>
    <s v="relocate ash weyco"/>
    <x v="1"/>
    <x v="3"/>
  </r>
  <r>
    <d v="2022-08-11T00:00:00"/>
    <m/>
    <s v="paul"/>
    <s v="Rolloff"/>
    <x v="0"/>
    <x v="5"/>
    <m/>
    <n v="0"/>
    <n v="0"/>
    <s v="Delivery"/>
    <n v="12801201"/>
    <x v="0"/>
    <s v="box 2"/>
    <x v="1"/>
    <x v="3"/>
  </r>
  <r>
    <d v="2022-08-11T00:00:00"/>
    <m/>
    <s v="kevin"/>
    <s v="Rolloff"/>
    <x v="0"/>
    <x v="5"/>
    <m/>
    <n v="0"/>
    <n v="0"/>
    <s v="Delivery"/>
    <n v="262187"/>
    <x v="0"/>
    <s v="box 2730"/>
    <x v="1"/>
    <x v="3"/>
  </r>
  <r>
    <d v="2022-08-11T00:00:00"/>
    <m/>
    <s v="kevin"/>
    <s v="Recycle"/>
    <x v="1"/>
    <x v="5"/>
    <m/>
    <n v="0"/>
    <n v="0"/>
    <m/>
    <m/>
    <x v="1"/>
    <s v="chinook recy"/>
    <x v="1"/>
    <x v="3"/>
  </r>
  <r>
    <d v="2022-08-12T00:00:00"/>
    <m/>
    <s v="Kevin"/>
    <s v="Rolloff"/>
    <x v="0"/>
    <x v="5"/>
    <m/>
    <n v="0"/>
    <n v="0"/>
    <s v="Delivery"/>
    <s v="272077-002"/>
    <x v="1"/>
    <s v="Box 3530"/>
    <x v="1"/>
    <x v="3"/>
  </r>
  <r>
    <d v="2022-08-08T00:00:00"/>
    <m/>
    <s v="paul"/>
    <s v="Rolloff"/>
    <x v="0"/>
    <x v="5"/>
    <m/>
    <n v="0"/>
    <n v="0"/>
    <s v="Relocate"/>
    <s v="12797190-002"/>
    <x v="1"/>
    <s v="relocate ash weyco"/>
    <x v="1"/>
    <x v="3"/>
  </r>
  <r>
    <d v="2022-08-08T00:00:00"/>
    <m/>
    <s v="Dave"/>
    <s v="Recycle"/>
    <x v="1"/>
    <x v="5"/>
    <m/>
    <n v="0"/>
    <n v="0"/>
    <m/>
    <m/>
    <x v="1"/>
    <s v="OP occ"/>
    <x v="1"/>
    <x v="3"/>
  </r>
  <r>
    <d v="2022-08-12T00:00:00"/>
    <m/>
    <s v="paul"/>
    <s v="Recycle"/>
    <x v="1"/>
    <x v="5"/>
    <m/>
    <n v="0"/>
    <n v="0"/>
    <m/>
    <m/>
    <x v="1"/>
    <s v="SB recy"/>
    <x v="1"/>
    <x v="3"/>
  </r>
  <r>
    <d v="2022-08-12T00:00:00"/>
    <m/>
    <s v="Paul"/>
    <s v="Rolloff"/>
    <x v="0"/>
    <x v="5"/>
    <m/>
    <n v="0"/>
    <n v="0"/>
    <s v="Delivery"/>
    <n v="12801335"/>
    <x v="1"/>
    <s v="Box #25"/>
    <x v="1"/>
    <x v="3"/>
  </r>
  <r>
    <d v="2022-08-12T00:00:00"/>
    <n v="11351"/>
    <s v="Paul"/>
    <s v="Recycle"/>
    <x v="1"/>
    <x v="5"/>
    <n v="1880"/>
    <n v="0.94"/>
    <n v="0"/>
    <m/>
    <m/>
    <x v="4"/>
    <s v="OP occ"/>
    <x v="1"/>
    <x v="3"/>
  </r>
  <r>
    <d v="2022-08-14T00:00:00"/>
    <m/>
    <s v="Kevin"/>
    <s v="Rolloff"/>
    <x v="0"/>
    <x v="5"/>
    <m/>
    <n v="0"/>
    <n v="0"/>
    <s v="Relocate"/>
    <s v="12797190-002"/>
    <x v="1"/>
    <s v="relocate weyco ash box"/>
    <x v="1"/>
    <x v="3"/>
  </r>
  <r>
    <d v="2022-08-15T00:00:00"/>
    <m/>
    <s v="Joey"/>
    <s v="Rolloff"/>
    <x v="0"/>
    <x v="5"/>
    <m/>
    <n v="0"/>
    <n v="0"/>
    <s v="Delivery"/>
    <s v="270950-002"/>
    <x v="1"/>
    <s v="box 1930"/>
    <x v="1"/>
    <x v="3"/>
  </r>
  <r>
    <d v="2022-08-15T00:00:00"/>
    <m/>
    <s v="Joey"/>
    <s v="Rolloff"/>
    <x v="0"/>
    <x v="5"/>
    <m/>
    <n v="0"/>
    <n v="0"/>
    <s v="Delivery"/>
    <s v="270950-002"/>
    <x v="1"/>
    <s v="box 2830"/>
    <x v="1"/>
    <x v="3"/>
  </r>
  <r>
    <d v="2022-08-15T00:00:00"/>
    <m/>
    <s v="Kevin"/>
    <s v="Recycle"/>
    <x v="1"/>
    <x v="5"/>
    <m/>
    <n v="0"/>
    <n v="0"/>
    <m/>
    <m/>
    <x v="1"/>
    <s v="SB recy"/>
    <x v="1"/>
    <x v="3"/>
  </r>
  <r>
    <d v="2022-08-15T00:00:00"/>
    <n v="11495"/>
    <s v="kevin"/>
    <s v="Recycle"/>
    <x v="1"/>
    <x v="5"/>
    <m/>
    <n v="0"/>
    <n v="0"/>
    <m/>
    <m/>
    <x v="4"/>
    <s v="OP occ"/>
    <x v="1"/>
    <x v="3"/>
  </r>
  <r>
    <d v="2022-08-15T00:00:00"/>
    <m/>
    <s v="kevin"/>
    <s v="Rolloff"/>
    <x v="0"/>
    <x v="5"/>
    <m/>
    <n v="0"/>
    <n v="0"/>
    <s v="Delivery"/>
    <s v="267986-002"/>
    <x v="1"/>
    <s v="Box 10"/>
    <x v="1"/>
    <x v="3"/>
  </r>
  <r>
    <d v="2022-08-15T00:00:00"/>
    <m/>
    <s v="kevin"/>
    <s v="Rolloff"/>
    <x v="0"/>
    <x v="5"/>
    <m/>
    <n v="0"/>
    <n v="0"/>
    <s v="Delivery"/>
    <s v="267140-002"/>
    <x v="1"/>
    <s v="box 930"/>
    <x v="1"/>
    <x v="3"/>
  </r>
  <r>
    <d v="2022-08-15T00:00:00"/>
    <m/>
    <s v="Kevin"/>
    <s v="Rolloff"/>
    <x v="0"/>
    <x v="5"/>
    <m/>
    <n v="0"/>
    <n v="0"/>
    <s v="Delivery"/>
    <n v="270388"/>
    <x v="1"/>
    <s v="Box 2530"/>
    <x v="1"/>
    <x v="3"/>
  </r>
  <r>
    <d v="2022-08-15T00:00:00"/>
    <m/>
    <s v="Kevin"/>
    <s v="Recycle"/>
    <x v="1"/>
    <x v="5"/>
    <m/>
    <n v="0"/>
    <n v="0"/>
    <m/>
    <s v="268662-002"/>
    <x v="1"/>
    <s v="Surfside recy swap"/>
    <x v="1"/>
    <x v="3"/>
  </r>
  <r>
    <d v="2022-08-16T00:00:00"/>
    <m/>
    <s v="Chad"/>
    <s v="Rolloff"/>
    <x v="0"/>
    <x v="5"/>
    <m/>
    <n v="0"/>
    <n v="0"/>
    <s v="Delivery"/>
    <s v="260506-002"/>
    <x v="1"/>
    <s v="Box 27"/>
    <x v="1"/>
    <x v="3"/>
  </r>
  <r>
    <d v="2022-08-16T00:00:00"/>
    <m/>
    <s v="Chad"/>
    <s v="Rolloff"/>
    <x v="0"/>
    <x v="5"/>
    <m/>
    <n v="0"/>
    <n v="0"/>
    <s v="Delivery"/>
    <s v="271970-002"/>
    <x v="1"/>
    <s v="box 730 (2nd box on site)"/>
    <x v="1"/>
    <x v="3"/>
  </r>
  <r>
    <d v="2022-08-16T00:00:00"/>
    <n v="11633"/>
    <s v="Chad"/>
    <s v="Recycle"/>
    <x v="1"/>
    <x v="5"/>
    <n v="2140"/>
    <n v="1.07"/>
    <n v="0"/>
    <m/>
    <m/>
    <x v="4"/>
    <s v="Ilwaco OCC"/>
    <x v="1"/>
    <x v="3"/>
  </r>
  <r>
    <d v="2022-08-16T00:00:00"/>
    <m/>
    <s v="chad"/>
    <s v="Recycle"/>
    <x v="1"/>
    <x v="5"/>
    <m/>
    <n v="0"/>
    <n v="0"/>
    <m/>
    <m/>
    <x v="1"/>
    <s v="OP RECY"/>
    <x v="1"/>
    <x v="3"/>
  </r>
  <r>
    <d v="2022-08-16T00:00:00"/>
    <n v="11609"/>
    <s v="Chad"/>
    <s v="Recycle"/>
    <x v="1"/>
    <x v="5"/>
    <n v="2060"/>
    <n v="1.03"/>
    <n v="0"/>
    <m/>
    <m/>
    <x v="4"/>
    <s v="LB OCC"/>
    <x v="1"/>
    <x v="3"/>
  </r>
  <r>
    <d v="2022-08-16T00:00:00"/>
    <n v="11591"/>
    <s v="Chad"/>
    <s v="Recycle"/>
    <x v="1"/>
    <x v="5"/>
    <n v="2040"/>
    <n v="1.02"/>
    <n v="0"/>
    <m/>
    <m/>
    <x v="4"/>
    <s v="Menlo Occ"/>
    <x v="1"/>
    <x v="3"/>
  </r>
  <r>
    <d v="2022-08-16T00:00:00"/>
    <m/>
    <s v="Paul"/>
    <s v="Rolloff"/>
    <x v="0"/>
    <x v="5"/>
    <m/>
    <n v="0"/>
    <n v="0"/>
    <s v="Delivery"/>
    <n v="273478"/>
    <x v="1"/>
    <s v="Box 3"/>
    <x v="1"/>
    <x v="3"/>
  </r>
  <r>
    <d v="2022-08-17T00:00:00"/>
    <n v="11703"/>
    <s v="Paul"/>
    <s v="Recycle"/>
    <x v="1"/>
    <x v="5"/>
    <n v="1560"/>
    <n v="0.78"/>
    <n v="0"/>
    <m/>
    <m/>
    <x v="4"/>
    <s v="SB occ"/>
    <x v="1"/>
    <x v="3"/>
  </r>
  <r>
    <d v="2022-08-17T00:00:00"/>
    <m/>
    <s v="Paul"/>
    <s v="Rolloff"/>
    <x v="0"/>
    <x v="5"/>
    <m/>
    <n v="0"/>
    <n v="0"/>
    <s v="Delivery"/>
    <n v="12801528"/>
    <x v="1"/>
    <s v="Box 1430"/>
    <x v="1"/>
    <x v="3"/>
  </r>
  <r>
    <d v="2022-08-17T00:00:00"/>
    <m/>
    <s v="Paul"/>
    <s v="Rolloff"/>
    <x v="0"/>
    <x v="5"/>
    <m/>
    <n v="0"/>
    <n v="0"/>
    <s v="Relocate"/>
    <s v="12797190-002"/>
    <x v="1"/>
    <s v="weyco relocate ash"/>
    <x v="1"/>
    <x v="3"/>
  </r>
  <r>
    <d v="2022-08-17T00:00:00"/>
    <m/>
    <s v="Chad"/>
    <s v="Rolloff"/>
    <x v="0"/>
    <x v="5"/>
    <m/>
    <n v="0"/>
    <n v="0"/>
    <s v="Delivery"/>
    <n v="262167"/>
    <x v="1"/>
    <s v="Box 24"/>
    <x v="1"/>
    <x v="3"/>
  </r>
  <r>
    <d v="2022-08-17T00:00:00"/>
    <m/>
    <s v="bob"/>
    <s v="Rolloff"/>
    <x v="0"/>
    <x v="5"/>
    <m/>
    <n v="0"/>
    <n v="0"/>
    <s v="Delivery"/>
    <n v="12801489"/>
    <x v="1"/>
    <s v="Box 17"/>
    <x v="1"/>
    <x v="3"/>
  </r>
  <r>
    <d v="2022-08-17T00:00:00"/>
    <m/>
    <s v="Bob"/>
    <s v="Rolloff"/>
    <x v="0"/>
    <x v="5"/>
    <m/>
    <n v="0"/>
    <n v="0"/>
    <s v="Delivery"/>
    <s v="269223-002"/>
    <x v="1"/>
    <s v="Box 18"/>
    <x v="1"/>
    <x v="3"/>
  </r>
  <r>
    <d v="2022-08-17T00:00:00"/>
    <m/>
    <s v="Chad"/>
    <s v="Rolloff"/>
    <x v="0"/>
    <x v="5"/>
    <m/>
    <n v="0"/>
    <n v="0"/>
    <s v="Delivery"/>
    <s v="271970-002"/>
    <x v="1"/>
    <s v="box 730 (2nd box on site)"/>
    <x v="1"/>
    <x v="3"/>
  </r>
  <r>
    <d v="2022-08-18T00:00:00"/>
    <n v="11800"/>
    <s v="dave"/>
    <s v="Recycle"/>
    <x v="1"/>
    <x v="5"/>
    <n v="1840"/>
    <n v="0.92"/>
    <n v="0"/>
    <m/>
    <s v="268662-002"/>
    <x v="4"/>
    <s v="SHOA OCC"/>
    <x v="1"/>
    <x v="3"/>
  </r>
  <r>
    <d v="2022-08-18T00:00:00"/>
    <m/>
    <s v="Dave"/>
    <s v="Rolloff"/>
    <x v="0"/>
    <x v="5"/>
    <m/>
    <n v="0"/>
    <n v="0"/>
    <s v="Delivery"/>
    <s v="265867-002"/>
    <x v="1"/>
    <s v="Box 1130"/>
    <x v="1"/>
    <x v="3"/>
  </r>
  <r>
    <d v="2022-08-18T00:00:00"/>
    <m/>
    <s v="Paul"/>
    <s v="Rolloff"/>
    <x v="0"/>
    <x v="5"/>
    <m/>
    <n v="0"/>
    <n v="0"/>
    <s v="Delivery"/>
    <s v="266149-003"/>
    <x v="1"/>
    <s v="Box 1030"/>
    <x v="1"/>
    <x v="3"/>
  </r>
  <r>
    <d v="2022-08-18T00:00:00"/>
    <m/>
    <s v="Paul"/>
    <s v="Rolloff"/>
    <x v="0"/>
    <x v="5"/>
    <m/>
    <n v="0"/>
    <n v="0"/>
    <s v="Delivery"/>
    <s v="266149-003"/>
    <x v="1"/>
    <s v="Box 1830"/>
    <x v="1"/>
    <x v="3"/>
  </r>
  <r>
    <d v="2022-08-18T00:00:00"/>
    <m/>
    <s v="Paul"/>
    <s v="Rolloff"/>
    <x v="0"/>
    <x v="5"/>
    <m/>
    <n v="0"/>
    <n v="0"/>
    <s v="Delivery"/>
    <n v="12801467"/>
    <x v="1"/>
    <s v="Box 3330"/>
    <x v="1"/>
    <x v="3"/>
  </r>
  <r>
    <d v="2022-08-18T00:00:00"/>
    <m/>
    <s v="Bob"/>
    <s v="Rolloff"/>
    <x v="0"/>
    <x v="5"/>
    <m/>
    <n v="0"/>
    <n v="0"/>
    <s v="Delivery"/>
    <s v="271549-002"/>
    <x v="1"/>
    <s v="Box 31"/>
    <x v="1"/>
    <x v="3"/>
  </r>
  <r>
    <d v="2022-08-18T00:00:00"/>
    <m/>
    <s v="chad"/>
    <s v="Rolloff"/>
    <x v="0"/>
    <x v="5"/>
    <m/>
    <n v="0"/>
    <n v="0"/>
    <s v="Delivery"/>
    <n v="12801215"/>
    <x v="1"/>
    <s v="box 730 "/>
    <x v="1"/>
    <x v="3"/>
  </r>
  <r>
    <d v="2022-08-19T00:00:00"/>
    <m/>
    <s v="Dave"/>
    <s v="Recycle"/>
    <x v="1"/>
    <x v="5"/>
    <m/>
    <n v="0"/>
    <n v="0"/>
    <m/>
    <m/>
    <x v="1"/>
    <s v="LB recycle"/>
    <x v="1"/>
    <x v="3"/>
  </r>
  <r>
    <d v="2022-08-19T00:00:00"/>
    <m/>
    <s v="Dave"/>
    <s v="Recycle"/>
    <x v="1"/>
    <x v="5"/>
    <m/>
    <n v="0"/>
    <n v="0"/>
    <m/>
    <m/>
    <x v="1"/>
    <s v="Ilwaco recycle"/>
    <x v="1"/>
    <x v="3"/>
  </r>
  <r>
    <d v="2022-08-19T00:00:00"/>
    <n v="11855"/>
    <s v="Dave"/>
    <s v="Recycle"/>
    <x v="1"/>
    <x v="5"/>
    <n v="2100"/>
    <n v="1.05"/>
    <n v="0"/>
    <m/>
    <m/>
    <x v="4"/>
    <s v="Chinook Occ"/>
    <x v="1"/>
    <x v="3"/>
  </r>
  <r>
    <d v="2022-08-19T00:00:00"/>
    <m/>
    <s v="Dave"/>
    <s v="Recycle"/>
    <x v="1"/>
    <x v="5"/>
    <m/>
    <n v="0"/>
    <n v="0"/>
    <m/>
    <s v="268662-002"/>
    <x v="1"/>
    <s v="SHOA Recycle"/>
    <x v="1"/>
    <x v="3"/>
  </r>
  <r>
    <d v="2022-08-19T00:00:00"/>
    <m/>
    <s v="Dave"/>
    <s v="Rolloff"/>
    <x v="0"/>
    <x v="5"/>
    <m/>
    <n v="0"/>
    <n v="0"/>
    <s v="Delivery"/>
    <n v="12801544"/>
    <x v="1"/>
    <s v="Box 2430"/>
    <x v="1"/>
    <x v="3"/>
  </r>
  <r>
    <d v="2022-08-19T00:00:00"/>
    <m/>
    <s v="Paul"/>
    <s v="Rolloff"/>
    <x v="0"/>
    <x v="5"/>
    <m/>
    <n v="0"/>
    <n v="0"/>
    <s v="Delivery"/>
    <s v="12797190-002"/>
    <x v="1"/>
    <s v="Box 3430"/>
    <x v="1"/>
    <x v="3"/>
  </r>
  <r>
    <d v="2022-08-19T00:00:00"/>
    <n v="11905"/>
    <s v="paul"/>
    <s v="Recycle"/>
    <x v="1"/>
    <x v="5"/>
    <n v="540"/>
    <n v="0.27"/>
    <n v="0"/>
    <m/>
    <s v="12797190-002"/>
    <x v="1"/>
    <s v="weyco occ"/>
    <x v="1"/>
    <x v="3"/>
  </r>
  <r>
    <d v="2022-08-19T00:00:00"/>
    <m/>
    <s v="paul"/>
    <s v="Rolloff"/>
    <x v="0"/>
    <x v="5"/>
    <m/>
    <n v="0"/>
    <n v="0"/>
    <s v="Delivery"/>
    <s v="270575-002"/>
    <x v="1"/>
    <s v="Box 10"/>
    <x v="1"/>
    <x v="3"/>
  </r>
  <r>
    <d v="2022-08-19T00:00:00"/>
    <m/>
    <s v="Chad"/>
    <s v="Rolloff"/>
    <x v="0"/>
    <x v="5"/>
    <m/>
    <n v="0"/>
    <n v="0"/>
    <s v="Delivery"/>
    <s v="269730-002"/>
    <x v="1"/>
    <s v="Box 1630"/>
    <x v="1"/>
    <x v="3"/>
  </r>
  <r>
    <d v="2022-08-20T00:00:00"/>
    <m/>
    <s v="Paul"/>
    <s v="Rolloff"/>
    <x v="0"/>
    <x v="5"/>
    <m/>
    <n v="0"/>
    <n v="0"/>
    <s v="Relocate"/>
    <s v="12797190-002"/>
    <x v="1"/>
    <s v="Weyco ash relo"/>
    <x v="1"/>
    <x v="3"/>
  </r>
  <r>
    <d v="2022-08-22T00:00:00"/>
    <n v="12097"/>
    <s v="Dave"/>
    <s v="Recycle"/>
    <x v="1"/>
    <x v="5"/>
    <n v="2140"/>
    <n v="1.07"/>
    <n v="0"/>
    <m/>
    <m/>
    <x v="4"/>
    <s v="LB occ"/>
    <x v="1"/>
    <x v="3"/>
  </r>
  <r>
    <d v="2022-08-22T00:00:00"/>
    <n v="12105"/>
    <s v="Dave"/>
    <s v="Recycle"/>
    <x v="1"/>
    <x v="5"/>
    <n v="2020"/>
    <n v="1.01"/>
    <n v="0"/>
    <m/>
    <m/>
    <x v="4"/>
    <s v="OP occ"/>
    <x v="1"/>
    <x v="3"/>
  </r>
  <r>
    <d v="2022-08-22T00:00:00"/>
    <m/>
    <s v="Dave"/>
    <s v="Recycle"/>
    <x v="1"/>
    <x v="5"/>
    <m/>
    <n v="0"/>
    <n v="0"/>
    <m/>
    <m/>
    <x v="1"/>
    <s v="Menlo Recycle"/>
    <x v="1"/>
    <x v="3"/>
  </r>
  <r>
    <d v="2022-08-23T00:00:00"/>
    <n v="12185"/>
    <s v="Dave"/>
    <s v="Recycle"/>
    <x v="1"/>
    <x v="5"/>
    <n v="2060"/>
    <n v="1.03"/>
    <n v="0"/>
    <m/>
    <m/>
    <x v="4"/>
    <s v="Naselle OCC"/>
    <x v="1"/>
    <x v="3"/>
  </r>
  <r>
    <d v="2022-08-23T00:00:00"/>
    <m/>
    <s v="dave"/>
    <s v="Rolloff"/>
    <x v="0"/>
    <x v="5"/>
    <m/>
    <n v="0"/>
    <n v="0"/>
    <s v="Delivery"/>
    <s v="265867-002"/>
    <x v="1"/>
    <s v="Box 3430"/>
    <x v="1"/>
    <x v="3"/>
  </r>
  <r>
    <d v="2022-08-23T00:00:00"/>
    <m/>
    <s v="Dave"/>
    <s v="Rolloff"/>
    <x v="0"/>
    <x v="5"/>
    <m/>
    <n v="0"/>
    <n v="0"/>
    <s v="Delivery"/>
    <s v="272540-002"/>
    <x v="1"/>
    <s v="Box 1630"/>
    <x v="1"/>
    <x v="3"/>
  </r>
  <r>
    <d v="2022-08-23T00:00:00"/>
    <m/>
    <s v="Paul"/>
    <s v="Rolloff"/>
    <x v="0"/>
    <x v="5"/>
    <m/>
    <n v="0"/>
    <n v="0"/>
    <s v="Delivery"/>
    <s v="266251-002"/>
    <x v="1"/>
    <s v="Box 1"/>
    <x v="1"/>
    <x v="3"/>
  </r>
  <r>
    <d v="2022-08-23T00:00:00"/>
    <m/>
    <s v="Chad"/>
    <s v="Rolloff"/>
    <x v="0"/>
    <x v="5"/>
    <m/>
    <n v="0"/>
    <n v="0"/>
    <s v="Delivery"/>
    <n v="12801685"/>
    <x v="1"/>
    <s v="Box 3230"/>
    <x v="1"/>
    <x v="3"/>
  </r>
  <r>
    <d v="2022-08-23T00:00:00"/>
    <m/>
    <s v="Chad"/>
    <s v="Rolloff"/>
    <x v="0"/>
    <x v="5"/>
    <m/>
    <n v="0"/>
    <n v="0"/>
    <s v="Delivery"/>
    <n v="12801685"/>
    <x v="1"/>
    <s v="Box 1930"/>
    <x v="1"/>
    <x v="3"/>
  </r>
  <r>
    <d v="2022-08-24T00:00:00"/>
    <m/>
    <s v="Dave"/>
    <s v="Rolloff"/>
    <x v="0"/>
    <x v="5"/>
    <m/>
    <n v="0"/>
    <n v="0"/>
    <s v="Delivery"/>
    <n v="12801692"/>
    <x v="1"/>
    <s v="Box 14"/>
    <x v="1"/>
    <x v="3"/>
  </r>
  <r>
    <d v="2022-08-24T00:00:00"/>
    <m/>
    <s v="Paul"/>
    <s v="Rolloff"/>
    <x v="0"/>
    <x v="5"/>
    <m/>
    <n v="0"/>
    <n v="0"/>
    <s v="Relocate"/>
    <s v="12797190-002"/>
    <x v="1"/>
    <s v="Weyco ash relo"/>
    <x v="1"/>
    <x v="3"/>
  </r>
  <r>
    <d v="2022-08-24T00:00:00"/>
    <m/>
    <s v="Chad"/>
    <s v="Rolloff"/>
    <x v="0"/>
    <x v="5"/>
    <m/>
    <n v="0"/>
    <n v="0"/>
    <s v="Delivery"/>
    <s v="262611-002"/>
    <x v="1"/>
    <s v="Box 3730"/>
    <x v="1"/>
    <x v="3"/>
  </r>
  <r>
    <d v="2022-08-25T00:00:00"/>
    <m/>
    <s v="Dave"/>
    <s v="Rolloff"/>
    <x v="0"/>
    <x v="5"/>
    <m/>
    <n v="0"/>
    <n v="0"/>
    <s v="Delivery"/>
    <s v="269571-002"/>
    <x v="1"/>
    <s v="Box 630"/>
    <x v="1"/>
    <x v="3"/>
  </r>
  <r>
    <d v="2022-08-25T00:00:00"/>
    <n v="12329"/>
    <s v="Dave"/>
    <s v="Recycle"/>
    <x v="1"/>
    <x v="5"/>
    <n v="1660"/>
    <n v="0.83"/>
    <n v="0"/>
    <m/>
    <m/>
    <x v="4"/>
    <s v="SB OCC"/>
    <x v="1"/>
    <x v="3"/>
  </r>
  <r>
    <d v="2022-08-25T00:00:00"/>
    <n v="12331"/>
    <s v="Dave"/>
    <s v="Recycle"/>
    <x v="1"/>
    <x v="5"/>
    <n v="2080"/>
    <n v="1.04"/>
    <n v="0"/>
    <m/>
    <m/>
    <x v="4"/>
    <s v="OP OCC"/>
    <x v="1"/>
    <x v="3"/>
  </r>
  <r>
    <d v="2022-08-25T00:00:00"/>
    <n v="12354"/>
    <s v="Dave"/>
    <s v="Recycle"/>
    <x v="1"/>
    <x v="5"/>
    <n v="1900"/>
    <n v="0.95"/>
    <n v="0"/>
    <m/>
    <m/>
    <x v="4"/>
    <s v="OP OCC"/>
    <x v="1"/>
    <x v="3"/>
  </r>
  <r>
    <d v="2022-08-25T00:00:00"/>
    <n v="12386"/>
    <s v="Chad"/>
    <s v="Recycle"/>
    <x v="1"/>
    <x v="5"/>
    <n v="1780"/>
    <n v="0.89"/>
    <n v="0"/>
    <m/>
    <m/>
    <x v="4"/>
    <s v="surfside occ swap"/>
    <x v="1"/>
    <x v="3"/>
  </r>
  <r>
    <d v="2022-08-25T00:00:00"/>
    <m/>
    <s v="Chad"/>
    <s v="Rolloff"/>
    <x v="0"/>
    <x v="5"/>
    <m/>
    <n v="0"/>
    <n v="0"/>
    <s v="Delivery"/>
    <n v="268979"/>
    <x v="1"/>
    <s v="Box 2"/>
    <x v="1"/>
    <x v="3"/>
  </r>
  <r>
    <d v="2022-08-26T00:00:00"/>
    <m/>
    <s v="Paul"/>
    <s v="Rolloff"/>
    <x v="0"/>
    <x v="5"/>
    <m/>
    <n v="0"/>
    <n v="0"/>
    <s v="Delivery"/>
    <s v="272987-003"/>
    <x v="1"/>
    <s v="Box 1930"/>
    <x v="1"/>
    <x v="3"/>
  </r>
  <r>
    <d v="2022-08-26T00:00:00"/>
    <m/>
    <s v="paul"/>
    <s v="Recycle"/>
    <x v="1"/>
    <x v="5"/>
    <m/>
    <n v="0"/>
    <n v="0"/>
    <m/>
    <m/>
    <x v="1"/>
    <s v="shoa rec swap"/>
    <x v="1"/>
    <x v="3"/>
  </r>
  <r>
    <d v="2022-08-26T00:00:00"/>
    <n v="12467"/>
    <s v="Chad"/>
    <s v="Recycle"/>
    <x v="1"/>
    <x v="5"/>
    <n v="1960"/>
    <n v="0.98"/>
    <n v="0"/>
    <m/>
    <m/>
    <x v="4"/>
    <s v="LB occ"/>
    <x v="1"/>
    <x v="3"/>
  </r>
  <r>
    <d v="2022-08-27T00:00:00"/>
    <m/>
    <s v="Chad"/>
    <s v="Rolloff"/>
    <x v="0"/>
    <x v="5"/>
    <m/>
    <n v="0"/>
    <n v="0"/>
    <s v="Relocate"/>
    <s v="12797190-002"/>
    <x v="1"/>
    <s v="Weyco ash relo"/>
    <x v="1"/>
    <x v="3"/>
  </r>
  <r>
    <d v="2022-08-27T00:00:00"/>
    <m/>
    <s v="Chad"/>
    <s v="Rolloff"/>
    <x v="0"/>
    <x v="5"/>
    <m/>
    <n v="0"/>
    <n v="0"/>
    <s v="Delivery"/>
    <m/>
    <x v="1"/>
    <m/>
    <x v="1"/>
    <x v="3"/>
  </r>
  <r>
    <d v="2022-08-29T00:00:00"/>
    <n v="12667"/>
    <s v="Bob"/>
    <s v="Recycle"/>
    <x v="1"/>
    <x v="5"/>
    <n v="2120"/>
    <n v="1.06"/>
    <n v="0"/>
    <m/>
    <m/>
    <x v="4"/>
    <s v="OP OCC"/>
    <x v="1"/>
    <x v="3"/>
  </r>
  <r>
    <d v="2022-08-29T00:00:00"/>
    <m/>
    <s v="Bob"/>
    <s v="Rolloff"/>
    <x v="0"/>
    <x v="5"/>
    <m/>
    <n v="0"/>
    <n v="0"/>
    <s v="Delivery"/>
    <s v="260750-002"/>
    <x v="1"/>
    <s v="Box 1530"/>
    <x v="1"/>
    <x v="3"/>
  </r>
  <r>
    <d v="2022-08-29T00:00:00"/>
    <n v="12648"/>
    <s v="Dave"/>
    <s v="Recycle"/>
    <x v="1"/>
    <x v="5"/>
    <n v="2320"/>
    <n v="1.1599999999999999"/>
    <n v="0"/>
    <m/>
    <m/>
    <x v="4"/>
    <s v="SB OCC"/>
    <x v="1"/>
    <x v="3"/>
  </r>
  <r>
    <d v="2022-08-29T00:00:00"/>
    <m/>
    <s v="Dave"/>
    <s v="Rolloff"/>
    <x v="0"/>
    <x v="5"/>
    <m/>
    <n v="0"/>
    <n v="0"/>
    <s v="Delivery"/>
    <s v="270694-002"/>
    <x v="1"/>
    <s v="Box 18"/>
    <x v="1"/>
    <x v="3"/>
  </r>
  <r>
    <d v="2022-08-29T00:00:00"/>
    <m/>
    <s v="Dave"/>
    <s v="Rolloff"/>
    <x v="0"/>
    <x v="5"/>
    <m/>
    <n v="0"/>
    <n v="0"/>
    <s v="Delivery"/>
    <s v="267260-002"/>
    <x v="1"/>
    <s v="Box 3230"/>
    <x v="1"/>
    <x v="3"/>
  </r>
  <r>
    <d v="2022-08-29T00:00:00"/>
    <m/>
    <s v="Dave"/>
    <s v="Recycle"/>
    <x v="1"/>
    <x v="5"/>
    <m/>
    <n v="0"/>
    <n v="0"/>
    <m/>
    <m/>
    <x v="1"/>
    <s v="SB rec swap"/>
    <x v="1"/>
    <x v="3"/>
  </r>
  <r>
    <d v="2022-08-30T00:00:00"/>
    <m/>
    <s v="Dave"/>
    <s v="Rolloff"/>
    <x v="0"/>
    <x v="5"/>
    <m/>
    <n v="0"/>
    <n v="0"/>
    <s v="Delivery"/>
    <s v="263662-002"/>
    <x v="1"/>
    <s v="Box #930"/>
    <x v="1"/>
    <x v="3"/>
  </r>
  <r>
    <d v="2022-08-30T00:00:00"/>
    <m/>
    <s v="Dave"/>
    <s v="Rolloff"/>
    <x v="0"/>
    <x v="5"/>
    <m/>
    <n v="0"/>
    <n v="0"/>
    <s v="Delivery"/>
    <s v="261674-002"/>
    <x v="1"/>
    <s v="Box #730"/>
    <x v="1"/>
    <x v="3"/>
  </r>
  <r>
    <d v="2022-08-30T00:00:00"/>
    <n v="12763"/>
    <s v="Dave"/>
    <s v="Recycle"/>
    <x v="1"/>
    <x v="5"/>
    <n v="1460"/>
    <n v="0.73"/>
    <n v="0"/>
    <m/>
    <m/>
    <x v="4"/>
    <s v="LB occ"/>
    <x v="1"/>
    <x v="3"/>
  </r>
  <r>
    <d v="2022-08-31T00:00:00"/>
    <m/>
    <s v="Dave"/>
    <s v="Rolloff"/>
    <x v="0"/>
    <x v="5"/>
    <m/>
    <n v="0"/>
    <n v="0"/>
    <s v="Delivery"/>
    <s v="260750-002"/>
    <x v="1"/>
    <s v="box #2930"/>
    <x v="1"/>
    <x v="3"/>
  </r>
  <r>
    <d v="2022-08-31T00:00:00"/>
    <n v="12840"/>
    <s v="Bob"/>
    <s v="Recycle"/>
    <x v="1"/>
    <x v="5"/>
    <n v="1900"/>
    <n v="0.95"/>
    <n v="0"/>
    <m/>
    <s v="268662-002"/>
    <x v="4"/>
    <s v="SHOA occ"/>
    <x v="1"/>
    <x v="3"/>
  </r>
  <r>
    <d v="2022-09-01T00:00:00"/>
    <m/>
    <s v="Bob"/>
    <s v="Rolloff"/>
    <x v="0"/>
    <x v="5"/>
    <m/>
    <n v="0"/>
    <n v="0"/>
    <s v="Delivery"/>
    <s v="264993-002"/>
    <x v="1"/>
    <n v="1930"/>
    <x v="1"/>
    <x v="4"/>
  </r>
  <r>
    <d v="2022-09-02T00:00:00"/>
    <m/>
    <s v="Dave"/>
    <s v="Rolloff"/>
    <x v="1"/>
    <x v="5"/>
    <m/>
    <n v="0"/>
    <n v="0"/>
    <m/>
    <m/>
    <x v="1"/>
    <s v="cape disapointment"/>
    <x v="1"/>
    <x v="4"/>
  </r>
  <r>
    <d v="2022-09-02T00:00:00"/>
    <n v="12963"/>
    <s v="Dave"/>
    <s v="Rolloff"/>
    <x v="1"/>
    <x v="5"/>
    <n v="2120"/>
    <n v="1.06"/>
    <n v="0"/>
    <m/>
    <m/>
    <x v="4"/>
    <s v="Ilwaco OCC"/>
    <x v="1"/>
    <x v="4"/>
  </r>
  <r>
    <d v="2022-09-02T00:00:00"/>
    <m/>
    <s v="Dave"/>
    <s v="Rolloff"/>
    <x v="1"/>
    <x v="5"/>
    <n v="2040"/>
    <n v="1.02"/>
    <n v="0"/>
    <m/>
    <m/>
    <x v="4"/>
    <s v="OP OCC"/>
    <x v="1"/>
    <x v="4"/>
  </r>
  <r>
    <d v="2022-09-02T00:00:00"/>
    <m/>
    <s v="Dave"/>
    <m/>
    <x v="1"/>
    <x v="5"/>
    <m/>
    <n v="0"/>
    <n v="0"/>
    <m/>
    <m/>
    <x v="1"/>
    <s v="LB recycle"/>
    <x v="1"/>
    <x v="4"/>
  </r>
  <r>
    <d v="2022-09-02T00:00:00"/>
    <m/>
    <s v="Dave"/>
    <m/>
    <x v="1"/>
    <x v="5"/>
    <m/>
    <n v="0"/>
    <n v="0"/>
    <m/>
    <m/>
    <x v="1"/>
    <s v="Surfside Recy"/>
    <x v="1"/>
    <x v="4"/>
  </r>
  <r>
    <d v="2022-09-03T00:00:00"/>
    <m/>
    <s v="Paul"/>
    <s v="Rolloff"/>
    <x v="0"/>
    <x v="5"/>
    <m/>
    <n v="0"/>
    <n v="0"/>
    <s v="Relocate"/>
    <s v="12797190-002"/>
    <x v="1"/>
    <s v="Ash swap"/>
    <x v="1"/>
    <x v="4"/>
  </r>
  <r>
    <d v="2022-09-05T00:00:00"/>
    <n v="13153"/>
    <s v="Bob"/>
    <s v="Rolloff"/>
    <x v="1"/>
    <x v="5"/>
    <n v="2180"/>
    <n v="1.0900000000000001"/>
    <n v="0"/>
    <m/>
    <m/>
    <x v="4"/>
    <s v="LB OCC"/>
    <x v="1"/>
    <x v="4"/>
  </r>
  <r>
    <d v="2022-09-05T00:00:00"/>
    <n v="13175"/>
    <s v="Bob"/>
    <s v="Rolloff"/>
    <x v="1"/>
    <x v="5"/>
    <n v="2060"/>
    <n v="1.03"/>
    <n v="0"/>
    <m/>
    <m/>
    <x v="4"/>
    <s v="Naselle OCC"/>
    <x v="1"/>
    <x v="4"/>
  </r>
  <r>
    <d v="2022-09-05T00:00:00"/>
    <m/>
    <s v="dave"/>
    <s v="Rolloff"/>
    <x v="1"/>
    <x v="5"/>
    <m/>
    <n v="0"/>
    <n v="0"/>
    <m/>
    <m/>
    <x v="1"/>
    <s v="SB recy"/>
    <x v="1"/>
    <x v="4"/>
  </r>
  <r>
    <d v="2022-09-05T00:00:00"/>
    <m/>
    <s v="Dave"/>
    <s v="Rolloff"/>
    <x v="0"/>
    <x v="5"/>
    <m/>
    <n v="0"/>
    <n v="0"/>
    <s v="Delivery"/>
    <s v="272987-003"/>
    <x v="0"/>
    <n v="2130"/>
    <x v="1"/>
    <x v="4"/>
  </r>
  <r>
    <d v="2022-09-06T00:00:00"/>
    <m/>
    <s v="Paul"/>
    <s v="Rolloff"/>
    <x v="0"/>
    <x v="5"/>
    <m/>
    <n v="0"/>
    <n v="0"/>
    <s v="Relocate"/>
    <s v="12797190-002"/>
    <x v="1"/>
    <s v="recolcate"/>
    <x v="1"/>
    <x v="4"/>
  </r>
  <r>
    <d v="2022-09-06T00:00:00"/>
    <m/>
    <s v="dave"/>
    <s v="Rolloff"/>
    <x v="1"/>
    <x v="5"/>
    <m/>
    <n v="0"/>
    <n v="0"/>
    <m/>
    <m/>
    <x v="1"/>
    <s v="Chinook recy"/>
    <x v="1"/>
    <x v="4"/>
  </r>
  <r>
    <d v="2022-09-06T00:00:00"/>
    <m/>
    <s v="Dave"/>
    <m/>
    <x v="5"/>
    <x v="5"/>
    <m/>
    <n v="0"/>
    <n v="0"/>
    <m/>
    <m/>
    <x v="1"/>
    <s v="Naselle recy"/>
    <x v="1"/>
    <x v="4"/>
  </r>
  <r>
    <d v="2022-09-06T00:00:00"/>
    <n v="13273"/>
    <s v="dave"/>
    <s v="Rolloff"/>
    <x v="1"/>
    <x v="5"/>
    <n v="1920"/>
    <n v="0.96"/>
    <n v="0"/>
    <s v="Dump &amp; Return"/>
    <m/>
    <x v="4"/>
    <s v="surfsiede occ"/>
    <x v="1"/>
    <x v="4"/>
  </r>
  <r>
    <d v="2022-09-06T00:00:00"/>
    <n v="13303"/>
    <s v="dave"/>
    <s v="Rolloff"/>
    <x v="1"/>
    <x v="5"/>
    <n v="2080"/>
    <n v="1.04"/>
    <n v="0"/>
    <m/>
    <m/>
    <x v="4"/>
    <s v="Menlo OCC"/>
    <x v="1"/>
    <x v="4"/>
  </r>
  <r>
    <d v="2022-09-07T00:00:00"/>
    <m/>
    <s v="Bob"/>
    <s v="Rolloff"/>
    <x v="0"/>
    <x v="5"/>
    <m/>
    <n v="0"/>
    <n v="0"/>
    <s v="Delivery"/>
    <n v="12802025"/>
    <x v="0"/>
    <n v="730"/>
    <x v="1"/>
    <x v="4"/>
  </r>
  <r>
    <d v="2022-09-07T00:00:00"/>
    <n v="13380"/>
    <s v="Bob"/>
    <s v="Rolloff"/>
    <x v="1"/>
    <x v="5"/>
    <n v="2000"/>
    <n v="1"/>
    <n v="0"/>
    <m/>
    <m/>
    <x v="4"/>
    <s v="OP OCC"/>
    <x v="1"/>
    <x v="4"/>
  </r>
  <r>
    <d v="2022-09-07T00:00:00"/>
    <m/>
    <m/>
    <s v="Rolloff"/>
    <x v="1"/>
    <x v="5"/>
    <m/>
    <n v="0"/>
    <n v="0"/>
    <m/>
    <m/>
    <x v="1"/>
    <s v="KM Recy "/>
    <x v="1"/>
    <x v="4"/>
  </r>
  <r>
    <d v="2022-09-07T00:00:00"/>
    <m/>
    <s v="dave"/>
    <s v="Rolloff"/>
    <x v="0"/>
    <x v="5"/>
    <m/>
    <n v="0"/>
    <n v="0"/>
    <s v="Delivery"/>
    <s v="268741-002"/>
    <x v="0"/>
    <n v="24"/>
    <x v="1"/>
    <x v="4"/>
  </r>
  <r>
    <d v="2022-09-07T00:00:00"/>
    <m/>
    <s v="dave"/>
    <s v="Rolloff"/>
    <x v="0"/>
    <x v="5"/>
    <m/>
    <n v="0"/>
    <n v="0"/>
    <s v="Delivery"/>
    <s v="261827-003"/>
    <x v="0"/>
    <n v="22"/>
    <x v="1"/>
    <x v="4"/>
  </r>
  <r>
    <d v="2022-09-07T00:00:00"/>
    <m/>
    <s v="dave"/>
    <s v="Rolloff"/>
    <x v="0"/>
    <x v="5"/>
    <m/>
    <n v="0"/>
    <n v="0"/>
    <s v="Delivery"/>
    <s v="268741-002"/>
    <x v="0"/>
    <m/>
    <x v="1"/>
    <x v="4"/>
  </r>
  <r>
    <d v="2022-09-08T00:00:00"/>
    <m/>
    <s v="paul"/>
    <s v="Rolloff"/>
    <x v="0"/>
    <x v="5"/>
    <m/>
    <n v="0"/>
    <n v="0"/>
    <s v="Delivery"/>
    <n v="12802082"/>
    <x v="0"/>
    <m/>
    <x v="1"/>
    <x v="4"/>
  </r>
  <r>
    <d v="2022-09-08T00:00:00"/>
    <n v="13453"/>
    <s v="paul"/>
    <s v="Rolloff"/>
    <x v="1"/>
    <x v="5"/>
    <n v="1700"/>
    <n v="0.85"/>
    <n v="0"/>
    <m/>
    <m/>
    <x v="4"/>
    <s v="KM OCC"/>
    <x v="1"/>
    <x v="4"/>
  </r>
  <r>
    <d v="2022-09-09T00:00:00"/>
    <m/>
    <s v="Bob"/>
    <s v="Rolloff"/>
    <x v="0"/>
    <x v="5"/>
    <m/>
    <n v="0"/>
    <n v="0"/>
    <s v="Delivery"/>
    <n v="12801034"/>
    <x v="0"/>
    <m/>
    <x v="1"/>
    <x v="4"/>
  </r>
  <r>
    <d v="2022-09-09T00:00:00"/>
    <m/>
    <s v="Paul"/>
    <s v="Rolloff"/>
    <x v="1"/>
    <x v="5"/>
    <n v="1860"/>
    <n v="0.93"/>
    <n v="0"/>
    <m/>
    <m/>
    <x v="4"/>
    <s v="SB OCC"/>
    <x v="1"/>
    <x v="4"/>
  </r>
  <r>
    <d v="2022-09-09T00:00:00"/>
    <m/>
    <s v="dave"/>
    <s v="Rolloff"/>
    <x v="0"/>
    <x v="5"/>
    <m/>
    <n v="0"/>
    <n v="0"/>
    <s v="Relocate"/>
    <n v="268741"/>
    <x v="1"/>
    <m/>
    <x v="1"/>
    <x v="4"/>
  </r>
  <r>
    <d v="2022-09-09T00:00:00"/>
    <m/>
    <s v="dave"/>
    <s v="Rolloff"/>
    <x v="1"/>
    <x v="5"/>
    <m/>
    <n v="0"/>
    <n v="0"/>
    <m/>
    <m/>
    <x v="1"/>
    <s v="LB recy"/>
    <x v="1"/>
    <x v="4"/>
  </r>
  <r>
    <d v="2022-09-09T00:00:00"/>
    <m/>
    <s v="dave"/>
    <s v="Rolloff"/>
    <x v="0"/>
    <x v="5"/>
    <m/>
    <n v="0"/>
    <n v="0"/>
    <s v="Dump &amp; Return"/>
    <n v="268528"/>
    <x v="1"/>
    <s v="Haul fee only Naselle yc"/>
    <x v="1"/>
    <x v="4"/>
  </r>
  <r>
    <d v="2022-09-09T00:00:00"/>
    <m/>
    <s v="chad"/>
    <s v="Rolloff"/>
    <x v="0"/>
    <x v="5"/>
    <m/>
    <n v="0"/>
    <n v="0"/>
    <s v="Dump &amp; Return"/>
    <n v="268528"/>
    <x v="1"/>
    <s v="Haul fee only Naselle yc"/>
    <x v="1"/>
    <x v="4"/>
  </r>
  <r>
    <d v="2022-09-09T00:00:00"/>
    <m/>
    <s v="chad"/>
    <s v="Rolloff"/>
    <x v="0"/>
    <x v="5"/>
    <m/>
    <n v="0"/>
    <n v="0"/>
    <s v="Dump &amp; Return"/>
    <n v="268528"/>
    <x v="1"/>
    <s v="Haul fee only Naselle yc"/>
    <x v="1"/>
    <x v="4"/>
  </r>
  <r>
    <d v="2022-09-09T00:00:00"/>
    <m/>
    <s v="chad"/>
    <s v="Rolloff"/>
    <x v="0"/>
    <x v="5"/>
    <m/>
    <n v="0"/>
    <n v="0"/>
    <s v="Dump &amp; Return"/>
    <n v="268528"/>
    <x v="1"/>
    <s v="Haul fee only Naselle yc"/>
    <x v="1"/>
    <x v="4"/>
  </r>
  <r>
    <d v="2022-09-12T00:00:00"/>
    <m/>
    <s v="bob"/>
    <s v="Rolloff"/>
    <x v="1"/>
    <x v="5"/>
    <m/>
    <n v="0"/>
    <n v="0"/>
    <m/>
    <m/>
    <x v="1"/>
    <s v="OP recycle"/>
    <x v="1"/>
    <x v="4"/>
  </r>
  <r>
    <d v="2022-09-12T00:00:00"/>
    <m/>
    <s v="bob"/>
    <s v="Rolloff"/>
    <x v="1"/>
    <x v="5"/>
    <m/>
    <n v="0"/>
    <n v="0"/>
    <m/>
    <m/>
    <x v="1"/>
    <s v="KM recycle"/>
    <x v="1"/>
    <x v="4"/>
  </r>
  <r>
    <d v="2022-09-12T00:00:00"/>
    <m/>
    <s v="paul"/>
    <s v="Rolloff"/>
    <x v="0"/>
    <x v="5"/>
    <m/>
    <n v="0"/>
    <n v="0"/>
    <s v="Relocate"/>
    <s v="12787189-002"/>
    <x v="1"/>
    <s v="ash relocate"/>
    <x v="1"/>
    <x v="4"/>
  </r>
  <r>
    <d v="2022-09-12T00:00:00"/>
    <m/>
    <s v="paul"/>
    <s v="Rolloff"/>
    <x v="0"/>
    <x v="5"/>
    <m/>
    <n v="0"/>
    <n v="0"/>
    <s v="Delivery"/>
    <n v="261105"/>
    <x v="1"/>
    <m/>
    <x v="1"/>
    <x v="4"/>
  </r>
  <r>
    <d v="2022-09-12T00:00:00"/>
    <n v="13703"/>
    <s v="dave"/>
    <s v="Rolloff"/>
    <x v="1"/>
    <x v="5"/>
    <n v="1700"/>
    <n v="0.85"/>
    <n v="0"/>
    <s v="Dump &amp; Return"/>
    <s v="268662-002"/>
    <x v="4"/>
    <m/>
    <x v="1"/>
    <x v="4"/>
  </r>
  <r>
    <d v="2022-09-13T00:00:00"/>
    <n v="13733"/>
    <s v="bob"/>
    <s v="Rolloff"/>
    <x v="1"/>
    <x v="5"/>
    <n v="2300"/>
    <n v="1.1499999999999999"/>
    <n v="0"/>
    <m/>
    <m/>
    <x v="4"/>
    <s v="Ilwaco OCC"/>
    <x v="1"/>
    <x v="4"/>
  </r>
  <r>
    <d v="2022-09-13T00:00:00"/>
    <m/>
    <s v="bob"/>
    <s v="Rolloff"/>
    <x v="0"/>
    <x v="5"/>
    <m/>
    <n v="0"/>
    <n v="0"/>
    <s v="Delivery"/>
    <n v="12802171"/>
    <x v="0"/>
    <m/>
    <x v="1"/>
    <x v="4"/>
  </r>
  <r>
    <d v="2022-09-13T00:00:00"/>
    <m/>
    <s v="bob"/>
    <s v="Rolloff"/>
    <x v="0"/>
    <x v="5"/>
    <m/>
    <n v="0"/>
    <n v="0"/>
    <s v="Delivery"/>
    <s v="261137-002"/>
    <x v="0"/>
    <m/>
    <x v="1"/>
    <x v="4"/>
  </r>
  <r>
    <d v="2022-09-13T00:00:00"/>
    <m/>
    <s v="Dave"/>
    <s v="Rolloff"/>
    <x v="1"/>
    <x v="5"/>
    <n v="1560"/>
    <n v="0.78"/>
    <n v="0"/>
    <m/>
    <m/>
    <x v="4"/>
    <s v="OP OCC"/>
    <x v="1"/>
    <x v="4"/>
  </r>
  <r>
    <d v="2022-09-13T00:00:00"/>
    <m/>
    <s v="Dave"/>
    <s v="Rolloff"/>
    <x v="1"/>
    <x v="5"/>
    <n v="1820"/>
    <n v="0.91"/>
    <n v="0"/>
    <m/>
    <m/>
    <x v="4"/>
    <s v="OP OCC"/>
    <x v="1"/>
    <x v="4"/>
  </r>
  <r>
    <d v="2022-09-13T00:00:00"/>
    <m/>
    <s v="Dave"/>
    <s v="Rolloff"/>
    <x v="0"/>
    <x v="5"/>
    <m/>
    <n v="0"/>
    <n v="0"/>
    <s v="Delivery"/>
    <s v="268102-002"/>
    <x v="0"/>
    <m/>
    <x v="1"/>
    <x v="4"/>
  </r>
  <r>
    <d v="2022-09-13T00:00:00"/>
    <m/>
    <s v="Dave"/>
    <s v="Rolloff"/>
    <x v="0"/>
    <x v="5"/>
    <m/>
    <n v="0"/>
    <n v="0"/>
    <s v="Delivery"/>
    <n v="260315"/>
    <x v="0"/>
    <m/>
    <x v="1"/>
    <x v="4"/>
  </r>
  <r>
    <d v="2022-09-13T00:00:00"/>
    <m/>
    <s v="Dave"/>
    <s v="Rolloff"/>
    <x v="1"/>
    <x v="5"/>
    <m/>
    <n v="0"/>
    <n v="0"/>
    <m/>
    <m/>
    <x v="1"/>
    <s v="Surfside Recy"/>
    <x v="1"/>
    <x v="4"/>
  </r>
  <r>
    <d v="2022-09-14T00:00:00"/>
    <m/>
    <s v="bob"/>
    <s v="Rolloff"/>
    <x v="0"/>
    <x v="5"/>
    <m/>
    <n v="0"/>
    <n v="0"/>
    <s v="Delivery"/>
    <s v="265867-002"/>
    <x v="1"/>
    <m/>
    <x v="1"/>
    <x v="4"/>
  </r>
  <r>
    <d v="2022-09-14T00:00:00"/>
    <m/>
    <s v="bob"/>
    <s v="Rolloff"/>
    <x v="1"/>
    <x v="5"/>
    <n v="2200"/>
    <n v="1.1000000000000001"/>
    <n v="0"/>
    <m/>
    <m/>
    <x v="1"/>
    <s v="Long Beach OCC"/>
    <x v="1"/>
    <x v="4"/>
  </r>
  <r>
    <d v="2022-09-14T00:00:00"/>
    <n v="13834"/>
    <s v="bob"/>
    <s v="Rolloff"/>
    <x v="1"/>
    <x v="5"/>
    <n v="2080"/>
    <n v="1.04"/>
    <n v="0"/>
    <m/>
    <m/>
    <x v="4"/>
    <s v="Long beach OCC"/>
    <x v="1"/>
    <x v="4"/>
  </r>
  <r>
    <d v="2022-09-14T00:00:00"/>
    <n v="13851"/>
    <s v="bob"/>
    <s v="Rolloff"/>
    <x v="1"/>
    <x v="5"/>
    <n v="1920"/>
    <n v="0.96"/>
    <n v="0"/>
    <m/>
    <m/>
    <x v="4"/>
    <s v="SB OCC"/>
    <x v="1"/>
    <x v="4"/>
  </r>
  <r>
    <d v="2022-09-14T00:00:00"/>
    <m/>
    <s v="dave"/>
    <s v="Rolloff"/>
    <x v="0"/>
    <x v="5"/>
    <m/>
    <n v="0"/>
    <n v="0"/>
    <s v="Delivery"/>
    <n v="12802228"/>
    <x v="0"/>
    <m/>
    <x v="1"/>
    <x v="4"/>
  </r>
  <r>
    <d v="2022-09-14T00:00:00"/>
    <m/>
    <s v="dave"/>
    <s v="Rolloff"/>
    <x v="0"/>
    <x v="5"/>
    <m/>
    <n v="0"/>
    <n v="0"/>
    <s v="Delivery"/>
    <s v="266512-002"/>
    <x v="0"/>
    <m/>
    <x v="1"/>
    <x v="4"/>
  </r>
  <r>
    <d v="2022-09-14T00:00:00"/>
    <n v="273937"/>
    <s v="paul"/>
    <s v="Rolloff"/>
    <x v="0"/>
    <x v="5"/>
    <m/>
    <n v="0"/>
    <n v="0"/>
    <s v="Delivery"/>
    <n v="273937"/>
    <x v="0"/>
    <m/>
    <x v="0"/>
    <x v="4"/>
  </r>
  <r>
    <d v="2022-09-15T00:00:00"/>
    <m/>
    <s v="Dave"/>
    <s v="Rolloff"/>
    <x v="0"/>
    <x v="5"/>
    <m/>
    <n v="0"/>
    <n v="0"/>
    <s v="Delivery"/>
    <n v="12802255"/>
    <x v="0"/>
    <m/>
    <x v="1"/>
    <x v="4"/>
  </r>
  <r>
    <d v="2022-09-15T00:00:00"/>
    <m/>
    <s v="dave"/>
    <s v="Rolloff"/>
    <x v="1"/>
    <x v="5"/>
    <m/>
    <n v="0"/>
    <n v="0"/>
    <m/>
    <m/>
    <x v="1"/>
    <s v="Baycenter REC"/>
    <x v="1"/>
    <x v="4"/>
  </r>
  <r>
    <d v="2022-09-16T00:00:00"/>
    <m/>
    <s v="paul"/>
    <s v="Rolloff"/>
    <x v="1"/>
    <x v="5"/>
    <m/>
    <n v="0"/>
    <n v="0"/>
    <m/>
    <m/>
    <x v="1"/>
    <s v="Menlo recy"/>
    <x v="1"/>
    <x v="4"/>
  </r>
  <r>
    <d v="2022-09-16T00:00:00"/>
    <n v="14050"/>
    <s v="paul"/>
    <s v="Rolloff"/>
    <x v="1"/>
    <x v="5"/>
    <n v="1980"/>
    <n v="0.99"/>
    <n v="0"/>
    <m/>
    <m/>
    <x v="4"/>
    <s v="Baycenter occ"/>
    <x v="1"/>
    <x v="4"/>
  </r>
  <r>
    <d v="2022-09-16T00:00:00"/>
    <n v="14069"/>
    <s v="paul"/>
    <s v="Rolloff"/>
    <x v="1"/>
    <x v="5"/>
    <n v="2260"/>
    <n v="1.1299999999999999"/>
    <n v="0"/>
    <m/>
    <m/>
    <x v="4"/>
    <s v="Chinook occ"/>
    <x v="1"/>
    <x v="4"/>
  </r>
  <r>
    <d v="2022-09-16T00:00:00"/>
    <m/>
    <s v="dave"/>
    <s v="Rolloff"/>
    <x v="0"/>
    <x v="5"/>
    <m/>
    <n v="0"/>
    <n v="0"/>
    <s v="Delivery"/>
    <s v="273450-006"/>
    <x v="0"/>
    <m/>
    <x v="1"/>
    <x v="4"/>
  </r>
  <r>
    <d v="2022-09-19T00:00:00"/>
    <n v="14246"/>
    <s v="bob"/>
    <s v="Rolloff"/>
    <x v="1"/>
    <x v="5"/>
    <n v="1620"/>
    <n v="0.81"/>
    <n v="0"/>
    <m/>
    <m/>
    <x v="4"/>
    <s v="SB OCC"/>
    <x v="1"/>
    <x v="4"/>
  </r>
  <r>
    <d v="2022-09-19T00:00:00"/>
    <m/>
    <s v="bob"/>
    <s v="Rolloff"/>
    <x v="1"/>
    <x v="5"/>
    <m/>
    <n v="0"/>
    <n v="0"/>
    <m/>
    <m/>
    <x v="1"/>
    <s v="SB recy"/>
    <x v="1"/>
    <x v="4"/>
  </r>
  <r>
    <d v="2022-09-19T00:00:00"/>
    <m/>
    <s v="Bob"/>
    <s v="Rolloff"/>
    <x v="1"/>
    <x v="5"/>
    <n v="2100"/>
    <n v="1.05"/>
    <n v="0"/>
    <m/>
    <m/>
    <x v="4"/>
    <s v="OP OCC"/>
    <x v="1"/>
    <x v="4"/>
  </r>
  <r>
    <d v="2022-09-19T00:00:00"/>
    <m/>
    <s v="chad"/>
    <s v="Rolloff"/>
    <x v="0"/>
    <x v="5"/>
    <m/>
    <n v="0"/>
    <n v="0"/>
    <s v="Delivery"/>
    <n v="12802272"/>
    <x v="0"/>
    <m/>
    <x v="1"/>
    <x v="4"/>
  </r>
  <r>
    <d v="2022-09-19T00:00:00"/>
    <m/>
    <s v="chad"/>
    <s v="Rolloff"/>
    <x v="0"/>
    <x v="5"/>
    <m/>
    <n v="0"/>
    <n v="0"/>
    <s v="Delivery"/>
    <n v="271265"/>
    <x v="0"/>
    <m/>
    <x v="1"/>
    <x v="4"/>
  </r>
  <r>
    <d v="2022-09-20T00:00:00"/>
    <m/>
    <s v="bob"/>
    <s v="Rolloff"/>
    <x v="0"/>
    <x v="5"/>
    <m/>
    <n v="0"/>
    <n v="0"/>
    <s v="Delivery"/>
    <s v="263544-002"/>
    <x v="0"/>
    <m/>
    <x v="1"/>
    <x v="4"/>
  </r>
  <r>
    <d v="2022-09-20T00:00:00"/>
    <m/>
    <s v="bob"/>
    <s v="Rolloff"/>
    <x v="0"/>
    <x v="5"/>
    <m/>
    <n v="0"/>
    <n v="0"/>
    <s v="Delivery"/>
    <n v="12801970"/>
    <x v="0"/>
    <m/>
    <x v="1"/>
    <x v="4"/>
  </r>
  <r>
    <d v="2022-09-20T00:00:00"/>
    <n v="14326"/>
    <s v="paul"/>
    <s v="Rolloff"/>
    <x v="1"/>
    <x v="5"/>
    <n v="1860"/>
    <n v="0.93"/>
    <n v="0"/>
    <m/>
    <m/>
    <x v="4"/>
    <s v="Menlo OCC"/>
    <x v="1"/>
    <x v="4"/>
  </r>
  <r>
    <d v="2022-09-21T00:00:00"/>
    <m/>
    <s v="paul"/>
    <s v="Rolloff"/>
    <x v="0"/>
    <x v="5"/>
    <m/>
    <n v="0"/>
    <n v="0"/>
    <s v="Delivery"/>
    <s v="263092-002"/>
    <x v="0"/>
    <m/>
    <x v="1"/>
    <x v="4"/>
  </r>
  <r>
    <d v="2022-09-21T00:00:00"/>
    <m/>
    <s v="paul"/>
    <s v="Rolloff"/>
    <x v="0"/>
    <x v="5"/>
    <m/>
    <n v="0"/>
    <n v="0"/>
    <s v="Delivery"/>
    <n v="12802362"/>
    <x v="0"/>
    <m/>
    <x v="1"/>
    <x v="4"/>
  </r>
  <r>
    <d v="2022-09-21T00:00:00"/>
    <m/>
    <s v="paul"/>
    <s v="Rolloff"/>
    <x v="0"/>
    <x v="5"/>
    <m/>
    <n v="0"/>
    <n v="0"/>
    <s v="Delivery"/>
    <n v="12802369"/>
    <x v="0"/>
    <m/>
    <x v="1"/>
    <x v="4"/>
  </r>
  <r>
    <d v="2022-09-21T00:00:00"/>
    <m/>
    <s v="bob"/>
    <s v="Rolloff"/>
    <x v="0"/>
    <x v="5"/>
    <m/>
    <n v="0"/>
    <n v="0"/>
    <s v="Delivery"/>
    <n v="12802374"/>
    <x v="0"/>
    <m/>
    <x v="1"/>
    <x v="4"/>
  </r>
  <r>
    <d v="2022-09-21T00:00:00"/>
    <m/>
    <s v="bob"/>
    <s v="Rolloff"/>
    <x v="0"/>
    <x v="5"/>
    <m/>
    <n v="0"/>
    <n v="0"/>
    <s v="Delivery"/>
    <s v="261332-002"/>
    <x v="0"/>
    <m/>
    <x v="1"/>
    <x v="4"/>
  </r>
  <r>
    <d v="2022-09-21T00:00:00"/>
    <n v="14398"/>
    <s v="bob"/>
    <s v="Rolloff"/>
    <x v="1"/>
    <x v="5"/>
    <n v="1820"/>
    <n v="0.91"/>
    <n v="0"/>
    <m/>
    <m/>
    <x v="4"/>
    <s v="LB occ"/>
    <x v="1"/>
    <x v="4"/>
  </r>
  <r>
    <d v="2022-09-21T00:00:00"/>
    <n v="14444"/>
    <s v="bob"/>
    <s v="Rolloff"/>
    <x v="1"/>
    <x v="5"/>
    <n v="1840"/>
    <n v="0.92"/>
    <n v="0"/>
    <m/>
    <m/>
    <x v="4"/>
    <s v="Surfside Occ"/>
    <x v="1"/>
    <x v="4"/>
  </r>
  <r>
    <d v="2022-09-22T00:00:00"/>
    <m/>
    <s v="bob"/>
    <s v="Rolloff"/>
    <x v="0"/>
    <x v="5"/>
    <m/>
    <n v="0"/>
    <n v="0"/>
    <s v="Delivery"/>
    <n v="12802363"/>
    <x v="0"/>
    <m/>
    <x v="1"/>
    <x v="4"/>
  </r>
  <r>
    <d v="2022-09-22T00:00:00"/>
    <n v="14461"/>
    <s v="bob"/>
    <s v="Rolloff"/>
    <x v="1"/>
    <x v="5"/>
    <n v="1600"/>
    <n v="0.8"/>
    <n v="0"/>
    <m/>
    <m/>
    <x v="4"/>
    <s v="SB OCC"/>
    <x v="1"/>
    <x v="4"/>
  </r>
  <r>
    <d v="2022-09-22T00:00:00"/>
    <m/>
    <s v="bob"/>
    <s v="Rolloff"/>
    <x v="0"/>
    <x v="5"/>
    <m/>
    <n v="0"/>
    <n v="0"/>
    <s v="Delivery"/>
    <n v="12802402"/>
    <x v="0"/>
    <m/>
    <x v="1"/>
    <x v="4"/>
  </r>
  <r>
    <d v="2022-09-23T00:00:00"/>
    <m/>
    <s v="chad"/>
    <s v="Rolloff"/>
    <x v="0"/>
    <x v="5"/>
    <m/>
    <n v="0"/>
    <n v="0"/>
    <s v="Delivery"/>
    <n v="12802395"/>
    <x v="0"/>
    <m/>
    <x v="1"/>
    <x v="4"/>
  </r>
  <r>
    <d v="2022-09-23T00:00:00"/>
    <m/>
    <s v="chad"/>
    <s v="Rolloff"/>
    <x v="0"/>
    <x v="5"/>
    <m/>
    <n v="0"/>
    <n v="0"/>
    <s v="Delivery"/>
    <n v="12802446"/>
    <x v="0"/>
    <m/>
    <x v="1"/>
    <x v="4"/>
  </r>
  <r>
    <d v="2022-09-23T00:00:00"/>
    <n v="14566"/>
    <s v="bob"/>
    <s v="Rolloff"/>
    <x v="1"/>
    <x v="5"/>
    <n v="2420"/>
    <n v="1.21"/>
    <n v="0"/>
    <m/>
    <m/>
    <x v="1"/>
    <s v="Long beach Comingle"/>
    <x v="1"/>
    <x v="4"/>
  </r>
  <r>
    <d v="2022-09-23T00:00:00"/>
    <n v="14589"/>
    <s v="paul"/>
    <s v="Rolloff"/>
    <x v="0"/>
    <x v="5"/>
    <n v="5560"/>
    <n v="2.78"/>
    <n v="0"/>
    <s v="Final Pull"/>
    <n v="273937"/>
    <x v="3"/>
    <m/>
    <x v="0"/>
    <x v="4"/>
  </r>
  <r>
    <d v="2022-09-27T00:00:00"/>
    <m/>
    <s v="paul"/>
    <s v="Rolloff"/>
    <x v="0"/>
    <x v="5"/>
    <m/>
    <n v="0"/>
    <n v="0"/>
    <s v="Delivery"/>
    <s v="262611-003"/>
    <x v="0"/>
    <m/>
    <x v="1"/>
    <x v="4"/>
  </r>
  <r>
    <d v="2022-09-26T00:00:00"/>
    <n v="14777"/>
    <s v="bob"/>
    <s v="Rolloff"/>
    <x v="1"/>
    <x v="5"/>
    <n v="2120"/>
    <n v="1.06"/>
    <n v="0"/>
    <m/>
    <m/>
    <x v="1"/>
    <s v="LB comingle"/>
    <x v="1"/>
    <x v="4"/>
  </r>
  <r>
    <d v="2022-09-27T00:00:00"/>
    <n v="144787"/>
    <s v="bob"/>
    <s v="Rolloff"/>
    <x v="1"/>
    <x v="5"/>
    <n v="1920"/>
    <n v="0.96"/>
    <n v="0"/>
    <m/>
    <m/>
    <x v="4"/>
    <s v="OP OCC"/>
    <x v="1"/>
    <x v="4"/>
  </r>
  <r>
    <d v="2022-09-27T00:00:00"/>
    <n v="14806"/>
    <s v="bob"/>
    <s v="Rolloff"/>
    <x v="1"/>
    <x v="5"/>
    <n v="2000"/>
    <n v="1"/>
    <n v="0"/>
    <m/>
    <m/>
    <x v="4"/>
    <s v="Ilwaco occ"/>
    <x v="1"/>
    <x v="4"/>
  </r>
  <r>
    <d v="2022-09-28T00:00:00"/>
    <n v="14922"/>
    <s v="paul"/>
    <s v="Rolloff"/>
    <x v="1"/>
    <x v="5"/>
    <n v="2580"/>
    <n v="1.29"/>
    <n v="0"/>
    <m/>
    <m/>
    <x v="4"/>
    <s v="Naselle occ"/>
    <x v="1"/>
    <x v="4"/>
  </r>
  <r>
    <d v="2022-09-28T00:00:00"/>
    <m/>
    <s v="paul"/>
    <s v="Rolloff"/>
    <x v="0"/>
    <x v="5"/>
    <m/>
    <n v="0"/>
    <n v="0"/>
    <s v="Delivery"/>
    <s v="260163-002"/>
    <x v="0"/>
    <m/>
    <x v="1"/>
    <x v="4"/>
  </r>
  <r>
    <d v="2022-09-28T00:00:00"/>
    <m/>
    <s v="paul"/>
    <s v="Rolloff"/>
    <x v="0"/>
    <x v="5"/>
    <m/>
    <n v="0"/>
    <n v="0"/>
    <s v="Delivery"/>
    <n v="12799440"/>
    <x v="0"/>
    <m/>
    <x v="1"/>
    <x v="4"/>
  </r>
  <r>
    <d v="2022-09-28T00:00:00"/>
    <n v="14871"/>
    <s v="bob"/>
    <s v="Rolloff"/>
    <x v="1"/>
    <x v="5"/>
    <n v="1920"/>
    <n v="0.96"/>
    <n v="0"/>
    <m/>
    <m/>
    <x v="4"/>
    <s v="SB occ"/>
    <x v="1"/>
    <x v="4"/>
  </r>
  <r>
    <d v="2022-09-28T00:00:00"/>
    <n v="14874"/>
    <s v="bob"/>
    <s v="Rolloff"/>
    <x v="1"/>
    <x v="5"/>
    <n v="1800"/>
    <n v="0.9"/>
    <n v="0"/>
    <m/>
    <m/>
    <x v="4"/>
    <s v="OP OCC"/>
    <x v="1"/>
    <x v="4"/>
  </r>
  <r>
    <d v="2022-09-29T00:00:00"/>
    <m/>
    <s v="chad"/>
    <s v="Rolloff"/>
    <x v="0"/>
    <x v="5"/>
    <m/>
    <n v="0"/>
    <n v="0"/>
    <s v="Delivery"/>
    <n v="262167"/>
    <x v="0"/>
    <m/>
    <x v="1"/>
    <x v="4"/>
  </r>
  <r>
    <d v="2022-09-29T00:00:00"/>
    <n v="14987"/>
    <s v="bob"/>
    <s v="Rolloff"/>
    <x v="1"/>
    <x v="5"/>
    <n v="2220"/>
    <n v="1.1100000000000001"/>
    <n v="0"/>
    <m/>
    <m/>
    <x v="4"/>
    <s v="LB occ"/>
    <x v="1"/>
    <x v="4"/>
  </r>
  <r>
    <d v="2022-09-29T00:00:00"/>
    <n v="14976"/>
    <s v="bob"/>
    <s v="Rolloff"/>
    <x v="1"/>
    <x v="5"/>
    <n v="1800"/>
    <n v="0.9"/>
    <n v="0"/>
    <m/>
    <m/>
    <x v="4"/>
    <s v="LB occ"/>
    <x v="1"/>
    <x v="4"/>
  </r>
  <r>
    <d v="2022-09-30T00:00:00"/>
    <m/>
    <s v="dave"/>
    <s v="Rolloff"/>
    <x v="0"/>
    <x v="5"/>
    <m/>
    <n v="0"/>
    <n v="0"/>
    <s v="Delivery"/>
    <n v="272267"/>
    <x v="0"/>
    <m/>
    <x v="1"/>
    <x v="4"/>
  </r>
  <r>
    <d v="2022-09-30T00:00:00"/>
    <m/>
    <s v="dave"/>
    <s v="Rolloff"/>
    <x v="0"/>
    <x v="5"/>
    <m/>
    <n v="0"/>
    <n v="0"/>
    <s v="Delivery"/>
    <s v="272267-002"/>
    <x v="0"/>
    <m/>
    <x v="1"/>
    <x v="4"/>
  </r>
  <r>
    <d v="2022-09-30T00:00:00"/>
    <m/>
    <s v="dave"/>
    <s v="Rolloff"/>
    <x v="0"/>
    <x v="5"/>
    <m/>
    <n v="0"/>
    <n v="0"/>
    <s v="Delivery"/>
    <s v="272267-002"/>
    <x v="0"/>
    <m/>
    <x v="1"/>
    <x v="4"/>
  </r>
  <r>
    <d v="2022-10-03T00:00:00"/>
    <n v="15160"/>
    <s v="dave"/>
    <s v="Rolloff"/>
    <x v="1"/>
    <x v="5"/>
    <n v="2600"/>
    <n v="1.3"/>
    <n v="0"/>
    <m/>
    <m/>
    <x v="4"/>
    <s v="OP OCC"/>
    <x v="1"/>
    <x v="5"/>
  </r>
  <r>
    <d v="2022-10-03T00:00:00"/>
    <m/>
    <s v="bob"/>
    <s v="Rolloff"/>
    <x v="0"/>
    <x v="5"/>
    <m/>
    <n v="0"/>
    <n v="0"/>
    <s v="Delivery"/>
    <s v="260333-002"/>
    <x v="0"/>
    <m/>
    <x v="1"/>
    <x v="5"/>
  </r>
  <r>
    <d v="2022-10-04T00:00:00"/>
    <m/>
    <s v="bob"/>
    <s v="Rolloff"/>
    <x v="0"/>
    <x v="5"/>
    <m/>
    <n v="0"/>
    <n v="0"/>
    <s v="Delivery"/>
    <n v="267077"/>
    <x v="0"/>
    <m/>
    <x v="1"/>
    <x v="5"/>
  </r>
  <r>
    <d v="2022-10-04T00:00:00"/>
    <n v="15290"/>
    <s v="bob"/>
    <s v="Rolloff"/>
    <x v="1"/>
    <x v="5"/>
    <n v="1800"/>
    <n v="0.9"/>
    <n v="0"/>
    <m/>
    <m/>
    <x v="4"/>
    <s v="Surfside OCC"/>
    <x v="1"/>
    <x v="5"/>
  </r>
  <r>
    <d v="2022-10-04T00:00:00"/>
    <m/>
    <s v="paul"/>
    <s v="Rolloff"/>
    <x v="0"/>
    <x v="5"/>
    <m/>
    <n v="0"/>
    <n v="0"/>
    <s v="Delivery"/>
    <s v="12798407-002"/>
    <x v="0"/>
    <m/>
    <x v="1"/>
    <x v="5"/>
  </r>
  <r>
    <d v="2022-10-05T00:00:00"/>
    <m/>
    <s v="bob"/>
    <s v="Rolloff"/>
    <x v="1"/>
    <x v="5"/>
    <m/>
    <n v="0"/>
    <n v="0"/>
    <m/>
    <m/>
    <x v="1"/>
    <s v="ILWACO COMINGLE"/>
    <x v="1"/>
    <x v="5"/>
  </r>
  <r>
    <d v="2022-10-05T00:00:00"/>
    <m/>
    <s v="dave"/>
    <s v="Rolloff"/>
    <x v="0"/>
    <x v="5"/>
    <m/>
    <n v="0"/>
    <n v="0"/>
    <s v="Delivery"/>
    <n v="260315"/>
    <x v="0"/>
    <m/>
    <x v="1"/>
    <x v="5"/>
  </r>
  <r>
    <d v="2022-10-06T00:00:00"/>
    <n v="15466"/>
    <s v="dave"/>
    <s v="Rolloff"/>
    <x v="1"/>
    <x v="5"/>
    <n v="2080"/>
    <n v="1.04"/>
    <n v="0"/>
    <m/>
    <m/>
    <x v="1"/>
    <s v="SB comingle"/>
    <x v="1"/>
    <x v="5"/>
  </r>
  <r>
    <d v="2022-10-06T00:00:00"/>
    <n v="15490"/>
    <s v="bob"/>
    <s v="Rolloff"/>
    <x v="1"/>
    <x v="5"/>
    <n v="1900"/>
    <n v="0.95"/>
    <n v="0"/>
    <m/>
    <m/>
    <x v="4"/>
    <s v="OP OCC"/>
    <x v="1"/>
    <x v="5"/>
  </r>
  <r>
    <d v="2022-10-06T00:00:00"/>
    <n v="15499"/>
    <s v="bob"/>
    <s v="Rolloff"/>
    <x v="1"/>
    <x v="5"/>
    <n v="2320"/>
    <n v="1.1599999999999999"/>
    <n v="0"/>
    <m/>
    <m/>
    <x v="1"/>
    <s v="OP COMINGLE"/>
    <x v="1"/>
    <x v="5"/>
  </r>
  <r>
    <d v="2022-10-07T00:00:00"/>
    <m/>
    <s v="bob"/>
    <s v="Rolloff"/>
    <x v="0"/>
    <x v="5"/>
    <m/>
    <n v="0"/>
    <n v="0"/>
    <s v="Delivery"/>
    <n v="273621"/>
    <x v="0"/>
    <m/>
    <x v="1"/>
    <x v="5"/>
  </r>
  <r>
    <d v="2022-10-07T00:00:00"/>
    <m/>
    <s v="bob"/>
    <s v="Rolloff"/>
    <x v="0"/>
    <x v="5"/>
    <m/>
    <n v="0"/>
    <n v="0"/>
    <s v="Delivery"/>
    <n v="273812"/>
    <x v="0"/>
    <m/>
    <x v="1"/>
    <x v="5"/>
  </r>
  <r>
    <d v="2022-10-07T00:00:00"/>
    <m/>
    <s v="dave"/>
    <s v="Rolloff"/>
    <x v="0"/>
    <x v="5"/>
    <m/>
    <n v="0"/>
    <n v="0"/>
    <s v="Delivery"/>
    <n v="12802780"/>
    <x v="0"/>
    <m/>
    <x v="1"/>
    <x v="5"/>
  </r>
  <r>
    <d v="2022-10-10T00:00:00"/>
    <n v="15725"/>
    <s v="bob"/>
    <s v="Rolloff"/>
    <x v="1"/>
    <x v="5"/>
    <n v="2060"/>
    <n v="1.03"/>
    <n v="0"/>
    <m/>
    <m/>
    <x v="4"/>
    <s v="LB OCC"/>
    <x v="1"/>
    <x v="5"/>
  </r>
  <r>
    <d v="2022-10-10T00:00:00"/>
    <n v="15770"/>
    <s v="bob"/>
    <s v="Rolloff"/>
    <x v="1"/>
    <x v="5"/>
    <n v="1900"/>
    <n v="0.95"/>
    <n v="0"/>
    <m/>
    <m/>
    <x v="4"/>
    <s v="OP OCC"/>
    <x v="1"/>
    <x v="5"/>
  </r>
  <r>
    <d v="2022-10-10T00:00:00"/>
    <m/>
    <s v="bob"/>
    <s v="Rolloff"/>
    <x v="0"/>
    <x v="5"/>
    <m/>
    <n v="0"/>
    <n v="0"/>
    <s v="Delivery"/>
    <s v="267028-002"/>
    <x v="0"/>
    <m/>
    <x v="1"/>
    <x v="5"/>
  </r>
  <r>
    <d v="2022-10-10T00:00:00"/>
    <m/>
    <s v="bob"/>
    <s v="Rolloff"/>
    <x v="0"/>
    <x v="5"/>
    <m/>
    <n v="0"/>
    <n v="0"/>
    <s v="Delivery"/>
    <s v="260333-002"/>
    <x v="0"/>
    <m/>
    <x v="1"/>
    <x v="5"/>
  </r>
  <r>
    <d v="2022-10-10T00:00:00"/>
    <n v="15760"/>
    <s v="paul"/>
    <s v="Rolloff"/>
    <x v="1"/>
    <x v="5"/>
    <n v="1880"/>
    <n v="0.94"/>
    <n v="0"/>
    <m/>
    <m/>
    <x v="4"/>
    <s v="SB OCC"/>
    <x v="1"/>
    <x v="5"/>
  </r>
  <r>
    <d v="2022-10-10T00:00:00"/>
    <n v="15711"/>
    <s v="dave"/>
    <s v="Rolloff"/>
    <x v="1"/>
    <x v="5"/>
    <n v="2080"/>
    <n v="1.04"/>
    <n v="0"/>
    <m/>
    <m/>
    <x v="4"/>
    <s v="CHINOOK OCC"/>
    <x v="1"/>
    <x v="5"/>
  </r>
  <r>
    <d v="2022-10-11T00:00:00"/>
    <n v="15804"/>
    <s v="bob"/>
    <s v="Rolloff"/>
    <x v="1"/>
    <x v="5"/>
    <n v="2040"/>
    <n v="1.02"/>
    <n v="0"/>
    <m/>
    <m/>
    <x v="4"/>
    <s v="LB OCC"/>
    <x v="1"/>
    <x v="5"/>
  </r>
  <r>
    <d v="2022-10-11T00:00:00"/>
    <m/>
    <s v="dave"/>
    <s v="Rolloff"/>
    <x v="0"/>
    <x v="5"/>
    <m/>
    <n v="0"/>
    <n v="0"/>
    <s v="Delivery"/>
    <s v="260315-002"/>
    <x v="0"/>
    <m/>
    <x v="1"/>
    <x v="5"/>
  </r>
  <r>
    <d v="2022-10-11T00:00:00"/>
    <n v="15834"/>
    <s v="dave"/>
    <s v="Rolloff"/>
    <x v="1"/>
    <x v="5"/>
    <n v="1780"/>
    <n v="0.89"/>
    <n v="0"/>
    <m/>
    <m/>
    <x v="4"/>
    <s v="Surfside OCC"/>
    <x v="1"/>
    <x v="5"/>
  </r>
  <r>
    <d v="2022-10-11T00:00:00"/>
    <m/>
    <s v="dave"/>
    <s v="Rolloff"/>
    <x v="0"/>
    <x v="5"/>
    <m/>
    <n v="0"/>
    <n v="0"/>
    <s v="Delivery"/>
    <n v="260315"/>
    <x v="0"/>
    <m/>
    <x v="1"/>
    <x v="5"/>
  </r>
  <r>
    <d v="2022-10-12T00:00:00"/>
    <n v="15896"/>
    <s v="dave"/>
    <s v="Rolloff"/>
    <x v="1"/>
    <x v="5"/>
    <n v="2100"/>
    <n v="1.05"/>
    <n v="0"/>
    <m/>
    <m/>
    <x v="4"/>
    <s v="ILWACO OCC"/>
    <x v="1"/>
    <x v="5"/>
  </r>
  <r>
    <d v="2022-10-13T00:00:00"/>
    <m/>
    <s v="paul"/>
    <s v="Rolloff"/>
    <x v="0"/>
    <x v="5"/>
    <m/>
    <n v="0"/>
    <n v="0"/>
    <s v="Delivery"/>
    <s v="261821-002"/>
    <x v="0"/>
    <m/>
    <x v="1"/>
    <x v="5"/>
  </r>
  <r>
    <d v="2022-10-13T00:00:00"/>
    <n v="15959"/>
    <s v="bob"/>
    <s v="Rolloff"/>
    <x v="1"/>
    <x v="5"/>
    <n v="2260"/>
    <n v="1.1299999999999999"/>
    <n v="0"/>
    <m/>
    <m/>
    <x v="4"/>
    <s v="MENLO OCC"/>
    <x v="1"/>
    <x v="5"/>
  </r>
  <r>
    <d v="2022-10-14T00:00:00"/>
    <m/>
    <s v="paul"/>
    <s v="Rolloff"/>
    <x v="0"/>
    <x v="5"/>
    <m/>
    <n v="0"/>
    <n v="0"/>
    <s v="Delivery"/>
    <s v="273515-002"/>
    <x v="0"/>
    <m/>
    <x v="1"/>
    <x v="5"/>
  </r>
  <r>
    <d v="2022-10-14T00:00:00"/>
    <n v="16090"/>
    <s v="paul"/>
    <s v="Rolloff"/>
    <x v="1"/>
    <x v="5"/>
    <n v="2260"/>
    <n v="1.1299999999999999"/>
    <n v="0"/>
    <m/>
    <m/>
    <x v="4"/>
    <s v="NASELLE OCC"/>
    <x v="1"/>
    <x v="5"/>
  </r>
  <r>
    <d v="2022-10-14T00:00:00"/>
    <m/>
    <s v="bob"/>
    <s v="Rolloff"/>
    <x v="0"/>
    <x v="5"/>
    <m/>
    <n v="0"/>
    <n v="0"/>
    <s v="Delivery"/>
    <n v="12802665"/>
    <x v="0"/>
    <m/>
    <x v="1"/>
    <x v="5"/>
  </r>
  <r>
    <d v="2022-10-14T00:00:00"/>
    <m/>
    <s v="bob"/>
    <s v="Rolloff"/>
    <x v="0"/>
    <x v="5"/>
    <m/>
    <n v="0"/>
    <n v="0"/>
    <s v="Delivery"/>
    <s v="272723-002"/>
    <x v="0"/>
    <m/>
    <x v="1"/>
    <x v="5"/>
  </r>
  <r>
    <d v="2022-10-17T00:00:00"/>
    <n v="16257"/>
    <s v="bob"/>
    <s v="Rolloff"/>
    <x v="1"/>
    <x v="5"/>
    <n v="2200"/>
    <n v="1.1000000000000001"/>
    <n v="0"/>
    <m/>
    <m/>
    <x v="6"/>
    <s v="Surfside Glass"/>
    <x v="1"/>
    <x v="5"/>
  </r>
  <r>
    <d v="2022-10-17T00:00:00"/>
    <n v="16253"/>
    <s v="bob"/>
    <s v="Rolloff"/>
    <x v="1"/>
    <x v="5"/>
    <n v="1340"/>
    <n v="0.67"/>
    <n v="0"/>
    <m/>
    <m/>
    <x v="1"/>
    <s v="Surfside Comingle"/>
    <x v="1"/>
    <x v="5"/>
  </r>
  <r>
    <d v="2022-10-17T00:00:00"/>
    <m/>
    <s v="bob"/>
    <s v="Rolloff"/>
    <x v="0"/>
    <x v="5"/>
    <m/>
    <n v="0"/>
    <n v="0"/>
    <s v="Delivery"/>
    <s v="12802369-002"/>
    <x v="0"/>
    <m/>
    <x v="1"/>
    <x v="5"/>
  </r>
  <r>
    <d v="2022-10-17T00:00:00"/>
    <m/>
    <s v="bob"/>
    <s v="Rolloff"/>
    <x v="0"/>
    <x v="5"/>
    <m/>
    <n v="0"/>
    <n v="0"/>
    <s v="Delivery"/>
    <s v="262611-001"/>
    <x v="0"/>
    <m/>
    <x v="1"/>
    <x v="5"/>
  </r>
  <r>
    <d v="2022-10-17T00:00:00"/>
    <m/>
    <s v="bob"/>
    <s v="Rolloff"/>
    <x v="0"/>
    <x v="5"/>
    <m/>
    <n v="0"/>
    <n v="0"/>
    <s v="Delivery"/>
    <n v="2611574"/>
    <x v="0"/>
    <m/>
    <x v="1"/>
    <x v="5"/>
  </r>
  <r>
    <d v="2022-10-17T00:00:00"/>
    <n v="16213"/>
    <s v="bob"/>
    <s v="Rolloff"/>
    <x v="1"/>
    <x v="5"/>
    <n v="2640"/>
    <n v="1.32"/>
    <n v="0"/>
    <m/>
    <m/>
    <x v="1"/>
    <s v="LB Comingle"/>
    <x v="1"/>
    <x v="5"/>
  </r>
  <r>
    <d v="2022-10-17T00:00:00"/>
    <n v="16206"/>
    <s v="bob"/>
    <s v="Rolloff"/>
    <x v="1"/>
    <x v="5"/>
    <n v="2160"/>
    <n v="1.08"/>
    <n v="0"/>
    <m/>
    <m/>
    <x v="1"/>
    <s v="OP COMINGLE"/>
    <x v="1"/>
    <x v="5"/>
  </r>
  <r>
    <d v="2022-10-18T00:00:00"/>
    <m/>
    <s v="bob"/>
    <s v="Rolloff"/>
    <x v="0"/>
    <x v="5"/>
    <m/>
    <n v="0"/>
    <n v="0"/>
    <s v="Delivery"/>
    <s v="261357-002"/>
    <x v="0"/>
    <m/>
    <x v="1"/>
    <x v="5"/>
  </r>
  <r>
    <d v="2022-10-18T00:00:00"/>
    <n v="16320"/>
    <s v="dave"/>
    <s v="Rolloff"/>
    <x v="1"/>
    <x v="5"/>
    <n v="2020"/>
    <n v="1.01"/>
    <n v="0"/>
    <m/>
    <m/>
    <x v="4"/>
    <s v="LB OCC"/>
    <x v="1"/>
    <x v="5"/>
  </r>
  <r>
    <d v="2022-10-18T00:00:00"/>
    <n v="16328"/>
    <s v="dave"/>
    <s v="Rolloff"/>
    <x v="1"/>
    <x v="5"/>
    <n v="2300"/>
    <n v="1.1499999999999999"/>
    <n v="0"/>
    <m/>
    <m/>
    <x v="4"/>
    <s v="OP OCC"/>
    <x v="1"/>
    <x v="5"/>
  </r>
  <r>
    <d v="2022-10-19T00:00:00"/>
    <m/>
    <s v="paul"/>
    <s v="Rolloff"/>
    <x v="0"/>
    <x v="5"/>
    <m/>
    <n v="0"/>
    <n v="0"/>
    <s v="Delivery"/>
    <n v="12802953"/>
    <x v="0"/>
    <m/>
    <x v="1"/>
    <x v="5"/>
  </r>
  <r>
    <d v="2022-10-19T00:00:00"/>
    <n v="16374"/>
    <s v="paul"/>
    <s v="Rolloff"/>
    <x v="1"/>
    <x v="5"/>
    <n v="1860"/>
    <n v="0.93"/>
    <n v="0"/>
    <m/>
    <m/>
    <x v="4"/>
    <s v="SB OCC"/>
    <x v="1"/>
    <x v="5"/>
  </r>
  <r>
    <d v="2022-10-20T00:00:00"/>
    <n v="16495"/>
    <s v="chad"/>
    <s v="Rolloff"/>
    <x v="1"/>
    <x v="5"/>
    <n v="10980"/>
    <n v="5.49"/>
    <n v="0"/>
    <m/>
    <m/>
    <x v="6"/>
    <s v="OP Glass"/>
    <x v="1"/>
    <x v="5"/>
  </r>
  <r>
    <d v="2022-10-20T00:00:00"/>
    <n v="16477"/>
    <s v="chad"/>
    <s v="Rolloff"/>
    <x v="1"/>
    <x v="5"/>
    <n v="1600"/>
    <n v="0.8"/>
    <n v="0"/>
    <m/>
    <s v="268662-002"/>
    <x v="4"/>
    <s v="SHOA OCC"/>
    <x v="1"/>
    <x v="5"/>
  </r>
  <r>
    <d v="2022-10-20T00:00:00"/>
    <n v="16481"/>
    <s v="chad"/>
    <s v="Rolloff"/>
    <x v="1"/>
    <x v="5"/>
    <n v="1620"/>
    <n v="0.81"/>
    <n v="0"/>
    <m/>
    <m/>
    <x v="4"/>
    <s v="OP OCC"/>
    <x v="1"/>
    <x v="5"/>
  </r>
  <r>
    <d v="2022-10-21T00:00:00"/>
    <m/>
    <s v="chad"/>
    <s v="Rolloff"/>
    <x v="0"/>
    <x v="5"/>
    <m/>
    <n v="0"/>
    <n v="0"/>
    <s v="Delivery"/>
    <n v="266453"/>
    <x v="0"/>
    <m/>
    <x v="1"/>
    <x v="5"/>
  </r>
  <r>
    <d v="2022-10-21T00:00:00"/>
    <m/>
    <s v="chad"/>
    <s v="Rolloff"/>
    <x v="0"/>
    <x v="5"/>
    <m/>
    <n v="0"/>
    <n v="0"/>
    <s v="Delivery"/>
    <n v="270658"/>
    <x v="0"/>
    <m/>
    <x v="1"/>
    <x v="5"/>
  </r>
  <r>
    <d v="2022-10-21T00:00:00"/>
    <n v="16528"/>
    <s v="dave"/>
    <s v="Rolloff"/>
    <x v="1"/>
    <x v="5"/>
    <n v="1800"/>
    <n v="0.9"/>
    <n v="0"/>
    <m/>
    <m/>
    <x v="4"/>
    <s v="SB OCC"/>
    <x v="1"/>
    <x v="5"/>
  </r>
  <r>
    <d v="2022-10-24T00:00:00"/>
    <n v="16646"/>
    <s v="bob"/>
    <s v="Rolloff"/>
    <x v="1"/>
    <x v="5"/>
    <n v="2400"/>
    <n v="1.2"/>
    <n v="0"/>
    <m/>
    <m/>
    <x v="4"/>
    <s v="OP OCC"/>
    <x v="1"/>
    <x v="5"/>
  </r>
  <r>
    <d v="2022-10-24T00:00:00"/>
    <n v="16613"/>
    <s v="dave"/>
    <s v="Rolloff"/>
    <x v="1"/>
    <x v="5"/>
    <n v="2500"/>
    <n v="1.25"/>
    <n v="0"/>
    <m/>
    <m/>
    <x v="4"/>
    <s v="LB OCC"/>
    <x v="1"/>
    <x v="5"/>
  </r>
  <r>
    <d v="2022-10-25T00:00:00"/>
    <m/>
    <s v="bob"/>
    <s v="Rolloff"/>
    <x v="0"/>
    <x v="5"/>
    <m/>
    <n v="0"/>
    <n v="0"/>
    <s v="Delivery"/>
    <n v="262591"/>
    <x v="0"/>
    <m/>
    <x v="1"/>
    <x v="5"/>
  </r>
  <r>
    <d v="2022-10-25T00:00:00"/>
    <n v="16680"/>
    <s v="bob"/>
    <s v="Rolloff"/>
    <x v="1"/>
    <x v="5"/>
    <n v="1660"/>
    <n v="0.83"/>
    <n v="0"/>
    <m/>
    <m/>
    <x v="4"/>
    <s v="SHOA OCC"/>
    <x v="1"/>
    <x v="5"/>
  </r>
  <r>
    <d v="2022-10-25T00:00:00"/>
    <n v="16706"/>
    <s v="paul"/>
    <s v="Rolloff"/>
    <x v="1"/>
    <x v="5"/>
    <n v="1500"/>
    <n v="0.75"/>
    <n v="0"/>
    <m/>
    <m/>
    <x v="1"/>
    <s v="Menlo Comingle"/>
    <x v="1"/>
    <x v="5"/>
  </r>
  <r>
    <d v="2022-10-25T00:00:00"/>
    <n v="16709"/>
    <s v="paul"/>
    <s v="Rolloff"/>
    <x v="1"/>
    <x v="5"/>
    <n v="2120"/>
    <n v="1.06"/>
    <n v="0"/>
    <m/>
    <m/>
    <x v="1"/>
    <s v="SB comingle"/>
    <x v="1"/>
    <x v="5"/>
  </r>
  <r>
    <d v="2022-10-25T00:00:00"/>
    <m/>
    <s v="chad"/>
    <s v="Rolloff"/>
    <x v="0"/>
    <x v="5"/>
    <m/>
    <n v="0"/>
    <n v="0"/>
    <s v="Delivery"/>
    <n v="12803097"/>
    <x v="0"/>
    <m/>
    <x v="1"/>
    <x v="5"/>
  </r>
  <r>
    <d v="2022-10-25T00:00:00"/>
    <m/>
    <s v="chad"/>
    <s v="Rolloff"/>
    <x v="0"/>
    <x v="5"/>
    <m/>
    <n v="0"/>
    <n v="0"/>
    <s v="Delivery"/>
    <n v="261429"/>
    <x v="0"/>
    <m/>
    <x v="1"/>
    <x v="5"/>
  </r>
  <r>
    <d v="2022-10-26T00:00:00"/>
    <n v="16752"/>
    <s v="dave"/>
    <s v="Rolloff"/>
    <x v="1"/>
    <x v="5"/>
    <n v="940"/>
    <n v="0.47"/>
    <n v="0"/>
    <m/>
    <m/>
    <x v="6"/>
    <s v="Menlo Glass"/>
    <x v="1"/>
    <x v="5"/>
  </r>
  <r>
    <d v="2022-10-26T00:00:00"/>
    <m/>
    <s v="chad"/>
    <s v="Rolloff"/>
    <x v="0"/>
    <x v="5"/>
    <m/>
    <n v="0"/>
    <n v="0"/>
    <s v="Delivery"/>
    <n v="12803025"/>
    <x v="0"/>
    <m/>
    <x v="1"/>
    <x v="5"/>
  </r>
  <r>
    <d v="2022-10-26T00:00:00"/>
    <m/>
    <s v="dave"/>
    <s v="Rolloff"/>
    <x v="0"/>
    <x v="5"/>
    <m/>
    <n v="0"/>
    <n v="0"/>
    <s v="Delivery"/>
    <n v="12803066"/>
    <x v="0"/>
    <m/>
    <x v="1"/>
    <x v="5"/>
  </r>
  <r>
    <d v="2022-10-27T00:00:00"/>
    <m/>
    <s v="paul"/>
    <s v="Rolloff"/>
    <x v="0"/>
    <x v="5"/>
    <m/>
    <n v="0"/>
    <n v="0"/>
    <s v="Delivery"/>
    <n v="12803049"/>
    <x v="0"/>
    <m/>
    <x v="1"/>
    <x v="5"/>
  </r>
  <r>
    <d v="2022-10-28T00:00:00"/>
    <n v="16885"/>
    <s v="chad"/>
    <s v="Rolloff"/>
    <x v="1"/>
    <x v="5"/>
    <n v="2320"/>
    <n v="1.1599999999999999"/>
    <n v="0"/>
    <m/>
    <m/>
    <x v="1"/>
    <s v="OP Comingle"/>
    <x v="1"/>
    <x v="5"/>
  </r>
  <r>
    <d v="2022-10-28T00:00:00"/>
    <n v="16893"/>
    <s v="chad"/>
    <s v="Rolloff"/>
    <x v="1"/>
    <x v="5"/>
    <n v="1640"/>
    <n v="0.82"/>
    <n v="0"/>
    <m/>
    <m/>
    <x v="6"/>
    <s v="SHOA Glass"/>
    <x v="1"/>
    <x v="5"/>
  </r>
  <r>
    <d v="2022-10-28T00:00:00"/>
    <n v="16892"/>
    <s v="chad"/>
    <s v="Rolloff"/>
    <x v="1"/>
    <x v="5"/>
    <n v="1300"/>
    <n v="0.65"/>
    <n v="0"/>
    <m/>
    <m/>
    <x v="1"/>
    <s v="SHOA Comingle"/>
    <x v="1"/>
    <x v="5"/>
  </r>
  <r>
    <d v="2022-10-31T00:00:00"/>
    <n v="17001"/>
    <s v="bob"/>
    <s v="Rolloff"/>
    <x v="1"/>
    <x v="5"/>
    <n v="2380"/>
    <n v="1.19"/>
    <n v="0"/>
    <m/>
    <m/>
    <x v="4"/>
    <s v="LB occ"/>
    <x v="1"/>
    <x v="5"/>
  </r>
  <r>
    <d v="2022-10-31T00:00:00"/>
    <n v="16977"/>
    <s v="bob"/>
    <s v="Rolloff"/>
    <x v="1"/>
    <x v="5"/>
    <n v="2320"/>
    <n v="1.1599999999999999"/>
    <n v="0"/>
    <m/>
    <m/>
    <x v="4"/>
    <s v="Chinook occ"/>
    <x v="1"/>
    <x v="5"/>
  </r>
  <r>
    <d v="2022-10-31T00:00:00"/>
    <n v="16958"/>
    <s v="paul"/>
    <s v="Rolloff"/>
    <x v="1"/>
    <x v="5"/>
    <n v="2640"/>
    <n v="1.32"/>
    <n v="0"/>
    <m/>
    <m/>
    <x v="4"/>
    <s v="OP occ"/>
    <x v="1"/>
    <x v="5"/>
  </r>
  <r>
    <d v="2022-10-31T00:00:00"/>
    <n v="16965"/>
    <s v="paul"/>
    <s v="Rolloff"/>
    <x v="1"/>
    <x v="5"/>
    <n v="1880"/>
    <n v="0.94"/>
    <n v="0"/>
    <m/>
    <m/>
    <x v="4"/>
    <s v="SB occ"/>
    <x v="1"/>
    <x v="5"/>
  </r>
  <r>
    <d v="2022-11-01T00:00:00"/>
    <d v="1946-10-02T00:00:00"/>
    <s v="Bob"/>
    <s v="Rolloff"/>
    <x v="1"/>
    <x v="5"/>
    <n v="1920"/>
    <n v="0.96"/>
    <n v="0"/>
    <m/>
    <m/>
    <x v="4"/>
    <s v="SHOA OCC"/>
    <x v="1"/>
    <x v="6"/>
  </r>
  <r>
    <d v="2022-11-02T00:00:00"/>
    <n v="17127"/>
    <s v="Bob"/>
    <s v="Rolloff"/>
    <x v="1"/>
    <x v="5"/>
    <n v="2780"/>
    <n v="1.39"/>
    <n v="0"/>
    <m/>
    <m/>
    <x v="4"/>
    <s v="Ilwaco Occ"/>
    <x v="1"/>
    <x v="6"/>
  </r>
  <r>
    <d v="2022-11-03T00:00:00"/>
    <n v="17197"/>
    <s v="Paul"/>
    <s v="Rolloff"/>
    <x v="1"/>
    <x v="5"/>
    <n v="2980"/>
    <n v="1.49"/>
    <n v="0"/>
    <m/>
    <m/>
    <x v="1"/>
    <s v="LB Comingle"/>
    <x v="1"/>
    <x v="6"/>
  </r>
  <r>
    <d v="2022-11-03T00:00:00"/>
    <n v="17200"/>
    <s v="Paul"/>
    <s v="Rolloff"/>
    <x v="1"/>
    <x v="5"/>
    <n v="9200"/>
    <n v="4.5999999999999996"/>
    <n v="0"/>
    <m/>
    <m/>
    <x v="6"/>
    <s v="LB Glass"/>
    <x v="1"/>
    <x v="6"/>
  </r>
  <r>
    <d v="2022-11-03T00:00:00"/>
    <m/>
    <s v="Paul"/>
    <s v="Rolloff"/>
    <x v="0"/>
    <x v="5"/>
    <m/>
    <n v="0"/>
    <n v="0"/>
    <s v="Delivery"/>
    <n v="12802780"/>
    <x v="1"/>
    <m/>
    <x v="1"/>
    <x v="6"/>
  </r>
  <r>
    <d v="2022-11-03T00:00:00"/>
    <m/>
    <s v="Paul"/>
    <s v="Rolloff"/>
    <x v="0"/>
    <x v="5"/>
    <m/>
    <n v="0"/>
    <n v="0"/>
    <s v="Delivery"/>
    <n v="264371"/>
    <x v="0"/>
    <m/>
    <x v="1"/>
    <x v="6"/>
  </r>
  <r>
    <d v="2022-11-04T00:00:00"/>
    <n v="17233"/>
    <s v="Chad"/>
    <s v="Rolloff"/>
    <x v="1"/>
    <x v="5"/>
    <n v="2760"/>
    <n v="1.38"/>
    <n v="0"/>
    <m/>
    <m/>
    <x v="4"/>
    <s v="Menlo OCC"/>
    <x v="1"/>
    <x v="6"/>
  </r>
  <r>
    <d v="2022-11-06T00:00:00"/>
    <m/>
    <s v="Chad"/>
    <s v="Rolloff"/>
    <x v="1"/>
    <x v="5"/>
    <m/>
    <n v="0"/>
    <n v="0"/>
    <s v="Relocate"/>
    <m/>
    <x v="1"/>
    <s v="Weyco Ash"/>
    <x v="1"/>
    <x v="6"/>
  </r>
  <r>
    <d v="2022-11-06T00:00:00"/>
    <m/>
    <s v="Chad"/>
    <s v="Rolloff"/>
    <x v="0"/>
    <x v="5"/>
    <m/>
    <n v="0"/>
    <n v="0"/>
    <s v="Delivery"/>
    <n v="12803284"/>
    <x v="0"/>
    <m/>
    <x v="1"/>
    <x v="6"/>
  </r>
  <r>
    <d v="2022-11-07T00:00:00"/>
    <n v="17209"/>
    <s v="Paul"/>
    <s v="Rolloff"/>
    <x v="1"/>
    <x v="5"/>
    <n v="1560"/>
    <n v="0.78"/>
    <n v="0"/>
    <m/>
    <m/>
    <x v="1"/>
    <s v="Ilwaco Comingle"/>
    <x v="1"/>
    <x v="6"/>
  </r>
  <r>
    <d v="2022-11-07T00:00:00"/>
    <n v="17296"/>
    <s v="Chad"/>
    <s v="Rolloff"/>
    <x v="1"/>
    <x v="5"/>
    <n v="2880"/>
    <n v="1.44"/>
    <n v="0"/>
    <m/>
    <m/>
    <x v="6"/>
    <s v="Ilwaco Glass"/>
    <x v="1"/>
    <x v="6"/>
  </r>
  <r>
    <d v="2022-11-07T00:00:00"/>
    <n v="17300"/>
    <s v="Chad"/>
    <s v="Rolloff"/>
    <x v="1"/>
    <x v="5"/>
    <n v="5260"/>
    <n v="2.63"/>
    <n v="0"/>
    <m/>
    <m/>
    <x v="6"/>
    <s v="SB Glass"/>
    <x v="1"/>
    <x v="6"/>
  </r>
  <r>
    <d v="2022-11-07T00:00:00"/>
    <n v="17314"/>
    <s v="Bob"/>
    <s v="Rolloff"/>
    <x v="1"/>
    <x v="5"/>
    <n v="3180"/>
    <n v="1.59"/>
    <n v="0"/>
    <m/>
    <m/>
    <x v="4"/>
    <s v="OP OCC"/>
    <x v="1"/>
    <x v="6"/>
  </r>
  <r>
    <d v="2022-11-07T00:00:00"/>
    <m/>
    <s v="Bob"/>
    <s v="Rolloff"/>
    <x v="0"/>
    <x v="5"/>
    <m/>
    <n v="0"/>
    <n v="0"/>
    <s v="Delivery"/>
    <n v="12803114"/>
    <x v="0"/>
    <m/>
    <x v="1"/>
    <x v="6"/>
  </r>
  <r>
    <d v="2022-11-07T00:00:00"/>
    <m/>
    <s v="Bob"/>
    <s v="Rolloff"/>
    <x v="0"/>
    <x v="5"/>
    <m/>
    <n v="0"/>
    <n v="0"/>
    <s v="Delivery"/>
    <s v="265888-002"/>
    <x v="0"/>
    <m/>
    <x v="1"/>
    <x v="6"/>
  </r>
  <r>
    <d v="2022-11-07T00:00:00"/>
    <m/>
    <s v="Dave"/>
    <s v="Rolloff"/>
    <x v="1"/>
    <x v="5"/>
    <m/>
    <n v="0"/>
    <n v="0"/>
    <s v="Relocate"/>
    <s v="12797190-002"/>
    <x v="1"/>
    <s v="Weyco Ash"/>
    <x v="1"/>
    <x v="6"/>
  </r>
  <r>
    <d v="2022-11-08T00:00:00"/>
    <m/>
    <s v="Dave"/>
    <s v="Rolloff"/>
    <x v="1"/>
    <x v="5"/>
    <m/>
    <n v="0"/>
    <n v="0"/>
    <s v="Delivery"/>
    <s v="12797190-002"/>
    <x v="2"/>
    <m/>
    <x v="1"/>
    <x v="6"/>
  </r>
  <r>
    <d v="2022-11-08T00:00:00"/>
    <m/>
    <s v="Bob"/>
    <s v="Rolloff"/>
    <x v="0"/>
    <x v="5"/>
    <m/>
    <n v="0"/>
    <n v="0"/>
    <s v="Delivery"/>
    <s v="274448-002"/>
    <x v="0"/>
    <m/>
    <x v="1"/>
    <x v="6"/>
  </r>
  <r>
    <d v="2022-11-07T00:00:00"/>
    <m/>
    <s v="dave"/>
    <s v="Rolloff"/>
    <x v="0"/>
    <x v="5"/>
    <m/>
    <n v="0"/>
    <n v="0"/>
    <s v="Delivery"/>
    <n v="12803284"/>
    <x v="0"/>
    <m/>
    <x v="1"/>
    <x v="6"/>
  </r>
  <r>
    <d v="2022-11-09T00:00:00"/>
    <n v="17411"/>
    <s v="Bob"/>
    <s v="Rolloff"/>
    <x v="1"/>
    <x v="5"/>
    <n v="2580"/>
    <n v="1.29"/>
    <n v="0"/>
    <m/>
    <m/>
    <x v="4"/>
    <s v="LB Occ"/>
    <x v="1"/>
    <x v="6"/>
  </r>
  <r>
    <d v="2022-11-09T00:00:00"/>
    <n v="17428"/>
    <s v="Bob"/>
    <s v="Rolloff"/>
    <x v="1"/>
    <x v="5"/>
    <n v="1080"/>
    <n v="0.54"/>
    <n v="0"/>
    <m/>
    <s v="12797190-002"/>
    <x v="4"/>
    <s v="Weyco OCC"/>
    <x v="1"/>
    <x v="6"/>
  </r>
  <r>
    <d v="2022-11-09T00:00:00"/>
    <m/>
    <s v="Bob"/>
    <s v="Rolloff"/>
    <x v="0"/>
    <x v="5"/>
    <m/>
    <n v="0"/>
    <n v="0"/>
    <s v="Delivery"/>
    <s v="268741-002"/>
    <x v="0"/>
    <m/>
    <x v="1"/>
    <x v="6"/>
  </r>
  <r>
    <d v="2022-11-10T00:00:00"/>
    <n v="17478"/>
    <s v="Bob"/>
    <s v="Rolloff"/>
    <x v="1"/>
    <x v="5"/>
    <n v="1980"/>
    <n v="0.99"/>
    <n v="0"/>
    <m/>
    <m/>
    <x v="4"/>
    <s v="OP Occ"/>
    <x v="1"/>
    <x v="6"/>
  </r>
  <r>
    <d v="2022-11-10T00:00:00"/>
    <n v="17470"/>
    <s v="Bob"/>
    <s v="Rolloff"/>
    <x v="1"/>
    <x v="5"/>
    <n v="3140"/>
    <n v="1.57"/>
    <n v="0"/>
    <m/>
    <m/>
    <x v="4"/>
    <s v="SB Occ"/>
    <x v="1"/>
    <x v="6"/>
  </r>
  <r>
    <d v="2022-11-10T00:00:00"/>
    <m/>
    <s v="Bob"/>
    <s v="Rolloff"/>
    <x v="0"/>
    <x v="5"/>
    <m/>
    <n v="0"/>
    <n v="0"/>
    <s v="Delivery"/>
    <n v="12799439"/>
    <x v="0"/>
    <m/>
    <x v="1"/>
    <x v="6"/>
  </r>
  <r>
    <d v="2022-11-11T00:00:00"/>
    <n v="17521"/>
    <s v="Bob"/>
    <s v="Rolloff"/>
    <x v="1"/>
    <x v="5"/>
    <n v="2600"/>
    <n v="1.3"/>
    <n v="0"/>
    <m/>
    <m/>
    <x v="1"/>
    <s v="OP Comingle"/>
    <x v="1"/>
    <x v="6"/>
  </r>
  <r>
    <d v="2022-11-11T00:00:00"/>
    <m/>
    <s v="Paul"/>
    <s v="Rolloff"/>
    <x v="0"/>
    <x v="5"/>
    <m/>
    <n v="0"/>
    <n v="0"/>
    <s v="Delivery"/>
    <n v="266453"/>
    <x v="0"/>
    <m/>
    <x v="1"/>
    <x v="6"/>
  </r>
  <r>
    <d v="2022-11-11T00:00:00"/>
    <n v="17550"/>
    <s v="Dave"/>
    <s v="Rolloff"/>
    <x v="1"/>
    <x v="5"/>
    <n v="3280"/>
    <n v="1.64"/>
    <n v="0"/>
    <m/>
    <m/>
    <x v="4"/>
    <s v="Nas OCC"/>
    <x v="1"/>
    <x v="6"/>
  </r>
  <r>
    <d v="2022-11-11T00:00:00"/>
    <m/>
    <s v="Dave"/>
    <s v="Rolloff"/>
    <x v="0"/>
    <x v="5"/>
    <m/>
    <n v="0"/>
    <n v="0"/>
    <s v="Delivery"/>
    <s v="274123-002"/>
    <x v="0"/>
    <m/>
    <x v="1"/>
    <x v="6"/>
  </r>
  <r>
    <d v="2022-11-14T00:00:00"/>
    <m/>
    <s v="Bob"/>
    <s v="Rolloff"/>
    <x v="0"/>
    <x v="5"/>
    <m/>
    <n v="0"/>
    <n v="0"/>
    <s v="Delivery"/>
    <n v="263389"/>
    <x v="0"/>
    <m/>
    <x v="1"/>
    <x v="6"/>
  </r>
  <r>
    <d v="2022-11-14T00:00:00"/>
    <m/>
    <s v="Paul"/>
    <s v="Rolloff"/>
    <x v="1"/>
    <x v="5"/>
    <m/>
    <n v="0"/>
    <n v="0"/>
    <s v="Relocate"/>
    <s v="12797190-002"/>
    <x v="1"/>
    <s v="Weyco ash (1st)"/>
    <x v="1"/>
    <x v="6"/>
  </r>
  <r>
    <d v="2022-11-14T00:00:00"/>
    <n v="17634"/>
    <s v="Dave"/>
    <s v="Rolloff"/>
    <x v="1"/>
    <x v="5"/>
    <n v="2660"/>
    <n v="1.33"/>
    <n v="0"/>
    <m/>
    <m/>
    <x v="4"/>
    <s v="Ilwaco occ"/>
    <x v="1"/>
    <x v="6"/>
  </r>
  <r>
    <d v="2022-11-15T00:00:00"/>
    <n v="17724"/>
    <s v="Bob"/>
    <s v="Rolloff"/>
    <x v="1"/>
    <x v="5"/>
    <n v="1500"/>
    <n v="0.75"/>
    <n v="0"/>
    <m/>
    <m/>
    <x v="4"/>
    <s v="SHOA OCC"/>
    <x v="1"/>
    <x v="6"/>
  </r>
  <r>
    <d v="2022-11-15T00:00:00"/>
    <m/>
    <s v="Bob"/>
    <s v="Rolloff"/>
    <x v="0"/>
    <x v="5"/>
    <m/>
    <n v="0"/>
    <n v="0"/>
    <s v="Delivery"/>
    <n v="12803490"/>
    <x v="0"/>
    <m/>
    <x v="1"/>
    <x v="6"/>
  </r>
  <r>
    <d v="2022-11-15T00:00:00"/>
    <n v="17725"/>
    <s v="Paul"/>
    <s v="Rolloff"/>
    <x v="1"/>
    <x v="5"/>
    <n v="1820"/>
    <n v="0.91"/>
    <n v="0"/>
    <m/>
    <m/>
    <x v="4"/>
    <s v="OP Occ"/>
    <x v="1"/>
    <x v="6"/>
  </r>
  <r>
    <d v="2022-11-15T00:00:00"/>
    <m/>
    <s v="Paul"/>
    <s v="Rolloff"/>
    <x v="0"/>
    <x v="5"/>
    <m/>
    <n v="0"/>
    <n v="0"/>
    <s v="Delivery"/>
    <n v="12803509"/>
    <x v="0"/>
    <m/>
    <x v="1"/>
    <x v="6"/>
  </r>
  <r>
    <d v="2022-11-16T00:00:00"/>
    <n v="17791"/>
    <s v="Bob"/>
    <s v="Rolloff"/>
    <x v="1"/>
    <x v="5"/>
    <n v="2100"/>
    <n v="1.05"/>
    <n v="0"/>
    <m/>
    <m/>
    <x v="4"/>
    <s v="LB occ"/>
    <x v="1"/>
    <x v="6"/>
  </r>
  <r>
    <d v="2022-11-16T00:00:00"/>
    <m/>
    <s v="Bob"/>
    <s v="Rolloff"/>
    <x v="0"/>
    <x v="5"/>
    <m/>
    <n v="0"/>
    <n v="0"/>
    <s v="Delivery"/>
    <s v="266512-002"/>
    <x v="0"/>
    <m/>
    <x v="1"/>
    <x v="6"/>
  </r>
  <r>
    <d v="2022-11-16T00:00:00"/>
    <m/>
    <s v="Dave"/>
    <s v="Rolloff"/>
    <x v="0"/>
    <x v="5"/>
    <m/>
    <n v="0"/>
    <n v="0"/>
    <s v="Delivery"/>
    <s v="270522-002"/>
    <x v="0"/>
    <m/>
    <x v="1"/>
    <x v="6"/>
  </r>
  <r>
    <d v="2022-11-16T00:00:00"/>
    <n v="17773"/>
    <s v="Dave"/>
    <s v="Rolloff"/>
    <x v="1"/>
    <x v="5"/>
    <n v="1820"/>
    <n v="0.91"/>
    <n v="0"/>
    <m/>
    <m/>
    <x v="4"/>
    <s v="SHOA OCC"/>
    <x v="1"/>
    <x v="6"/>
  </r>
  <r>
    <d v="2022-11-16T00:00:00"/>
    <m/>
    <s v="Dave"/>
    <s v="Rolloff"/>
    <x v="0"/>
    <x v="5"/>
    <m/>
    <n v="0"/>
    <n v="0"/>
    <s v="Delivery"/>
    <n v="12801685"/>
    <x v="0"/>
    <m/>
    <x v="1"/>
    <x v="6"/>
  </r>
  <r>
    <d v="2022-11-16T00:00:00"/>
    <m/>
    <s v="Dave"/>
    <s v="Rolloff"/>
    <x v="0"/>
    <x v="5"/>
    <m/>
    <n v="0"/>
    <n v="0"/>
    <s v="Relocate"/>
    <s v="268741-002"/>
    <x v="1"/>
    <s v="manure box"/>
    <x v="1"/>
    <x v="6"/>
  </r>
  <r>
    <d v="2022-11-16T00:00:00"/>
    <m/>
    <s v="Chad"/>
    <s v="Rolloff"/>
    <x v="0"/>
    <x v="5"/>
    <m/>
    <n v="0"/>
    <n v="0"/>
    <s v="Delivery"/>
    <s v="12803049-002"/>
    <x v="0"/>
    <m/>
    <x v="1"/>
    <x v="6"/>
  </r>
  <r>
    <d v="2022-11-16T00:00:00"/>
    <m/>
    <s v="Paul"/>
    <s v="Rolloff"/>
    <x v="1"/>
    <x v="5"/>
    <m/>
    <n v="0"/>
    <n v="0"/>
    <s v="Relocate"/>
    <s v="12797090-002"/>
    <x v="1"/>
    <s v="Weyco Ash (2nd)"/>
    <x v="1"/>
    <x v="6"/>
  </r>
  <r>
    <d v="2022-11-17T00:00:00"/>
    <n v="17862"/>
    <s v="Chad"/>
    <s v="Rolloff"/>
    <x v="1"/>
    <x v="5"/>
    <n v="2240"/>
    <n v="1.1200000000000001"/>
    <n v="0"/>
    <m/>
    <m/>
    <x v="4"/>
    <s v="SB Occ"/>
    <x v="1"/>
    <x v="6"/>
  </r>
  <r>
    <d v="2022-11-18T00:00:00"/>
    <n v="17922"/>
    <s v="Bob"/>
    <s v="Rolloff"/>
    <x v="1"/>
    <x v="5"/>
    <n v="1620"/>
    <n v="0.81"/>
    <n v="0"/>
    <m/>
    <s v="268662-002"/>
    <x v="6"/>
    <s v="SHOA Glass"/>
    <x v="1"/>
    <x v="6"/>
  </r>
  <r>
    <d v="2022-11-18T00:00:00"/>
    <n v="17913"/>
    <s v="Bob"/>
    <s v="Rolloff"/>
    <x v="1"/>
    <x v="5"/>
    <n v="1740"/>
    <n v="0.87"/>
    <n v="0"/>
    <m/>
    <s v="268662-002"/>
    <x v="1"/>
    <s v="SHOA Comingle"/>
    <x v="1"/>
    <x v="6"/>
  </r>
  <r>
    <d v="2022-11-18T00:00:00"/>
    <m/>
    <s v="Bob"/>
    <s v="Rolloff"/>
    <x v="0"/>
    <x v="5"/>
    <m/>
    <n v="0"/>
    <n v="0"/>
    <s v="Delivery"/>
    <n v="267329"/>
    <x v="0"/>
    <m/>
    <x v="1"/>
    <x v="6"/>
  </r>
  <r>
    <d v="2022-11-18T00:00:00"/>
    <n v="17894"/>
    <s v="Dave"/>
    <s v="Rolloff"/>
    <x v="1"/>
    <x v="5"/>
    <n v="2300"/>
    <n v="1.1499999999999999"/>
    <n v="0"/>
    <m/>
    <m/>
    <x v="1"/>
    <s v="SB Comingle"/>
    <x v="1"/>
    <x v="6"/>
  </r>
  <r>
    <d v="2022-11-19T00:00:00"/>
    <m/>
    <s v="Dave"/>
    <s v="Rolloff"/>
    <x v="1"/>
    <x v="5"/>
    <m/>
    <n v="0"/>
    <n v="0"/>
    <s v="Relocate"/>
    <s v="12797190-002"/>
    <x v="1"/>
    <s v="Weyco Ash box"/>
    <x v="1"/>
    <x v="6"/>
  </r>
  <r>
    <d v="2022-11-21T00:00:00"/>
    <n v="18045"/>
    <s v="Bob"/>
    <s v="Rolloff"/>
    <x v="1"/>
    <x v="5"/>
    <n v="2380"/>
    <n v="1.19"/>
    <n v="0"/>
    <m/>
    <m/>
    <x v="1"/>
    <s v="OP Comingle"/>
    <x v="1"/>
    <x v="6"/>
  </r>
  <r>
    <d v="2022-11-21T00:00:00"/>
    <n v="18022"/>
    <s v="Bob"/>
    <s v="Rolloff"/>
    <x v="1"/>
    <x v="5"/>
    <n v="2880"/>
    <n v="1.44"/>
    <n v="0"/>
    <m/>
    <m/>
    <x v="1"/>
    <s v="LB Comingle"/>
    <x v="1"/>
    <x v="6"/>
  </r>
  <r>
    <d v="2022-11-22T00:00:00"/>
    <n v="18136"/>
    <s v="Bob"/>
    <s v="Rolloff"/>
    <x v="1"/>
    <x v="5"/>
    <n v="1900"/>
    <n v="0.95"/>
    <n v="0"/>
    <m/>
    <s v="268662-002"/>
    <x v="4"/>
    <s v="SHOA Occ"/>
    <x v="1"/>
    <x v="6"/>
  </r>
  <r>
    <d v="2022-11-22T00:00:00"/>
    <n v="18096"/>
    <s v="Bob"/>
    <s v="Rolloff"/>
    <x v="1"/>
    <x v="5"/>
    <n v="2080"/>
    <n v="1.04"/>
    <n v="0"/>
    <m/>
    <m/>
    <x v="4"/>
    <s v="OP Occ"/>
    <x v="1"/>
    <x v="6"/>
  </r>
  <r>
    <d v="2022-11-22T00:00:00"/>
    <n v="18098"/>
    <s v="Bob"/>
    <s v="Rolloff"/>
    <x v="1"/>
    <x v="5"/>
    <n v="2080"/>
    <n v="1.04"/>
    <n v="0"/>
    <m/>
    <m/>
    <x v="4"/>
    <s v="LB Occ"/>
    <x v="1"/>
    <x v="6"/>
  </r>
  <r>
    <d v="2022-11-22T00:00:00"/>
    <n v="18111"/>
    <s v="Paul"/>
    <s v="Rolloff"/>
    <x v="1"/>
    <x v="5"/>
    <n v="1620"/>
    <n v="0.81"/>
    <n v="0"/>
    <m/>
    <m/>
    <x v="4"/>
    <s v="SB Occ"/>
    <x v="1"/>
    <x v="6"/>
  </r>
  <r>
    <d v="2022-11-22T00:00:00"/>
    <m/>
    <s v="Chad"/>
    <s v="Rolloff"/>
    <x v="1"/>
    <x v="5"/>
    <m/>
    <n v="0"/>
    <n v="0"/>
    <s v="Relocate"/>
    <s v="12797190-002"/>
    <x v="1"/>
    <s v="Weyco Ash box (2nd)"/>
    <x v="1"/>
    <x v="6"/>
  </r>
  <r>
    <d v="2022-11-22T00:00:00"/>
    <m/>
    <s v="Chad"/>
    <s v="Rolloff"/>
    <x v="1"/>
    <x v="5"/>
    <m/>
    <n v="0"/>
    <n v="0"/>
    <s v="Delivery"/>
    <s v="12797190-002"/>
    <x v="2"/>
    <s v="Weyco Wood Box"/>
    <x v="1"/>
    <x v="6"/>
  </r>
  <r>
    <d v="2022-11-25T00:00:00"/>
    <m/>
    <s v="Bob"/>
    <s v="Rolloff"/>
    <x v="0"/>
    <x v="5"/>
    <m/>
    <n v="0"/>
    <n v="0"/>
    <s v="Delivery"/>
    <s v="267143-002"/>
    <x v="0"/>
    <m/>
    <x v="1"/>
    <x v="6"/>
  </r>
  <r>
    <d v="2022-11-25T00:00:00"/>
    <n v="18207"/>
    <s v="Bob"/>
    <s v="Rolloff"/>
    <x v="1"/>
    <x v="5"/>
    <n v="1600"/>
    <n v="0.8"/>
    <n v="0"/>
    <m/>
    <m/>
    <x v="4"/>
    <s v="LB Occ"/>
    <x v="1"/>
    <x v="6"/>
  </r>
  <r>
    <d v="2022-11-25T00:00:00"/>
    <n v="18214"/>
    <s v="Bob"/>
    <s v="Rolloff"/>
    <x v="1"/>
    <x v="5"/>
    <n v="1960"/>
    <n v="0.98"/>
    <n v="0"/>
    <m/>
    <m/>
    <x v="4"/>
    <s v="Ilwaco occ"/>
    <x v="1"/>
    <x v="6"/>
  </r>
  <r>
    <d v="2022-11-25T00:00:00"/>
    <m/>
    <s v="Paul"/>
    <s v="Rolloff"/>
    <x v="1"/>
    <x v="5"/>
    <m/>
    <n v="0"/>
    <n v="0"/>
    <s v="Delivery"/>
    <s v="12797190-002"/>
    <x v="2"/>
    <s v="Weyco Wood Box"/>
    <x v="1"/>
    <x v="6"/>
  </r>
  <r>
    <d v="2022-11-25T00:00:00"/>
    <m/>
    <s v="Paul"/>
    <s v="Rolloff"/>
    <x v="1"/>
    <x v="5"/>
    <m/>
    <n v="0"/>
    <n v="0"/>
    <s v="Relocate"/>
    <s v="12797190-002"/>
    <x v="1"/>
    <s v="weyco ash box (1st)"/>
    <x v="1"/>
    <x v="6"/>
  </r>
  <r>
    <d v="2022-11-25T00:00:00"/>
    <n v="18215"/>
    <s v="Paul"/>
    <s v="Rolloff"/>
    <x v="1"/>
    <x v="5"/>
    <n v="2020"/>
    <n v="1.01"/>
    <n v="0"/>
    <m/>
    <m/>
    <x v="4"/>
    <s v="OP occ"/>
    <x v="1"/>
    <x v="6"/>
  </r>
  <r>
    <d v="2022-11-27T00:00:00"/>
    <m/>
    <s v="Chad"/>
    <s v="Rolloff"/>
    <x v="1"/>
    <x v="5"/>
    <m/>
    <n v="0"/>
    <n v="0"/>
    <s v="Relocate"/>
    <s v="12797190-002"/>
    <x v="1"/>
    <s v="weyco ash box (2nd)"/>
    <x v="1"/>
    <x v="6"/>
  </r>
  <r>
    <d v="2022-11-28T00:00:00"/>
    <n v="18267"/>
    <s v="Bob"/>
    <s v="Rolloff"/>
    <x v="1"/>
    <x v="5"/>
    <n v="2400"/>
    <n v="1.2"/>
    <n v="0"/>
    <m/>
    <m/>
    <x v="4"/>
    <s v="BC Occ"/>
    <x v="1"/>
    <x v="6"/>
  </r>
  <r>
    <d v="2022-11-28T00:00:00"/>
    <m/>
    <s v="Paul"/>
    <s v="Rolloff"/>
    <x v="1"/>
    <x v="5"/>
    <m/>
    <n v="0"/>
    <n v="0"/>
    <s v="Relocate"/>
    <s v="12797190-002"/>
    <x v="1"/>
    <s v="Weyco ash box (1st)"/>
    <x v="1"/>
    <x v="6"/>
  </r>
  <r>
    <d v="2022-11-29T00:00:00"/>
    <m/>
    <s v="Bob"/>
    <s v="Rolloff"/>
    <x v="0"/>
    <x v="5"/>
    <m/>
    <n v="0"/>
    <n v="0"/>
    <s v="Delivery"/>
    <s v="`12800362"/>
    <x v="0"/>
    <m/>
    <x v="1"/>
    <x v="6"/>
  </r>
  <r>
    <d v="2022-11-29T00:00:00"/>
    <m/>
    <s v="Paul"/>
    <s v="Rolloff"/>
    <x v="1"/>
    <x v="5"/>
    <m/>
    <n v="0"/>
    <n v="0"/>
    <s v="Delivery"/>
    <s v="273937-002"/>
    <x v="3"/>
    <s v="km metal box"/>
    <x v="0"/>
    <x v="6"/>
  </r>
  <r>
    <d v="2022-11-29T00:00:00"/>
    <n v="18354"/>
    <s v="Dave"/>
    <s v="Rolloff"/>
    <x v="1"/>
    <x v="5"/>
    <m/>
    <n v="0"/>
    <n v="0"/>
    <m/>
    <m/>
    <x v="4"/>
    <s v="Chinook occ"/>
    <x v="1"/>
    <x v="6"/>
  </r>
  <r>
    <d v="2022-11-30T00:00:00"/>
    <n v="18384"/>
    <s v="Bob"/>
    <s v="Rolloff"/>
    <x v="1"/>
    <x v="5"/>
    <n v="2080"/>
    <n v="1.04"/>
    <n v="0"/>
    <m/>
    <m/>
    <x v="4"/>
    <s v="OP Occ"/>
    <x v="1"/>
    <x v="6"/>
  </r>
  <r>
    <d v="2022-12-01T00:00:00"/>
    <n v="18445"/>
    <s v="Bob"/>
    <s v="Rolloff"/>
    <x v="1"/>
    <x v="5"/>
    <m/>
    <n v="0"/>
    <n v="0"/>
    <m/>
    <m/>
    <x v="4"/>
    <s v="SB Occ"/>
    <x v="1"/>
    <x v="7"/>
  </r>
  <r>
    <d v="2022-12-01T00:00:00"/>
    <m/>
    <s v="Bob"/>
    <s v="Rolloff"/>
    <x v="1"/>
    <x v="5"/>
    <m/>
    <n v="0"/>
    <n v="0"/>
    <s v="Relocate"/>
    <s v="12797190-002"/>
    <x v="1"/>
    <s v="Weyco Ash (2nd )"/>
    <x v="1"/>
    <x v="7"/>
  </r>
  <r>
    <d v="2022-12-02T00:00:00"/>
    <n v="18469"/>
    <s v="Chad"/>
    <s v="Rolloff"/>
    <x v="1"/>
    <x v="5"/>
    <n v="2100"/>
    <n v="1.05"/>
    <n v="0"/>
    <m/>
    <s v="268662-002"/>
    <x v="4"/>
    <s v="SHOA Occ"/>
    <x v="1"/>
    <x v="7"/>
  </r>
  <r>
    <d v="2022-12-02T00:00:00"/>
    <m/>
    <s v="Dave"/>
    <s v="Rolloff"/>
    <x v="0"/>
    <x v="5"/>
    <m/>
    <n v="0"/>
    <n v="0"/>
    <s v="Delivery"/>
    <n v="12803808"/>
    <x v="0"/>
    <m/>
    <x v="1"/>
    <x v="7"/>
  </r>
  <r>
    <d v="2022-12-03T00:00:00"/>
    <m/>
    <s v="Paul"/>
    <s v="Rolloff"/>
    <x v="1"/>
    <x v="5"/>
    <m/>
    <n v="0"/>
    <n v="0"/>
    <s v="Relocate"/>
    <s v="12797190-002"/>
    <x v="1"/>
    <s v="Weyco ash (1st)"/>
    <x v="1"/>
    <x v="7"/>
  </r>
  <r>
    <d v="2022-12-05T00:00:00"/>
    <n v="18556"/>
    <s v="Bob"/>
    <s v="Rolloff"/>
    <x v="1"/>
    <x v="5"/>
    <n v="2440"/>
    <n v="1.22"/>
    <n v="0"/>
    <m/>
    <m/>
    <x v="1"/>
    <s v="OP Comingle"/>
    <x v="1"/>
    <x v="7"/>
  </r>
  <r>
    <d v="2022-12-05T00:00:00"/>
    <n v="18569"/>
    <s v="Bob"/>
    <s v="Rolloff"/>
    <x v="1"/>
    <x v="5"/>
    <n v="2200"/>
    <n v="1.1000000000000001"/>
    <n v="0"/>
    <m/>
    <m/>
    <x v="1"/>
    <s v="Ilw Comingle"/>
    <x v="1"/>
    <x v="7"/>
  </r>
  <r>
    <d v="2022-12-05T00:00:00"/>
    <n v="18570"/>
    <s v="Bob"/>
    <s v="Rolloff"/>
    <x v="1"/>
    <x v="5"/>
    <n v="2300"/>
    <n v="1.1499999999999999"/>
    <n v="0"/>
    <m/>
    <m/>
    <x v="6"/>
    <s v="Ilw Glass"/>
    <x v="1"/>
    <x v="7"/>
  </r>
  <r>
    <d v="2022-12-05T00:00:00"/>
    <n v="18522"/>
    <s v="Bob"/>
    <s v="Rolloff"/>
    <x v="1"/>
    <x v="5"/>
    <n v="2540"/>
    <n v="1.27"/>
    <n v="0"/>
    <m/>
    <m/>
    <x v="4"/>
    <s v="LB OCC"/>
    <x v="1"/>
    <x v="7"/>
  </r>
  <r>
    <d v="2022-12-02T00:00:00"/>
    <n v="18475"/>
    <s v="Chad"/>
    <s v="Rolloff"/>
    <x v="1"/>
    <x v="5"/>
    <n v="1360"/>
    <n v="0.68"/>
    <n v="0"/>
    <m/>
    <m/>
    <x v="1"/>
    <s v="SHOA Comingle"/>
    <x v="1"/>
    <x v="7"/>
  </r>
  <r>
    <d v="2022-12-05T00:00:00"/>
    <n v="18559"/>
    <s v="Bob"/>
    <s v="Rolloff"/>
    <x v="1"/>
    <x v="5"/>
    <n v="1600"/>
    <n v="0.8"/>
    <n v="0"/>
    <m/>
    <m/>
    <x v="6"/>
    <s v="SHOA Glass"/>
    <x v="1"/>
    <x v="7"/>
  </r>
  <r>
    <d v="2022-12-05T00:00:00"/>
    <m/>
    <s v="Paul"/>
    <s v="Rolloff"/>
    <x v="1"/>
    <x v="5"/>
    <m/>
    <n v="0"/>
    <n v="0"/>
    <s v="Relocate"/>
    <s v="12797190-002"/>
    <x v="1"/>
    <s v="Weyco Ash (2nd)"/>
    <x v="1"/>
    <x v="7"/>
  </r>
  <r>
    <d v="2022-12-05T00:00:00"/>
    <m/>
    <s v="Paul"/>
    <s v="Rolloff"/>
    <x v="0"/>
    <x v="5"/>
    <m/>
    <n v="0"/>
    <n v="0"/>
    <s v="Delivery"/>
    <n v="12803800"/>
    <x v="0"/>
    <m/>
    <x v="1"/>
    <x v="7"/>
  </r>
  <r>
    <d v="2022-12-06T00:00:00"/>
    <n v="18609"/>
    <s v="Bob"/>
    <s v="Rolloff"/>
    <x v="1"/>
    <x v="5"/>
    <n v="2440"/>
    <n v="1.22"/>
    <n v="0"/>
    <m/>
    <m/>
    <x v="4"/>
    <s v="OP Occ"/>
    <x v="1"/>
    <x v="7"/>
  </r>
  <r>
    <d v="2022-12-06T00:00:00"/>
    <m/>
    <s v="Bob"/>
    <s v="Rolloff"/>
    <x v="0"/>
    <x v="5"/>
    <m/>
    <n v="0"/>
    <n v="0"/>
    <s v="Delivery"/>
    <n v="263450"/>
    <x v="0"/>
    <m/>
    <x v="1"/>
    <x v="7"/>
  </r>
  <r>
    <d v="2022-12-06T00:00:00"/>
    <m/>
    <s v="Bob"/>
    <s v="Rolloff"/>
    <x v="0"/>
    <x v="5"/>
    <m/>
    <n v="0"/>
    <n v="0"/>
    <s v="Delivery"/>
    <s v="272077-002"/>
    <x v="0"/>
    <m/>
    <x v="1"/>
    <x v="7"/>
  </r>
  <r>
    <d v="2022-12-06T00:00:00"/>
    <m/>
    <s v="Paul"/>
    <s v="Rolloff"/>
    <x v="1"/>
    <x v="5"/>
    <m/>
    <n v="0"/>
    <n v="0"/>
    <s v="Relocate"/>
    <s v="12797190-002"/>
    <x v="1"/>
    <s v="Weyco Ash (1st)"/>
    <x v="1"/>
    <x v="7"/>
  </r>
  <r>
    <d v="2022-12-07T00:00:00"/>
    <m/>
    <s v="Bob"/>
    <s v="Rolloff"/>
    <x v="0"/>
    <x v="5"/>
    <m/>
    <n v="0"/>
    <n v="0"/>
    <s v="Delivery"/>
    <n v="12801034"/>
    <x v="0"/>
    <m/>
    <x v="1"/>
    <x v="7"/>
  </r>
  <r>
    <d v="2022-12-07T00:00:00"/>
    <m/>
    <s v="Bob"/>
    <s v="Rolloff"/>
    <x v="0"/>
    <x v="5"/>
    <m/>
    <n v="0"/>
    <n v="0"/>
    <s v="Delivery"/>
    <n v="12798277"/>
    <x v="0"/>
    <m/>
    <x v="1"/>
    <x v="7"/>
  </r>
  <r>
    <d v="2022-12-07T00:00:00"/>
    <n v="18660"/>
    <s v="Bob"/>
    <s v="Rolloff"/>
    <x v="1"/>
    <x v="5"/>
    <n v="2300"/>
    <n v="1.1499999999999999"/>
    <n v="0"/>
    <m/>
    <m/>
    <x v="1"/>
    <s v="SB comingle"/>
    <x v="1"/>
    <x v="7"/>
  </r>
  <r>
    <d v="2022-12-07T00:00:00"/>
    <n v="18621"/>
    <s v="Bob"/>
    <s v="Rolloff"/>
    <x v="1"/>
    <x v="5"/>
    <n v="3020"/>
    <n v="1.51"/>
    <n v="0"/>
    <m/>
    <m/>
    <x v="1"/>
    <s v="LB comingle"/>
    <x v="1"/>
    <x v="7"/>
  </r>
  <r>
    <d v="2022-12-08T00:00:00"/>
    <m/>
    <s v="Dave"/>
    <s v="Rolloff"/>
    <x v="0"/>
    <x v="5"/>
    <m/>
    <n v="0"/>
    <n v="0"/>
    <s v="Delivery"/>
    <s v="261100-002"/>
    <x v="0"/>
    <m/>
    <x v="1"/>
    <x v="7"/>
  </r>
  <r>
    <d v="2022-12-09T00:00:00"/>
    <m/>
    <s v="Bob"/>
    <s v="Rolloff"/>
    <x v="1"/>
    <x v="5"/>
    <m/>
    <n v="0"/>
    <n v="0"/>
    <s v="Relocate"/>
    <s v="12797190-002"/>
    <x v="1"/>
    <s v="Weyco Ash box (2nd)"/>
    <x v="1"/>
    <x v="7"/>
  </r>
  <r>
    <d v="2022-12-09T00:00:00"/>
    <n v="18734"/>
    <s v="Dave"/>
    <s v="Rolloff"/>
    <x v="1"/>
    <x v="5"/>
    <n v="1600"/>
    <n v="0.8"/>
    <n v="0"/>
    <m/>
    <s v="268662-002"/>
    <x v="4"/>
    <s v="SHOA OCC"/>
    <x v="1"/>
    <x v="7"/>
  </r>
  <r>
    <d v="2022-12-10T00:00:00"/>
    <m/>
    <s v="Dave"/>
    <s v="Rolloff"/>
    <x v="1"/>
    <x v="5"/>
    <m/>
    <n v="0"/>
    <n v="0"/>
    <s v="Relocate"/>
    <s v="12797190-002"/>
    <x v="1"/>
    <s v="Weyco ash (1st)"/>
    <x v="1"/>
    <x v="7"/>
  </r>
  <r>
    <d v="2022-12-12T00:00:00"/>
    <n v="18822"/>
    <s v="Bob"/>
    <s v="Rolloff"/>
    <x v="1"/>
    <x v="5"/>
    <n v="13620"/>
    <n v="6.81"/>
    <n v="0"/>
    <m/>
    <m/>
    <x v="6"/>
    <s v="OP Glass"/>
    <x v="1"/>
    <x v="7"/>
  </r>
  <r>
    <d v="2022-12-12T00:00:00"/>
    <m/>
    <s v="Paul"/>
    <s v="Rolloff"/>
    <x v="1"/>
    <x v="5"/>
    <m/>
    <n v="0"/>
    <n v="0"/>
    <s v="Relocate"/>
    <s v="12797190-002"/>
    <x v="1"/>
    <s v="Weyco ash box (2nd)"/>
    <x v="1"/>
    <x v="7"/>
  </r>
  <r>
    <d v="2022-12-13T00:00:00"/>
    <m/>
    <s v="Bob"/>
    <s v="Rolloff"/>
    <x v="0"/>
    <x v="5"/>
    <m/>
    <n v="0"/>
    <n v="0"/>
    <s v="Delivery"/>
    <s v="268741-002"/>
    <x v="0"/>
    <m/>
    <x v="1"/>
    <x v="7"/>
  </r>
  <r>
    <d v="2022-12-13T00:00:00"/>
    <m/>
    <s v="Bob"/>
    <s v="Rolloff"/>
    <x v="0"/>
    <x v="5"/>
    <m/>
    <n v="0"/>
    <n v="0"/>
    <s v="Delivery"/>
    <n v="12803981"/>
    <x v="0"/>
    <m/>
    <x v="1"/>
    <x v="7"/>
  </r>
  <r>
    <d v="2022-12-13T00:00:00"/>
    <n v="18848"/>
    <s v="Bob"/>
    <s v="Rolloff"/>
    <x v="1"/>
    <x v="5"/>
    <n v="2720"/>
    <n v="1.36"/>
    <n v="0"/>
    <m/>
    <m/>
    <x v="4"/>
    <s v="OP Occ"/>
    <x v="1"/>
    <x v="7"/>
  </r>
  <r>
    <d v="2022-12-13T00:00:00"/>
    <n v="18843"/>
    <s v="Bob"/>
    <s v="Rolloff"/>
    <x v="1"/>
    <x v="5"/>
    <n v="2340"/>
    <n v="1.17"/>
    <n v="0"/>
    <m/>
    <m/>
    <x v="4"/>
    <s v="SB Occ"/>
    <x v="1"/>
    <x v="7"/>
  </r>
  <r>
    <d v="2022-12-13T00:00:00"/>
    <m/>
    <s v="Bob"/>
    <s v="Rolloff"/>
    <x v="0"/>
    <x v="5"/>
    <m/>
    <n v="0"/>
    <n v="0"/>
    <s v="Delivery"/>
    <s v="269072-002"/>
    <x v="0"/>
    <m/>
    <x v="1"/>
    <x v="7"/>
  </r>
  <r>
    <d v="2022-12-13T00:00:00"/>
    <m/>
    <s v="Dave"/>
    <s v="Rolloff"/>
    <x v="1"/>
    <x v="5"/>
    <m/>
    <n v="0"/>
    <n v="0"/>
    <s v="Relocate"/>
    <s v="12797190-002"/>
    <x v="1"/>
    <s v="Weyco ash (1st)"/>
    <x v="1"/>
    <x v="7"/>
  </r>
  <r>
    <d v="2022-12-14T00:00:00"/>
    <m/>
    <s v="Bob"/>
    <s v="Rolloff"/>
    <x v="0"/>
    <x v="5"/>
    <m/>
    <n v="0"/>
    <n v="0"/>
    <s v="Delivery"/>
    <s v="262591-002"/>
    <x v="0"/>
    <m/>
    <x v="1"/>
    <x v="7"/>
  </r>
  <r>
    <d v="2022-12-14T00:00:00"/>
    <n v="18906"/>
    <s v="Bob"/>
    <s v="Rolloff"/>
    <x v="1"/>
    <x v="5"/>
    <n v="2400"/>
    <n v="1.2"/>
    <n v="0"/>
    <m/>
    <m/>
    <x v="4"/>
    <s v="LB Occ"/>
    <x v="1"/>
    <x v="7"/>
  </r>
  <r>
    <d v="2022-12-14T00:00:00"/>
    <n v="18928"/>
    <s v="Bob"/>
    <s v="Rolloff"/>
    <x v="1"/>
    <x v="5"/>
    <n v="1500"/>
    <n v="0.75"/>
    <n v="0"/>
    <m/>
    <m/>
    <x v="1"/>
    <s v="Menlo Comingle"/>
    <x v="1"/>
    <x v="7"/>
  </r>
  <r>
    <d v="2022-12-14T00:00:00"/>
    <n v="18629"/>
    <s v="Bob"/>
    <s v="Rolloff"/>
    <x v="1"/>
    <x v="5"/>
    <n v="1160"/>
    <n v="0.57999999999999996"/>
    <n v="0"/>
    <m/>
    <m/>
    <x v="6"/>
    <s v="Menlo Glass"/>
    <x v="1"/>
    <x v="7"/>
  </r>
  <r>
    <d v="2022-12-15T00:00:00"/>
    <n v="18951"/>
    <s v="Bob"/>
    <s v="Rolloff"/>
    <x v="1"/>
    <x v="5"/>
    <n v="2400"/>
    <n v="1.2"/>
    <n v="0"/>
    <m/>
    <m/>
    <x v="4"/>
    <s v="Ilwaco Occ"/>
    <x v="1"/>
    <x v="7"/>
  </r>
  <r>
    <d v="2022-12-15T00:00:00"/>
    <m/>
    <s v="Paul"/>
    <s v="Rolloff"/>
    <x v="1"/>
    <x v="5"/>
    <m/>
    <n v="0"/>
    <n v="0"/>
    <s v="Relocate"/>
    <s v="12797190-002"/>
    <x v="1"/>
    <s v="Weyco ash (2nd)"/>
    <x v="1"/>
    <x v="7"/>
  </r>
  <r>
    <d v="2022-12-16T00:00:00"/>
    <n v="19044"/>
    <s v="Bob"/>
    <s v="Rolloff"/>
    <x v="1"/>
    <x v="5"/>
    <n v="1720"/>
    <n v="0.86"/>
    <n v="0"/>
    <m/>
    <s v="268662-002"/>
    <x v="4"/>
    <s v="SHOA OCC"/>
    <x v="1"/>
    <x v="7"/>
  </r>
  <r>
    <d v="2022-12-16T00:00:00"/>
    <n v="19046"/>
    <s v="Bob "/>
    <s v="Rolloff"/>
    <x v="1"/>
    <x v="5"/>
    <n v="2260"/>
    <n v="1.1299999999999999"/>
    <n v="0"/>
    <m/>
    <m/>
    <x v="4"/>
    <s v="OP Occ"/>
    <x v="1"/>
    <x v="7"/>
  </r>
  <r>
    <d v="2022-12-16T00:00:00"/>
    <n v="19015"/>
    <s v="Paul"/>
    <s v="Rolloff"/>
    <x v="1"/>
    <x v="5"/>
    <n v="2100"/>
    <n v="1.05"/>
    <n v="0"/>
    <m/>
    <m/>
    <x v="4"/>
    <s v="SB Occ"/>
    <x v="1"/>
    <x v="7"/>
  </r>
  <r>
    <d v="2022-12-16T00:00:00"/>
    <n v="19029"/>
    <s v="Paul"/>
    <s v="Rolloff"/>
    <x v="1"/>
    <x v="5"/>
    <n v="2780"/>
    <n v="1.39"/>
    <n v="0"/>
    <m/>
    <m/>
    <x v="4"/>
    <s v="Naselle Occ"/>
    <x v="1"/>
    <x v="7"/>
  </r>
  <r>
    <d v="2022-12-17T00:00:00"/>
    <m/>
    <s v="Paul"/>
    <s v="Rolloff"/>
    <x v="1"/>
    <x v="5"/>
    <m/>
    <n v="0"/>
    <n v="0"/>
    <s v="Relocate"/>
    <s v="12797190-002"/>
    <x v="1"/>
    <s v="Weyco ash box (1st)"/>
    <x v="1"/>
    <x v="7"/>
  </r>
  <r>
    <d v="2022-12-19T00:00:00"/>
    <m/>
    <s v="Bob"/>
    <s v="Rolloff"/>
    <x v="0"/>
    <x v="5"/>
    <m/>
    <n v="0"/>
    <n v="0"/>
    <m/>
    <s v="268741-002"/>
    <x v="1"/>
    <s v="red barn manure"/>
    <x v="1"/>
    <x v="7"/>
  </r>
  <r>
    <d v="2022-12-19T00:00:00"/>
    <m/>
    <s v="Paul"/>
    <s v="Rolloff"/>
    <x v="1"/>
    <x v="5"/>
    <m/>
    <n v="0"/>
    <n v="0"/>
    <s v="Relocate"/>
    <s v="12797190-002"/>
    <x v="1"/>
    <s v="Weyco ash box ( 2nd)"/>
    <x v="1"/>
    <x v="7"/>
  </r>
  <r>
    <d v="2022-12-20T00:00:00"/>
    <n v="19143"/>
    <s v="Bob"/>
    <s v="Rolloff"/>
    <x v="1"/>
    <x v="5"/>
    <n v="2960"/>
    <n v="1.48"/>
    <n v="0"/>
    <m/>
    <m/>
    <x v="1"/>
    <s v="OP Comingle"/>
    <x v="1"/>
    <x v="7"/>
  </r>
  <r>
    <d v="2022-12-20T00:00:00"/>
    <m/>
    <s v="Bob"/>
    <s v="Rolloff"/>
    <x v="0"/>
    <x v="5"/>
    <m/>
    <n v="0"/>
    <n v="0"/>
    <s v="Delivery"/>
    <s v="265708-002"/>
    <x v="0"/>
    <m/>
    <x v="1"/>
    <x v="7"/>
  </r>
  <r>
    <d v="2022-12-20T00:00:00"/>
    <n v="19166"/>
    <s v="Bob"/>
    <s v="Rolloff"/>
    <x v="1"/>
    <x v="5"/>
    <n v="1460"/>
    <n v="0.73"/>
    <n v="0"/>
    <m/>
    <s v="268662-002"/>
    <x v="1"/>
    <s v="SHOA Comingle"/>
    <x v="1"/>
    <x v="7"/>
  </r>
  <r>
    <d v="2022-12-20T00:00:00"/>
    <n v="19169"/>
    <s v="Bob"/>
    <s v="Rolloff"/>
    <x v="1"/>
    <x v="5"/>
    <n v="1460"/>
    <n v="0.73"/>
    <n v="0"/>
    <m/>
    <s v="268662-002"/>
    <x v="6"/>
    <s v="SHOA Glass"/>
    <x v="1"/>
    <x v="7"/>
  </r>
  <r>
    <d v="2022-12-21T00:00:00"/>
    <n v="19204"/>
    <s v="Bob"/>
    <s v="Rolloff"/>
    <x v="1"/>
    <x v="5"/>
    <n v="2480"/>
    <n v="1.24"/>
    <n v="0"/>
    <m/>
    <m/>
    <x v="4"/>
    <s v="LB Occ"/>
    <x v="1"/>
    <x v="7"/>
  </r>
  <r>
    <d v="2022-12-21T00:00:00"/>
    <m/>
    <s v="Paul"/>
    <s v="Rolloff"/>
    <x v="1"/>
    <x v="5"/>
    <m/>
    <n v="0"/>
    <n v="0"/>
    <s v="Relocate"/>
    <s v="12797190-002"/>
    <x v="1"/>
    <s v="Weyco Ash Box (1st)"/>
    <x v="1"/>
    <x v="7"/>
  </r>
  <r>
    <d v="2022-12-22T00:00:00"/>
    <m/>
    <s v="Bob"/>
    <s v="Rolloff"/>
    <x v="0"/>
    <x v="5"/>
    <m/>
    <n v="0"/>
    <n v="0"/>
    <s v="Delivery"/>
    <s v="268409-002"/>
    <x v="0"/>
    <m/>
    <x v="1"/>
    <x v="7"/>
  </r>
  <r>
    <d v="2022-12-22T00:00:00"/>
    <n v="19239"/>
    <s v="Bob"/>
    <s v="Rolloff"/>
    <x v="1"/>
    <x v="5"/>
    <n v="3040"/>
    <n v="1.52"/>
    <n v="0"/>
    <m/>
    <m/>
    <x v="4"/>
    <s v="Menlo Occ"/>
    <x v="1"/>
    <x v="7"/>
  </r>
  <r>
    <d v="2022-12-23T00:00:00"/>
    <n v="19264"/>
    <s v="Bob"/>
    <s v="Rolloff"/>
    <x v="1"/>
    <x v="5"/>
    <n v="2500"/>
    <n v="1.25"/>
    <n v="0"/>
    <m/>
    <m/>
    <x v="4"/>
    <s v="SB Occ"/>
    <x v="1"/>
    <x v="7"/>
  </r>
  <r>
    <d v="2022-12-23T00:00:00"/>
    <n v="19270"/>
    <s v="Bob"/>
    <s v="Rolloff"/>
    <x v="1"/>
    <x v="5"/>
    <n v="1580"/>
    <n v="0.79"/>
    <n v="0"/>
    <m/>
    <s v="268662-002"/>
    <x v="4"/>
    <s v="SHOA Occ"/>
    <x v="1"/>
    <x v="7"/>
  </r>
  <r>
    <d v="2022-12-23T00:00:00"/>
    <m/>
    <s v="Chad"/>
    <s v="Rolloff"/>
    <x v="1"/>
    <x v="5"/>
    <m/>
    <n v="0"/>
    <n v="0"/>
    <s v="Relocate"/>
    <s v="12797190-002"/>
    <x v="1"/>
    <s v="Weyco Ash box (2nd)"/>
    <x v="1"/>
    <x v="7"/>
  </r>
  <r>
    <d v="2022-12-23T00:00:00"/>
    <m/>
    <s v="Chad"/>
    <s v="Rolloff"/>
    <x v="0"/>
    <x v="5"/>
    <m/>
    <n v="0"/>
    <n v="0"/>
    <s v="Delivery"/>
    <s v="12803800-002"/>
    <x v="0"/>
    <m/>
    <x v="1"/>
    <x v="7"/>
  </r>
  <r>
    <d v="2022-12-26T00:00:00"/>
    <n v="19291"/>
    <s v="Bob"/>
    <s v="Rolloff"/>
    <x v="1"/>
    <x v="5"/>
    <n v="2280"/>
    <n v="1.1399999999999999"/>
    <n v="0"/>
    <m/>
    <m/>
    <x v="4"/>
    <s v="OP Occ"/>
    <x v="1"/>
    <x v="7"/>
  </r>
  <r>
    <d v="2022-12-26T00:00:00"/>
    <m/>
    <s v="Dave"/>
    <s v="Rolloff"/>
    <x v="1"/>
    <x v="5"/>
    <m/>
    <n v="0"/>
    <n v="0"/>
    <s v="Relocate"/>
    <s v="12797190-002"/>
    <x v="1"/>
    <s v="Weyco ash box (1st)"/>
    <x v="1"/>
    <x v="7"/>
  </r>
  <r>
    <d v="2022-12-27T00:00:00"/>
    <m/>
    <s v="Dave"/>
    <s v="Rolloff"/>
    <x v="1"/>
    <x v="5"/>
    <m/>
    <n v="0"/>
    <n v="0"/>
    <s v="Delivery"/>
    <s v="12797190-002"/>
    <x v="1"/>
    <s v="Weyco Stick Box"/>
    <x v="1"/>
    <x v="7"/>
  </r>
  <r>
    <d v="2022-12-27T00:00:00"/>
    <m/>
    <s v="Dave"/>
    <s v="Rolloff"/>
    <x v="1"/>
    <x v="5"/>
    <m/>
    <n v="0"/>
    <n v="0"/>
    <s v="Relocate"/>
    <s v="12797190-002"/>
    <x v="1"/>
    <s v="Weyco Ash Box (2nd)"/>
    <x v="1"/>
    <x v="7"/>
  </r>
  <r>
    <d v="2022-12-28T00:00:00"/>
    <m/>
    <s v="Bob"/>
    <s v="Rolloff"/>
    <x v="0"/>
    <x v="5"/>
    <m/>
    <n v="0"/>
    <n v="0"/>
    <s v="Delivery"/>
    <n v="12802780"/>
    <x v="0"/>
    <m/>
    <x v="1"/>
    <x v="7"/>
  </r>
  <r>
    <d v="2022-12-28T00:00:00"/>
    <n v="19313"/>
    <s v="Bob"/>
    <s v="Rolloff"/>
    <x v="1"/>
    <x v="5"/>
    <n v="2580"/>
    <n v="1.29"/>
    <n v="0"/>
    <m/>
    <m/>
    <x v="6"/>
    <s v="Chinook Glass"/>
    <x v="1"/>
    <x v="7"/>
  </r>
  <r>
    <d v="2022-12-28T00:00:00"/>
    <n v="19354"/>
    <s v="Bob"/>
    <s v="Rolloff"/>
    <x v="1"/>
    <x v="5"/>
    <n v="2140"/>
    <n v="1.07"/>
    <n v="0"/>
    <m/>
    <m/>
    <x v="1"/>
    <s v="SB comingle"/>
    <x v="1"/>
    <x v="7"/>
  </r>
  <r>
    <d v="2022-12-28T00:00:00"/>
    <n v="19357"/>
    <s v="Bob"/>
    <s v="Rolloff"/>
    <x v="1"/>
    <x v="5"/>
    <n v="3500"/>
    <n v="1.75"/>
    <n v="0"/>
    <m/>
    <m/>
    <x v="1"/>
    <s v="Chinook Comigle"/>
    <x v="1"/>
    <x v="7"/>
  </r>
  <r>
    <d v="2022-12-29T00:00:00"/>
    <n v="19405"/>
    <s v="Bob"/>
    <s v="Rolloff"/>
    <x v="1"/>
    <x v="5"/>
    <n v="2200"/>
    <n v="1.1000000000000001"/>
    <n v="0"/>
    <m/>
    <m/>
    <x v="1"/>
    <s v="Naselle Comingle"/>
    <x v="1"/>
    <x v="7"/>
  </r>
  <r>
    <d v="2022-12-29T00:00:00"/>
    <n v="19407"/>
    <s v="Bob"/>
    <s v="Rolloff"/>
    <x v="1"/>
    <x v="5"/>
    <n v="1960"/>
    <n v="0.98"/>
    <n v="0"/>
    <m/>
    <m/>
    <x v="6"/>
    <s v="Naelle Glass"/>
    <x v="1"/>
    <x v="7"/>
  </r>
  <r>
    <d v="2022-12-29T00:00:00"/>
    <m/>
    <s v="Dave"/>
    <s v="Rolloff"/>
    <x v="1"/>
    <x v="5"/>
    <m/>
    <n v="0"/>
    <n v="0"/>
    <s v="Relocate"/>
    <s v="12797190-002"/>
    <x v="1"/>
    <s v="Weyco Ash (1st)"/>
    <x v="1"/>
    <x v="7"/>
  </r>
  <r>
    <d v="2022-12-29T00:00:00"/>
    <n v="19406"/>
    <s v="Dave"/>
    <s v="Rolloff"/>
    <x v="1"/>
    <x v="5"/>
    <n v="2980"/>
    <n v="1.49"/>
    <n v="0"/>
    <m/>
    <m/>
    <x v="1"/>
    <s v="LB Comingle"/>
    <x v="1"/>
    <x v="7"/>
  </r>
  <r>
    <d v="2022-12-30T00:00:00"/>
    <m/>
    <s v="Dave"/>
    <s v="Rolloff"/>
    <x v="1"/>
    <x v="5"/>
    <m/>
    <n v="0"/>
    <n v="0"/>
    <s v="Relocate"/>
    <s v="12797190-002"/>
    <x v="1"/>
    <s v="Weyco Ash (2nd)"/>
    <x v="1"/>
    <x v="7"/>
  </r>
  <r>
    <d v="2022-12-30T00:00:00"/>
    <n v="19456"/>
    <s v="Bob"/>
    <s v="Rolloff"/>
    <x v="1"/>
    <x v="5"/>
    <n v="2880"/>
    <n v="1.44"/>
    <n v="0"/>
    <m/>
    <m/>
    <x v="4"/>
    <s v="LB Occ"/>
    <x v="1"/>
    <x v="7"/>
  </r>
  <r>
    <d v="2022-12-30T00:00:00"/>
    <n v="19472"/>
    <s v="Bob"/>
    <s v="Rolloff"/>
    <x v="1"/>
    <x v="5"/>
    <n v="2520"/>
    <n v="1.26"/>
    <n v="0"/>
    <m/>
    <m/>
    <x v="4"/>
    <s v="OP Occ"/>
    <x v="1"/>
    <x v="7"/>
  </r>
  <r>
    <d v="2023-01-02T00:00:00"/>
    <n v="19563"/>
    <s v="Bob"/>
    <s v="Rolloff"/>
    <x v="1"/>
    <x v="5"/>
    <n v="2640"/>
    <n v="1.32"/>
    <n v="0"/>
    <m/>
    <m/>
    <x v="4"/>
    <s v="SB OCC"/>
    <x v="1"/>
    <x v="8"/>
  </r>
  <r>
    <d v="2023-01-02T00:00:00"/>
    <m/>
    <s v="Bob"/>
    <s v="Rolloff"/>
    <x v="0"/>
    <x v="5"/>
    <m/>
    <n v="0"/>
    <n v="0"/>
    <s v="Delivery"/>
    <s v="271583-002"/>
    <x v="0"/>
    <m/>
    <x v="1"/>
    <x v="8"/>
  </r>
  <r>
    <d v="2023-01-03T00:00:00"/>
    <n v="19617"/>
    <s v="Bob"/>
    <s v="Rolloff"/>
    <x v="1"/>
    <x v="5"/>
    <n v="2960"/>
    <n v="1.48"/>
    <n v="0"/>
    <m/>
    <m/>
    <x v="4"/>
    <s v="KM OCC"/>
    <x v="1"/>
    <x v="8"/>
  </r>
  <r>
    <d v="2023-01-03T00:00:00"/>
    <m/>
    <s v="Paul"/>
    <s v="Rolloff"/>
    <x v="1"/>
    <x v="5"/>
    <m/>
    <n v="0"/>
    <n v="0"/>
    <s v="Relocate"/>
    <s v="12797190-002"/>
    <x v="1"/>
    <s v="Weyco Ash Box (2nd)"/>
    <x v="1"/>
    <x v="8"/>
  </r>
  <r>
    <d v="2023-01-03T00:00:00"/>
    <m/>
    <s v="Dave"/>
    <s v="Rolloff"/>
    <x v="1"/>
    <x v="5"/>
    <m/>
    <n v="0"/>
    <n v="0"/>
    <s v="Relocate"/>
    <s v="12797190-002"/>
    <x v="1"/>
    <s v="Weyco Ash Box (1st)"/>
    <x v="1"/>
    <x v="8"/>
  </r>
  <r>
    <d v="2023-01-04T00:00:00"/>
    <n v="19690"/>
    <s v="Bob"/>
    <s v="Rolloff"/>
    <x v="1"/>
    <x v="5"/>
    <n v="2780"/>
    <n v="1.39"/>
    <n v="0"/>
    <m/>
    <m/>
    <x v="4"/>
    <s v="LB OCC"/>
    <x v="1"/>
    <x v="8"/>
  </r>
  <r>
    <d v="2023-01-04T00:00:00"/>
    <m/>
    <s v="Bob"/>
    <s v="Rolloff"/>
    <x v="0"/>
    <x v="5"/>
    <m/>
    <n v="0"/>
    <n v="0"/>
    <s v="Delivery"/>
    <n v="12804263"/>
    <x v="0"/>
    <m/>
    <x v="1"/>
    <x v="8"/>
  </r>
  <r>
    <d v="2023-01-04T00:00:00"/>
    <m/>
    <s v="Bob"/>
    <s v="Rolloff"/>
    <x v="0"/>
    <x v="5"/>
    <m/>
    <n v="0"/>
    <n v="0"/>
    <s v="Delivery"/>
    <s v="262206-002"/>
    <x v="0"/>
    <m/>
    <x v="1"/>
    <x v="8"/>
  </r>
  <r>
    <d v="2023-01-04T00:00:00"/>
    <m/>
    <s v="Paul"/>
    <s v="Rolloff"/>
    <x v="1"/>
    <x v="5"/>
    <m/>
    <n v="0"/>
    <n v="0"/>
    <s v="Relocate"/>
    <s v="12797190-002"/>
    <x v="1"/>
    <s v="Weyco Ash Box (2nd)"/>
    <x v="1"/>
    <x v="8"/>
  </r>
  <r>
    <d v="2023-01-04T00:00:00"/>
    <m/>
    <s v="Paul"/>
    <s v="Rolloff"/>
    <x v="1"/>
    <x v="5"/>
    <m/>
    <n v="0"/>
    <n v="0"/>
    <s v="Delivery"/>
    <s v="12797190-002"/>
    <x v="2"/>
    <s v="Weyco Stick Box "/>
    <x v="1"/>
    <x v="8"/>
  </r>
  <r>
    <d v="2023-01-04T00:00:00"/>
    <n v="19679"/>
    <s v="Dave"/>
    <s v="Rolloff"/>
    <x v="1"/>
    <x v="5"/>
    <n v="3020"/>
    <n v="1.51"/>
    <n v="0"/>
    <m/>
    <s v="268662-002"/>
    <x v="4"/>
    <s v="SHOA OCC"/>
    <x v="1"/>
    <x v="8"/>
  </r>
  <r>
    <d v="2023-01-04T00:00:00"/>
    <n v="19688"/>
    <s v="Dave"/>
    <s v="Rolloff"/>
    <x v="1"/>
    <x v="5"/>
    <n v="3100"/>
    <n v="1.55"/>
    <n v="0"/>
    <m/>
    <m/>
    <x v="4"/>
    <s v="Ilw OCC"/>
    <x v="1"/>
    <x v="8"/>
  </r>
  <r>
    <d v="2023-01-05T00:00:00"/>
    <n v="19717"/>
    <s v="Paul"/>
    <s v="Rolloff"/>
    <x v="1"/>
    <x v="5"/>
    <n v="2320"/>
    <n v="1.1599999999999999"/>
    <n v="0"/>
    <m/>
    <m/>
    <x v="4"/>
    <s v="SB OCC"/>
    <x v="1"/>
    <x v="8"/>
  </r>
  <r>
    <d v="2023-01-05T00:00:00"/>
    <n v="19739"/>
    <s v="Paul"/>
    <s v="Rolloff"/>
    <x v="1"/>
    <x v="5"/>
    <n v="2520"/>
    <n v="1.26"/>
    <n v="0"/>
    <m/>
    <m/>
    <x v="4"/>
    <s v="OP OCC"/>
    <x v="1"/>
    <x v="8"/>
  </r>
  <r>
    <d v="2023-01-05T00:00:00"/>
    <m/>
    <s v="Paul"/>
    <s v="Rolloff"/>
    <x v="0"/>
    <x v="5"/>
    <m/>
    <n v="0"/>
    <n v="0"/>
    <s v="Delivery"/>
    <s v="273083-002"/>
    <x v="2"/>
    <m/>
    <x v="1"/>
    <x v="8"/>
  </r>
  <r>
    <d v="2023-01-06T00:00:00"/>
    <n v="19762"/>
    <s v="Bob"/>
    <s v="Rolloff"/>
    <x v="1"/>
    <x v="5"/>
    <n v="2700"/>
    <n v="1.35"/>
    <n v="0"/>
    <m/>
    <m/>
    <x v="1"/>
    <s v="OP Comingle"/>
    <x v="1"/>
    <x v="8"/>
  </r>
  <r>
    <d v="2023-01-06T00:00:00"/>
    <n v="19767"/>
    <s v="Bob"/>
    <s v="Rolloff"/>
    <x v="1"/>
    <x v="5"/>
    <n v="1060"/>
    <n v="0.53"/>
    <n v="0"/>
    <m/>
    <s v="273937-002"/>
    <x v="1"/>
    <s v="KM Comingle"/>
    <x v="0"/>
    <x v="8"/>
  </r>
  <r>
    <d v="2023-01-06T00:00:00"/>
    <n v="19769"/>
    <s v="Bob"/>
    <s v="Rolloff"/>
    <x v="1"/>
    <x v="5"/>
    <n v="3540"/>
    <n v="1.77"/>
    <n v="0"/>
    <m/>
    <s v="273937-002"/>
    <x v="6"/>
    <s v="KM Glass"/>
    <x v="0"/>
    <x v="8"/>
  </r>
  <r>
    <d v="2023-01-06T00:00:00"/>
    <n v="19782"/>
    <s v="Bob"/>
    <s v="Rolloff"/>
    <x v="1"/>
    <x v="5"/>
    <n v="1080"/>
    <n v="0.54"/>
    <n v="0"/>
    <m/>
    <s v="268662-002"/>
    <x v="1"/>
    <s v="SHOAS Comingle"/>
    <x v="1"/>
    <x v="8"/>
  </r>
  <r>
    <d v="2023-01-06T00:00:00"/>
    <n v="19483"/>
    <s v="Bob"/>
    <s v="Rolloff"/>
    <x v="1"/>
    <x v="5"/>
    <n v="1720"/>
    <n v="0.86"/>
    <n v="0"/>
    <m/>
    <s v="268662-002"/>
    <x v="6"/>
    <s v="SHOA Glass"/>
    <x v="1"/>
    <x v="8"/>
  </r>
  <r>
    <d v="2023-01-06T00:00:00"/>
    <n v="19806"/>
    <s v="Bob"/>
    <s v="Rolloff"/>
    <x v="1"/>
    <x v="5"/>
    <n v="1760"/>
    <n v="0.88"/>
    <n v="0"/>
    <m/>
    <m/>
    <x v="4"/>
    <s v="OP OCC"/>
    <x v="1"/>
    <x v="8"/>
  </r>
  <r>
    <d v="2023-01-06T00:00:00"/>
    <n v="19809"/>
    <s v="Bob"/>
    <s v="Rolloff"/>
    <x v="1"/>
    <x v="5"/>
    <n v="2880"/>
    <n v="1.44"/>
    <n v="0"/>
    <m/>
    <m/>
    <x v="4"/>
    <s v="Chinook OCC"/>
    <x v="1"/>
    <x v="8"/>
  </r>
  <r>
    <d v="2023-01-09T00:00:00"/>
    <n v="19876"/>
    <s v="Bob"/>
    <s v="Rolloff"/>
    <x v="1"/>
    <x v="5"/>
    <n v="10820"/>
    <n v="5.41"/>
    <n v="0"/>
    <m/>
    <m/>
    <x v="6"/>
    <s v="LB Glass"/>
    <x v="1"/>
    <x v="8"/>
  </r>
  <r>
    <d v="2023-01-06T00:00:00"/>
    <m/>
    <s v="Dave"/>
    <s v="Rolloff"/>
    <x v="1"/>
    <x v="5"/>
    <m/>
    <n v="0"/>
    <n v="0"/>
    <s v="Relocate"/>
    <s v="12797190-002"/>
    <x v="1"/>
    <s v="Weyco Ash (1st)"/>
    <x v="1"/>
    <x v="8"/>
  </r>
  <r>
    <d v="2023-01-09T00:00:00"/>
    <m/>
    <s v="Dave"/>
    <s v="Rolloff"/>
    <x v="1"/>
    <x v="5"/>
    <m/>
    <n v="0"/>
    <n v="0"/>
    <s v="Relocate"/>
    <s v="12797190-002"/>
    <x v="1"/>
    <s v="Weyco Ash (2nd)"/>
    <x v="1"/>
    <x v="8"/>
  </r>
  <r>
    <d v="2023-01-09T00:00:00"/>
    <m/>
    <s v="Dave"/>
    <s v="Rolloff"/>
    <x v="1"/>
    <x v="5"/>
    <m/>
    <n v="0"/>
    <n v="0"/>
    <s v="Relocate"/>
    <s v="12797190-002"/>
    <x v="1"/>
    <s v="Weycoj Ash (1st)"/>
    <x v="1"/>
    <x v="8"/>
  </r>
  <r>
    <d v="2023-01-10T00:00:00"/>
    <m/>
    <s v="Bob"/>
    <s v="Rolloff"/>
    <x v="0"/>
    <x v="5"/>
    <m/>
    <n v="0"/>
    <n v="0"/>
    <s v="Delivery"/>
    <n v="2719990"/>
    <x v="0"/>
    <m/>
    <x v="1"/>
    <x v="8"/>
  </r>
  <r>
    <d v="2023-01-10T00:00:00"/>
    <n v="19905"/>
    <s v="Bob"/>
    <s v="Rolloff"/>
    <x v="1"/>
    <x v="5"/>
    <n v="2500"/>
    <n v="1.25"/>
    <n v="0"/>
    <m/>
    <m/>
    <x v="4"/>
    <s v="SB OCC"/>
    <x v="1"/>
    <x v="8"/>
  </r>
  <r>
    <d v="2023-01-10T00:00:00"/>
    <n v="19911"/>
    <s v="Bob"/>
    <s v="Rolloff"/>
    <x v="1"/>
    <x v="5"/>
    <n v="2080"/>
    <n v="1.04"/>
    <n v="0"/>
    <m/>
    <m/>
    <x v="4"/>
    <s v="LB OCC"/>
    <x v="1"/>
    <x v="8"/>
  </r>
  <r>
    <d v="2023-01-10T00:00:00"/>
    <n v="19937"/>
    <s v="Bob"/>
    <s v="Rolloff"/>
    <x v="1"/>
    <x v="5"/>
    <n v="2140"/>
    <n v="1.07"/>
    <n v="0"/>
    <m/>
    <m/>
    <x v="4"/>
    <s v="Menlo OCC"/>
    <x v="1"/>
    <x v="8"/>
  </r>
  <r>
    <d v="2023-01-11T00:00:00"/>
    <m/>
    <s v="Bob"/>
    <s v="Rolloff"/>
    <x v="0"/>
    <x v="5"/>
    <m/>
    <n v="0"/>
    <n v="0"/>
    <s v="Delivery"/>
    <n v="262304"/>
    <x v="0"/>
    <m/>
    <x v="1"/>
    <x v="8"/>
  </r>
  <r>
    <d v="2023-01-11T00:00:00"/>
    <n v="19987"/>
    <s v="Bob"/>
    <s v="Rolloff"/>
    <x v="1"/>
    <x v="5"/>
    <n v="1640"/>
    <n v="0.82"/>
    <n v="0"/>
    <m/>
    <m/>
    <x v="1"/>
    <s v="SB Comingle"/>
    <x v="1"/>
    <x v="8"/>
  </r>
  <r>
    <d v="2023-01-11T00:00:00"/>
    <m/>
    <s v="Paul"/>
    <s v="Rolloff"/>
    <x v="1"/>
    <x v="5"/>
    <m/>
    <n v="0"/>
    <n v="0"/>
    <s v="Relocate"/>
    <s v="12797190-002"/>
    <x v="1"/>
    <s v="Weyco Ash Box (2nd)"/>
    <x v="1"/>
    <x v="8"/>
  </r>
  <r>
    <d v="2023-01-12T00:00:00"/>
    <n v="20013"/>
    <s v="Bob"/>
    <s v="Rolloff"/>
    <x v="1"/>
    <x v="5"/>
    <n v="1820"/>
    <n v="0.91"/>
    <n v="0"/>
    <m/>
    <s v="268662-002"/>
    <x v="4"/>
    <s v="SHOA OCC"/>
    <x v="1"/>
    <x v="8"/>
  </r>
  <r>
    <d v="2023-01-12T00:00:00"/>
    <n v="20019"/>
    <s v="Bob"/>
    <s v="Rolloff"/>
    <x v="1"/>
    <x v="5"/>
    <n v="2060"/>
    <n v="1.03"/>
    <n v="0"/>
    <m/>
    <m/>
    <x v="4"/>
    <s v="OP OCC"/>
    <x v="1"/>
    <x v="8"/>
  </r>
  <r>
    <d v="2023-01-13T00:00:00"/>
    <m/>
    <s v="Bob"/>
    <s v="Rolloff"/>
    <x v="0"/>
    <x v="5"/>
    <m/>
    <n v="0"/>
    <n v="0"/>
    <s v="Delivery"/>
    <s v="12804105-002"/>
    <x v="0"/>
    <m/>
    <x v="1"/>
    <x v="8"/>
  </r>
  <r>
    <d v="2023-01-13T00:00:00"/>
    <m/>
    <s v="Bob"/>
    <s v="Rolloff"/>
    <x v="0"/>
    <x v="5"/>
    <m/>
    <n v="0"/>
    <n v="0"/>
    <s v="Delivery"/>
    <n v="12800155"/>
    <x v="0"/>
    <m/>
    <x v="1"/>
    <x v="8"/>
  </r>
  <r>
    <d v="2023-01-13T00:00:00"/>
    <m/>
    <s v="Bob"/>
    <s v="Rolloff"/>
    <x v="0"/>
    <x v="5"/>
    <m/>
    <n v="0"/>
    <n v="0"/>
    <s v="Delivery"/>
    <n v="12804466"/>
    <x v="0"/>
    <m/>
    <x v="1"/>
    <x v="8"/>
  </r>
  <r>
    <d v="2023-01-13T00:00:00"/>
    <m/>
    <s v="Paul"/>
    <s v="Rolloff"/>
    <x v="1"/>
    <x v="5"/>
    <m/>
    <n v="0"/>
    <n v="0"/>
    <s v="Relocate"/>
    <s v="12797190-002"/>
    <x v="1"/>
    <s v="Weyco Ash Box (1st)"/>
    <x v="1"/>
    <x v="8"/>
  </r>
  <r>
    <d v="2023-01-14T00:00:00"/>
    <m/>
    <s v="paul"/>
    <s v="Rolloff"/>
    <x v="1"/>
    <x v="5"/>
    <m/>
    <n v="0"/>
    <n v="0"/>
    <s v="Relocate"/>
    <s v="12797190-002"/>
    <x v="1"/>
    <s v="Weyco Ash Box (2nd)"/>
    <x v="1"/>
    <x v="8"/>
  </r>
  <r>
    <d v="2023-01-16T00:00:00"/>
    <m/>
    <s v="Dave"/>
    <s v="Rolloff"/>
    <x v="0"/>
    <x v="5"/>
    <m/>
    <n v="0"/>
    <n v="0"/>
    <s v="Delivery"/>
    <n v="12804485"/>
    <x v="0"/>
    <m/>
    <x v="1"/>
    <x v="8"/>
  </r>
  <r>
    <d v="2023-01-16T00:00:00"/>
    <n v="20162"/>
    <s v="Dave"/>
    <s v="Rolloff"/>
    <x v="1"/>
    <x v="5"/>
    <n v="2100"/>
    <n v="1.05"/>
    <n v="0"/>
    <m/>
    <m/>
    <x v="4"/>
    <s v="SB OCC"/>
    <x v="1"/>
    <x v="8"/>
  </r>
  <r>
    <d v="2023-01-16T00:00:00"/>
    <n v="20002"/>
    <s v="Dave"/>
    <s v="Rolloff"/>
    <x v="1"/>
    <x v="5"/>
    <n v="1840"/>
    <n v="0.92"/>
    <n v="0"/>
    <m/>
    <m/>
    <x v="1"/>
    <s v="ILW Comingle"/>
    <x v="1"/>
    <x v="8"/>
  </r>
  <r>
    <d v="2023-01-16T00:00:00"/>
    <n v="20175"/>
    <s v="Dave"/>
    <s v="Rolloff"/>
    <x v="1"/>
    <x v="5"/>
    <n v="2900"/>
    <n v="1.45"/>
    <n v="0"/>
    <m/>
    <m/>
    <x v="6"/>
    <s v="ILW Glass"/>
    <x v="1"/>
    <x v="8"/>
  </r>
  <r>
    <d v="2023-01-16T00:00:00"/>
    <m/>
    <s v="Paul"/>
    <s v="Rolloff"/>
    <x v="1"/>
    <x v="5"/>
    <m/>
    <n v="0"/>
    <n v="0"/>
    <s v="Relocate"/>
    <s v="12797190-002"/>
    <x v="1"/>
    <s v="Weyco Ash Box (1st)"/>
    <x v="1"/>
    <x v="8"/>
  </r>
  <r>
    <d v="2023-01-17T00:00:00"/>
    <m/>
    <s v="Paul"/>
    <s v="Rolloff"/>
    <x v="0"/>
    <x v="5"/>
    <m/>
    <n v="0"/>
    <n v="0"/>
    <s v="Delivery"/>
    <s v="269742-002"/>
    <x v="0"/>
    <m/>
    <x v="1"/>
    <x v="8"/>
  </r>
  <r>
    <d v="2023-01-17T00:00:00"/>
    <m/>
    <s v="Paul"/>
    <s v="Rolloff"/>
    <x v="0"/>
    <x v="5"/>
    <m/>
    <n v="0"/>
    <n v="0"/>
    <s v="Delivery"/>
    <s v="270609-002"/>
    <x v="0"/>
    <m/>
    <x v="1"/>
    <x v="8"/>
  </r>
  <r>
    <d v="2023-01-17T00:00:00"/>
    <n v="20212"/>
    <s v="Dave"/>
    <s v="Rolloff"/>
    <x v="1"/>
    <x v="5"/>
    <n v="2640"/>
    <n v="1.32"/>
    <n v="0"/>
    <m/>
    <m/>
    <x v="1"/>
    <s v="OP Comingle"/>
    <x v="1"/>
    <x v="8"/>
  </r>
  <r>
    <d v="2023-01-17T00:00:00"/>
    <n v="20218"/>
    <s v="Dave"/>
    <s v="Rolloff"/>
    <x v="1"/>
    <x v="5"/>
    <n v="2300"/>
    <n v="1.1499999999999999"/>
    <n v="0"/>
    <m/>
    <m/>
    <x v="1"/>
    <s v="LB Comingle"/>
    <x v="1"/>
    <x v="8"/>
  </r>
  <r>
    <d v="2023-01-18T00:00:00"/>
    <n v="20261"/>
    <s v="Dave"/>
    <s v="Rolloff"/>
    <x v="1"/>
    <x v="5"/>
    <n v="2300"/>
    <n v="1.1499999999999999"/>
    <n v="0"/>
    <m/>
    <m/>
    <x v="4"/>
    <s v="OP OCC"/>
    <x v="1"/>
    <x v="8"/>
  </r>
  <r>
    <d v="2023-01-18T00:00:00"/>
    <n v="20262"/>
    <s v="Dave"/>
    <s v="Rolloff"/>
    <x v="1"/>
    <x v="5"/>
    <n v="2760"/>
    <n v="1.38"/>
    <n v="0"/>
    <m/>
    <m/>
    <x v="4"/>
    <s v="LB OCC"/>
    <x v="1"/>
    <x v="8"/>
  </r>
  <r>
    <d v="2023-01-19T00:00:00"/>
    <m/>
    <s v="Dave"/>
    <s v="Rolloff"/>
    <x v="0"/>
    <x v="5"/>
    <m/>
    <n v="0"/>
    <n v="0"/>
    <s v="Relocate"/>
    <s v="12797190-002"/>
    <x v="1"/>
    <s v="Weyco Ash (2 nd Box )"/>
    <x v="1"/>
    <x v="8"/>
  </r>
  <r>
    <d v="2023-01-19T00:00:00"/>
    <m/>
    <s v="Dave"/>
    <s v="Rolloff"/>
    <x v="0"/>
    <x v="5"/>
    <m/>
    <n v="0"/>
    <n v="0"/>
    <s v="Delivery"/>
    <n v="12804498"/>
    <x v="0"/>
    <m/>
    <x v="1"/>
    <x v="8"/>
  </r>
  <r>
    <d v="2023-01-19T00:00:00"/>
    <m/>
    <s v="Paul"/>
    <s v="Rolloff"/>
    <x v="0"/>
    <x v="5"/>
    <m/>
    <n v="0"/>
    <n v="0"/>
    <s v="Delivery"/>
    <s v="267143-002"/>
    <x v="0"/>
    <m/>
    <x v="1"/>
    <x v="8"/>
  </r>
  <r>
    <d v="2023-01-19T00:00:00"/>
    <m/>
    <s v="Paul"/>
    <s v="Rolloff"/>
    <x v="0"/>
    <x v="5"/>
    <m/>
    <n v="0"/>
    <n v="0"/>
    <s v="Delivery"/>
    <n v="12802171"/>
    <x v="0"/>
    <m/>
    <x v="1"/>
    <x v="8"/>
  </r>
  <r>
    <d v="2023-01-19T00:00:00"/>
    <n v="20301"/>
    <s v="Paul"/>
    <s v="Rolloff"/>
    <x v="1"/>
    <x v="5"/>
    <n v="2260"/>
    <n v="1.1299999999999999"/>
    <n v="0"/>
    <m/>
    <m/>
    <x v="4"/>
    <s v="Ilw OCC"/>
    <x v="1"/>
    <x v="8"/>
  </r>
  <r>
    <d v="2023-01-20T00:00:00"/>
    <n v="20366"/>
    <s v="Dave"/>
    <s v="Rolloff"/>
    <x v="1"/>
    <x v="5"/>
    <n v="3220"/>
    <n v="1.61"/>
    <n v="0"/>
    <m/>
    <m/>
    <x v="4"/>
    <s v="Naslle OCC"/>
    <x v="1"/>
    <x v="8"/>
  </r>
  <r>
    <d v="2023-01-20T00:00:00"/>
    <n v="20382"/>
    <s v="Dave"/>
    <s v="Rolloff"/>
    <x v="1"/>
    <x v="5"/>
    <n v="2400"/>
    <n v="1.2"/>
    <n v="0"/>
    <m/>
    <m/>
    <x v="4"/>
    <s v="SHOA OCC"/>
    <x v="1"/>
    <x v="8"/>
  </r>
  <r>
    <d v="2023-01-21T00:00:00"/>
    <m/>
    <s v="Dave"/>
    <s v="Rolloff"/>
    <x v="1"/>
    <x v="5"/>
    <m/>
    <n v="0"/>
    <n v="0"/>
    <s v="Relocate"/>
    <s v="12797190-002"/>
    <x v="1"/>
    <s v="Weyco Ash Box (1st)"/>
    <x v="1"/>
    <x v="8"/>
  </r>
  <r>
    <d v="2023-01-20T00:00:00"/>
    <n v="20373"/>
    <s v="Paul"/>
    <s v="Rolloff"/>
    <x v="1"/>
    <x v="5"/>
    <n v="2040"/>
    <n v="1.02"/>
    <n v="0"/>
    <m/>
    <m/>
    <x v="4"/>
    <s v="SB OCC"/>
    <x v="1"/>
    <x v="8"/>
  </r>
  <r>
    <d v="2023-01-23T00:00:00"/>
    <n v="20496"/>
    <s v="Bob"/>
    <s v="Rolloff"/>
    <x v="1"/>
    <x v="5"/>
    <n v="2620"/>
    <n v="1.31"/>
    <n v="0"/>
    <m/>
    <m/>
    <x v="4"/>
    <s v="LB Occ"/>
    <x v="1"/>
    <x v="8"/>
  </r>
  <r>
    <d v="2023-01-23T00:00:00"/>
    <n v="20464"/>
    <s v="Bob"/>
    <s v="Rolloff"/>
    <x v="1"/>
    <x v="5"/>
    <n v="2620"/>
    <n v="1.31"/>
    <n v="0"/>
    <m/>
    <m/>
    <x v="4"/>
    <s v="OP OCC"/>
    <x v="1"/>
    <x v="8"/>
  </r>
  <r>
    <d v="2023-01-23T00:00:00"/>
    <m/>
    <s v="Paul"/>
    <s v="Rolloff"/>
    <x v="1"/>
    <x v="5"/>
    <m/>
    <n v="0"/>
    <n v="0"/>
    <s v="Relocate"/>
    <s v="12797190-002"/>
    <x v="1"/>
    <s v="Weyco Ash Box (2nd)"/>
    <x v="1"/>
    <x v="8"/>
  </r>
  <r>
    <d v="2023-01-23T00:00:00"/>
    <m/>
    <s v="Paul"/>
    <s v="Rolloff"/>
    <x v="1"/>
    <x v="5"/>
    <m/>
    <n v="0"/>
    <n v="0"/>
    <s v="Relocate"/>
    <m/>
    <x v="1"/>
    <s v="Weyco Ash box (1st)"/>
    <x v="1"/>
    <x v="8"/>
  </r>
  <r>
    <d v="2023-01-25T00:00:00"/>
    <m/>
    <s v="Bob"/>
    <s v="Rolloff"/>
    <x v="0"/>
    <x v="5"/>
    <m/>
    <n v="0"/>
    <n v="0"/>
    <s v="Delivery"/>
    <n v="12804485"/>
    <x v="0"/>
    <m/>
    <x v="1"/>
    <x v="8"/>
  </r>
  <r>
    <d v="2023-01-25T00:00:00"/>
    <m/>
    <s v="Dave"/>
    <s v="Rolloff"/>
    <x v="1"/>
    <x v="5"/>
    <m/>
    <n v="0"/>
    <n v="0"/>
    <s v="Relocate"/>
    <s v="12797190-002"/>
    <x v="1"/>
    <s v="Weyco ash box (2nd)"/>
    <x v="1"/>
    <x v="8"/>
  </r>
  <r>
    <d v="2023-01-26T00:00:00"/>
    <n v="20669"/>
    <s v="Bob"/>
    <s v="Rolloff"/>
    <x v="1"/>
    <x v="5"/>
    <n v="2420"/>
    <n v="1.21"/>
    <n v="0"/>
    <m/>
    <m/>
    <x v="1"/>
    <s v="OP Comingle"/>
    <x v="1"/>
    <x v="8"/>
  </r>
  <r>
    <d v="2023-01-27T00:00:00"/>
    <m/>
    <s v="Bob"/>
    <s v="Rolloff"/>
    <x v="1"/>
    <x v="5"/>
    <n v="1740"/>
    <n v="0.87"/>
    <n v="0"/>
    <m/>
    <m/>
    <x v="4"/>
    <s v="SHOA OCC"/>
    <x v="1"/>
    <x v="8"/>
  </r>
  <r>
    <d v="2023-01-27T00:00:00"/>
    <m/>
    <s v="Bob"/>
    <s v="Rolloff"/>
    <x v="0"/>
    <x v="5"/>
    <m/>
    <n v="0"/>
    <n v="0"/>
    <s v="Delivery"/>
    <s v="1280422-002"/>
    <x v="0"/>
    <m/>
    <x v="1"/>
    <x v="8"/>
  </r>
  <r>
    <d v="2023-01-27T00:00:00"/>
    <m/>
    <s v="Dave"/>
    <s v="Rolloff"/>
    <x v="1"/>
    <x v="5"/>
    <m/>
    <n v="0"/>
    <n v="0"/>
    <s v="Relocate"/>
    <s v="12797190-002"/>
    <x v="1"/>
    <s v="Weyco Ash Box  (1st)"/>
    <x v="1"/>
    <x v="8"/>
  </r>
  <r>
    <d v="2023-01-29T00:00:00"/>
    <m/>
    <s v="Chad"/>
    <s v="Rolloff"/>
    <x v="1"/>
    <x v="5"/>
    <m/>
    <n v="0"/>
    <n v="0"/>
    <s v="Relocate"/>
    <s v="12797190-02"/>
    <x v="1"/>
    <s v="Weyco Ash Box (2nd)"/>
    <x v="1"/>
    <x v="8"/>
  </r>
  <r>
    <d v="2023-01-30T00:00:00"/>
    <m/>
    <s v="Bob"/>
    <s v="Rolloff"/>
    <x v="0"/>
    <x v="5"/>
    <m/>
    <n v="0"/>
    <n v="0"/>
    <s v="Delivery"/>
    <n v="262167"/>
    <x v="0"/>
    <m/>
    <x v="1"/>
    <x v="8"/>
  </r>
  <r>
    <d v="2023-01-30T00:00:00"/>
    <n v="20836"/>
    <s v="Bob"/>
    <s v="Rolloff"/>
    <x v="1"/>
    <x v="5"/>
    <n v="2240"/>
    <n v="1.1200000000000001"/>
    <n v="0"/>
    <m/>
    <m/>
    <x v="4"/>
    <s v="LB OCC"/>
    <x v="1"/>
    <x v="8"/>
  </r>
  <r>
    <d v="2023-01-30T00:00:00"/>
    <n v="20873"/>
    <s v="Bob"/>
    <s v="Rolloff"/>
    <x v="1"/>
    <x v="5"/>
    <n v="2040"/>
    <n v="1.02"/>
    <n v="0"/>
    <m/>
    <m/>
    <x v="4"/>
    <s v="OP OCC"/>
    <x v="1"/>
    <x v="8"/>
  </r>
  <r>
    <d v="2023-01-30T00:00:00"/>
    <n v="20897"/>
    <s v="Bob"/>
    <s v="Rolloff"/>
    <x v="1"/>
    <x v="5"/>
    <n v="1700"/>
    <n v="0.85"/>
    <n v="0"/>
    <m/>
    <m/>
    <x v="4"/>
    <s v="OP OCC"/>
    <x v="1"/>
    <x v="8"/>
  </r>
  <r>
    <d v="2023-01-30T00:00:00"/>
    <m/>
    <s v="Dave"/>
    <s v="Rolloff"/>
    <x v="1"/>
    <x v="5"/>
    <m/>
    <n v="0"/>
    <n v="0"/>
    <s v="Relocate"/>
    <s v="12797190-002"/>
    <x v="1"/>
    <s v="Weyco Ash Box (1st)"/>
    <x v="1"/>
    <x v="8"/>
  </r>
  <r>
    <d v="2023-01-31T00:00:00"/>
    <m/>
    <s v="Paul"/>
    <s v="Rolloff"/>
    <x v="1"/>
    <x v="5"/>
    <m/>
    <n v="0"/>
    <n v="0"/>
    <s v="Relocate"/>
    <s v="127997190-002"/>
    <x v="1"/>
    <s v="Weyco Ash Box (2nd)"/>
    <x v="1"/>
    <x v="8"/>
  </r>
  <r>
    <d v="2023-01-31T00:00:00"/>
    <m/>
    <s v="Bob"/>
    <s v="Rolloff"/>
    <x v="0"/>
    <x v="5"/>
    <m/>
    <n v="0"/>
    <n v="0"/>
    <s v="Delivery"/>
    <s v="12803386-002"/>
    <x v="0"/>
    <m/>
    <x v="1"/>
    <x v="8"/>
  </r>
  <r>
    <d v="2023-01-31T00:00:00"/>
    <m/>
    <s v="Bob"/>
    <s v="Rolloff"/>
    <x v="0"/>
    <x v="5"/>
    <m/>
    <n v="0"/>
    <n v="0"/>
    <s v="Delivery"/>
    <n v="12804785"/>
    <x v="0"/>
    <m/>
    <x v="1"/>
    <x v="8"/>
  </r>
  <r>
    <d v="2023-02-01T00:00:00"/>
    <n v="20987"/>
    <s v="Chad"/>
    <s v="Rolloff"/>
    <x v="1"/>
    <x v="5"/>
    <n v="2620"/>
    <n v="1.31"/>
    <n v="0"/>
    <m/>
    <m/>
    <x v="4"/>
    <s v="SB OCC"/>
    <x v="1"/>
    <x v="9"/>
  </r>
  <r>
    <d v="2023-02-01T00:00:00"/>
    <d v="1957-06-11T00:00:00"/>
    <s v="Chad"/>
    <s v="Rolloff"/>
    <x v="1"/>
    <x v="5"/>
    <n v="10640"/>
    <n v="5.32"/>
    <n v="0"/>
    <m/>
    <m/>
    <x v="6"/>
    <s v="OP Glass"/>
    <x v="1"/>
    <x v="9"/>
  </r>
  <r>
    <d v="2023-02-01T00:00:00"/>
    <m/>
    <s v="Bob"/>
    <s v="Rolloff"/>
    <x v="0"/>
    <x v="5"/>
    <m/>
    <n v="0"/>
    <n v="0"/>
    <s v="Delivery"/>
    <s v="268361-002"/>
    <x v="0"/>
    <m/>
    <x v="1"/>
    <x v="9"/>
  </r>
  <r>
    <d v="2023-02-01T00:00:00"/>
    <n v="20697"/>
    <s v="Bob"/>
    <s v="Rolloff"/>
    <x v="1"/>
    <x v="5"/>
    <n v="1320"/>
    <n v="0.66"/>
    <n v="0"/>
    <m/>
    <s v="268662-002"/>
    <x v="1"/>
    <s v="SHOA Comingle"/>
    <x v="1"/>
    <x v="9"/>
  </r>
  <r>
    <d v="2023-02-01T00:00:00"/>
    <d v="1957-06-02T00:00:00"/>
    <s v="Chad"/>
    <s v="Rolloff"/>
    <x v="1"/>
    <x v="5"/>
    <n v="1920"/>
    <n v="0.96"/>
    <n v="0"/>
    <m/>
    <m/>
    <x v="6"/>
    <s v="SHOA Glass"/>
    <x v="1"/>
    <x v="9"/>
  </r>
  <r>
    <d v="2023-02-01T00:00:00"/>
    <m/>
    <s v="Dave"/>
    <s v="Rolloff"/>
    <x v="0"/>
    <x v="5"/>
    <m/>
    <n v="0"/>
    <n v="0"/>
    <s v="Delivery"/>
    <s v="270754-002"/>
    <x v="0"/>
    <m/>
    <x v="1"/>
    <x v="9"/>
  </r>
  <r>
    <d v="2023-02-01T00:00:00"/>
    <m/>
    <s v="dave"/>
    <s v="Rolloff"/>
    <x v="0"/>
    <x v="5"/>
    <m/>
    <n v="0"/>
    <n v="0"/>
    <s v="Delivery"/>
    <s v="12804747-002"/>
    <x v="0"/>
    <m/>
    <x v="1"/>
    <x v="9"/>
  </r>
  <r>
    <d v="2023-02-02T00:00:00"/>
    <m/>
    <s v="Paul"/>
    <s v="Rolloff"/>
    <x v="1"/>
    <x v="5"/>
    <m/>
    <n v="0"/>
    <n v="0"/>
    <s v="Relocate"/>
    <s v="12797190-002"/>
    <x v="1"/>
    <s v="Weyco Ash Box (1st)"/>
    <x v="1"/>
    <x v="9"/>
  </r>
  <r>
    <d v="2023-02-02T00:00:00"/>
    <n v="210043"/>
    <s v="Chad"/>
    <s v="Rolloff"/>
    <x v="1"/>
    <x v="5"/>
    <n v="2960"/>
    <n v="1.48"/>
    <n v="0"/>
    <m/>
    <m/>
    <x v="1"/>
    <s v="SB Comingle"/>
    <x v="1"/>
    <x v="9"/>
  </r>
  <r>
    <d v="2023-02-02T00:00:00"/>
    <n v="21054"/>
    <s v="Chad"/>
    <s v="Rolloff"/>
    <x v="1"/>
    <x v="5"/>
    <n v="2520"/>
    <n v="1.26"/>
    <n v="0"/>
    <m/>
    <m/>
    <x v="1"/>
    <s v="LB Comingle"/>
    <x v="1"/>
    <x v="9"/>
  </r>
  <r>
    <d v="2023-02-02T00:00:00"/>
    <n v="21063"/>
    <s v="Chad"/>
    <s v="Rolloff"/>
    <x v="1"/>
    <x v="5"/>
    <n v="1660"/>
    <n v="0.83"/>
    <n v="0"/>
    <m/>
    <m/>
    <x v="1"/>
    <s v="Menlo Comingle"/>
    <x v="1"/>
    <x v="9"/>
  </r>
  <r>
    <d v="2023-02-02T00:00:00"/>
    <n v="21065"/>
    <s v="Chad"/>
    <s v="Rolloff"/>
    <x v="1"/>
    <x v="5"/>
    <n v="1480"/>
    <n v="0.74"/>
    <n v="0"/>
    <m/>
    <m/>
    <x v="6"/>
    <s v="Menlo Gjlass"/>
    <x v="1"/>
    <x v="9"/>
  </r>
  <r>
    <d v="2023-02-02T00:00:00"/>
    <n v="21106"/>
    <s v="Chad"/>
    <s v="Rolloff"/>
    <x v="1"/>
    <x v="5"/>
    <n v="2120"/>
    <n v="1.06"/>
    <n v="0"/>
    <m/>
    <m/>
    <x v="4"/>
    <s v="Ilw OCC"/>
    <x v="1"/>
    <x v="9"/>
  </r>
  <r>
    <d v="2023-02-03T00:00:00"/>
    <n v="21126"/>
    <s v="Chad"/>
    <s v="Rolloff"/>
    <x v="1"/>
    <x v="5"/>
    <n v="1840"/>
    <n v="0.92"/>
    <n v="0"/>
    <m/>
    <m/>
    <x v="4"/>
    <s v="OP OCC"/>
    <x v="1"/>
    <x v="9"/>
  </r>
  <r>
    <d v="2023-02-03T00:00:00"/>
    <n v="21144"/>
    <s v="Bob"/>
    <s v="Rolloff"/>
    <x v="1"/>
    <x v="5"/>
    <n v="1840"/>
    <n v="0.92"/>
    <n v="0"/>
    <m/>
    <s v="268662-002"/>
    <x v="4"/>
    <s v="SHOA OCC"/>
    <x v="1"/>
    <x v="9"/>
  </r>
  <r>
    <d v="2023-02-03T00:00:00"/>
    <n v="21136"/>
    <s v="Paul"/>
    <s v="Rolloff"/>
    <x v="1"/>
    <x v="5"/>
    <n v="1500"/>
    <n v="0.75"/>
    <n v="0"/>
    <m/>
    <m/>
    <x v="4"/>
    <s v="Weyco OCC"/>
    <x v="1"/>
    <x v="9"/>
  </r>
  <r>
    <d v="2023-02-03T00:00:00"/>
    <n v="21079"/>
    <s v="Paul"/>
    <s v="Rolloff"/>
    <x v="1"/>
    <x v="5"/>
    <n v="2040"/>
    <n v="1.02"/>
    <n v="0"/>
    <m/>
    <m/>
    <x v="1"/>
    <s v="BC Comingle"/>
    <x v="1"/>
    <x v="9"/>
  </r>
  <r>
    <d v="2023-02-03T00:00:00"/>
    <n v="21083"/>
    <s v="Paul"/>
    <s v="Rolloff"/>
    <x v="1"/>
    <x v="5"/>
    <n v="2180"/>
    <n v="1.0900000000000001"/>
    <n v="0"/>
    <m/>
    <m/>
    <x v="6"/>
    <s v="BC Glass"/>
    <x v="1"/>
    <x v="9"/>
  </r>
  <r>
    <d v="2023-02-03T00:00:00"/>
    <n v="21140"/>
    <s v="Paul"/>
    <s v="Rolloff"/>
    <x v="1"/>
    <x v="5"/>
    <n v="1900"/>
    <n v="0.95"/>
    <n v="0"/>
    <m/>
    <m/>
    <x v="4"/>
    <s v="SB OCC"/>
    <x v="1"/>
    <x v="9"/>
  </r>
  <r>
    <d v="2023-02-04T00:00:00"/>
    <n v="21183"/>
    <s v="Paul"/>
    <s v="Rolloff"/>
    <x v="1"/>
    <x v="5"/>
    <n v="1720"/>
    <n v="0.86"/>
    <n v="0"/>
    <m/>
    <m/>
    <x v="4"/>
    <s v="LB OCC"/>
    <x v="1"/>
    <x v="9"/>
  </r>
  <r>
    <d v="2023-02-06T00:00:00"/>
    <m/>
    <s v="Bob"/>
    <s v="Rolloff"/>
    <x v="0"/>
    <x v="5"/>
    <m/>
    <n v="0"/>
    <n v="0"/>
    <s v="Delivery"/>
    <s v="273556-002"/>
    <x v="0"/>
    <m/>
    <x v="1"/>
    <x v="9"/>
  </r>
  <r>
    <d v="2023-02-04T00:00:00"/>
    <m/>
    <s v="Paul"/>
    <s v="Rolloff"/>
    <x v="1"/>
    <x v="5"/>
    <m/>
    <n v="0"/>
    <n v="0"/>
    <s v="Relocate"/>
    <s v="12797190-002"/>
    <x v="1"/>
    <s v="Weyco Ash Box (2nd)"/>
    <x v="1"/>
    <x v="9"/>
  </r>
  <r>
    <d v="2023-02-06T00:00:00"/>
    <m/>
    <s v="Paul"/>
    <s v="Rolloff"/>
    <x v="1"/>
    <x v="5"/>
    <m/>
    <n v="0"/>
    <n v="0"/>
    <s v="Relocate"/>
    <s v="12797190-002"/>
    <x v="1"/>
    <s v="Weyco Ash Box (1st)"/>
    <x v="1"/>
    <x v="9"/>
  </r>
  <r>
    <d v="2023-02-07T00:00:00"/>
    <n v="21299"/>
    <s v="Bob"/>
    <s v="Rolloff"/>
    <x v="1"/>
    <x v="5"/>
    <n v="2520"/>
    <n v="1.26"/>
    <n v="0"/>
    <m/>
    <m/>
    <x v="1"/>
    <s v="OP Comingle"/>
    <x v="1"/>
    <x v="9"/>
  </r>
  <r>
    <d v="2023-02-07T00:00:00"/>
    <m/>
    <s v="Bob"/>
    <s v="Rolloff"/>
    <x v="0"/>
    <x v="5"/>
    <m/>
    <n v="0"/>
    <n v="0"/>
    <s v="Delivery"/>
    <s v="271495-002"/>
    <x v="0"/>
    <m/>
    <x v="1"/>
    <x v="9"/>
  </r>
  <r>
    <d v="2023-02-07T00:00:00"/>
    <m/>
    <s v="Dave"/>
    <s v="Rolloff"/>
    <x v="1"/>
    <x v="5"/>
    <m/>
    <n v="0"/>
    <n v="0"/>
    <s v="Relocate"/>
    <s v="12797190-002"/>
    <x v="1"/>
    <s v="Weyco Ash Box (2nd)"/>
    <x v="1"/>
    <x v="9"/>
  </r>
  <r>
    <d v="2023-02-08T00:00:00"/>
    <n v="21348"/>
    <s v="Bob"/>
    <s v="Rolloff"/>
    <x v="1"/>
    <x v="5"/>
    <n v="1380"/>
    <n v="0.69"/>
    <n v="0"/>
    <m/>
    <m/>
    <x v="1"/>
    <s v="Chinook Comingle"/>
    <x v="1"/>
    <x v="9"/>
  </r>
  <r>
    <d v="2023-02-08T00:00:00"/>
    <n v="21349"/>
    <s v="Bob"/>
    <s v="Rolloff"/>
    <x v="1"/>
    <x v="5"/>
    <n v="2120"/>
    <n v="1.06"/>
    <n v="0"/>
    <m/>
    <m/>
    <x v="6"/>
    <s v="Chinook Glass"/>
    <x v="1"/>
    <x v="9"/>
  </r>
  <r>
    <d v="2023-02-08T00:00:00"/>
    <n v="21359"/>
    <s v="Bob"/>
    <s v="Rolloff"/>
    <x v="1"/>
    <x v="5"/>
    <n v="1660"/>
    <n v="0.83"/>
    <n v="0"/>
    <m/>
    <m/>
    <x v="1"/>
    <s v="Ilw Comingle"/>
    <x v="1"/>
    <x v="9"/>
  </r>
  <r>
    <d v="2023-02-08T00:00:00"/>
    <n v="21362"/>
    <s v="Bob"/>
    <s v="Rolloff"/>
    <x v="1"/>
    <x v="5"/>
    <n v="1940"/>
    <n v="0.97"/>
    <n v="0"/>
    <m/>
    <m/>
    <x v="6"/>
    <s v="Ilw Glass"/>
    <x v="1"/>
    <x v="9"/>
  </r>
  <r>
    <d v="2023-02-08T00:00:00"/>
    <m/>
    <s v="Dave"/>
    <s v="Rolloff"/>
    <x v="0"/>
    <x v="5"/>
    <m/>
    <n v="0"/>
    <n v="0"/>
    <s v="Delivery"/>
    <s v="264393-002"/>
    <x v="0"/>
    <m/>
    <x v="1"/>
    <x v="9"/>
  </r>
  <r>
    <d v="2023-02-09T00:00:00"/>
    <n v="21392"/>
    <s v="Paul"/>
    <s v="Rolloff"/>
    <x v="1"/>
    <x v="5"/>
    <n v="10440"/>
    <n v="5.22"/>
    <n v="0"/>
    <m/>
    <m/>
    <x v="6"/>
    <s v="SB Glass"/>
    <x v="1"/>
    <x v="9"/>
  </r>
  <r>
    <d v="2023-02-09T00:00:00"/>
    <n v="21396"/>
    <s v="Paul"/>
    <s v="Rolloff"/>
    <x v="1"/>
    <x v="5"/>
    <n v="2260"/>
    <n v="1.1299999999999999"/>
    <n v="0"/>
    <m/>
    <m/>
    <x v="4"/>
    <s v="SB OCC"/>
    <x v="1"/>
    <x v="9"/>
  </r>
  <r>
    <d v="2023-02-09T00:00:00"/>
    <m/>
    <s v="Bob"/>
    <s v="Rolloff"/>
    <x v="1"/>
    <x v="5"/>
    <m/>
    <n v="0"/>
    <n v="0"/>
    <s v="Relocate"/>
    <s v="12797190-002"/>
    <x v="1"/>
    <s v="Weyco Ash Box (1st)"/>
    <x v="1"/>
    <x v="9"/>
  </r>
  <r>
    <d v="2023-02-09T00:00:00"/>
    <n v="21390"/>
    <s v="Dave"/>
    <s v="Rolloff"/>
    <x v="1"/>
    <x v="5"/>
    <n v="2180"/>
    <n v="1.0900000000000001"/>
    <n v="0"/>
    <m/>
    <m/>
    <x v="4"/>
    <s v="OP OCC"/>
    <x v="1"/>
    <x v="9"/>
  </r>
  <r>
    <d v="2023-02-09T00:00:00"/>
    <m/>
    <s v="Dave"/>
    <s v="Rolloff"/>
    <x v="0"/>
    <x v="5"/>
    <m/>
    <n v="0"/>
    <n v="0"/>
    <s v="Delivery"/>
    <n v="12804831"/>
    <x v="0"/>
    <m/>
    <x v="1"/>
    <x v="9"/>
  </r>
  <r>
    <d v="2023-02-09T00:00:00"/>
    <m/>
    <s v="Dave"/>
    <s v="Rolloff"/>
    <x v="0"/>
    <x v="5"/>
    <m/>
    <n v="0"/>
    <n v="0"/>
    <s v="Delivery"/>
    <s v="268699-002"/>
    <x v="0"/>
    <m/>
    <x v="1"/>
    <x v="9"/>
  </r>
  <r>
    <d v="2023-02-10T00:00:00"/>
    <m/>
    <s v="Dave"/>
    <s v="Rolloff"/>
    <x v="0"/>
    <x v="5"/>
    <m/>
    <n v="0"/>
    <n v="0"/>
    <s v="Delivery"/>
    <s v="265858-002"/>
    <x v="0"/>
    <m/>
    <x v="1"/>
    <x v="9"/>
  </r>
  <r>
    <d v="2023-02-10T00:00:00"/>
    <m/>
    <s v="Dave"/>
    <s v="Rolloff"/>
    <x v="0"/>
    <x v="5"/>
    <m/>
    <n v="0"/>
    <n v="0"/>
    <s v="Delivery"/>
    <s v="265858-002"/>
    <x v="0"/>
    <s v="2nd box"/>
    <x v="1"/>
    <x v="9"/>
  </r>
  <r>
    <d v="2023-02-10T00:00:00"/>
    <n v="21444"/>
    <s v="Dave"/>
    <s v="Rolloff"/>
    <x v="1"/>
    <x v="5"/>
    <n v="2100"/>
    <n v="1.05"/>
    <n v="0"/>
    <m/>
    <m/>
    <x v="4"/>
    <s v="LB OCC"/>
    <x v="1"/>
    <x v="9"/>
  </r>
  <r>
    <d v="2023-02-10T00:00:00"/>
    <n v="21453"/>
    <s v="Dave"/>
    <s v="Rolloff"/>
    <x v="1"/>
    <x v="5"/>
    <n v="1360"/>
    <n v="0.68"/>
    <n v="0"/>
    <m/>
    <m/>
    <x v="6"/>
    <s v="Nas Glass"/>
    <x v="1"/>
    <x v="9"/>
  </r>
  <r>
    <d v="2023-02-07T00:00:00"/>
    <n v="21285"/>
    <s v="Bob"/>
    <s v="Rolloff"/>
    <x v="1"/>
    <x v="5"/>
    <n v="1540"/>
    <n v="0.77"/>
    <n v="0"/>
    <m/>
    <m/>
    <x v="1"/>
    <s v="Nas Comingle"/>
    <x v="1"/>
    <x v="9"/>
  </r>
  <r>
    <d v="2023-02-10T00:00:00"/>
    <m/>
    <s v="chad/bob"/>
    <s v="Rolloff"/>
    <x v="1"/>
    <x v="5"/>
    <m/>
    <n v="0"/>
    <n v="0"/>
    <s v="Relocate"/>
    <s v="12797190-002"/>
    <x v="1"/>
    <s v="weyco ash box (2nd)"/>
    <x v="1"/>
    <x v="9"/>
  </r>
  <r>
    <d v="2023-02-13T00:00:00"/>
    <n v="21543"/>
    <s v="Bob"/>
    <s v="Rolloff"/>
    <x v="1"/>
    <x v="5"/>
    <n v="2360"/>
    <n v="1.18"/>
    <n v="0"/>
    <m/>
    <m/>
    <x v="4"/>
    <s v="BC OCC"/>
    <x v="1"/>
    <x v="9"/>
  </r>
  <r>
    <d v="2023-02-13T00:00:00"/>
    <m/>
    <s v="Paul"/>
    <s v="Rolloff"/>
    <x v="0"/>
    <x v="5"/>
    <m/>
    <n v="0"/>
    <n v="0"/>
    <s v="Delivery"/>
    <n v="12798519"/>
    <x v="0"/>
    <m/>
    <x v="1"/>
    <x v="9"/>
  </r>
  <r>
    <d v="2023-02-13T00:00:00"/>
    <m/>
    <s v="Paul"/>
    <s v="Rolloff"/>
    <x v="0"/>
    <x v="5"/>
    <m/>
    <n v="0"/>
    <n v="0"/>
    <s v="Delivery"/>
    <s v="265657-002"/>
    <x v="0"/>
    <m/>
    <x v="1"/>
    <x v="9"/>
  </r>
  <r>
    <d v="2023-02-13T00:00:00"/>
    <m/>
    <s v="Paul"/>
    <s v="Rolloff"/>
    <x v="1"/>
    <x v="5"/>
    <m/>
    <n v="0"/>
    <n v="0"/>
    <s v="Relocate"/>
    <s v="12797190-002"/>
    <x v="1"/>
    <s v="Weyco Ash Box (1st)"/>
    <x v="1"/>
    <x v="9"/>
  </r>
  <r>
    <d v="2023-02-13T00:00:00"/>
    <n v="21559"/>
    <s v="Paul"/>
    <s v="Rolloff"/>
    <x v="1"/>
    <x v="5"/>
    <n v="2400"/>
    <n v="1.2"/>
    <n v="0"/>
    <m/>
    <m/>
    <x v="4"/>
    <s v="Naselle  OCC"/>
    <x v="1"/>
    <x v="9"/>
  </r>
  <r>
    <d v="2023-02-13T00:00:00"/>
    <n v="21573"/>
    <s v="Paul"/>
    <s v="Rolloff"/>
    <x v="1"/>
    <x v="5"/>
    <n v="2100"/>
    <n v="1.05"/>
    <n v="0"/>
    <m/>
    <m/>
    <x v="4"/>
    <s v="Chinook OCC"/>
    <x v="1"/>
    <x v="9"/>
  </r>
  <r>
    <d v="2023-02-14T00:00:00"/>
    <n v="21605"/>
    <s v="Dave"/>
    <s v="Rolloff"/>
    <x v="1"/>
    <x v="5"/>
    <n v="2340"/>
    <n v="1.17"/>
    <n v="0"/>
    <m/>
    <s v="268662-002"/>
    <x v="4"/>
    <s v="SHOA OCC"/>
    <x v="1"/>
    <x v="9"/>
  </r>
  <r>
    <d v="2023-02-14T00:00:00"/>
    <n v="21617"/>
    <s v="Paul"/>
    <s v="Rolloff"/>
    <x v="1"/>
    <x v="5"/>
    <n v="2200"/>
    <n v="1.1000000000000001"/>
    <n v="0"/>
    <m/>
    <m/>
    <x v="4"/>
    <s v="SB OCC"/>
    <x v="1"/>
    <x v="9"/>
  </r>
  <r>
    <d v="2023-02-14T00:00:00"/>
    <m/>
    <s v="Paul"/>
    <s v="Rolloff"/>
    <x v="1"/>
    <x v="5"/>
    <m/>
    <n v="0"/>
    <n v="0"/>
    <s v="Relocate"/>
    <s v="12797190-002"/>
    <x v="1"/>
    <s v="Weyco Ash Box (2nd)"/>
    <x v="1"/>
    <x v="9"/>
  </r>
  <r>
    <d v="2023-02-15T00:00:00"/>
    <n v="21632"/>
    <s v="Bob"/>
    <s v="Rolloff"/>
    <x v="1"/>
    <x v="5"/>
    <n v="1840"/>
    <n v="0.92"/>
    <n v="0"/>
    <m/>
    <m/>
    <x v="4"/>
    <s v="LB OCC"/>
    <x v="1"/>
    <x v="9"/>
  </r>
  <r>
    <d v="2023-02-15T00:00:00"/>
    <m/>
    <s v="Bob"/>
    <s v="Rolloff"/>
    <x v="0"/>
    <x v="5"/>
    <m/>
    <n v="0"/>
    <n v="0"/>
    <s v="Delivery"/>
    <s v="260315-002"/>
    <x v="0"/>
    <m/>
    <x v="1"/>
    <x v="9"/>
  </r>
  <r>
    <d v="2023-02-15T00:00:00"/>
    <n v="21663"/>
    <s v="Bob"/>
    <s v="Rolloff"/>
    <x v="1"/>
    <x v="5"/>
    <n v="1960"/>
    <n v="0.98"/>
    <n v="0"/>
    <m/>
    <m/>
    <x v="4"/>
    <s v="OP OCC"/>
    <x v="1"/>
    <x v="9"/>
  </r>
  <r>
    <d v="2023-02-16T00:00:00"/>
    <n v="21692"/>
    <s v="Bob"/>
    <s v="Rolloff"/>
    <x v="1"/>
    <x v="5"/>
    <n v="2740"/>
    <n v="1.37"/>
    <n v="0"/>
    <m/>
    <m/>
    <x v="4"/>
    <s v="Menlo OCC"/>
    <x v="1"/>
    <x v="9"/>
  </r>
  <r>
    <d v="2023-02-16T00:00:00"/>
    <m/>
    <s v="Bob"/>
    <s v="Rolloff"/>
    <x v="0"/>
    <x v="5"/>
    <m/>
    <n v="0"/>
    <n v="0"/>
    <s v="Delivery"/>
    <s v="273909-002"/>
    <x v="0"/>
    <m/>
    <x v="1"/>
    <x v="9"/>
  </r>
  <r>
    <d v="2023-02-17T00:00:00"/>
    <m/>
    <s v="Paul"/>
    <s v="Rolloff"/>
    <x v="0"/>
    <x v="5"/>
    <m/>
    <n v="0"/>
    <n v="0"/>
    <s v="Delivery"/>
    <s v="262155-002"/>
    <x v="0"/>
    <m/>
    <x v="1"/>
    <x v="9"/>
  </r>
  <r>
    <d v="2023-02-17T00:00:00"/>
    <m/>
    <s v="Paul"/>
    <s v="Rolloff"/>
    <x v="0"/>
    <x v="5"/>
    <m/>
    <n v="0"/>
    <n v="0"/>
    <s v="Delivery"/>
    <n v="12800232"/>
    <x v="0"/>
    <m/>
    <x v="1"/>
    <x v="9"/>
  </r>
  <r>
    <d v="2023-02-17T00:00:00"/>
    <m/>
    <s v="Bob"/>
    <s v="Rolloff"/>
    <x v="0"/>
    <x v="5"/>
    <m/>
    <n v="0"/>
    <n v="0"/>
    <s v="Delivery"/>
    <n v="272314"/>
    <x v="0"/>
    <m/>
    <x v="1"/>
    <x v="9"/>
  </r>
  <r>
    <d v="2023-02-17T00:00:00"/>
    <n v="21794"/>
    <s v="Bob"/>
    <s v="Rolloff"/>
    <x v="1"/>
    <x v="5"/>
    <n v="1900"/>
    <n v="0.95"/>
    <n v="0"/>
    <m/>
    <m/>
    <x v="1"/>
    <s v="LB Comingle"/>
    <x v="1"/>
    <x v="9"/>
  </r>
  <r>
    <d v="2023-02-17T00:00:00"/>
    <n v="21798"/>
    <s v="Bob"/>
    <s v="Rolloff"/>
    <x v="1"/>
    <x v="5"/>
    <n v="1520"/>
    <n v="0.76"/>
    <n v="0"/>
    <m/>
    <s v="268662-002"/>
    <x v="1"/>
    <s v="SHOA Comingle"/>
    <x v="1"/>
    <x v="9"/>
  </r>
  <r>
    <d v="2023-02-17T00:00:00"/>
    <n v="21800"/>
    <s v="Bob"/>
    <s v="Rolloff"/>
    <x v="1"/>
    <x v="5"/>
    <n v="1740"/>
    <n v="0.87"/>
    <n v="0"/>
    <m/>
    <s v="268662-002"/>
    <x v="6"/>
    <s v="SHOA Glass"/>
    <x v="1"/>
    <x v="9"/>
  </r>
  <r>
    <d v="2023-02-20T00:00:00"/>
    <n v="21890"/>
    <s v="Bob"/>
    <s v="Rolloff"/>
    <x v="1"/>
    <x v="5"/>
    <n v="1620"/>
    <n v="0.81"/>
    <n v="0"/>
    <m/>
    <m/>
    <x v="4"/>
    <s v="SB OCC"/>
    <x v="1"/>
    <x v="9"/>
  </r>
  <r>
    <d v="2023-02-20T00:00:00"/>
    <n v="21878"/>
    <s v="Paul"/>
    <s v="Rolloff"/>
    <x v="1"/>
    <x v="5"/>
    <n v="1740"/>
    <n v="0.87"/>
    <n v="0"/>
    <m/>
    <m/>
    <x v="4"/>
    <s v="Ilw OCC"/>
    <x v="1"/>
    <x v="9"/>
  </r>
  <r>
    <d v="2023-02-21T00:00:00"/>
    <n v="21914"/>
    <s v="Bob"/>
    <s v="Rolloff"/>
    <x v="1"/>
    <x v="5"/>
    <n v="2080"/>
    <n v="1.04"/>
    <n v="0"/>
    <m/>
    <m/>
    <x v="4"/>
    <s v="LB OCC"/>
    <x v="1"/>
    <x v="9"/>
  </r>
  <r>
    <d v="2023-02-21T00:00:00"/>
    <n v="21939"/>
    <s v="Dave"/>
    <s v="Rolloff"/>
    <x v="1"/>
    <x v="5"/>
    <n v="2340"/>
    <n v="1.17"/>
    <n v="0"/>
    <m/>
    <m/>
    <x v="4"/>
    <s v="OP OCC"/>
    <x v="1"/>
    <x v="9"/>
  </r>
  <r>
    <d v="2023-02-22T00:00:00"/>
    <m/>
    <s v="Paul"/>
    <s v="Rolloff"/>
    <x v="0"/>
    <x v="5"/>
    <m/>
    <n v="0"/>
    <n v="0"/>
    <s v="Delivery"/>
    <s v="271787-003"/>
    <x v="0"/>
    <m/>
    <x v="1"/>
    <x v="9"/>
  </r>
  <r>
    <d v="2023-02-22T00:00:00"/>
    <m/>
    <s v="Dave"/>
    <s v="Rolloff"/>
    <x v="0"/>
    <x v="5"/>
    <m/>
    <n v="0"/>
    <n v="0"/>
    <s v="Delivery"/>
    <n v="12805141"/>
    <x v="0"/>
    <m/>
    <x v="1"/>
    <x v="9"/>
  </r>
  <r>
    <d v="2023-02-22T00:00:00"/>
    <m/>
    <s v="Dave"/>
    <s v="Rolloff"/>
    <x v="0"/>
    <x v="5"/>
    <m/>
    <n v="0"/>
    <n v="0"/>
    <s v="Delivery"/>
    <s v="262095-003"/>
    <x v="0"/>
    <m/>
    <x v="1"/>
    <x v="9"/>
  </r>
  <r>
    <d v="2023-02-22T00:00:00"/>
    <n v="22016"/>
    <s v="Dave"/>
    <s v="Rolloff"/>
    <x v="1"/>
    <x v="5"/>
    <n v="2700"/>
    <n v="1.35"/>
    <n v="0"/>
    <m/>
    <m/>
    <x v="1"/>
    <s v="OP Comingle"/>
    <x v="1"/>
    <x v="9"/>
  </r>
  <r>
    <d v="2023-02-23T00:00:00"/>
    <n v="22038"/>
    <s v="Dave"/>
    <s v="Rolloff"/>
    <x v="1"/>
    <x v="5"/>
    <n v="2480"/>
    <n v="1.24"/>
    <n v="0"/>
    <m/>
    <m/>
    <x v="1"/>
    <s v="SB Comingle"/>
    <x v="1"/>
    <x v="9"/>
  </r>
  <r>
    <d v="2023-02-24T00:00:00"/>
    <n v="22100"/>
    <s v="Dave"/>
    <s v="Rolloff"/>
    <x v="1"/>
    <x v="5"/>
    <n v="1740"/>
    <n v="0.87"/>
    <n v="0"/>
    <m/>
    <m/>
    <x v="4"/>
    <s v="OP OCC"/>
    <x v="1"/>
    <x v="9"/>
  </r>
  <r>
    <d v="2023-02-24T00:00:00"/>
    <n v="22114"/>
    <s v="Dave"/>
    <s v="Rolloff"/>
    <x v="1"/>
    <x v="5"/>
    <n v="2060"/>
    <n v="1.03"/>
    <n v="0"/>
    <m/>
    <m/>
    <x v="4"/>
    <s v="SHOA OCC"/>
    <x v="1"/>
    <x v="9"/>
  </r>
  <r>
    <d v="2023-02-27T00:00:00"/>
    <n v="22232"/>
    <s v="Paul"/>
    <s v="Rolloff"/>
    <x v="1"/>
    <x v="5"/>
    <n v="2040"/>
    <n v="1.02"/>
    <n v="0"/>
    <m/>
    <m/>
    <x v="4"/>
    <s v="SB OCC"/>
    <x v="1"/>
    <x v="9"/>
  </r>
  <r>
    <d v="2023-02-27T00:00:00"/>
    <m/>
    <s v="Paul"/>
    <s v="Rolloff"/>
    <x v="0"/>
    <x v="5"/>
    <m/>
    <n v="0"/>
    <n v="0"/>
    <s v="Delivery"/>
    <s v="264715-002"/>
    <x v="0"/>
    <m/>
    <x v="1"/>
    <x v="9"/>
  </r>
  <r>
    <d v="2023-02-27T00:00:00"/>
    <m/>
    <s v="Paul"/>
    <s v="Rolloff"/>
    <x v="0"/>
    <x v="5"/>
    <m/>
    <n v="0"/>
    <n v="0"/>
    <s v="Delivery"/>
    <s v="261798-002"/>
    <x v="0"/>
    <m/>
    <x v="1"/>
    <x v="9"/>
  </r>
  <r>
    <d v="2023-02-27T00:00:00"/>
    <m/>
    <s v="Paul"/>
    <s v="Rolloff"/>
    <x v="0"/>
    <x v="5"/>
    <m/>
    <n v="0"/>
    <n v="0"/>
    <s v="Delivery"/>
    <s v="272824-002"/>
    <x v="0"/>
    <m/>
    <x v="1"/>
    <x v="9"/>
  </r>
  <r>
    <d v="2023-02-28T00:00:00"/>
    <n v="22241"/>
    <s v="Dave"/>
    <s v="Rolloff"/>
    <x v="1"/>
    <x v="5"/>
    <n v="2160"/>
    <n v="1.08"/>
    <n v="0"/>
    <m/>
    <m/>
    <x v="4"/>
    <s v="LB OCC"/>
    <x v="1"/>
    <x v="9"/>
  </r>
  <r>
    <d v="2023-03-01T00:00:00"/>
    <m/>
    <s v="Dave"/>
    <s v="Rolloff"/>
    <x v="0"/>
    <x v="5"/>
    <m/>
    <n v="0"/>
    <n v="0"/>
    <s v="Delivery"/>
    <s v="262255-002"/>
    <x v="0"/>
    <m/>
    <x v="1"/>
    <x v="10"/>
  </r>
  <r>
    <d v="2023-03-01T00:00:00"/>
    <n v="22318"/>
    <s v="Dave"/>
    <s v="Rolloff"/>
    <x v="1"/>
    <x v="5"/>
    <n v="1040"/>
    <n v="0.52"/>
    <n v="0"/>
    <m/>
    <s v="12797190-002"/>
    <x v="4"/>
    <s v="Weyco OCC"/>
    <x v="1"/>
    <x v="10"/>
  </r>
  <r>
    <d v="2023-03-01T00:00:00"/>
    <n v="22331"/>
    <s v="Bob"/>
    <s v="Rolloff"/>
    <x v="1"/>
    <x v="5"/>
    <n v="1880"/>
    <n v="0.94"/>
    <n v="0"/>
    <m/>
    <m/>
    <x v="4"/>
    <s v="OP OCC"/>
    <x v="1"/>
    <x v="10"/>
  </r>
  <r>
    <d v="2023-03-02T00:00:00"/>
    <m/>
    <s v="Paul"/>
    <s v="Rolloff"/>
    <x v="0"/>
    <x v="5"/>
    <m/>
    <n v="0"/>
    <n v="0"/>
    <s v="Delivery"/>
    <n v="262601"/>
    <x v="0"/>
    <m/>
    <x v="1"/>
    <x v="10"/>
  </r>
  <r>
    <d v="2023-03-03T00:00:00"/>
    <m/>
    <s v="Dave"/>
    <s v="Rolloff"/>
    <x v="0"/>
    <x v="5"/>
    <m/>
    <n v="0"/>
    <n v="0"/>
    <s v="Delivery"/>
    <s v="273800-002"/>
    <x v="1"/>
    <m/>
    <x v="1"/>
    <x v="10"/>
  </r>
  <r>
    <d v="2023-03-06T00:00:00"/>
    <n v="22488"/>
    <s v="Dave"/>
    <s v="Rolloff"/>
    <x v="1"/>
    <x v="5"/>
    <n v="2080"/>
    <n v="1.04"/>
    <n v="0"/>
    <m/>
    <m/>
    <x v="4"/>
    <s v="LB OCC"/>
    <x v="1"/>
    <x v="10"/>
  </r>
  <r>
    <d v="2023-03-06T00:00:00"/>
    <n v="22496"/>
    <s v="Dave"/>
    <s v="Rolloff"/>
    <x v="1"/>
    <x v="5"/>
    <n v="2300"/>
    <n v="1.1499999999999999"/>
    <n v="0"/>
    <m/>
    <m/>
    <x v="4"/>
    <s v="ILW OCC"/>
    <x v="1"/>
    <x v="10"/>
  </r>
  <r>
    <d v="2023-03-07T00:00:00"/>
    <n v="22551"/>
    <s v="Dave"/>
    <s v="Rolloff"/>
    <x v="1"/>
    <x v="5"/>
    <n v="2340"/>
    <n v="1.17"/>
    <n v="0"/>
    <m/>
    <m/>
    <x v="1"/>
    <s v="OP Comingle"/>
    <x v="1"/>
    <x v="10"/>
  </r>
  <r>
    <d v="2023-03-07T00:00:00"/>
    <n v="22562"/>
    <s v="Dave"/>
    <s v="Rolloff"/>
    <x v="1"/>
    <x v="5"/>
    <n v="2180"/>
    <n v="1.0900000000000001"/>
    <n v="0"/>
    <m/>
    <m/>
    <x v="1"/>
    <s v="LB Comingle"/>
    <x v="1"/>
    <x v="10"/>
  </r>
  <r>
    <d v="2023-03-08T00:00:00"/>
    <n v="22619"/>
    <s v="Paul"/>
    <s v="Rolloff"/>
    <x v="1"/>
    <x v="5"/>
    <n v="2160"/>
    <n v="1.08"/>
    <n v="0"/>
    <m/>
    <m/>
    <x v="4"/>
    <s v="SB OCC"/>
    <x v="1"/>
    <x v="10"/>
  </r>
  <r>
    <d v="2023-03-08T00:00:00"/>
    <n v="22605"/>
    <s v="Dave"/>
    <s v="Rolloff"/>
    <x v="1"/>
    <x v="5"/>
    <n v="1400"/>
    <n v="0.7"/>
    <n v="0"/>
    <m/>
    <s v="268662-002"/>
    <x v="1"/>
    <s v="SHOA Comingle - haul w/glass"/>
    <x v="1"/>
    <x v="10"/>
  </r>
  <r>
    <d v="2023-03-08T00:00:00"/>
    <n v="262607"/>
    <s v="Dave"/>
    <s v="Rolloff"/>
    <x v="1"/>
    <x v="5"/>
    <n v="1680"/>
    <n v="0.84"/>
    <n v="0"/>
    <m/>
    <s v="268662-002"/>
    <x v="6"/>
    <s v="SHOA Glass - haul w/comingle"/>
    <x v="1"/>
    <x v="10"/>
  </r>
  <r>
    <d v="2023-03-09T00:00:00"/>
    <n v="22670"/>
    <s v="Bob"/>
    <s v="Rolloff"/>
    <x v="1"/>
    <x v="5"/>
    <n v="2140"/>
    <n v="1.07"/>
    <n v="0"/>
    <m/>
    <m/>
    <x v="4"/>
    <s v="OP Occ"/>
    <x v="1"/>
    <x v="10"/>
  </r>
  <r>
    <d v="2023-03-09T00:00:00"/>
    <n v="22675"/>
    <s v="Bob"/>
    <s v="Rolloff"/>
    <x v="1"/>
    <x v="5"/>
    <n v="2140"/>
    <n v="1.07"/>
    <n v="0"/>
    <m/>
    <m/>
    <x v="4"/>
    <s v="Naselle Occ"/>
    <x v="1"/>
    <x v="10"/>
  </r>
  <r>
    <d v="2023-03-09T00:00:00"/>
    <n v="22691"/>
    <s v="Bob"/>
    <s v="Rolloff"/>
    <x v="1"/>
    <x v="5"/>
    <n v="2220"/>
    <n v="1.1100000000000001"/>
    <n v="0"/>
    <m/>
    <s v="268662-002"/>
    <x v="4"/>
    <s v="SHOA Occ"/>
    <x v="1"/>
    <x v="10"/>
  </r>
  <r>
    <d v="2023-03-09T00:00:00"/>
    <m/>
    <s v="Paul"/>
    <s v="Rolloff"/>
    <x v="0"/>
    <x v="5"/>
    <m/>
    <n v="0"/>
    <n v="0"/>
    <s v="Delivery"/>
    <s v="261827-003"/>
    <x v="0"/>
    <m/>
    <x v="1"/>
    <x v="10"/>
  </r>
  <r>
    <d v="2023-03-10T00:00:00"/>
    <m/>
    <s v="Bob"/>
    <s v="Rolloff"/>
    <x v="0"/>
    <x v="5"/>
    <m/>
    <n v="0"/>
    <n v="0"/>
    <s v="Delivery"/>
    <s v="263044-002"/>
    <x v="0"/>
    <m/>
    <x v="1"/>
    <x v="10"/>
  </r>
  <r>
    <d v="2023-03-10T00:00:00"/>
    <m/>
    <s v="Bob"/>
    <s v="Rolloff"/>
    <x v="0"/>
    <x v="5"/>
    <m/>
    <n v="0"/>
    <n v="0"/>
    <s v="Delivery"/>
    <s v="267986-002"/>
    <x v="0"/>
    <m/>
    <x v="1"/>
    <x v="10"/>
  </r>
  <r>
    <d v="2023-03-10T00:00:00"/>
    <m/>
    <s v="Paul"/>
    <s v="Rolloff"/>
    <x v="1"/>
    <x v="5"/>
    <m/>
    <n v="0"/>
    <n v="0"/>
    <s v="Relocate"/>
    <s v="12797190-002"/>
    <x v="1"/>
    <s v="Weyco Ash box (1st)"/>
    <x v="1"/>
    <x v="10"/>
  </r>
  <r>
    <d v="2023-03-11T00:00:00"/>
    <m/>
    <s v="Dave"/>
    <s v="Rolloff"/>
    <x v="1"/>
    <x v="5"/>
    <m/>
    <n v="0"/>
    <n v="0"/>
    <s v="Relocate"/>
    <s v="12797190-002"/>
    <x v="1"/>
    <s v="Weyco Ash box (2nd)"/>
    <x v="1"/>
    <x v="10"/>
  </r>
  <r>
    <d v="2023-03-13T00:00:00"/>
    <n v="22825"/>
    <s v="Bob"/>
    <s v="Rolloff"/>
    <x v="1"/>
    <x v="5"/>
    <n v="2280"/>
    <n v="1.1399999999999999"/>
    <n v="0"/>
    <m/>
    <m/>
    <x v="4"/>
    <s v="OP OCC"/>
    <x v="1"/>
    <x v="10"/>
  </r>
  <r>
    <d v="2023-03-13T00:00:00"/>
    <n v="22813"/>
    <s v="Bob"/>
    <s v="Rolloff"/>
    <x v="1"/>
    <x v="5"/>
    <n v="2180"/>
    <n v="1.0900000000000001"/>
    <n v="0"/>
    <m/>
    <m/>
    <x v="4"/>
    <s v="LB OCC"/>
    <x v="1"/>
    <x v="10"/>
  </r>
  <r>
    <d v="2023-03-13T00:00:00"/>
    <m/>
    <s v="paul"/>
    <s v="Rolloff"/>
    <x v="1"/>
    <x v="5"/>
    <m/>
    <n v="0"/>
    <n v="0"/>
    <s v="Relocate"/>
    <s v="12797190-002"/>
    <x v="1"/>
    <s v="Weyco ash box (1st)"/>
    <x v="1"/>
    <x v="10"/>
  </r>
  <r>
    <d v="2023-03-14T00:00:00"/>
    <n v="22866"/>
    <s v="Bob"/>
    <s v="Rolloff"/>
    <x v="1"/>
    <x v="5"/>
    <n v="1560"/>
    <n v="0.78"/>
    <n v="0"/>
    <m/>
    <m/>
    <x v="4"/>
    <s v="SB OCC"/>
    <x v="1"/>
    <x v="10"/>
  </r>
  <r>
    <d v="2023-03-14T00:00:00"/>
    <m/>
    <s v="Bob"/>
    <s v="Rolloff"/>
    <x v="0"/>
    <x v="5"/>
    <m/>
    <n v="0"/>
    <n v="0"/>
    <s v="Delivery"/>
    <s v="270292-002"/>
    <x v="0"/>
    <m/>
    <x v="1"/>
    <x v="10"/>
  </r>
  <r>
    <d v="2023-03-14T00:00:00"/>
    <m/>
    <s v="Paul"/>
    <s v="Rolloff"/>
    <x v="0"/>
    <x v="5"/>
    <m/>
    <n v="0"/>
    <n v="0"/>
    <s v="Delivery"/>
    <n v="12799660"/>
    <x v="0"/>
    <m/>
    <x v="1"/>
    <x v="10"/>
  </r>
  <r>
    <d v="2023-03-14T00:00:00"/>
    <m/>
    <s v="Paul"/>
    <s v="Rolloff"/>
    <x v="1"/>
    <x v="5"/>
    <m/>
    <n v="0"/>
    <n v="0"/>
    <s v="Relocate"/>
    <s v="12797190-002"/>
    <x v="1"/>
    <s v="Weyco Ash box (2nd)"/>
    <x v="1"/>
    <x v="10"/>
  </r>
  <r>
    <d v="2023-03-15T00:00:00"/>
    <m/>
    <s v="Dave"/>
    <s v="Rolloff"/>
    <x v="0"/>
    <x v="5"/>
    <m/>
    <n v="0"/>
    <n v="0"/>
    <s v="Delivery"/>
    <s v="12804224-002"/>
    <x v="0"/>
    <m/>
    <x v="1"/>
    <x v="10"/>
  </r>
  <r>
    <d v="2023-03-16T00:00:00"/>
    <m/>
    <s v="Bob"/>
    <s v="Rolloff"/>
    <x v="0"/>
    <x v="5"/>
    <m/>
    <n v="0"/>
    <n v="0"/>
    <s v="Delivery"/>
    <s v="260315-002"/>
    <x v="0"/>
    <m/>
    <x v="1"/>
    <x v="10"/>
  </r>
  <r>
    <d v="2023-03-16T00:00:00"/>
    <n v="22998"/>
    <s v="Bob"/>
    <s v="Rolloff"/>
    <x v="1"/>
    <x v="5"/>
    <n v="1720"/>
    <n v="0.86"/>
    <n v="0"/>
    <m/>
    <m/>
    <x v="1"/>
    <s v="SB Comingle"/>
    <x v="1"/>
    <x v="10"/>
  </r>
  <r>
    <d v="2023-03-16T00:00:00"/>
    <m/>
    <s v="Paul"/>
    <s v="Rolloff"/>
    <x v="0"/>
    <x v="5"/>
    <m/>
    <n v="0"/>
    <n v="0"/>
    <s v="Delivery"/>
    <s v="270754-002"/>
    <x v="0"/>
    <m/>
    <x v="1"/>
    <x v="10"/>
  </r>
  <r>
    <d v="2023-03-16T00:00:00"/>
    <n v="23052"/>
    <s v="Paul"/>
    <s v="Rolloff"/>
    <x v="1"/>
    <x v="5"/>
    <n v="1440"/>
    <n v="0.72"/>
    <n v="0"/>
    <m/>
    <m/>
    <x v="1"/>
    <s v="Menlo Comingle"/>
    <x v="1"/>
    <x v="10"/>
  </r>
  <r>
    <d v="2023-03-16T00:00:00"/>
    <n v="23056"/>
    <s v="Paul"/>
    <s v="Rolloff"/>
    <x v="1"/>
    <x v="5"/>
    <n v="1040"/>
    <n v="0.52"/>
    <n v="0"/>
    <m/>
    <m/>
    <x v="6"/>
    <s v="Menlo Glass"/>
    <x v="1"/>
    <x v="10"/>
  </r>
  <r>
    <d v="2023-03-16T00:00:00"/>
    <m/>
    <s v="Paul"/>
    <s v="Rolloff"/>
    <x v="1"/>
    <x v="5"/>
    <m/>
    <n v="0"/>
    <n v="0"/>
    <s v="Relocate"/>
    <s v="12797190-002"/>
    <x v="1"/>
    <s v="Weyco Ash Box (1st)"/>
    <x v="1"/>
    <x v="10"/>
  </r>
  <r>
    <d v="2023-03-16T00:00:00"/>
    <n v="23022"/>
    <s v="Dave"/>
    <s v="Rolloff"/>
    <x v="1"/>
    <x v="5"/>
    <n v="1600"/>
    <n v="0.8"/>
    <n v="0"/>
    <m/>
    <m/>
    <x v="1"/>
    <s v="Ilw Comingle"/>
    <x v="1"/>
    <x v="10"/>
  </r>
  <r>
    <d v="2023-03-16T00:00:00"/>
    <n v="23025"/>
    <s v="Dave"/>
    <s v="Rolloff"/>
    <x v="1"/>
    <x v="5"/>
    <n v="2220"/>
    <n v="1.1100000000000001"/>
    <n v="0"/>
    <m/>
    <m/>
    <x v="6"/>
    <s v="Ilw Glass"/>
    <x v="1"/>
    <x v="10"/>
  </r>
  <r>
    <d v="2023-03-16T00:00:00"/>
    <m/>
    <s v="Dave"/>
    <s v="Rolloff"/>
    <x v="0"/>
    <x v="5"/>
    <m/>
    <n v="0"/>
    <n v="0"/>
    <s v="Delivery"/>
    <s v="267143-002"/>
    <x v="0"/>
    <m/>
    <x v="1"/>
    <x v="10"/>
  </r>
  <r>
    <d v="2023-03-16T00:00:00"/>
    <m/>
    <s v="Dave"/>
    <s v="Rolloff"/>
    <x v="0"/>
    <x v="5"/>
    <m/>
    <n v="0"/>
    <n v="0"/>
    <s v="Delivery"/>
    <s v="12801414-002"/>
    <x v="0"/>
    <m/>
    <x v="1"/>
    <x v="10"/>
  </r>
  <r>
    <d v="2023-03-17T00:00:00"/>
    <n v="23120"/>
    <s v="Dave"/>
    <s v="Rolloff"/>
    <x v="1"/>
    <x v="5"/>
    <n v="1780"/>
    <n v="0.89"/>
    <n v="0"/>
    <m/>
    <m/>
    <x v="4"/>
    <s v="Menlo Occ"/>
    <x v="1"/>
    <x v="10"/>
  </r>
  <r>
    <d v="2023-03-18T00:00:00"/>
    <n v="23167"/>
    <s v="Chad"/>
    <s v="Rolloff"/>
    <x v="1"/>
    <x v="5"/>
    <n v="1620"/>
    <n v="0.81"/>
    <n v="0"/>
    <m/>
    <m/>
    <x v="4"/>
    <s v="LB OCC"/>
    <x v="1"/>
    <x v="10"/>
  </r>
  <r>
    <d v="2023-03-18T00:00:00"/>
    <m/>
    <s v="Chad"/>
    <s v="Rolloff"/>
    <x v="1"/>
    <x v="5"/>
    <m/>
    <n v="0"/>
    <n v="0"/>
    <s v="Relocate"/>
    <s v="12797190-002"/>
    <x v="1"/>
    <s v="Weyco Ash Box (2nd)"/>
    <x v="1"/>
    <x v="10"/>
  </r>
  <r>
    <d v="2023-03-20T00:00:00"/>
    <n v="23212"/>
    <s v="Bob"/>
    <s v="Rolloff"/>
    <x v="1"/>
    <x v="5"/>
    <n v="2160"/>
    <n v="1.08"/>
    <n v="0"/>
    <m/>
    <s v="268662-002"/>
    <x v="4"/>
    <s v="SHOA OCC"/>
    <x v="1"/>
    <x v="10"/>
  </r>
  <r>
    <d v="2023-03-20T00:00:00"/>
    <n v="23214"/>
    <s v="Bob"/>
    <s v="Rolloff"/>
    <x v="1"/>
    <x v="5"/>
    <n v="2200"/>
    <n v="1.1000000000000001"/>
    <n v="0"/>
    <m/>
    <m/>
    <x v="4"/>
    <s v="SB OCC"/>
    <x v="1"/>
    <x v="10"/>
  </r>
  <r>
    <d v="2023-03-20T00:00:00"/>
    <n v="23249"/>
    <s v="Bob"/>
    <s v="Rolloff"/>
    <x v="1"/>
    <x v="5"/>
    <n v="11720"/>
    <n v="5.86"/>
    <n v="0"/>
    <m/>
    <m/>
    <x v="6"/>
    <s v="OP Glass"/>
    <x v="1"/>
    <x v="10"/>
  </r>
  <r>
    <d v="2023-03-20T00:00:00"/>
    <m/>
    <s v="Dave"/>
    <s v="Rolloff"/>
    <x v="1"/>
    <x v="5"/>
    <m/>
    <n v="0"/>
    <n v="0"/>
    <s v="Delivery"/>
    <s v="12797190-002"/>
    <x v="1"/>
    <s v="Weyco 2nd wood box"/>
    <x v="1"/>
    <x v="10"/>
  </r>
  <r>
    <d v="2023-03-20T00:00:00"/>
    <m/>
    <s v="Dave"/>
    <s v="Rolloff"/>
    <x v="1"/>
    <x v="5"/>
    <m/>
    <n v="0"/>
    <n v="0"/>
    <s v="Relocate"/>
    <s v="12797190-002"/>
    <x v="1"/>
    <s v="Weyco Ash Box (1st)"/>
    <x v="1"/>
    <x v="10"/>
  </r>
  <r>
    <d v="2023-03-21T00:00:00"/>
    <n v="23279"/>
    <s v="Paul"/>
    <s v="Rolloff"/>
    <x v="1"/>
    <x v="5"/>
    <n v="2020"/>
    <n v="1.01"/>
    <n v="0"/>
    <m/>
    <m/>
    <x v="4"/>
    <s v="OP Occ"/>
    <x v="1"/>
    <x v="10"/>
  </r>
  <r>
    <d v="2023-03-21T00:00:00"/>
    <m/>
    <s v="Paul"/>
    <s v="Rolloff"/>
    <x v="0"/>
    <x v="5"/>
    <m/>
    <n v="0"/>
    <n v="0"/>
    <s v="Delivery"/>
    <n v="12805141"/>
    <x v="0"/>
    <m/>
    <x v="1"/>
    <x v="10"/>
  </r>
  <r>
    <d v="2023-03-21T00:00:00"/>
    <n v="23270"/>
    <s v="Dave"/>
    <s v="Rolloff"/>
    <x v="1"/>
    <x v="5"/>
    <n v="2200"/>
    <n v="1.1000000000000001"/>
    <n v="0"/>
    <m/>
    <m/>
    <x v="4"/>
    <s v="Ilw OCC"/>
    <x v="1"/>
    <x v="10"/>
  </r>
  <r>
    <d v="2023-03-21T00:00:00"/>
    <n v="23300"/>
    <s v="Dave"/>
    <s v="Rolloff"/>
    <x v="1"/>
    <x v="5"/>
    <n v="2360"/>
    <n v="1.18"/>
    <n v="0"/>
    <m/>
    <m/>
    <x v="4"/>
    <s v="Chinook OCC"/>
    <x v="1"/>
    <x v="10"/>
  </r>
  <r>
    <d v="2023-03-22T00:00:00"/>
    <n v="23391"/>
    <s v="Bob"/>
    <s v="Rolloff"/>
    <x v="1"/>
    <x v="5"/>
    <n v="11020"/>
    <n v="5.51"/>
    <n v="0"/>
    <m/>
    <m/>
    <x v="6"/>
    <s v="LB Glass"/>
    <x v="1"/>
    <x v="10"/>
  </r>
  <r>
    <d v="2023-03-22T00:00:00"/>
    <n v="23176"/>
    <s v="Chad"/>
    <s v="Rolloff"/>
    <x v="1"/>
    <x v="5"/>
    <n v="1860"/>
    <n v="0.93"/>
    <n v="0"/>
    <m/>
    <m/>
    <x v="4"/>
    <s v="OP OCC"/>
    <x v="1"/>
    <x v="10"/>
  </r>
  <r>
    <d v="2023-03-22T00:00:00"/>
    <n v="23363"/>
    <s v="Bob"/>
    <s v="Rolloff"/>
    <x v="1"/>
    <x v="5"/>
    <n v="1980"/>
    <n v="0.99"/>
    <n v="0"/>
    <m/>
    <m/>
    <x v="1"/>
    <s v="OP Comingle"/>
    <x v="1"/>
    <x v="10"/>
  </r>
  <r>
    <d v="2023-03-22T00:00:00"/>
    <m/>
    <s v="Paul"/>
    <s v="Rolloff"/>
    <x v="1"/>
    <x v="5"/>
    <m/>
    <n v="0"/>
    <n v="0"/>
    <s v="Relocate"/>
    <s v="12797190-002"/>
    <x v="1"/>
    <s v="Weyco ash box (2nd)"/>
    <x v="1"/>
    <x v="10"/>
  </r>
  <r>
    <d v="2023-03-23T00:00:00"/>
    <n v="23437"/>
    <s v="Chad"/>
    <s v="Rolloff"/>
    <x v="1"/>
    <x v="5"/>
    <n v="2300"/>
    <n v="1.1499999999999999"/>
    <n v="0"/>
    <m/>
    <m/>
    <x v="1"/>
    <s v="LB Comongle"/>
    <x v="1"/>
    <x v="10"/>
  </r>
  <r>
    <d v="2023-03-23T00:00:00"/>
    <n v="23467"/>
    <s v="Chad"/>
    <s v="Rolloff"/>
    <x v="1"/>
    <x v="5"/>
    <n v="2180"/>
    <n v="1.0900000000000001"/>
    <n v="0"/>
    <m/>
    <m/>
    <x v="4"/>
    <s v="LB OCC"/>
    <x v="1"/>
    <x v="10"/>
  </r>
  <r>
    <d v="2023-03-24T00:00:00"/>
    <m/>
    <s v="Paul"/>
    <s v="Rolloff"/>
    <x v="1"/>
    <x v="5"/>
    <m/>
    <n v="0"/>
    <n v="0"/>
    <s v="Relocate"/>
    <s v="12797190-002"/>
    <x v="1"/>
    <s v="Weyco Ash Box (1st)"/>
    <x v="1"/>
    <x v="10"/>
  </r>
  <r>
    <d v="2023-03-24T00:00:00"/>
    <n v="23498"/>
    <s v="Paul"/>
    <s v="Rolloff"/>
    <x v="1"/>
    <x v="5"/>
    <n v="1900"/>
    <n v="0.95"/>
    <n v="0"/>
    <m/>
    <m/>
    <x v="4"/>
    <s v="SB OCC"/>
    <x v="1"/>
    <x v="10"/>
  </r>
  <r>
    <d v="2023-03-24T00:00:00"/>
    <m/>
    <s v="Bob"/>
    <s v="Rolloff"/>
    <x v="0"/>
    <x v="5"/>
    <m/>
    <n v="0"/>
    <n v="0"/>
    <s v="Delivery"/>
    <n v="12805558"/>
    <x v="0"/>
    <s v="x 2 30yd boxes"/>
    <x v="1"/>
    <x v="10"/>
  </r>
  <r>
    <d v="2023-03-27T00:00:00"/>
    <m/>
    <s v="Paul"/>
    <s v="Rolloff"/>
    <x v="1"/>
    <x v="5"/>
    <m/>
    <n v="0"/>
    <n v="0"/>
    <s v="Relocate"/>
    <s v="12797190-002"/>
    <x v="1"/>
    <s v="Weyco Ash Box (2nd)"/>
    <x v="1"/>
    <x v="10"/>
  </r>
  <r>
    <d v="2023-03-27T00:00:00"/>
    <n v="23597"/>
    <s v="Chad"/>
    <s v="Rolloff"/>
    <x v="1"/>
    <x v="5"/>
    <n v="1480"/>
    <n v="0.74"/>
    <n v="0"/>
    <m/>
    <m/>
    <x v="4"/>
    <s v="OP OCC"/>
    <x v="1"/>
    <x v="10"/>
  </r>
  <r>
    <d v="2023-03-27T00:00:00"/>
    <m/>
    <s v="Dave"/>
    <s v="Rolloff"/>
    <x v="0"/>
    <x v="5"/>
    <m/>
    <n v="0"/>
    <n v="0"/>
    <s v="Delivery"/>
    <n v="12805675"/>
    <x v="0"/>
    <m/>
    <x v="1"/>
    <x v="10"/>
  </r>
  <r>
    <d v="2023-03-28T00:00:00"/>
    <m/>
    <s v="Bob"/>
    <s v="Rolloff"/>
    <x v="0"/>
    <x v="5"/>
    <m/>
    <n v="0"/>
    <n v="0"/>
    <s v="Delivery"/>
    <s v="264166-002"/>
    <x v="0"/>
    <m/>
    <x v="1"/>
    <x v="10"/>
  </r>
  <r>
    <d v="2023-03-28T00:00:00"/>
    <m/>
    <s v="Paul"/>
    <s v="Rolloff"/>
    <x v="0"/>
    <x v="5"/>
    <m/>
    <n v="0"/>
    <n v="0"/>
    <s v="Delivery"/>
    <n v="1280556"/>
    <x v="0"/>
    <m/>
    <x v="1"/>
    <x v="10"/>
  </r>
  <r>
    <d v="2023-03-28T00:00:00"/>
    <m/>
    <s v="Paul"/>
    <s v="Rolloff"/>
    <x v="0"/>
    <x v="5"/>
    <m/>
    <n v="0"/>
    <n v="0"/>
    <s v="Delivery"/>
    <s v="12801303-002"/>
    <x v="0"/>
    <m/>
    <x v="1"/>
    <x v="10"/>
  </r>
  <r>
    <d v="2023-03-28T00:00:00"/>
    <m/>
    <s v="Paul"/>
    <s v="Rolloff"/>
    <x v="1"/>
    <x v="5"/>
    <m/>
    <n v="0"/>
    <n v="0"/>
    <s v="Relocate"/>
    <s v="12797190-002"/>
    <x v="1"/>
    <s v="Weyco Ash Box (1st)"/>
    <x v="1"/>
    <x v="10"/>
  </r>
  <r>
    <d v="2023-03-28T00:00:00"/>
    <n v="23707"/>
    <s v="Dave"/>
    <s v="Rolloff"/>
    <x v="1"/>
    <x v="5"/>
    <n v="2200"/>
    <n v="1.1000000000000001"/>
    <n v="0"/>
    <m/>
    <m/>
    <x v="1"/>
    <s v="OP Comingle"/>
    <x v="1"/>
    <x v="10"/>
  </r>
  <r>
    <d v="2023-03-28T00:00:00"/>
    <n v="23715"/>
    <s v="Dave"/>
    <s v="Rolloff"/>
    <x v="1"/>
    <x v="5"/>
    <n v="1700"/>
    <n v="0.85"/>
    <n v="0"/>
    <m/>
    <m/>
    <x v="1"/>
    <s v="SB Comingle"/>
    <x v="1"/>
    <x v="10"/>
  </r>
  <r>
    <d v="2023-03-29T00:00:00"/>
    <n v="23739"/>
    <s v="Bob"/>
    <s v="Rolloff"/>
    <x v="1"/>
    <x v="5"/>
    <n v="3260"/>
    <n v="1.63"/>
    <n v="0"/>
    <m/>
    <s v="268662-002"/>
    <x v="1"/>
    <s v="SHOA Comingle"/>
    <x v="1"/>
    <x v="10"/>
  </r>
  <r>
    <d v="2023-03-29T00:00:00"/>
    <m/>
    <s v="Paul"/>
    <s v="Rolloff"/>
    <x v="0"/>
    <x v="5"/>
    <m/>
    <n v="0"/>
    <n v="0"/>
    <s v="Delivery"/>
    <s v="261798-002"/>
    <x v="0"/>
    <m/>
    <x v="1"/>
    <x v="10"/>
  </r>
  <r>
    <d v="2023-03-30T00:00:00"/>
    <m/>
    <s v="Bob"/>
    <s v="Rolloff"/>
    <x v="1"/>
    <x v="5"/>
    <m/>
    <n v="0"/>
    <n v="0"/>
    <s v="Relocate"/>
    <s v="12797190-002"/>
    <x v="1"/>
    <s v="Weyco Ash Box (2nd)"/>
    <x v="1"/>
    <x v="10"/>
  </r>
  <r>
    <d v="2023-03-30T00:00:00"/>
    <m/>
    <s v="Bob"/>
    <s v="Rolloff"/>
    <x v="1"/>
    <x v="5"/>
    <m/>
    <n v="0"/>
    <n v="0"/>
    <s v="Relocate"/>
    <s v="12797190-002"/>
    <x v="1"/>
    <s v="Weyco stick box relocated"/>
    <x v="1"/>
    <x v="10"/>
  </r>
  <r>
    <d v="2023-03-30T00:00:00"/>
    <n v="23825"/>
    <s v="Paul"/>
    <s v="Rolloff"/>
    <x v="1"/>
    <x v="5"/>
    <n v="2600"/>
    <n v="1.3"/>
    <n v="0"/>
    <m/>
    <s v="268662-002"/>
    <x v="4"/>
    <s v="SHOA OCC"/>
    <x v="1"/>
    <x v="10"/>
  </r>
  <r>
    <d v="2023-03-30T00:00:00"/>
    <m/>
    <s v="Paul"/>
    <s v="Rolloff"/>
    <x v="0"/>
    <x v="5"/>
    <m/>
    <n v="0"/>
    <n v="0"/>
    <s v="Delivery"/>
    <s v="266918-002"/>
    <x v="0"/>
    <m/>
    <x v="1"/>
    <x v="10"/>
  </r>
  <r>
    <d v="2023-03-30T00:00:00"/>
    <n v="23833"/>
    <s v="Paul"/>
    <s v="Rolloff"/>
    <x v="1"/>
    <x v="5"/>
    <n v="1820"/>
    <n v="0.91"/>
    <n v="0"/>
    <m/>
    <m/>
    <x v="4"/>
    <s v="LB OCC"/>
    <x v="1"/>
    <x v="10"/>
  </r>
  <r>
    <d v="2023-03-31T00:00:00"/>
    <m/>
    <s v="Paul"/>
    <s v="Rolloff"/>
    <x v="0"/>
    <x v="5"/>
    <m/>
    <n v="0"/>
    <n v="0"/>
    <s v="Delivery"/>
    <n v="271777"/>
    <x v="0"/>
    <m/>
    <x v="1"/>
    <x v="10"/>
  </r>
  <r>
    <d v="2023-04-03T00:00:00"/>
    <m/>
    <s v="Paul"/>
    <s v="Rolloff"/>
    <x v="1"/>
    <x v="5"/>
    <m/>
    <n v="0"/>
    <n v="0"/>
    <s v="Relocate"/>
    <s v="12797190-002"/>
    <x v="1"/>
    <s v="Weyco Ash Box (1st)"/>
    <x v="1"/>
    <x v="11"/>
  </r>
  <r>
    <d v="2023-04-03T00:00:00"/>
    <n v="23942"/>
    <s v="Bob"/>
    <s v="Rolloff"/>
    <x v="1"/>
    <x v="5"/>
    <n v="1960"/>
    <n v="0.98"/>
    <n v="0"/>
    <m/>
    <m/>
    <x v="4"/>
    <s v="OP OCC"/>
    <x v="1"/>
    <x v="11"/>
  </r>
  <r>
    <d v="2023-04-03T00:00:00"/>
    <n v="23946"/>
    <s v="Bob"/>
    <s v="Rolloff"/>
    <x v="1"/>
    <x v="5"/>
    <n v="2200"/>
    <n v="1.1000000000000001"/>
    <n v="0"/>
    <m/>
    <m/>
    <x v="4"/>
    <s v="SB OCC"/>
    <x v="1"/>
    <x v="11"/>
  </r>
  <r>
    <d v="2023-04-03T00:00:00"/>
    <n v="23961"/>
    <s v="Bob"/>
    <s v="Rolloff"/>
    <x v="1"/>
    <x v="5"/>
    <m/>
    <n v="0"/>
    <n v="0"/>
    <m/>
    <m/>
    <x v="4"/>
    <s v="Nas OCC"/>
    <x v="1"/>
    <x v="11"/>
  </r>
  <r>
    <d v="2023-04-03T00:00:00"/>
    <n v="23974"/>
    <s v="Bob"/>
    <s v="Rolloff"/>
    <x v="1"/>
    <x v="5"/>
    <m/>
    <n v="0"/>
    <n v="0"/>
    <m/>
    <m/>
    <x v="4"/>
    <s v="OP OCC"/>
    <x v="1"/>
    <x v="11"/>
  </r>
  <r>
    <d v="2023-04-03T00:00:00"/>
    <m/>
    <s v="Bob"/>
    <s v="Rolloff"/>
    <x v="0"/>
    <x v="5"/>
    <m/>
    <n v="0"/>
    <n v="0"/>
    <s v="Delivery"/>
    <n v="12805822"/>
    <x v="0"/>
    <m/>
    <x v="1"/>
    <x v="11"/>
  </r>
  <r>
    <d v="2023-04-03T00:00:00"/>
    <m/>
    <s v="Bob"/>
    <s v="Rolloff"/>
    <x v="0"/>
    <x v="5"/>
    <m/>
    <n v="0"/>
    <n v="0"/>
    <s v="Delivery"/>
    <m/>
    <x v="1"/>
    <m/>
    <x v="1"/>
    <x v="11"/>
  </r>
  <r>
    <d v="2023-04-04T00:00:00"/>
    <m/>
    <s v="Paul"/>
    <s v="Rolloff"/>
    <x v="0"/>
    <x v="5"/>
    <m/>
    <n v="0"/>
    <n v="0"/>
    <s v="Relocate"/>
    <s v="273937-001"/>
    <x v="0"/>
    <m/>
    <x v="0"/>
    <x v="11"/>
  </r>
  <r>
    <d v="2023-04-04T00:00:00"/>
    <n v="24048"/>
    <s v="Bob"/>
    <s v="Rolloff"/>
    <x v="1"/>
    <x v="5"/>
    <n v="2040"/>
    <n v="1.02"/>
    <n v="0"/>
    <m/>
    <m/>
    <x v="1"/>
    <s v="Nas Comingle"/>
    <x v="1"/>
    <x v="11"/>
  </r>
  <r>
    <d v="2023-04-04T00:00:00"/>
    <n v="24050"/>
    <s v="Bob"/>
    <s v="Rolloff"/>
    <x v="1"/>
    <x v="5"/>
    <n v="1860"/>
    <n v="0.93"/>
    <n v="0"/>
    <m/>
    <m/>
    <x v="6"/>
    <s v="Nas Glass"/>
    <x v="1"/>
    <x v="11"/>
  </r>
  <r>
    <d v="2023-04-04T00:00:00"/>
    <m/>
    <s v="Bob"/>
    <s v="Rolloff"/>
    <x v="0"/>
    <x v="5"/>
    <m/>
    <n v="0"/>
    <n v="0"/>
    <s v="Delivery"/>
    <n v="12805848"/>
    <x v="0"/>
    <m/>
    <x v="1"/>
    <x v="11"/>
  </r>
  <r>
    <d v="2023-04-05T00:00:00"/>
    <m/>
    <s v="Bob"/>
    <s v="Rolloff"/>
    <x v="0"/>
    <x v="5"/>
    <m/>
    <n v="0"/>
    <n v="0"/>
    <s v="Delivery"/>
    <n v="12805883"/>
    <x v="0"/>
    <m/>
    <x v="1"/>
    <x v="11"/>
  </r>
  <r>
    <d v="2023-04-05T00:00:00"/>
    <n v="24109"/>
    <s v="Bob"/>
    <s v="Rolloff"/>
    <x v="1"/>
    <x v="5"/>
    <n v="2480"/>
    <n v="1.24"/>
    <n v="0"/>
    <m/>
    <m/>
    <x v="4"/>
    <s v="LB OCC"/>
    <x v="1"/>
    <x v="11"/>
  </r>
  <r>
    <d v="2023-04-05T00:00:00"/>
    <m/>
    <s v="Paul"/>
    <s v="Rolloff"/>
    <x v="1"/>
    <x v="5"/>
    <m/>
    <n v="0"/>
    <n v="0"/>
    <s v="Relocate"/>
    <s v="12797190-002"/>
    <x v="1"/>
    <s v="Weyco ash box (2nd)"/>
    <x v="1"/>
    <x v="11"/>
  </r>
  <r>
    <d v="2023-04-06T00:00:00"/>
    <n v="24161"/>
    <s v="Bob"/>
    <s v="Rolloff"/>
    <x v="1"/>
    <x v="5"/>
    <n v="2080"/>
    <n v="1.04"/>
    <n v="0"/>
    <m/>
    <m/>
    <x v="4"/>
    <s v="SB OCC"/>
    <x v="1"/>
    <x v="11"/>
  </r>
  <r>
    <d v="2023-04-06T00:00:00"/>
    <n v="24172"/>
    <s v="Paul"/>
    <s v="Rolloff"/>
    <x v="1"/>
    <x v="5"/>
    <n v="1840"/>
    <n v="0.92"/>
    <n v="0"/>
    <m/>
    <m/>
    <x v="4"/>
    <s v="OP OCC"/>
    <x v="1"/>
    <x v="11"/>
  </r>
  <r>
    <d v="2023-04-07T00:00:00"/>
    <m/>
    <s v="Bob"/>
    <s v="Rolloff"/>
    <x v="0"/>
    <x v="5"/>
    <m/>
    <n v="0"/>
    <n v="0"/>
    <s v="Delivery"/>
    <n v="12805833"/>
    <x v="0"/>
    <m/>
    <x v="1"/>
    <x v="11"/>
  </r>
  <r>
    <d v="2023-04-07T00:00:00"/>
    <m/>
    <s v="Bob"/>
    <s v="Rolloff"/>
    <x v="0"/>
    <x v="5"/>
    <m/>
    <n v="0"/>
    <n v="0"/>
    <s v="Delivery"/>
    <s v="266450-002"/>
    <x v="0"/>
    <m/>
    <x v="1"/>
    <x v="11"/>
  </r>
  <r>
    <d v="2023-04-07T00:00:00"/>
    <n v="24202"/>
    <s v="Bob"/>
    <s v="Rolloff"/>
    <x v="1"/>
    <x v="5"/>
    <n v="2340"/>
    <n v="1.17"/>
    <n v="0"/>
    <m/>
    <m/>
    <x v="1"/>
    <s v="OP Comingle"/>
    <x v="1"/>
    <x v="11"/>
  </r>
  <r>
    <d v="2023-04-07T00:00:00"/>
    <m/>
    <s v="Paul"/>
    <s v="Rolloff"/>
    <x v="1"/>
    <x v="5"/>
    <m/>
    <n v="0"/>
    <n v="0"/>
    <s v="Delivery"/>
    <s v="12797190-002"/>
    <x v="1"/>
    <s v="weyco (replacement box)"/>
    <x v="1"/>
    <x v="11"/>
  </r>
  <r>
    <d v="2023-04-07T00:00:00"/>
    <m/>
    <s v="Paul"/>
    <s v="Rolloff"/>
    <x v="1"/>
    <x v="5"/>
    <m/>
    <n v="0"/>
    <n v="0"/>
    <s v="Relocate"/>
    <s v="12797190-002"/>
    <x v="1"/>
    <s v="Weyco Ash  box (1st)"/>
    <x v="1"/>
    <x v="11"/>
  </r>
  <r>
    <d v="2023-04-07T00:00:00"/>
    <n v="24221"/>
    <s v="Paul"/>
    <s v="Rolloff"/>
    <x v="1"/>
    <x v="5"/>
    <n v="1780"/>
    <n v="0.89"/>
    <n v="0"/>
    <m/>
    <m/>
    <x v="1"/>
    <s v="LB Comingle"/>
    <x v="1"/>
    <x v="11"/>
  </r>
  <r>
    <d v="2023-04-10T00:00:00"/>
    <n v="24240"/>
    <s v="Bob"/>
    <s v="Rolloff"/>
    <x v="1"/>
    <x v="5"/>
    <n v="1480"/>
    <n v="0.74"/>
    <n v="0"/>
    <m/>
    <m/>
    <x v="1"/>
    <s v="Chinook Comingle"/>
    <x v="1"/>
    <x v="11"/>
  </r>
  <r>
    <d v="2023-04-10T00:00:00"/>
    <n v="24308"/>
    <s v="Bob"/>
    <s v="Rolloff"/>
    <x v="1"/>
    <x v="5"/>
    <n v="2000"/>
    <n v="1"/>
    <n v="0"/>
    <m/>
    <m/>
    <x v="6"/>
    <s v="Chinook Glass"/>
    <x v="1"/>
    <x v="11"/>
  </r>
  <r>
    <d v="2023-04-10T00:00:00"/>
    <m/>
    <s v="dave"/>
    <s v="Rolloff"/>
    <x v="1"/>
    <x v="5"/>
    <m/>
    <n v="0"/>
    <n v="0"/>
    <s v="Relocate"/>
    <s v="12797190-002"/>
    <x v="1"/>
    <s v="Weyco Ash Box (2nd)"/>
    <x v="1"/>
    <x v="11"/>
  </r>
  <r>
    <d v="2023-04-10T00:00:00"/>
    <n v="24334"/>
    <s v="Paul"/>
    <s v="Rolloff"/>
    <x v="1"/>
    <x v="5"/>
    <n v="1920"/>
    <n v="0.96"/>
    <n v="0"/>
    <m/>
    <m/>
    <x v="1"/>
    <s v="SB Comingle"/>
    <x v="1"/>
    <x v="11"/>
  </r>
  <r>
    <d v="2023-04-11T00:00:00"/>
    <n v="24362"/>
    <s v="Dave"/>
    <s v="Rolloff"/>
    <x v="1"/>
    <x v="5"/>
    <n v="2260"/>
    <n v="1.1299999999999999"/>
    <n v="0"/>
    <m/>
    <m/>
    <x v="4"/>
    <s v="SHOA OCC"/>
    <x v="1"/>
    <x v="11"/>
  </r>
  <r>
    <d v="2023-04-11T00:00:00"/>
    <m/>
    <s v="Dave"/>
    <s v="Rolloff"/>
    <x v="1"/>
    <x v="5"/>
    <m/>
    <n v="0"/>
    <n v="0"/>
    <s v="Relocate"/>
    <s v="12797190-002"/>
    <x v="1"/>
    <s v="Weyco Ash Box (1st)"/>
    <x v="1"/>
    <x v="11"/>
  </r>
  <r>
    <d v="2023-04-12T00:00:00"/>
    <m/>
    <s v="Bob"/>
    <s v="Rolloff"/>
    <x v="0"/>
    <x v="5"/>
    <m/>
    <n v="0"/>
    <n v="0"/>
    <s v="Delivery"/>
    <n v="12805835"/>
    <x v="0"/>
    <m/>
    <x v="1"/>
    <x v="11"/>
  </r>
  <r>
    <d v="2023-04-12T00:00:00"/>
    <n v="24463"/>
    <s v="Bob"/>
    <s v="Rolloff"/>
    <x v="1"/>
    <x v="5"/>
    <n v="1920"/>
    <n v="0.96"/>
    <n v="0"/>
    <m/>
    <m/>
    <x v="4"/>
    <s v="OP OCC"/>
    <x v="1"/>
    <x v="11"/>
  </r>
  <r>
    <d v="2023-04-12T00:00:00"/>
    <m/>
    <s v="Paul"/>
    <s v="Rolloff"/>
    <x v="0"/>
    <x v="5"/>
    <m/>
    <n v="0"/>
    <n v="0"/>
    <s v="Delivery"/>
    <s v="273909-002"/>
    <x v="0"/>
    <m/>
    <x v="1"/>
    <x v="11"/>
  </r>
  <r>
    <d v="2023-04-13T00:00:00"/>
    <m/>
    <s v="Bob"/>
    <s v="Rolloff"/>
    <x v="0"/>
    <x v="5"/>
    <m/>
    <n v="0"/>
    <n v="0"/>
    <s v="Delivery"/>
    <n v="12806056"/>
    <x v="0"/>
    <m/>
    <x v="1"/>
    <x v="11"/>
  </r>
  <r>
    <d v="2023-04-13T00:00:00"/>
    <m/>
    <s v="Paul"/>
    <s v="Rolloff"/>
    <x v="0"/>
    <x v="5"/>
    <m/>
    <n v="0"/>
    <n v="0"/>
    <s v="Delivery"/>
    <s v="12797190-001"/>
    <x v="0"/>
    <s v="Weyco Trash (2nd box)"/>
    <x v="1"/>
    <x v="11"/>
  </r>
  <r>
    <d v="2023-04-13T00:00:00"/>
    <m/>
    <s v="Paul"/>
    <s v="Rolloff"/>
    <x v="1"/>
    <x v="5"/>
    <m/>
    <n v="0"/>
    <n v="0"/>
    <s v="Relocate"/>
    <s v="12797190-002"/>
    <x v="1"/>
    <s v="Weyco Ash box (2nd)"/>
    <x v="1"/>
    <x v="11"/>
  </r>
  <r>
    <d v="2023-04-13T00:00:00"/>
    <n v="24503"/>
    <s v="Paul"/>
    <s v="Rolloff"/>
    <x v="1"/>
    <x v="5"/>
    <n v="2100"/>
    <n v="1.05"/>
    <n v="0"/>
    <m/>
    <m/>
    <x v="4"/>
    <s v="SB OCC"/>
    <x v="1"/>
    <x v="11"/>
  </r>
  <r>
    <d v="2023-04-14T00:00:00"/>
    <m/>
    <s v="Bob"/>
    <s v="Rolloff"/>
    <x v="0"/>
    <x v="5"/>
    <m/>
    <n v="0"/>
    <n v="0"/>
    <s v="Delivery"/>
    <n v="12805947"/>
    <x v="0"/>
    <m/>
    <x v="1"/>
    <x v="11"/>
  </r>
  <r>
    <d v="2023-04-14T00:00:00"/>
    <n v="24566"/>
    <s v="Dave"/>
    <s v="Rolloff"/>
    <x v="1"/>
    <x v="5"/>
    <n v="2940"/>
    <n v="1.47"/>
    <n v="0"/>
    <m/>
    <m/>
    <x v="4"/>
    <s v="ILW OCC"/>
    <x v="1"/>
    <x v="11"/>
  </r>
  <r>
    <d v="2023-04-17T00:00:00"/>
    <n v="24674"/>
    <s v="Dave"/>
    <s v="Rolloff"/>
    <x v="1"/>
    <x v="5"/>
    <n v="1960"/>
    <n v="0.98"/>
    <n v="0"/>
    <m/>
    <m/>
    <x v="4"/>
    <s v="OP OCC"/>
    <x v="1"/>
    <x v="11"/>
  </r>
  <r>
    <d v="2023-04-17T00:00:00"/>
    <n v="24678"/>
    <s v="Dave"/>
    <s v="Rolloff"/>
    <x v="1"/>
    <x v="5"/>
    <n v="1780"/>
    <n v="0.89"/>
    <n v="0"/>
    <m/>
    <m/>
    <x v="4"/>
    <s v="LB OCC"/>
    <x v="1"/>
    <x v="11"/>
  </r>
  <r>
    <d v="2023-04-17T00:00:00"/>
    <m/>
    <s v="Dave"/>
    <s v="Rolloff"/>
    <x v="0"/>
    <x v="5"/>
    <m/>
    <n v="0"/>
    <n v="0"/>
    <s v="Delivery"/>
    <s v="263188-002"/>
    <x v="0"/>
    <m/>
    <x v="1"/>
    <x v="11"/>
  </r>
  <r>
    <d v="2023-04-17T00:00:00"/>
    <m/>
    <s v="Dave"/>
    <s v="Rolloff"/>
    <x v="0"/>
    <x v="5"/>
    <m/>
    <n v="0"/>
    <n v="0"/>
    <s v="Delivery"/>
    <s v="266702-002"/>
    <x v="0"/>
    <m/>
    <x v="1"/>
    <x v="11"/>
  </r>
  <r>
    <d v="2023-04-16T00:00:00"/>
    <m/>
    <s v="Chad"/>
    <s v="Rolloff"/>
    <x v="1"/>
    <x v="5"/>
    <m/>
    <n v="0"/>
    <n v="0"/>
    <s v="Relocate"/>
    <s v="12797190-002"/>
    <x v="1"/>
    <s v="Weyco ash box (1st)"/>
    <x v="1"/>
    <x v="11"/>
  </r>
  <r>
    <d v="2023-04-18T00:00:00"/>
    <m/>
    <s v="Dave"/>
    <s v="Rolloff"/>
    <x v="1"/>
    <x v="5"/>
    <m/>
    <n v="0"/>
    <n v="0"/>
    <s v="Relocate"/>
    <s v="12797190-002"/>
    <x v="1"/>
    <s v="Weyco ash box (2nd)"/>
    <x v="1"/>
    <x v="11"/>
  </r>
  <r>
    <d v="2023-04-19T00:00:00"/>
    <m/>
    <s v="Bob"/>
    <s v="Rolloff"/>
    <x v="0"/>
    <x v="5"/>
    <m/>
    <n v="0"/>
    <n v="0"/>
    <s v="Delivery"/>
    <s v="260821-002"/>
    <x v="0"/>
    <m/>
    <x v="1"/>
    <x v="11"/>
  </r>
  <r>
    <d v="2023-04-20T00:00:00"/>
    <m/>
    <s v="Bob"/>
    <s v="Rolloff"/>
    <x v="1"/>
    <x v="5"/>
    <m/>
    <n v="0"/>
    <n v="0"/>
    <s v="Relocate"/>
    <s v="12797190-002"/>
    <x v="1"/>
    <s v="Weyco ash box (1st)"/>
    <x v="1"/>
    <x v="11"/>
  </r>
  <r>
    <d v="2023-04-20T00:00:00"/>
    <m/>
    <s v="Dave"/>
    <s v="Rolloff"/>
    <x v="1"/>
    <x v="5"/>
    <m/>
    <n v="0"/>
    <n v="0"/>
    <s v="Delivery"/>
    <s v="273937-002"/>
    <x v="1"/>
    <s v="KM Transfer metal box"/>
    <x v="0"/>
    <x v="11"/>
  </r>
  <r>
    <d v="2023-04-20T00:00:00"/>
    <n v="24866"/>
    <s v="Paul"/>
    <s v="Rolloff"/>
    <x v="1"/>
    <x v="5"/>
    <n v="2640"/>
    <n v="1.32"/>
    <n v="0"/>
    <m/>
    <m/>
    <x v="1"/>
    <s v="OP Comingle"/>
    <x v="1"/>
    <x v="11"/>
  </r>
  <r>
    <d v="2023-04-11T00:00:00"/>
    <n v="24377"/>
    <s v="Dave"/>
    <s v="Rolloff"/>
    <x v="1"/>
    <x v="5"/>
    <n v="2400"/>
    <n v="1.2"/>
    <n v="0"/>
    <m/>
    <s v="273937-002"/>
    <x v="4"/>
    <s v="KM Trans OCC"/>
    <x v="0"/>
    <x v="11"/>
  </r>
  <r>
    <d v="2023-04-19T00:00:00"/>
    <n v="24798"/>
    <s v="Bob"/>
    <s v="Rolloff"/>
    <x v="1"/>
    <x v="5"/>
    <n v="1240"/>
    <n v="0.62"/>
    <n v="0"/>
    <m/>
    <s v="273937-002"/>
    <x v="1"/>
    <s v="KM Trans Comingle"/>
    <x v="0"/>
    <x v="11"/>
  </r>
  <r>
    <d v="2023-04-20T00:00:00"/>
    <n v="24874"/>
    <s v="Paul"/>
    <s v="Rolloff"/>
    <x v="1"/>
    <x v="5"/>
    <n v="3480"/>
    <n v="1.74"/>
    <n v="0"/>
    <m/>
    <s v="273937-002"/>
    <x v="6"/>
    <s v="KM Trans Glass"/>
    <x v="0"/>
    <x v="11"/>
  </r>
  <r>
    <d v="2023-04-20T00:00:00"/>
    <m/>
    <s v="Paul"/>
    <s v="Rolloff"/>
    <x v="0"/>
    <x v="5"/>
    <m/>
    <n v="0"/>
    <n v="0"/>
    <s v="Delivery"/>
    <n v="12806152"/>
    <x v="0"/>
    <m/>
    <x v="1"/>
    <x v="11"/>
  </r>
  <r>
    <d v="2023-04-19T00:00:00"/>
    <n v="24800"/>
    <s v="Bob"/>
    <s v="Rolloff"/>
    <x v="1"/>
    <x v="5"/>
    <n v="1280"/>
    <n v="0.64"/>
    <n v="0"/>
    <m/>
    <s v="268662-002"/>
    <x v="1"/>
    <s v="SHOA Comingle"/>
    <x v="1"/>
    <x v="11"/>
  </r>
  <r>
    <d v="2023-04-20T00:00:00"/>
    <n v="24880"/>
    <s v="Chad"/>
    <s v="Rolloff"/>
    <x v="1"/>
    <x v="5"/>
    <n v="1420"/>
    <n v="0.71"/>
    <n v="0"/>
    <m/>
    <s v="268662-002"/>
    <x v="6"/>
    <s v="SHOA Glass"/>
    <x v="1"/>
    <x v="11"/>
  </r>
  <r>
    <d v="2023-04-21T00:00:00"/>
    <m/>
    <s v="Paul"/>
    <s v="Rolloff"/>
    <x v="0"/>
    <x v="5"/>
    <m/>
    <n v="0"/>
    <n v="0"/>
    <s v="Delivery"/>
    <s v="12798506-002"/>
    <x v="0"/>
    <m/>
    <x v="1"/>
    <x v="11"/>
  </r>
  <r>
    <d v="2023-04-20T00:00:00"/>
    <n v="24887"/>
    <s v="Chad"/>
    <s v="Rolloff"/>
    <x v="1"/>
    <x v="5"/>
    <n v="1960"/>
    <n v="0.98"/>
    <n v="0"/>
    <m/>
    <m/>
    <x v="1"/>
    <s v="Ilw Comingle"/>
    <x v="1"/>
    <x v="11"/>
  </r>
  <r>
    <d v="2023-04-21T00:00:00"/>
    <n v="24890"/>
    <s v="Chad"/>
    <s v="Rolloff"/>
    <x v="1"/>
    <x v="5"/>
    <n v="2540"/>
    <n v="1.27"/>
    <n v="0"/>
    <m/>
    <m/>
    <x v="6"/>
    <s v="Ilw Glass"/>
    <x v="1"/>
    <x v="11"/>
  </r>
  <r>
    <d v="2023-04-21T00:00:00"/>
    <n v="24926"/>
    <s v="Bob"/>
    <s v="Rolloff"/>
    <x v="1"/>
    <x v="5"/>
    <n v="2220"/>
    <n v="1.1100000000000001"/>
    <n v="0"/>
    <m/>
    <m/>
    <x v="4"/>
    <s v="Chinook Occ"/>
    <x v="1"/>
    <x v="11"/>
  </r>
  <r>
    <d v="2023-04-21T00:00:00"/>
    <n v="24911"/>
    <s v="Bob"/>
    <s v="Rolloff"/>
    <x v="1"/>
    <x v="5"/>
    <n v="1920"/>
    <n v="0.96"/>
    <n v="0"/>
    <m/>
    <m/>
    <x v="4"/>
    <s v="SB Occ"/>
    <x v="1"/>
    <x v="11"/>
  </r>
  <r>
    <d v="2023-04-21T00:00:00"/>
    <n v="24916"/>
    <s v="Bob"/>
    <s v="Rolloff"/>
    <x v="1"/>
    <x v="5"/>
    <n v="2280"/>
    <n v="1.1399999999999999"/>
    <n v="0"/>
    <m/>
    <m/>
    <x v="4"/>
    <s v="Menlo Occ"/>
    <x v="1"/>
    <x v="11"/>
  </r>
  <r>
    <d v="2023-04-21T00:00:00"/>
    <m/>
    <s v="Paul"/>
    <s v="Rolloff"/>
    <x v="0"/>
    <x v="5"/>
    <m/>
    <n v="0"/>
    <n v="0"/>
    <s v="Delivery"/>
    <s v="270760-002"/>
    <x v="0"/>
    <s v="2 of 4 - 30yds"/>
    <x v="1"/>
    <x v="11"/>
  </r>
  <r>
    <d v="2023-04-12T00:00:00"/>
    <m/>
    <s v="Dave"/>
    <s v="Rolloff"/>
    <x v="0"/>
    <x v="5"/>
    <m/>
    <n v="0"/>
    <n v="0"/>
    <s v="Delivery"/>
    <s v="270760-002"/>
    <x v="0"/>
    <s v="2 of 4 - 30 yds"/>
    <x v="1"/>
    <x v="11"/>
  </r>
  <r>
    <d v="2023-04-21T00:00:00"/>
    <m/>
    <s v="Dave"/>
    <s v="Rolloff"/>
    <x v="0"/>
    <x v="5"/>
    <m/>
    <n v="0"/>
    <n v="0"/>
    <s v="Delivery"/>
    <s v="12798506-001"/>
    <x v="0"/>
    <m/>
    <x v="1"/>
    <x v="11"/>
  </r>
  <r>
    <d v="2023-04-22T00:00:00"/>
    <m/>
    <s v="Bob"/>
    <s v="Rolloff"/>
    <x v="1"/>
    <x v="5"/>
    <m/>
    <n v="0"/>
    <n v="0"/>
    <s v="Relocate"/>
    <s v="12797190-002"/>
    <x v="1"/>
    <s v="Weyco Ash Box (2nd)"/>
    <x v="1"/>
    <x v="11"/>
  </r>
  <r>
    <d v="2023-04-24T00:00:00"/>
    <m/>
    <s v="Dave"/>
    <s v="Rolloff"/>
    <x v="0"/>
    <x v="5"/>
    <m/>
    <n v="0"/>
    <n v="0"/>
    <s v="Delivery"/>
    <s v="261798-002"/>
    <x v="0"/>
    <m/>
    <x v="1"/>
    <x v="11"/>
  </r>
  <r>
    <d v="2023-04-24T00:00:00"/>
    <m/>
    <s v="Bob"/>
    <s v="Rolloff"/>
    <x v="0"/>
    <x v="5"/>
    <m/>
    <n v="0"/>
    <n v="0"/>
    <s v="Delivery"/>
    <s v="261467-002"/>
    <x v="0"/>
    <m/>
    <x v="1"/>
    <x v="11"/>
  </r>
  <r>
    <d v="2023-04-24T00:00:00"/>
    <n v="25064"/>
    <s v="Bob"/>
    <s v="Rolloff"/>
    <x v="1"/>
    <x v="5"/>
    <n v="2380"/>
    <n v="1.19"/>
    <n v="0"/>
    <m/>
    <m/>
    <x v="4"/>
    <s v="LB OCC"/>
    <x v="1"/>
    <x v="11"/>
  </r>
  <r>
    <d v="2023-04-24T00:00:00"/>
    <n v="25067"/>
    <s v="Bob"/>
    <s v="Rolloff"/>
    <x v="1"/>
    <x v="5"/>
    <n v="1620"/>
    <n v="0.81"/>
    <n v="0"/>
    <m/>
    <m/>
    <x v="4"/>
    <s v="OP OCC"/>
    <x v="1"/>
    <x v="11"/>
  </r>
  <r>
    <d v="2023-04-25T00:00:00"/>
    <m/>
    <s v="Paul"/>
    <s v="Rolloff"/>
    <x v="0"/>
    <x v="5"/>
    <m/>
    <n v="0"/>
    <n v="0"/>
    <s v="Delivery"/>
    <s v="260000-002"/>
    <x v="0"/>
    <m/>
    <x v="1"/>
    <x v="11"/>
  </r>
  <r>
    <d v="2023-04-26T00:00:00"/>
    <m/>
    <s v="Bob"/>
    <s v="Rolloff"/>
    <x v="0"/>
    <x v="5"/>
    <m/>
    <n v="0"/>
    <n v="0"/>
    <s v="Delivery"/>
    <n v="12806286"/>
    <x v="0"/>
    <m/>
    <x v="1"/>
    <x v="11"/>
  </r>
  <r>
    <d v="2023-04-26T00:00:00"/>
    <n v="25197"/>
    <s v="Chad"/>
    <s v="Rolloff"/>
    <x v="1"/>
    <x v="5"/>
    <n v="2160"/>
    <n v="1.08"/>
    <n v="0"/>
    <m/>
    <m/>
    <x v="1"/>
    <s v="Menlo Comingle"/>
    <x v="1"/>
    <x v="11"/>
  </r>
  <r>
    <d v="2023-04-26T00:00:00"/>
    <m/>
    <s v="Chad"/>
    <s v="Rolloff"/>
    <x v="0"/>
    <x v="5"/>
    <m/>
    <n v="0"/>
    <n v="0"/>
    <s v="Delivery"/>
    <n v="12806241"/>
    <x v="0"/>
    <m/>
    <x v="1"/>
    <x v="11"/>
  </r>
  <r>
    <d v="2023-04-27T00:00:00"/>
    <n v="25284"/>
    <s v="Bob"/>
    <s v="Rolloff"/>
    <x v="1"/>
    <x v="5"/>
    <n v="2120"/>
    <n v="1.06"/>
    <n v="0"/>
    <m/>
    <m/>
    <x v="4"/>
    <s v="OP OCC"/>
    <x v="1"/>
    <x v="11"/>
  </r>
  <r>
    <d v="2023-04-27T00:00:00"/>
    <n v="25309"/>
    <s v="Bob"/>
    <s v="Rolloff"/>
    <x v="1"/>
    <x v="5"/>
    <n v="1980"/>
    <n v="0.99"/>
    <n v="0"/>
    <m/>
    <m/>
    <x v="4"/>
    <s v="SB Occ"/>
    <x v="1"/>
    <x v="11"/>
  </r>
  <r>
    <d v="2023-04-27T00:00:00"/>
    <m/>
    <s v="Paul"/>
    <s v="Rolloff"/>
    <x v="1"/>
    <x v="5"/>
    <m/>
    <n v="0"/>
    <n v="0"/>
    <s v="Relocate"/>
    <s v="12797190-002"/>
    <x v="1"/>
    <s v="Weyco Ash box (2nd)"/>
    <x v="1"/>
    <x v="11"/>
  </r>
  <r>
    <d v="2023-04-27T00:00:00"/>
    <m/>
    <s v="Dave"/>
    <s v="Rolloff"/>
    <x v="0"/>
    <x v="5"/>
    <m/>
    <n v="0"/>
    <n v="0"/>
    <s v="Delivery"/>
    <n v="12803025"/>
    <x v="0"/>
    <m/>
    <x v="1"/>
    <x v="11"/>
  </r>
  <r>
    <d v="2023-04-28T00:00:00"/>
    <n v="25421"/>
    <s v="Dave"/>
    <s v="Rolloff"/>
    <x v="1"/>
    <x v="5"/>
    <n v="2440"/>
    <n v="1.22"/>
    <n v="0"/>
    <m/>
    <s v="268662-002"/>
    <x v="4"/>
    <s v="SHOA OCC"/>
    <x v="1"/>
    <x v="11"/>
  </r>
  <r>
    <d v="2023-04-28T00:00:00"/>
    <m/>
    <s v="Dave"/>
    <s v="Rolloff"/>
    <x v="0"/>
    <x v="5"/>
    <m/>
    <n v="0"/>
    <n v="0"/>
    <s v="Delivery"/>
    <n v="12806308"/>
    <x v="0"/>
    <m/>
    <x v="1"/>
    <x v="11"/>
  </r>
  <r>
    <d v="2023-04-30T00:00:00"/>
    <m/>
    <s v="Paul"/>
    <s v="Rolloff"/>
    <x v="1"/>
    <x v="5"/>
    <m/>
    <n v="0"/>
    <n v="0"/>
    <s v="Relocate"/>
    <s v="12797190-002"/>
    <x v="1"/>
    <s v="Weyco Ash box (1st)"/>
    <x v="1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CE97A2-AA2E-4485-B341-0F3A981F8867}" name="PivotTable2" cacheId="35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E5:U23" firstHeaderRow="1" firstDataRow="2" firstDataCol="4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 defaultSubtotal="0">
      <items count="6">
        <item x="3"/>
        <item x="2"/>
        <item x="1"/>
        <item x="4"/>
        <item x="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4"/>
        <item x="3"/>
        <item h="1" x="2"/>
        <item h="1" x="1"/>
        <item h="1" x="0"/>
        <item h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 defaultSubtotal="0">
      <items count="7">
        <item x="0"/>
        <item sd="0" x="6"/>
        <item x="3"/>
        <item x="4"/>
        <item x="5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17">
        <item m="1" x="15"/>
        <item x="0"/>
        <item x="1"/>
        <item x="2"/>
        <item x="3"/>
        <item x="4"/>
        <item x="5"/>
        <item m="1" x="12"/>
        <item x="6"/>
        <item m="1" x="14"/>
        <item m="1" x="13"/>
        <item x="7"/>
        <item x="8"/>
        <item x="9"/>
        <item x="10"/>
        <item x="1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3"/>
    <field x="5"/>
    <field x="4"/>
    <field x="11"/>
  </rowFields>
  <rowItems count="17">
    <i>
      <x/>
      <x/>
      <x v="2"/>
      <x v="2"/>
    </i>
    <i r="3">
      <x v="3"/>
    </i>
    <i r="2">
      <x v="4"/>
      <x/>
    </i>
    <i r="1">
      <x v="1"/>
      <x v="2"/>
      <x v="5"/>
    </i>
    <i r="2">
      <x v="4"/>
      <x v="5"/>
    </i>
    <i r="3">
      <x v="6"/>
    </i>
    <i t="default">
      <x/>
    </i>
    <i>
      <x v="1"/>
      <x/>
      <x/>
      <x/>
    </i>
    <i r="3">
      <x v="6"/>
    </i>
    <i r="2">
      <x v="1"/>
      <x/>
    </i>
    <i r="3">
      <x v="6"/>
    </i>
    <i r="2">
      <x v="2"/>
      <x v="4"/>
    </i>
    <i r="2">
      <x v="3"/>
      <x/>
    </i>
    <i r="3">
      <x v="6"/>
    </i>
    <i r="2">
      <x v="4"/>
      <x/>
    </i>
    <i t="default">
      <x v="1"/>
    </i>
    <i t="grand">
      <x/>
    </i>
  </rowItems>
  <colFields count="1">
    <field x="14"/>
  </colFields>
  <colItems count="13">
    <i>
      <x v="1"/>
    </i>
    <i>
      <x v="2"/>
    </i>
    <i>
      <x v="3"/>
    </i>
    <i>
      <x v="4"/>
    </i>
    <i>
      <x v="5"/>
    </i>
    <i>
      <x v="6"/>
    </i>
    <i>
      <x v="8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um of Tons" fld="7" baseField="14" baseItem="1" numFmtId="172"/>
  </dataFields>
  <formats count="77">
    <format dxfId="148">
      <pivotArea outline="0" collapsedLevelsAreSubtotals="1" fieldPosition="0"/>
    </format>
    <format dxfId="147">
      <pivotArea outline="0" fieldPosition="0">
        <references count="1">
          <reference field="4294967294" count="1">
            <x v="0"/>
          </reference>
        </references>
      </pivotArea>
    </format>
    <format dxfId="146">
      <pivotArea outline="0" collapsedLevelsAreSubtotals="1" fieldPosition="0">
        <references count="2">
          <reference field="5" count="1" selected="0">
            <x v="0"/>
          </reference>
          <reference field="13" count="2" selected="0">
            <x v="0"/>
            <x v="1"/>
          </reference>
        </references>
      </pivotArea>
    </format>
    <format dxfId="145">
      <pivotArea dataOnly="0" labelOnly="1" fieldPosition="0">
        <references count="2">
          <reference field="5" count="1" selected="0">
            <x v="0"/>
          </reference>
          <reference field="13" count="2">
            <x v="0"/>
            <x v="1"/>
          </reference>
        </references>
      </pivotArea>
    </format>
    <format dxfId="144">
      <pivotArea dataOnly="0" labelOnly="1" fieldPosition="0">
        <references count="2">
          <reference field="5" count="1" selected="0">
            <x v="1"/>
          </reference>
          <reference field="13" count="1">
            <x v="0"/>
          </reference>
        </references>
      </pivotArea>
    </format>
    <format dxfId="143">
      <pivotArea grandCol="1" outline="0" collapsedLevelsAreSubtotals="1" fieldPosition="0"/>
    </format>
    <format dxfId="142">
      <pivotArea dataOnly="0" labelOnly="1" grandCol="1" outline="0" fieldPosition="0"/>
    </format>
    <format dxfId="141">
      <pivotArea outline="0" collapsedLevelsAreSubtotals="1" fieldPosition="0">
        <references count="1">
          <reference field="5" count="1" selected="0" defaultSubtotal="1">
            <x v="0"/>
          </reference>
        </references>
      </pivotArea>
    </format>
    <format dxfId="140">
      <pivotArea dataOnly="0" labelOnly="1" fieldPosition="0">
        <references count="1">
          <reference field="5" count="1" defaultSubtotal="1">
            <x v="0"/>
          </reference>
        </references>
      </pivotArea>
    </format>
    <format dxfId="139">
      <pivotArea outline="0" collapsedLevelsAreSubtotals="1" fieldPosition="0">
        <references count="1">
          <reference field="5" count="1" selected="0" defaultSubtotal="1">
            <x v="1"/>
          </reference>
        </references>
      </pivotArea>
    </format>
    <format dxfId="138">
      <pivotArea dataOnly="0" labelOnly="1" fieldPosition="0">
        <references count="1">
          <reference field="5" count="1" defaultSubtotal="1">
            <x v="1"/>
          </reference>
        </references>
      </pivotArea>
    </format>
    <format dxfId="137">
      <pivotArea field="13" type="button" dataOnly="0" labelOnly="1" outline="0" axis="axisRow" fieldPosition="0"/>
    </format>
    <format dxfId="136">
      <pivotArea dataOnly="0" labelOnly="1" outline="0" fieldPosition="0">
        <references count="1">
          <reference field="13" count="1" defaultSubtotal="1">
            <x v="1"/>
          </reference>
        </references>
      </pivotArea>
    </format>
    <format dxfId="135">
      <pivotArea dataOnly="0" labelOnly="1" outline="0" fieldPosition="0">
        <references count="1">
          <reference field="13" count="2">
            <x v="0"/>
            <x v="1"/>
          </reference>
        </references>
      </pivotArea>
    </format>
    <format dxfId="134">
      <pivotArea dataOnly="0" labelOnly="1" outline="0" fieldPosition="0">
        <references count="1">
          <reference field="13" count="1" defaultSubtotal="1">
            <x v="0"/>
          </reference>
        </references>
      </pivotArea>
    </format>
    <format dxfId="133">
      <pivotArea dataOnly="0" labelOnly="1" outline="0" fieldPosition="0">
        <references count="2">
          <reference field="5" count="0"/>
          <reference field="13" count="1" selected="0">
            <x v="0"/>
          </reference>
        </references>
      </pivotArea>
    </format>
    <format dxfId="132">
      <pivotArea dataOnly="0" labelOnly="1" outline="0" fieldPosition="0">
        <references count="2">
          <reference field="5" count="0" defaultSubtotal="1"/>
          <reference field="13" count="1" selected="0">
            <x v="0"/>
          </reference>
        </references>
      </pivotArea>
    </format>
    <format dxfId="131">
      <pivotArea dataOnly="0" labelOnly="1" outline="0" fieldPosition="0">
        <references count="2">
          <reference field="5" count="1">
            <x v="0"/>
          </reference>
          <reference field="13" count="1" selected="0">
            <x v="1"/>
          </reference>
        </references>
      </pivotArea>
    </format>
    <format dxfId="130">
      <pivotArea dataOnly="0" labelOnly="1" outline="0" fieldPosition="0">
        <references count="2">
          <reference field="5" count="1" defaultSubtotal="1">
            <x v="0"/>
          </reference>
          <reference field="13" count="1" selected="0">
            <x v="1"/>
          </reference>
        </references>
      </pivotArea>
    </format>
    <format dxfId="129">
      <pivotArea dataOnly="0" labelOnly="1" outline="0" fieldPosition="0">
        <references count="3">
          <reference field="4" count="2">
            <x v="2"/>
            <x v="4"/>
          </reference>
          <reference field="5" count="1" selected="0">
            <x v="0"/>
          </reference>
          <reference field="13" count="1" selected="0">
            <x v="0"/>
          </reference>
        </references>
      </pivotArea>
    </format>
    <format dxfId="128">
      <pivotArea dataOnly="0" labelOnly="1" outline="0" fieldPosition="0">
        <references count="3">
          <reference field="4" count="2">
            <x v="2"/>
            <x v="4"/>
          </reference>
          <reference field="5" count="1" selected="0">
            <x v="1"/>
          </reference>
          <reference field="13" count="1" selected="0">
            <x v="0"/>
          </reference>
        </references>
      </pivotArea>
    </format>
    <format dxfId="127">
      <pivotArea dataOnly="0" labelOnly="1" outline="0" fieldPosition="0">
        <references count="3">
          <reference field="4" count="5">
            <x v="0"/>
            <x v="1"/>
            <x v="2"/>
            <x v="3"/>
            <x v="4"/>
          </reference>
          <reference field="5" count="1" selected="0">
            <x v="0"/>
          </reference>
          <reference field="13" count="1" selected="0">
            <x v="1"/>
          </reference>
        </references>
      </pivotArea>
    </format>
    <format dxfId="126">
      <pivotArea dataOnly="0" labelOnly="1" outline="0" fieldPosition="0">
        <references count="4">
          <reference field="4" count="1" selected="0">
            <x v="2"/>
          </reference>
          <reference field="5" count="1" selected="0">
            <x v="0"/>
          </reference>
          <reference field="11" count="2">
            <x v="2"/>
            <x v="3"/>
          </reference>
          <reference field="13" count="1" selected="0">
            <x v="0"/>
          </reference>
        </references>
      </pivotArea>
    </format>
    <format dxfId="125">
      <pivotArea dataOnly="0" labelOnly="1" outline="0" fieldPosition="0">
        <references count="4">
          <reference field="4" count="1" selected="0">
            <x v="4"/>
          </reference>
          <reference field="5" count="1" selected="0">
            <x v="0"/>
          </reference>
          <reference field="11" count="1">
            <x v="0"/>
          </reference>
          <reference field="13" count="1" selected="0">
            <x v="0"/>
          </reference>
        </references>
      </pivotArea>
    </format>
    <format dxfId="124">
      <pivotArea dataOnly="0" labelOnly="1" outline="0" fieldPosition="0">
        <references count="4">
          <reference field="4" count="1" selected="0">
            <x v="2"/>
          </reference>
          <reference field="5" count="1" selected="0">
            <x v="1"/>
          </reference>
          <reference field="11" count="1">
            <x v="5"/>
          </reference>
          <reference field="13" count="1" selected="0">
            <x v="0"/>
          </reference>
        </references>
      </pivotArea>
    </format>
    <format dxfId="123">
      <pivotArea dataOnly="0" labelOnly="1" outline="0" fieldPosition="0">
        <references count="4">
          <reference field="4" count="1" selected="0">
            <x v="4"/>
          </reference>
          <reference field="5" count="1" selected="0">
            <x v="1"/>
          </reference>
          <reference field="11" count="2">
            <x v="5"/>
            <x v="6"/>
          </reference>
          <reference field="13" count="1" selected="0">
            <x v="0"/>
          </reference>
        </references>
      </pivotArea>
    </format>
    <format dxfId="122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0"/>
          </reference>
          <reference field="11" count="2">
            <x v="0"/>
            <x v="6"/>
          </reference>
          <reference field="13" count="1" selected="0">
            <x v="1"/>
          </reference>
        </references>
      </pivotArea>
    </format>
    <format dxfId="121">
      <pivotArea dataOnly="0" labelOnly="1" outline="0" fieldPosition="0">
        <references count="4">
          <reference field="4" count="1" selected="0">
            <x v="1"/>
          </reference>
          <reference field="5" count="1" selected="0">
            <x v="0"/>
          </reference>
          <reference field="11" count="2">
            <x v="0"/>
            <x v="6"/>
          </reference>
          <reference field="13" count="1" selected="0">
            <x v="1"/>
          </reference>
        </references>
      </pivotArea>
    </format>
    <format dxfId="120">
      <pivotArea dataOnly="0" labelOnly="1" outline="0" fieldPosition="0">
        <references count="4">
          <reference field="4" count="1" selected="0">
            <x v="2"/>
          </reference>
          <reference field="5" count="1" selected="0">
            <x v="0"/>
          </reference>
          <reference field="11" count="1">
            <x v="4"/>
          </reference>
          <reference field="13" count="1" selected="0">
            <x v="1"/>
          </reference>
        </references>
      </pivotArea>
    </format>
    <format dxfId="119">
      <pivotArea dataOnly="0" labelOnly="1" outline="0" fieldPosition="0">
        <references count="4">
          <reference field="4" count="1" selected="0">
            <x v="3"/>
          </reference>
          <reference field="5" count="1" selected="0">
            <x v="0"/>
          </reference>
          <reference field="11" count="2">
            <x v="0"/>
            <x v="6"/>
          </reference>
          <reference field="13" count="1" selected="0">
            <x v="1"/>
          </reference>
        </references>
      </pivotArea>
    </format>
    <format dxfId="118">
      <pivotArea dataOnly="0" labelOnly="1" outline="0" fieldPosition="0">
        <references count="4">
          <reference field="4" count="1" selected="0">
            <x v="4"/>
          </reference>
          <reference field="5" count="1" selected="0">
            <x v="0"/>
          </reference>
          <reference field="11" count="1">
            <x v="0"/>
          </reference>
          <reference field="13" count="1" selected="0">
            <x v="1"/>
          </reference>
        </references>
      </pivotArea>
    </format>
    <format dxfId="117">
      <pivotArea outline="0" collapsedLevelsAreSubtotals="1" fieldPosition="0"/>
    </format>
    <format dxfId="116">
      <pivotArea type="origin" dataOnly="0" labelOnly="1" outline="0" offset="C1:D1" fieldPosition="0"/>
    </format>
    <format dxfId="115">
      <pivotArea field="14" type="button" dataOnly="0" labelOnly="1" outline="0" axis="axisCol" fieldPosition="0"/>
    </format>
    <format dxfId="114">
      <pivotArea type="topRight" dataOnly="0" labelOnly="1" outline="0" fieldPosition="0"/>
    </format>
    <format dxfId="113">
      <pivotArea field="4" type="button" dataOnly="0" labelOnly="1" outline="0" axis="axisRow" fieldPosition="2"/>
    </format>
    <format dxfId="112">
      <pivotArea field="11" type="button" dataOnly="0" labelOnly="1" outline="0" axis="axisRow" fieldPosition="3"/>
    </format>
    <format dxfId="111">
      <pivotArea dataOnly="0" labelOnly="1" outline="0" offset="C256:IV256" fieldPosition="0">
        <references count="1">
          <reference field="13" count="1" defaultSubtotal="1">
            <x v="0"/>
          </reference>
        </references>
      </pivotArea>
    </format>
    <format dxfId="110">
      <pivotArea dataOnly="0" labelOnly="1" outline="0" offset="C256:IV256" fieldPosition="0">
        <references count="1">
          <reference field="13" count="1" defaultSubtotal="1">
            <x v="1"/>
          </reference>
        </references>
      </pivotArea>
    </format>
    <format dxfId="109">
      <pivotArea dataOnly="0" labelOnly="1" grandRow="1" outline="0" offset="C256:IV256" fieldPosition="0"/>
    </format>
    <format dxfId="108">
      <pivotArea dataOnly="0" labelOnly="1" outline="0" fieldPosition="0">
        <references count="3">
          <reference field="4" count="2">
            <x v="2"/>
            <x v="4"/>
          </reference>
          <reference field="5" count="1" selected="0">
            <x v="0"/>
          </reference>
          <reference field="13" count="1" selected="0">
            <x v="0"/>
          </reference>
        </references>
      </pivotArea>
    </format>
    <format dxfId="107">
      <pivotArea dataOnly="0" labelOnly="1" outline="0" fieldPosition="0">
        <references count="3">
          <reference field="4" count="2">
            <x v="2"/>
            <x v="4"/>
          </reference>
          <reference field="5" count="1" selected="0">
            <x v="1"/>
          </reference>
          <reference field="13" count="1" selected="0">
            <x v="0"/>
          </reference>
        </references>
      </pivotArea>
    </format>
    <format dxfId="106">
      <pivotArea dataOnly="0" labelOnly="1" outline="0" fieldPosition="0">
        <references count="3">
          <reference field="4" count="5">
            <x v="0"/>
            <x v="1"/>
            <x v="2"/>
            <x v="3"/>
            <x v="4"/>
          </reference>
          <reference field="5" count="1" selected="0">
            <x v="0"/>
          </reference>
          <reference field="13" count="1" selected="0">
            <x v="1"/>
          </reference>
        </references>
      </pivotArea>
    </format>
    <format dxfId="105">
      <pivotArea dataOnly="0" labelOnly="1" outline="0" fieldPosition="0">
        <references count="4">
          <reference field="4" count="1" selected="0">
            <x v="2"/>
          </reference>
          <reference field="5" count="1" selected="0">
            <x v="0"/>
          </reference>
          <reference field="11" count="2">
            <x v="2"/>
            <x v="3"/>
          </reference>
          <reference field="13" count="1" selected="0">
            <x v="0"/>
          </reference>
        </references>
      </pivotArea>
    </format>
    <format dxfId="104">
      <pivotArea dataOnly="0" labelOnly="1" outline="0" fieldPosition="0">
        <references count="4">
          <reference field="4" count="1" selected="0">
            <x v="4"/>
          </reference>
          <reference field="5" count="1" selected="0">
            <x v="0"/>
          </reference>
          <reference field="11" count="1">
            <x v="0"/>
          </reference>
          <reference field="13" count="1" selected="0">
            <x v="0"/>
          </reference>
        </references>
      </pivotArea>
    </format>
    <format dxfId="103">
      <pivotArea dataOnly="0" labelOnly="1" outline="0" fieldPosition="0">
        <references count="4">
          <reference field="4" count="1" selected="0">
            <x v="2"/>
          </reference>
          <reference field="5" count="1" selected="0">
            <x v="1"/>
          </reference>
          <reference field="11" count="1">
            <x v="5"/>
          </reference>
          <reference field="13" count="1" selected="0">
            <x v="0"/>
          </reference>
        </references>
      </pivotArea>
    </format>
    <format dxfId="102">
      <pivotArea dataOnly="0" labelOnly="1" outline="0" fieldPosition="0">
        <references count="4">
          <reference field="4" count="1" selected="0">
            <x v="4"/>
          </reference>
          <reference field="5" count="1" selected="0">
            <x v="1"/>
          </reference>
          <reference field="11" count="2">
            <x v="5"/>
            <x v="6"/>
          </reference>
          <reference field="13" count="1" selected="0">
            <x v="0"/>
          </reference>
        </references>
      </pivotArea>
    </format>
    <format dxfId="101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0"/>
          </reference>
          <reference field="11" count="2">
            <x v="0"/>
            <x v="6"/>
          </reference>
          <reference field="13" count="1" selected="0">
            <x v="1"/>
          </reference>
        </references>
      </pivotArea>
    </format>
    <format dxfId="100">
      <pivotArea dataOnly="0" labelOnly="1" outline="0" fieldPosition="0">
        <references count="4">
          <reference field="4" count="1" selected="0">
            <x v="1"/>
          </reference>
          <reference field="5" count="1" selected="0">
            <x v="0"/>
          </reference>
          <reference field="11" count="2">
            <x v="0"/>
            <x v="6"/>
          </reference>
          <reference field="13" count="1" selected="0">
            <x v="1"/>
          </reference>
        </references>
      </pivotArea>
    </format>
    <format dxfId="99">
      <pivotArea dataOnly="0" labelOnly="1" outline="0" fieldPosition="0">
        <references count="4">
          <reference field="4" count="1" selected="0">
            <x v="2"/>
          </reference>
          <reference field="5" count="1" selected="0">
            <x v="0"/>
          </reference>
          <reference field="11" count="1">
            <x v="4"/>
          </reference>
          <reference field="13" count="1" selected="0">
            <x v="1"/>
          </reference>
        </references>
      </pivotArea>
    </format>
    <format dxfId="98">
      <pivotArea dataOnly="0" labelOnly="1" outline="0" fieldPosition="0">
        <references count="4">
          <reference field="4" count="1" selected="0">
            <x v="3"/>
          </reference>
          <reference field="5" count="1" selected="0">
            <x v="0"/>
          </reference>
          <reference field="11" count="2">
            <x v="0"/>
            <x v="6"/>
          </reference>
          <reference field="13" count="1" selected="0">
            <x v="1"/>
          </reference>
        </references>
      </pivotArea>
    </format>
    <format dxfId="97">
      <pivotArea dataOnly="0" labelOnly="1" outline="0" fieldPosition="0">
        <references count="4">
          <reference field="4" count="1" selected="0">
            <x v="4"/>
          </reference>
          <reference field="5" count="1" selected="0">
            <x v="0"/>
          </reference>
          <reference field="11" count="1">
            <x v="0"/>
          </reference>
          <reference field="13" count="1" selected="0">
            <x v="1"/>
          </reference>
        </references>
      </pivotArea>
    </format>
    <format dxfId="96">
      <pivotArea dataOnly="0" labelOnly="1" outline="0" fieldPosition="0">
        <references count="1">
          <reference field="14" count="0"/>
        </references>
      </pivotArea>
    </format>
    <format dxfId="95">
      <pivotArea dataOnly="0" labelOnly="1" grandCol="1" outline="0" fieldPosition="0"/>
    </format>
    <format dxfId="22">
      <pivotArea outline="0" collapsedLevelsAreSubtotals="1" fieldPosition="0"/>
    </format>
    <format dxfId="21">
      <pivotArea type="origin" dataOnly="0" labelOnly="1" outline="0" offset="C1:D1" fieldPosition="0"/>
    </format>
    <format dxfId="20">
      <pivotArea field="14" type="button" dataOnly="0" labelOnly="1" outline="0" axis="axisCol" fieldPosition="0"/>
    </format>
    <format dxfId="19">
      <pivotArea type="topRight" dataOnly="0" labelOnly="1" outline="0" fieldPosition="0"/>
    </format>
    <format dxfId="18">
      <pivotArea field="4" type="button" dataOnly="0" labelOnly="1" outline="0" axis="axisRow" fieldPosition="2"/>
    </format>
    <format dxfId="17">
      <pivotArea field="11" type="button" dataOnly="0" labelOnly="1" outline="0" axis="axisRow" fieldPosition="3"/>
    </format>
    <format dxfId="16">
      <pivotArea dataOnly="0" labelOnly="1" outline="0" offset="C256:IV256" fieldPosition="0">
        <references count="1">
          <reference field="13" count="1" defaultSubtotal="1">
            <x v="0"/>
          </reference>
        </references>
      </pivotArea>
    </format>
    <format dxfId="15">
      <pivotArea dataOnly="0" labelOnly="1" outline="0" offset="C256:IV256" fieldPosition="0">
        <references count="1">
          <reference field="13" count="1" defaultSubtotal="1">
            <x v="1"/>
          </reference>
        </references>
      </pivotArea>
    </format>
    <format dxfId="14">
      <pivotArea dataOnly="0" labelOnly="1" grandRow="1" outline="0" offset="C256:IV256" fieldPosition="0"/>
    </format>
    <format dxfId="13">
      <pivotArea dataOnly="0" labelOnly="1" outline="0" fieldPosition="0">
        <references count="3">
          <reference field="4" count="2">
            <x v="2"/>
            <x v="4"/>
          </reference>
          <reference field="5" count="1" selected="0">
            <x v="0"/>
          </reference>
          <reference field="13" count="1" selected="0">
            <x v="0"/>
          </reference>
        </references>
      </pivotArea>
    </format>
    <format dxfId="12">
      <pivotArea dataOnly="0" labelOnly="1" outline="0" fieldPosition="0">
        <references count="3">
          <reference field="4" count="2">
            <x v="2"/>
            <x v="4"/>
          </reference>
          <reference field="5" count="1" selected="0">
            <x v="1"/>
          </reference>
          <reference field="13" count="1" selected="0">
            <x v="0"/>
          </reference>
        </references>
      </pivotArea>
    </format>
    <format dxfId="11">
      <pivotArea dataOnly="0" labelOnly="1" outline="0" fieldPosition="0">
        <references count="3">
          <reference field="4" count="5">
            <x v="0"/>
            <x v="1"/>
            <x v="2"/>
            <x v="3"/>
            <x v="4"/>
          </reference>
          <reference field="5" count="1" selected="0">
            <x v="0"/>
          </reference>
          <reference field="13" count="1" selected="0">
            <x v="1"/>
          </reference>
        </references>
      </pivotArea>
    </format>
    <format dxfId="10">
      <pivotArea dataOnly="0" labelOnly="1" outline="0" fieldPosition="0">
        <references count="4">
          <reference field="4" count="1" selected="0">
            <x v="2"/>
          </reference>
          <reference field="5" count="1" selected="0">
            <x v="0"/>
          </reference>
          <reference field="11" count="2">
            <x v="2"/>
            <x v="3"/>
          </reference>
          <reference field="13" count="1" selected="0">
            <x v="0"/>
          </reference>
        </references>
      </pivotArea>
    </format>
    <format dxfId="9">
      <pivotArea dataOnly="0" labelOnly="1" outline="0" fieldPosition="0">
        <references count="4">
          <reference field="4" count="1" selected="0">
            <x v="4"/>
          </reference>
          <reference field="5" count="1" selected="0">
            <x v="0"/>
          </reference>
          <reference field="11" count="1">
            <x v="0"/>
          </reference>
          <reference field="13" count="1" selected="0">
            <x v="0"/>
          </reference>
        </references>
      </pivotArea>
    </format>
    <format dxfId="8">
      <pivotArea dataOnly="0" labelOnly="1" outline="0" fieldPosition="0">
        <references count="4">
          <reference field="4" count="1" selected="0">
            <x v="2"/>
          </reference>
          <reference field="5" count="1" selected="0">
            <x v="1"/>
          </reference>
          <reference field="11" count="1">
            <x v="5"/>
          </reference>
          <reference field="13" count="1" selected="0">
            <x v="0"/>
          </reference>
        </references>
      </pivotArea>
    </format>
    <format dxfId="7">
      <pivotArea dataOnly="0" labelOnly="1" outline="0" fieldPosition="0">
        <references count="4">
          <reference field="4" count="1" selected="0">
            <x v="4"/>
          </reference>
          <reference field="5" count="1" selected="0">
            <x v="1"/>
          </reference>
          <reference field="11" count="2">
            <x v="5"/>
            <x v="6"/>
          </reference>
          <reference field="13" count="1" selected="0">
            <x v="0"/>
          </reference>
        </references>
      </pivotArea>
    </format>
    <format dxfId="6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0"/>
          </reference>
          <reference field="11" count="2">
            <x v="0"/>
            <x v="6"/>
          </reference>
          <reference field="13" count="1" selected="0">
            <x v="1"/>
          </reference>
        </references>
      </pivotArea>
    </format>
    <format dxfId="5">
      <pivotArea dataOnly="0" labelOnly="1" outline="0" fieldPosition="0">
        <references count="4">
          <reference field="4" count="1" selected="0">
            <x v="1"/>
          </reference>
          <reference field="5" count="1" selected="0">
            <x v="0"/>
          </reference>
          <reference field="11" count="2">
            <x v="0"/>
            <x v="6"/>
          </reference>
          <reference field="13" count="1" selected="0">
            <x v="1"/>
          </reference>
        </references>
      </pivotArea>
    </format>
    <format dxfId="4">
      <pivotArea dataOnly="0" labelOnly="1" outline="0" fieldPosition="0">
        <references count="4">
          <reference field="4" count="1" selected="0">
            <x v="2"/>
          </reference>
          <reference field="5" count="1" selected="0">
            <x v="0"/>
          </reference>
          <reference field="11" count="1">
            <x v="4"/>
          </reference>
          <reference field="13" count="1" selected="0">
            <x v="1"/>
          </reference>
        </references>
      </pivotArea>
    </format>
    <format dxfId="3">
      <pivotArea dataOnly="0" labelOnly="1" outline="0" fieldPosition="0">
        <references count="4">
          <reference field="4" count="1" selected="0">
            <x v="3"/>
          </reference>
          <reference field="5" count="1" selected="0">
            <x v="0"/>
          </reference>
          <reference field="11" count="2">
            <x v="0"/>
            <x v="6"/>
          </reference>
          <reference field="13" count="1" selected="0">
            <x v="1"/>
          </reference>
        </references>
      </pivotArea>
    </format>
    <format dxfId="2">
      <pivotArea dataOnly="0" labelOnly="1" outline="0" fieldPosition="0">
        <references count="4">
          <reference field="4" count="1" selected="0">
            <x v="4"/>
          </reference>
          <reference field="5" count="1" selected="0">
            <x v="0"/>
          </reference>
          <reference field="11" count="1">
            <x v="0"/>
          </reference>
          <reference field="13" count="1" selected="0">
            <x v="1"/>
          </reference>
        </references>
      </pivotArea>
    </format>
    <format dxfId="1">
      <pivotArea dataOnly="0" labelOnly="1" outline="0" fieldPosition="0">
        <references count="1">
          <reference field="14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3058E-3824-4B65-AE55-B758B2FE4AAE}">
  <sheetPr>
    <tabColor theme="9" tint="0.59999389629810485"/>
  </sheetPr>
  <dimension ref="A1:M342"/>
  <sheetViews>
    <sheetView showGridLines="0" tabSelected="1" workbookViewId="0">
      <selection activeCell="F41" sqref="F41"/>
    </sheetView>
  </sheetViews>
  <sheetFormatPr defaultColWidth="9.140625" defaultRowHeight="12.75" x14ac:dyDescent="0.2"/>
  <cols>
    <col min="1" max="1" width="25.140625" style="37" bestFit="1" customWidth="1"/>
    <col min="2" max="2" width="13.140625" style="37" bestFit="1" customWidth="1"/>
    <col min="3" max="3" width="22" style="37" customWidth="1"/>
    <col min="4" max="4" width="9.5703125" style="37" bestFit="1" customWidth="1"/>
    <col min="5" max="5" width="10.7109375" style="37" bestFit="1" customWidth="1"/>
    <col min="6" max="6" width="9.5703125" style="37" bestFit="1" customWidth="1"/>
    <col min="7" max="7" width="10.140625" style="37" bestFit="1" customWidth="1"/>
    <col min="8" max="8" width="7.5703125" style="37" bestFit="1" customWidth="1"/>
    <col min="9" max="9" width="9.28515625" style="37" bestFit="1" customWidth="1"/>
    <col min="10" max="10" width="9.5703125" style="37" bestFit="1" customWidth="1"/>
    <col min="11" max="11" width="14.5703125" style="37" customWidth="1"/>
    <col min="12" max="12" width="9.140625" style="37"/>
    <col min="13" max="13" width="17.42578125" style="37" customWidth="1"/>
    <col min="14" max="16384" width="9.140625" style="37"/>
  </cols>
  <sheetData>
    <row r="1" spans="1:10" x14ac:dyDescent="0.2">
      <c r="A1" s="36" t="s">
        <v>145</v>
      </c>
    </row>
    <row r="2" spans="1:10" x14ac:dyDescent="0.2">
      <c r="A2" s="36" t="s">
        <v>70</v>
      </c>
    </row>
    <row r="3" spans="1:10" x14ac:dyDescent="0.2">
      <c r="A3" s="36" t="s">
        <v>146</v>
      </c>
    </row>
    <row r="5" spans="1:10" x14ac:dyDescent="0.2">
      <c r="A5" s="205" t="s">
        <v>71</v>
      </c>
      <c r="B5" s="205"/>
      <c r="C5" s="205"/>
      <c r="D5" s="205"/>
      <c r="E5" s="205"/>
      <c r="F5" s="205"/>
      <c r="G5" s="205"/>
      <c r="H5" s="205"/>
      <c r="I5" s="205"/>
      <c r="J5" s="4"/>
    </row>
    <row r="6" spans="1:10" x14ac:dyDescent="0.2">
      <c r="A6" s="37" t="s">
        <v>72</v>
      </c>
      <c r="C6" s="38" t="s">
        <v>73</v>
      </c>
      <c r="D6" s="38" t="s">
        <v>74</v>
      </c>
      <c r="E6" s="38" t="s">
        <v>75</v>
      </c>
      <c r="F6" s="38" t="s">
        <v>76</v>
      </c>
      <c r="G6" s="38" t="s">
        <v>77</v>
      </c>
      <c r="H6" s="38" t="s">
        <v>78</v>
      </c>
      <c r="I6" s="38" t="s">
        <v>79</v>
      </c>
    </row>
    <row r="7" spans="1:10" x14ac:dyDescent="0.2">
      <c r="A7" s="37" t="s">
        <v>80</v>
      </c>
      <c r="C7" s="39">
        <f>+C11*5</f>
        <v>21.65</v>
      </c>
      <c r="D7" s="40">
        <f>ROUND($C$7*2,2)</f>
        <v>43.3</v>
      </c>
      <c r="E7" s="40">
        <f>ROUND($C$7*3,2)</f>
        <v>64.95</v>
      </c>
      <c r="F7" s="40">
        <f>ROUND($C$7*4,2)</f>
        <v>86.6</v>
      </c>
      <c r="G7" s="40">
        <f>ROUND($C$7*5,2)</f>
        <v>108.25</v>
      </c>
      <c r="H7" s="40">
        <f>ROUND($C$7*6,2)</f>
        <v>129.9</v>
      </c>
      <c r="I7" s="40">
        <f>ROUND($C$7*7,2)</f>
        <v>151.55000000000001</v>
      </c>
    </row>
    <row r="8" spans="1:10" x14ac:dyDescent="0.2">
      <c r="A8" s="37" t="s">
        <v>81</v>
      </c>
      <c r="C8" s="39">
        <f>+C11*4</f>
        <v>17.32</v>
      </c>
      <c r="D8" s="40">
        <f>ROUND($C$8*2,2)</f>
        <v>34.64</v>
      </c>
      <c r="E8" s="40">
        <f>ROUND($C$8*3,2)</f>
        <v>51.96</v>
      </c>
      <c r="F8" s="40">
        <f>ROUND($C$8*4,2)</f>
        <v>69.28</v>
      </c>
      <c r="G8" s="40">
        <f>ROUND($C$8*5,2)</f>
        <v>86.6</v>
      </c>
      <c r="H8" s="40">
        <f>ROUND($C$8*6,2)</f>
        <v>103.92</v>
      </c>
      <c r="I8" s="40">
        <f>ROUND($C$8*7,2)</f>
        <v>121.24</v>
      </c>
    </row>
    <row r="9" spans="1:10" x14ac:dyDescent="0.2">
      <c r="A9" s="37" t="s">
        <v>82</v>
      </c>
      <c r="C9" s="39">
        <f>+C11*3</f>
        <v>12.99</v>
      </c>
      <c r="D9" s="40">
        <f>ROUND($C$9*2,2)</f>
        <v>25.98</v>
      </c>
      <c r="E9" s="40">
        <f>ROUND($C$9*3,2)</f>
        <v>38.97</v>
      </c>
      <c r="F9" s="40">
        <f>ROUND($C$9*4,2)</f>
        <v>51.96</v>
      </c>
      <c r="G9" s="40">
        <f>ROUND($C$9*5,2)</f>
        <v>64.95</v>
      </c>
      <c r="H9" s="40">
        <f>ROUND($C$9*6,2)</f>
        <v>77.94</v>
      </c>
      <c r="I9" s="40">
        <f>ROUND($C$9*7,2)</f>
        <v>90.93</v>
      </c>
    </row>
    <row r="10" spans="1:10" x14ac:dyDescent="0.2">
      <c r="A10" s="37" t="s">
        <v>83</v>
      </c>
      <c r="C10" s="39">
        <f>+C11*2</f>
        <v>8.66</v>
      </c>
      <c r="D10" s="41">
        <f>ROUND($C$10*2,2)</f>
        <v>17.32</v>
      </c>
      <c r="E10" s="41">
        <f>ROUND($C$10*3,2)</f>
        <v>25.98</v>
      </c>
      <c r="F10" s="41">
        <f>ROUND($C$10*4,2)</f>
        <v>34.64</v>
      </c>
      <c r="G10" s="41">
        <f>ROUND($C$10*5,2)</f>
        <v>43.3</v>
      </c>
      <c r="H10" s="41">
        <f>ROUND($C$10*6,2)</f>
        <v>51.96</v>
      </c>
      <c r="I10" s="41">
        <f>ROUND($C$10*7,2)</f>
        <v>60.62</v>
      </c>
    </row>
    <row r="11" spans="1:10" x14ac:dyDescent="0.2">
      <c r="A11" s="37" t="s">
        <v>84</v>
      </c>
      <c r="C11" s="39">
        <f>ROUND(52/12,2)</f>
        <v>4.33</v>
      </c>
      <c r="D11" s="41">
        <f>ROUND($C$11*2,2)</f>
        <v>8.66</v>
      </c>
      <c r="E11" s="41">
        <f>ROUND($C$11*3,2)</f>
        <v>12.99</v>
      </c>
      <c r="F11" s="41">
        <f>ROUND($C$11*4,2)</f>
        <v>17.32</v>
      </c>
      <c r="G11" s="41">
        <f>ROUND($C$11*5,2)</f>
        <v>21.65</v>
      </c>
      <c r="H11" s="41">
        <f>ROUND($C$11*6,2)</f>
        <v>25.98</v>
      </c>
      <c r="I11" s="41">
        <f>ROUND($C$11*7,2)</f>
        <v>30.31</v>
      </c>
    </row>
    <row r="12" spans="1:10" x14ac:dyDescent="0.2">
      <c r="A12" s="37" t="s">
        <v>85</v>
      </c>
      <c r="C12" s="39">
        <f>ROUND(26/12,2)</f>
        <v>2.17</v>
      </c>
      <c r="D12" s="41">
        <f>ROUND($C$12*2,2)</f>
        <v>4.34</v>
      </c>
      <c r="E12" s="41">
        <f>ROUND($C$12*3,2)</f>
        <v>6.51</v>
      </c>
      <c r="F12" s="41">
        <f>ROUND($C$12*4,2)</f>
        <v>8.68</v>
      </c>
      <c r="G12" s="41">
        <f>ROUND($C$12*5,2)</f>
        <v>10.85</v>
      </c>
      <c r="H12" s="41">
        <f>ROUND($C$12*6,2)</f>
        <v>13.02</v>
      </c>
      <c r="I12" s="41">
        <f>ROUND($C$12*7,2)</f>
        <v>15.19</v>
      </c>
    </row>
    <row r="13" spans="1:10" x14ac:dyDescent="0.2">
      <c r="A13" s="37" t="s">
        <v>86</v>
      </c>
      <c r="C13" s="39">
        <f>12/12</f>
        <v>1</v>
      </c>
      <c r="D13" s="41">
        <f>$C$13*2</f>
        <v>2</v>
      </c>
      <c r="E13" s="41">
        <f>$C$13*3</f>
        <v>3</v>
      </c>
      <c r="F13" s="41">
        <f>$C$13*4</f>
        <v>4</v>
      </c>
      <c r="G13" s="41">
        <f>$C$13*5</f>
        <v>5</v>
      </c>
      <c r="H13" s="41">
        <f>$C$13*6</f>
        <v>6</v>
      </c>
      <c r="I13" s="41">
        <f>$C$13*7</f>
        <v>7</v>
      </c>
    </row>
    <row r="14" spans="1:10" x14ac:dyDescent="0.2">
      <c r="A14" s="37" t="s">
        <v>87</v>
      </c>
      <c r="C14" s="39">
        <v>1</v>
      </c>
      <c r="D14" s="41"/>
      <c r="E14" s="41"/>
      <c r="F14" s="41"/>
      <c r="G14" s="41"/>
      <c r="H14" s="41"/>
      <c r="I14" s="41"/>
    </row>
    <row r="15" spans="1:10" x14ac:dyDescent="0.2">
      <c r="A15" s="205" t="s">
        <v>88</v>
      </c>
      <c r="B15" s="205"/>
      <c r="C15" s="205"/>
      <c r="D15" s="41"/>
      <c r="E15" s="41"/>
      <c r="F15" s="41"/>
      <c r="G15" s="41"/>
      <c r="H15" s="41"/>
      <c r="I15" s="41"/>
    </row>
    <row r="16" spans="1:10" x14ac:dyDescent="0.2">
      <c r="A16" s="42" t="s">
        <v>89</v>
      </c>
      <c r="B16" s="42"/>
      <c r="C16" s="43" t="s">
        <v>90</v>
      </c>
      <c r="D16" s="41"/>
      <c r="E16" s="41"/>
      <c r="F16" s="41"/>
      <c r="G16" s="41"/>
      <c r="H16" s="41"/>
      <c r="I16" s="41"/>
    </row>
    <row r="17" spans="1:9" x14ac:dyDescent="0.2">
      <c r="A17" s="44" t="s">
        <v>91</v>
      </c>
      <c r="B17" s="44"/>
      <c r="C17" s="45">
        <v>20</v>
      </c>
      <c r="D17" s="41"/>
      <c r="E17" s="41"/>
      <c r="F17" s="41"/>
      <c r="G17" s="41"/>
      <c r="H17" s="41"/>
      <c r="I17" s="41"/>
    </row>
    <row r="18" spans="1:9" x14ac:dyDescent="0.2">
      <c r="A18" s="44" t="s">
        <v>92</v>
      </c>
      <c r="B18" s="44"/>
      <c r="C18" s="45">
        <v>34</v>
      </c>
      <c r="D18" s="41"/>
      <c r="E18" s="41"/>
      <c r="F18" s="41"/>
      <c r="G18" s="41"/>
      <c r="H18" s="41"/>
      <c r="I18" s="41"/>
    </row>
    <row r="19" spans="1:9" x14ac:dyDescent="0.2">
      <c r="A19" s="44" t="s">
        <v>93</v>
      </c>
      <c r="B19" s="44"/>
      <c r="C19" s="45">
        <v>51</v>
      </c>
      <c r="D19" s="41"/>
      <c r="E19" s="41"/>
      <c r="F19" s="41"/>
      <c r="G19" s="41"/>
      <c r="H19" s="41"/>
      <c r="I19" s="41"/>
    </row>
    <row r="20" spans="1:9" x14ac:dyDescent="0.2">
      <c r="A20" s="44" t="s">
        <v>94</v>
      </c>
      <c r="B20" s="44"/>
      <c r="C20" s="45">
        <v>77</v>
      </c>
      <c r="D20" s="41"/>
      <c r="E20" s="41"/>
      <c r="F20" s="41"/>
      <c r="G20" s="37" t="s">
        <v>95</v>
      </c>
      <c r="H20" s="45">
        <v>2000</v>
      </c>
      <c r="I20" s="41"/>
    </row>
    <row r="21" spans="1:9" x14ac:dyDescent="0.2">
      <c r="A21" s="44" t="s">
        <v>96</v>
      </c>
      <c r="B21" s="44"/>
      <c r="C21" s="45">
        <v>97</v>
      </c>
      <c r="D21" s="41"/>
      <c r="E21" s="41"/>
      <c r="F21" s="41"/>
      <c r="G21" s="37" t="s">
        <v>97</v>
      </c>
      <c r="H21" s="46" t="s">
        <v>18</v>
      </c>
      <c r="I21" s="41"/>
    </row>
    <row r="22" spans="1:9" x14ac:dyDescent="0.2">
      <c r="A22" s="44" t="s">
        <v>98</v>
      </c>
      <c r="B22" s="44"/>
      <c r="C22" s="47">
        <v>117</v>
      </c>
      <c r="D22" s="41"/>
      <c r="E22" s="41"/>
      <c r="F22" s="41"/>
      <c r="I22" s="41"/>
    </row>
    <row r="23" spans="1:9" x14ac:dyDescent="0.2">
      <c r="A23" s="44" t="s">
        <v>99</v>
      </c>
      <c r="B23" s="44"/>
      <c r="C23" s="47">
        <v>137</v>
      </c>
      <c r="D23" s="41"/>
      <c r="E23" s="41"/>
      <c r="F23" s="41"/>
      <c r="G23" s="48" t="s">
        <v>100</v>
      </c>
      <c r="H23" s="49">
        <v>12</v>
      </c>
      <c r="I23" s="41"/>
    </row>
    <row r="24" spans="1:9" x14ac:dyDescent="0.2">
      <c r="A24" s="44" t="s">
        <v>101</v>
      </c>
      <c r="B24" s="44"/>
      <c r="C24" s="47">
        <f>C23+20+20</f>
        <v>177</v>
      </c>
      <c r="D24" s="41"/>
      <c r="E24" s="41"/>
      <c r="F24" s="41"/>
      <c r="G24" s="48"/>
      <c r="H24" s="49"/>
      <c r="I24" s="41"/>
    </row>
    <row r="25" spans="1:9" x14ac:dyDescent="0.2">
      <c r="A25" s="44" t="s">
        <v>102</v>
      </c>
      <c r="B25" s="44"/>
      <c r="C25" s="47">
        <v>40</v>
      </c>
      <c r="D25" s="41" t="s">
        <v>103</v>
      </c>
      <c r="E25" s="41"/>
      <c r="F25" s="41"/>
      <c r="G25" s="50"/>
      <c r="H25" s="51"/>
      <c r="I25" s="41"/>
    </row>
    <row r="26" spans="1:9" x14ac:dyDescent="0.2">
      <c r="A26" s="44" t="s">
        <v>104</v>
      </c>
      <c r="B26" s="44"/>
      <c r="C26" s="47">
        <v>47</v>
      </c>
      <c r="D26" s="41"/>
      <c r="E26" s="41"/>
      <c r="F26" s="41"/>
      <c r="G26" s="41"/>
      <c r="H26" s="41"/>
      <c r="I26" s="41"/>
    </row>
    <row r="27" spans="1:9" x14ac:dyDescent="0.2">
      <c r="A27" s="44" t="s">
        <v>105</v>
      </c>
      <c r="B27" s="44"/>
      <c r="C27" s="47">
        <f>C19</f>
        <v>51</v>
      </c>
      <c r="D27" s="41"/>
      <c r="E27" s="41"/>
      <c r="F27" s="41"/>
      <c r="G27" s="41"/>
      <c r="H27" s="41"/>
      <c r="I27" s="41"/>
    </row>
    <row r="28" spans="1:9" x14ac:dyDescent="0.2">
      <c r="A28" s="44" t="s">
        <v>106</v>
      </c>
      <c r="B28" s="44"/>
      <c r="C28" s="47">
        <v>68</v>
      </c>
      <c r="D28" s="41"/>
      <c r="E28" s="41"/>
      <c r="F28" s="41"/>
      <c r="G28" s="41"/>
      <c r="H28" s="41"/>
      <c r="I28" s="41"/>
    </row>
    <row r="29" spans="1:9" x14ac:dyDescent="0.2">
      <c r="A29" s="44" t="s">
        <v>107</v>
      </c>
      <c r="B29" s="44"/>
      <c r="C29" s="47">
        <f>C20</f>
        <v>77</v>
      </c>
      <c r="D29" s="41"/>
      <c r="E29" s="41"/>
      <c r="F29" s="41"/>
      <c r="G29" s="41"/>
      <c r="H29" s="41"/>
      <c r="I29" s="41"/>
    </row>
    <row r="30" spans="1:9" x14ac:dyDescent="0.2">
      <c r="A30" s="44" t="s">
        <v>108</v>
      </c>
      <c r="B30" s="44"/>
      <c r="C30" s="47">
        <v>34</v>
      </c>
      <c r="D30" s="41"/>
      <c r="E30" s="41"/>
      <c r="F30" s="41"/>
      <c r="G30" s="41"/>
      <c r="H30" s="41"/>
      <c r="I30" s="41"/>
    </row>
    <row r="31" spans="1:9" x14ac:dyDescent="0.2">
      <c r="A31" s="44" t="s">
        <v>109</v>
      </c>
      <c r="B31" s="44"/>
      <c r="C31" s="47">
        <v>34</v>
      </c>
      <c r="D31" s="41"/>
      <c r="E31" s="41"/>
      <c r="F31" s="41"/>
      <c r="G31" s="41"/>
      <c r="H31" s="41"/>
      <c r="I31" s="41"/>
    </row>
    <row r="32" spans="1:9" x14ac:dyDescent="0.2">
      <c r="A32" s="42" t="s">
        <v>110</v>
      </c>
      <c r="B32" s="42"/>
      <c r="C32" s="47"/>
      <c r="D32" s="41"/>
      <c r="E32" s="41"/>
      <c r="F32" s="41"/>
      <c r="G32" s="41"/>
      <c r="H32" s="41"/>
      <c r="I32" s="41"/>
    </row>
    <row r="33" spans="1:9" x14ac:dyDescent="0.2">
      <c r="A33" s="44" t="s">
        <v>111</v>
      </c>
      <c r="B33" s="44"/>
      <c r="C33" s="47">
        <v>29</v>
      </c>
      <c r="D33" s="41"/>
      <c r="E33" s="41"/>
      <c r="F33" s="41"/>
      <c r="G33" s="41"/>
      <c r="H33" s="41"/>
      <c r="I33" s="41"/>
    </row>
    <row r="34" spans="1:9" x14ac:dyDescent="0.2">
      <c r="A34" s="44" t="s">
        <v>112</v>
      </c>
      <c r="B34" s="44"/>
      <c r="C34" s="47">
        <v>125</v>
      </c>
      <c r="D34" s="41"/>
      <c r="E34" s="41"/>
      <c r="F34" s="41"/>
      <c r="G34" s="41"/>
      <c r="H34" s="41"/>
      <c r="I34" s="41"/>
    </row>
    <row r="35" spans="1:9" x14ac:dyDescent="0.2">
      <c r="A35" s="44" t="s">
        <v>113</v>
      </c>
      <c r="B35" s="44"/>
      <c r="C35" s="47">
        <v>175</v>
      </c>
      <c r="D35" s="41"/>
      <c r="E35" s="41"/>
      <c r="F35" s="41"/>
      <c r="G35" s="41"/>
      <c r="H35" s="41"/>
      <c r="I35" s="41"/>
    </row>
    <row r="36" spans="1:9" x14ac:dyDescent="0.2">
      <c r="A36" s="44" t="s">
        <v>114</v>
      </c>
      <c r="B36" s="44"/>
      <c r="C36" s="47">
        <v>250</v>
      </c>
      <c r="D36" s="41"/>
      <c r="E36" s="41"/>
      <c r="F36" s="41"/>
      <c r="G36" s="41"/>
      <c r="H36" s="41"/>
      <c r="I36" s="41"/>
    </row>
    <row r="37" spans="1:9" x14ac:dyDescent="0.2">
      <c r="A37" s="44" t="s">
        <v>115</v>
      </c>
      <c r="B37" s="44"/>
      <c r="C37" s="47">
        <v>324</v>
      </c>
      <c r="D37" s="41"/>
      <c r="E37" s="41"/>
      <c r="F37" s="41"/>
      <c r="G37" s="41"/>
      <c r="H37" s="41"/>
      <c r="I37" s="41"/>
    </row>
    <row r="38" spans="1:9" x14ac:dyDescent="0.2">
      <c r="A38" s="44" t="s">
        <v>116</v>
      </c>
      <c r="B38" s="44"/>
      <c r="C38" s="47">
        <v>473</v>
      </c>
      <c r="D38" s="41"/>
      <c r="E38" s="41"/>
      <c r="F38" s="41"/>
      <c r="G38" s="41"/>
      <c r="H38" s="41"/>
      <c r="I38" s="41"/>
    </row>
    <row r="39" spans="1:9" x14ac:dyDescent="0.2">
      <c r="A39" s="44" t="s">
        <v>117</v>
      </c>
      <c r="B39" s="44"/>
      <c r="C39" s="47">
        <v>613</v>
      </c>
      <c r="D39" s="41"/>
      <c r="E39" s="41"/>
      <c r="F39" s="41"/>
      <c r="G39" s="41"/>
      <c r="H39" s="41"/>
      <c r="I39" s="41"/>
    </row>
    <row r="40" spans="1:9" x14ac:dyDescent="0.2">
      <c r="A40" s="52" t="s">
        <v>118</v>
      </c>
      <c r="B40" s="52"/>
      <c r="C40" s="47">
        <f>C39+115</f>
        <v>728</v>
      </c>
      <c r="D40" s="41"/>
      <c r="E40" s="41"/>
      <c r="F40" s="41"/>
      <c r="G40" s="41"/>
      <c r="H40" s="41"/>
      <c r="I40" s="41"/>
    </row>
    <row r="41" spans="1:9" x14ac:dyDescent="0.2">
      <c r="A41" s="44" t="s">
        <v>119</v>
      </c>
      <c r="B41" s="44"/>
      <c r="C41" s="47">
        <v>840</v>
      </c>
      <c r="D41" s="41"/>
      <c r="E41" s="41"/>
      <c r="F41" s="41"/>
      <c r="G41" s="41"/>
      <c r="H41" s="41"/>
      <c r="I41" s="41"/>
    </row>
    <row r="42" spans="1:9" x14ac:dyDescent="0.2">
      <c r="A42" s="44" t="s">
        <v>120</v>
      </c>
      <c r="B42" s="44"/>
      <c r="C42" s="47">
        <v>980</v>
      </c>
      <c r="D42" s="41"/>
      <c r="E42" s="41"/>
      <c r="F42" s="41"/>
      <c r="G42" s="41"/>
      <c r="H42" s="41"/>
      <c r="I42" s="41"/>
    </row>
    <row r="43" spans="1:9" x14ac:dyDescent="0.2">
      <c r="A43" s="53" t="s">
        <v>121</v>
      </c>
      <c r="B43" s="53">
        <v>2.25</v>
      </c>
      <c r="C43" s="47"/>
      <c r="D43" s="54"/>
      <c r="E43" s="41"/>
      <c r="F43" s="41"/>
      <c r="G43" s="41"/>
      <c r="H43" s="41"/>
      <c r="I43" s="41"/>
    </row>
    <row r="44" spans="1:9" x14ac:dyDescent="0.2">
      <c r="A44" s="44" t="s">
        <v>122</v>
      </c>
      <c r="B44" s="44"/>
      <c r="C44" s="47">
        <f>C37*$B$43</f>
        <v>729</v>
      </c>
      <c r="D44" s="41" t="s">
        <v>103</v>
      </c>
      <c r="E44" s="41"/>
      <c r="F44" s="41"/>
      <c r="G44" s="41"/>
      <c r="H44" s="41"/>
      <c r="I44" s="41"/>
    </row>
    <row r="45" spans="1:9" x14ac:dyDescent="0.2">
      <c r="A45" s="44" t="s">
        <v>123</v>
      </c>
      <c r="B45" s="44"/>
      <c r="C45" s="45">
        <f>C39*$B$43</f>
        <v>1379.25</v>
      </c>
      <c r="D45" s="41" t="s">
        <v>103</v>
      </c>
      <c r="E45" s="41"/>
      <c r="F45" s="41"/>
      <c r="G45" s="41"/>
      <c r="H45" s="41"/>
      <c r="I45" s="41"/>
    </row>
    <row r="46" spans="1:9" x14ac:dyDescent="0.2">
      <c r="A46" s="44" t="s">
        <v>124</v>
      </c>
      <c r="B46" s="44"/>
      <c r="C46" s="45">
        <f>C41*$B$43</f>
        <v>1890</v>
      </c>
      <c r="D46" s="41" t="s">
        <v>103</v>
      </c>
      <c r="E46" s="41"/>
      <c r="F46" s="41"/>
      <c r="G46" s="41"/>
      <c r="H46" s="41"/>
      <c r="I46" s="41"/>
    </row>
    <row r="47" spans="1:9" x14ac:dyDescent="0.2">
      <c r="A47" s="53" t="s">
        <v>125</v>
      </c>
      <c r="B47" s="53">
        <v>3</v>
      </c>
      <c r="C47" s="45"/>
      <c r="D47" s="41"/>
      <c r="E47" s="41"/>
      <c r="F47" s="41"/>
      <c r="G47" s="41"/>
      <c r="H47" s="41"/>
      <c r="I47" s="41"/>
    </row>
    <row r="48" spans="1:9" x14ac:dyDescent="0.2">
      <c r="A48" s="44" t="s">
        <v>122</v>
      </c>
      <c r="B48" s="44"/>
      <c r="C48" s="55">
        <f>C37*$B$47</f>
        <v>972</v>
      </c>
      <c r="D48" s="41" t="s">
        <v>103</v>
      </c>
      <c r="E48" s="41"/>
      <c r="F48" s="41"/>
      <c r="G48" s="41"/>
      <c r="H48" s="41"/>
      <c r="I48" s="41"/>
    </row>
    <row r="49" spans="1:9" x14ac:dyDescent="0.2">
      <c r="A49" s="44" t="s">
        <v>126</v>
      </c>
      <c r="B49" s="44"/>
      <c r="C49" s="55">
        <f>C38*$B$47</f>
        <v>1419</v>
      </c>
      <c r="D49" s="41" t="s">
        <v>103</v>
      </c>
      <c r="E49" s="41"/>
      <c r="F49" s="41"/>
      <c r="G49" s="41"/>
      <c r="H49" s="41"/>
      <c r="I49" s="41"/>
    </row>
    <row r="50" spans="1:9" x14ac:dyDescent="0.2">
      <c r="A50" s="44" t="s">
        <v>123</v>
      </c>
      <c r="B50" s="44"/>
      <c r="C50" s="55">
        <f>C39*$B$47</f>
        <v>1839</v>
      </c>
      <c r="D50" s="41" t="s">
        <v>103</v>
      </c>
      <c r="E50" s="41"/>
      <c r="F50" s="41"/>
      <c r="G50" s="41"/>
      <c r="H50" s="41"/>
      <c r="I50" s="41"/>
    </row>
    <row r="51" spans="1:9" x14ac:dyDescent="0.2">
      <c r="A51" s="44" t="s">
        <v>124</v>
      </c>
      <c r="B51" s="44"/>
      <c r="C51" s="55">
        <f>C41*$B$47</f>
        <v>2520</v>
      </c>
      <c r="D51" s="41" t="s">
        <v>103</v>
      </c>
      <c r="E51" s="41"/>
      <c r="F51" s="41"/>
      <c r="G51" s="41"/>
      <c r="H51" s="41"/>
      <c r="I51" s="41"/>
    </row>
    <row r="52" spans="1:9" x14ac:dyDescent="0.2">
      <c r="A52" s="53" t="s">
        <v>127</v>
      </c>
      <c r="B52" s="53">
        <v>4</v>
      </c>
      <c r="C52" s="45"/>
      <c r="D52" s="41"/>
      <c r="E52" s="41"/>
      <c r="F52" s="41"/>
      <c r="G52" s="41"/>
      <c r="H52" s="41"/>
      <c r="I52" s="41"/>
    </row>
    <row r="53" spans="1:9" x14ac:dyDescent="0.2">
      <c r="A53" s="44" t="s">
        <v>128</v>
      </c>
      <c r="B53" s="53"/>
      <c r="C53" s="45">
        <f>C36*B52</f>
        <v>1000</v>
      </c>
      <c r="D53" s="41" t="s">
        <v>103</v>
      </c>
      <c r="E53" s="41"/>
      <c r="F53" s="41"/>
      <c r="G53" s="41"/>
      <c r="H53" s="41"/>
      <c r="I53" s="41"/>
    </row>
    <row r="54" spans="1:9" x14ac:dyDescent="0.2">
      <c r="A54" s="44" t="s">
        <v>122</v>
      </c>
      <c r="B54" s="53"/>
      <c r="C54" s="45">
        <f>C37*B52</f>
        <v>1296</v>
      </c>
      <c r="D54" s="41" t="s">
        <v>103</v>
      </c>
      <c r="E54" s="41"/>
      <c r="F54" s="41"/>
      <c r="G54" s="41"/>
      <c r="H54" s="41"/>
      <c r="I54" s="41"/>
    </row>
    <row r="55" spans="1:9" x14ac:dyDescent="0.2">
      <c r="A55" s="44" t="s">
        <v>126</v>
      </c>
      <c r="B55" s="44"/>
      <c r="C55" s="55">
        <f>C38*$B$52</f>
        <v>1892</v>
      </c>
      <c r="D55" s="41" t="s">
        <v>103</v>
      </c>
      <c r="E55" s="41"/>
      <c r="F55" s="41"/>
      <c r="G55" s="41"/>
      <c r="H55" s="41"/>
      <c r="I55" s="41"/>
    </row>
    <row r="56" spans="1:9" x14ac:dyDescent="0.2">
      <c r="A56" s="44" t="s">
        <v>123</v>
      </c>
      <c r="B56" s="44"/>
      <c r="C56" s="55">
        <f>C39*$B$52</f>
        <v>2452</v>
      </c>
      <c r="D56" s="41" t="s">
        <v>103</v>
      </c>
      <c r="E56" s="41"/>
      <c r="F56" s="41"/>
      <c r="G56" s="41"/>
      <c r="H56" s="41"/>
      <c r="I56" s="41"/>
    </row>
    <row r="57" spans="1:9" x14ac:dyDescent="0.2">
      <c r="A57" s="44" t="s">
        <v>124</v>
      </c>
      <c r="B57" s="44"/>
      <c r="C57" s="55">
        <f>C41*$B$52</f>
        <v>3360</v>
      </c>
      <c r="D57" s="41" t="s">
        <v>103</v>
      </c>
      <c r="E57" s="41"/>
      <c r="F57" s="41"/>
      <c r="G57" s="41"/>
      <c r="H57" s="41"/>
      <c r="I57" s="41"/>
    </row>
    <row r="58" spans="1:9" x14ac:dyDescent="0.2">
      <c r="A58" s="53" t="s">
        <v>129</v>
      </c>
      <c r="B58" s="53">
        <v>5</v>
      </c>
      <c r="C58" s="45"/>
      <c r="D58" s="41"/>
      <c r="E58" s="41"/>
      <c r="F58" s="41"/>
      <c r="G58" s="41"/>
      <c r="H58" s="41"/>
      <c r="I58" s="41"/>
    </row>
    <row r="59" spans="1:9" x14ac:dyDescent="0.2">
      <c r="A59" s="44" t="s">
        <v>123</v>
      </c>
      <c r="B59" s="44"/>
      <c r="C59" s="55">
        <f>C39*$B$58</f>
        <v>3065</v>
      </c>
      <c r="D59" s="41" t="s">
        <v>103</v>
      </c>
      <c r="E59" s="41"/>
      <c r="F59" s="41"/>
      <c r="G59" s="41"/>
      <c r="H59" s="41"/>
      <c r="I59" s="41"/>
    </row>
    <row r="60" spans="1:9" x14ac:dyDescent="0.2">
      <c r="A60" s="44" t="s">
        <v>124</v>
      </c>
      <c r="B60" s="44"/>
      <c r="C60" s="55">
        <f>C41*$B$58</f>
        <v>4200</v>
      </c>
      <c r="D60" s="41" t="s">
        <v>103</v>
      </c>
      <c r="E60" s="41"/>
      <c r="F60" s="41"/>
      <c r="G60" s="41"/>
      <c r="H60" s="41"/>
      <c r="I60" s="41"/>
    </row>
    <row r="61" spans="1:9" x14ac:dyDescent="0.2">
      <c r="C61" s="206" t="s">
        <v>130</v>
      </c>
      <c r="D61" s="206"/>
    </row>
    <row r="62" spans="1:9" x14ac:dyDescent="0.2">
      <c r="C62" s="206"/>
      <c r="D62" s="206"/>
    </row>
    <row r="64" spans="1:9" x14ac:dyDescent="0.2">
      <c r="A64" s="56" t="s">
        <v>162</v>
      </c>
      <c r="B64" s="56"/>
      <c r="C64" s="57" t="s">
        <v>163</v>
      </c>
      <c r="D64" s="57" t="s">
        <v>131</v>
      </c>
      <c r="G64" s="4"/>
      <c r="H64" s="4"/>
    </row>
    <row r="65" spans="1:12" x14ac:dyDescent="0.2">
      <c r="A65" s="58" t="s">
        <v>132</v>
      </c>
      <c r="B65" s="58"/>
      <c r="C65" s="59">
        <v>120</v>
      </c>
      <c r="D65" s="60">
        <f>C65/2000</f>
        <v>0.06</v>
      </c>
      <c r="E65" s="93">
        <f>+D67/D65</f>
        <v>0.1295</v>
      </c>
    </row>
    <row r="66" spans="1:12" x14ac:dyDescent="0.2">
      <c r="A66" s="58" t="s">
        <v>133</v>
      </c>
      <c r="B66" s="58"/>
      <c r="C66" s="61">
        <v>135.54</v>
      </c>
      <c r="D66" s="62">
        <f>C66/2000</f>
        <v>6.7769999999999997E-2</v>
      </c>
    </row>
    <row r="67" spans="1:12" x14ac:dyDescent="0.2">
      <c r="A67" s="44" t="s">
        <v>12</v>
      </c>
      <c r="B67" s="44"/>
      <c r="C67" s="59">
        <f>C66-C65</f>
        <v>15.539999999999992</v>
      </c>
      <c r="D67" s="63">
        <f>D66-D65</f>
        <v>7.7699999999999991E-3</v>
      </c>
      <c r="E67" s="64">
        <f>C67/C65</f>
        <v>0.12949999999999992</v>
      </c>
    </row>
    <row r="68" spans="1:12" x14ac:dyDescent="0.2">
      <c r="D68" s="65"/>
      <c r="L68" s="66"/>
    </row>
    <row r="70" spans="1:12" x14ac:dyDescent="0.2">
      <c r="A70" s="4"/>
      <c r="B70" s="4"/>
      <c r="C70" s="67" t="s">
        <v>134</v>
      </c>
      <c r="E70" s="207" t="s">
        <v>135</v>
      </c>
      <c r="F70" s="207"/>
    </row>
    <row r="71" spans="1:12" x14ac:dyDescent="0.2">
      <c r="A71" s="37" t="s">
        <v>136</v>
      </c>
      <c r="C71" s="68">
        <f>C67</f>
        <v>15.539999999999992</v>
      </c>
      <c r="E71" s="37" t="s">
        <v>137</v>
      </c>
      <c r="F71" s="69">
        <f>0.0175</f>
        <v>1.7500000000000002E-2</v>
      </c>
    </row>
    <row r="72" spans="1:12" x14ac:dyDescent="0.2">
      <c r="A72" s="37" t="s">
        <v>138</v>
      </c>
      <c r="C72" s="39">
        <f>C71/$F$76</f>
        <v>15.899324739103736</v>
      </c>
      <c r="D72" s="68"/>
      <c r="E72" s="37" t="s">
        <v>139</v>
      </c>
      <c r="F72" s="70">
        <f>0.0051</f>
        <v>5.1000000000000004E-3</v>
      </c>
    </row>
    <row r="73" spans="1:12" x14ac:dyDescent="0.2">
      <c r="A73" s="4" t="s">
        <v>140</v>
      </c>
      <c r="B73" s="4"/>
      <c r="C73" s="71">
        <f>+'PSW DF Calc'!B66</f>
        <v>8359.0690000000013</v>
      </c>
      <c r="E73" s="37" t="s">
        <v>141</v>
      </c>
      <c r="F73" s="72"/>
    </row>
    <row r="74" spans="1:12" x14ac:dyDescent="0.2">
      <c r="A74" s="42" t="s">
        <v>142</v>
      </c>
      <c r="B74" s="42"/>
      <c r="C74" s="73">
        <f>C72*C73</f>
        <v>132903.55254757515</v>
      </c>
      <c r="E74" s="37" t="s">
        <v>5</v>
      </c>
      <c r="F74" s="74">
        <f>SUM(F71:F73)</f>
        <v>2.2600000000000002E-2</v>
      </c>
    </row>
    <row r="76" spans="1:12" ht="13.5" thickBot="1" x14ac:dyDescent="0.25">
      <c r="E76" s="37" t="s">
        <v>143</v>
      </c>
      <c r="F76" s="93">
        <f>1-F74</f>
        <v>0.97740000000000005</v>
      </c>
    </row>
    <row r="77" spans="1:12" ht="15" x14ac:dyDescent="0.25">
      <c r="A77" s="101" t="s">
        <v>174</v>
      </c>
      <c r="B77" s="102" t="s">
        <v>175</v>
      </c>
      <c r="F77" s="93"/>
    </row>
    <row r="78" spans="1:12" ht="15" x14ac:dyDescent="0.25">
      <c r="A78" s="103" t="s">
        <v>176</v>
      </c>
      <c r="B78" s="104">
        <f>+'PSW DF Calc'!R62-'PSW DF Calc'!E62</f>
        <v>132903.55254757497</v>
      </c>
      <c r="F78" s="93"/>
    </row>
    <row r="79" spans="1:12" ht="15.75" thickBot="1" x14ac:dyDescent="0.3">
      <c r="A79" s="105" t="s">
        <v>177</v>
      </c>
      <c r="B79" s="106">
        <f>+C74-B78</f>
        <v>0</v>
      </c>
      <c r="F79" s="93"/>
    </row>
    <row r="80" spans="1:12" x14ac:dyDescent="0.2">
      <c r="F80" s="93"/>
    </row>
    <row r="81" spans="1:7" x14ac:dyDescent="0.2">
      <c r="F81" s="93"/>
    </row>
    <row r="82" spans="1:7" x14ac:dyDescent="0.2">
      <c r="A82" s="42"/>
      <c r="B82" s="42"/>
      <c r="C82" s="75"/>
      <c r="G82" s="68"/>
    </row>
    <row r="83" spans="1:7" x14ac:dyDescent="0.2">
      <c r="C83" s="76"/>
    </row>
    <row r="84" spans="1:7" x14ac:dyDescent="0.2">
      <c r="C84" s="76"/>
    </row>
    <row r="86" spans="1:7" x14ac:dyDescent="0.2">
      <c r="A86" s="42"/>
      <c r="B86" s="42"/>
      <c r="C86" s="77"/>
    </row>
    <row r="227" spans="2:2" x14ac:dyDescent="0.2">
      <c r="B227" s="78" t="s">
        <v>144</v>
      </c>
    </row>
    <row r="257" spans="4:4" x14ac:dyDescent="0.2">
      <c r="D257" s="79"/>
    </row>
    <row r="318" spans="2:4" x14ac:dyDescent="0.2">
      <c r="B318" s="79"/>
      <c r="C318" s="79"/>
      <c r="D318" s="79"/>
    </row>
    <row r="325" spans="12:13" x14ac:dyDescent="0.2">
      <c r="L325" s="64"/>
    </row>
    <row r="326" spans="12:13" x14ac:dyDescent="0.2">
      <c r="L326" s="64"/>
    </row>
    <row r="327" spans="12:13" x14ac:dyDescent="0.2">
      <c r="L327" s="64"/>
    </row>
    <row r="328" spans="12:13" x14ac:dyDescent="0.2">
      <c r="L328" s="64"/>
      <c r="M328" s="80"/>
    </row>
    <row r="331" spans="12:13" x14ac:dyDescent="0.2">
      <c r="L331" s="64"/>
    </row>
    <row r="332" spans="12:13" x14ac:dyDescent="0.2">
      <c r="L332" s="64"/>
    </row>
    <row r="333" spans="12:13" x14ac:dyDescent="0.2">
      <c r="L333" s="64"/>
    </row>
    <row r="334" spans="12:13" x14ac:dyDescent="0.2">
      <c r="L334" s="64"/>
      <c r="M334" s="80"/>
    </row>
    <row r="337" spans="11:13" x14ac:dyDescent="0.2">
      <c r="L337" s="64"/>
    </row>
    <row r="338" spans="11:13" x14ac:dyDescent="0.2">
      <c r="L338" s="64"/>
    </row>
    <row r="339" spans="11:13" x14ac:dyDescent="0.2">
      <c r="L339" s="64"/>
    </row>
    <row r="340" spans="11:13" x14ac:dyDescent="0.2">
      <c r="L340" s="64"/>
      <c r="M340" s="80"/>
    </row>
    <row r="342" spans="11:13" x14ac:dyDescent="0.2">
      <c r="K342" s="81"/>
    </row>
  </sheetData>
  <mergeCells count="4">
    <mergeCell ref="A5:I5"/>
    <mergeCell ref="A15:C15"/>
    <mergeCell ref="C61:D62"/>
    <mergeCell ref="E70:F70"/>
  </mergeCells>
  <pageMargins left="0.7" right="0.7" top="0.75" bottom="0.75" header="0.3" footer="0.3"/>
  <pageSetup scale="95" pageOrder="overThenDown" orientation="landscape" r:id="rId1"/>
  <headerFooter>
    <oddFooter xml:space="preserve">&amp;L&amp;F - &amp;A
&amp;R&amp;P of &amp;N
</oddFooter>
  </headerFooter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4E2E0-7B7F-4EF1-BBCE-D514709B304A}">
  <sheetPr>
    <tabColor theme="7" tint="0.59999389629810485"/>
  </sheetPr>
  <dimension ref="A1:V100"/>
  <sheetViews>
    <sheetView view="pageBreakPreview" zoomScale="85" zoomScaleNormal="100" zoomScaleSheetLayoutView="85" workbookViewId="0">
      <selection activeCell="F24" sqref="F24"/>
    </sheetView>
  </sheetViews>
  <sheetFormatPr defaultColWidth="9.140625" defaultRowHeight="12.75" x14ac:dyDescent="0.2"/>
  <cols>
    <col min="1" max="1" width="22.7109375" style="4" customWidth="1"/>
    <col min="2" max="2" width="29.140625" style="4" bestFit="1" customWidth="1"/>
    <col min="3" max="3" width="13.5703125" style="4" bestFit="1" customWidth="1"/>
    <col min="4" max="4" width="19.5703125" style="4" customWidth="1"/>
    <col min="5" max="5" width="13.7109375" style="4" bestFit="1" customWidth="1"/>
    <col min="6" max="6" width="13.140625" style="4" customWidth="1"/>
    <col min="7" max="7" width="13.140625" style="3" bestFit="1" customWidth="1"/>
    <col min="8" max="8" width="22.42578125" style="4" bestFit="1" customWidth="1"/>
    <col min="9" max="9" width="9.140625" style="4"/>
    <col min="10" max="10" width="15" style="4" bestFit="1" customWidth="1"/>
    <col min="11" max="11" width="14" style="4" bestFit="1" customWidth="1"/>
    <col min="12" max="12" width="12" style="4" bestFit="1" customWidth="1"/>
    <col min="13" max="13" width="11" style="4" bestFit="1" customWidth="1"/>
    <col min="14" max="14" width="13.140625" style="4" customWidth="1"/>
    <col min="15" max="15" width="14.5703125" style="4" customWidth="1"/>
    <col min="16" max="16" width="9.140625" style="4"/>
    <col min="17" max="17" width="15.42578125" style="4" customWidth="1"/>
    <col min="18" max="18" width="12.42578125" style="4" bestFit="1" customWidth="1"/>
    <col min="19" max="19" width="14.85546875" style="4" bestFit="1" customWidth="1"/>
    <col min="20" max="20" width="10" style="4" bestFit="1" customWidth="1"/>
    <col min="21" max="16384" width="9.140625" style="4"/>
  </cols>
  <sheetData>
    <row r="1" spans="1:22" x14ac:dyDescent="0.2">
      <c r="A1" s="1" t="str">
        <f>+'[71]Non-Reg Price Out'!A1</f>
        <v>Peninsula Sanitation</v>
      </c>
      <c r="B1" s="2"/>
      <c r="C1" s="2"/>
      <c r="D1" s="2"/>
      <c r="E1" s="2"/>
      <c r="F1" s="164"/>
    </row>
    <row r="2" spans="1:22" x14ac:dyDescent="0.2">
      <c r="A2" s="1" t="s">
        <v>0</v>
      </c>
      <c r="B2" s="2"/>
      <c r="C2" s="2"/>
      <c r="E2" s="2"/>
      <c r="F2" s="2"/>
    </row>
    <row r="3" spans="1:22" x14ac:dyDescent="0.2">
      <c r="A3" s="6" t="s">
        <v>2</v>
      </c>
      <c r="B3" s="2"/>
      <c r="C3" s="2"/>
      <c r="E3" s="2"/>
      <c r="F3" s="2"/>
    </row>
    <row r="4" spans="1:22" ht="15" x14ac:dyDescent="0.25">
      <c r="B4" s="7"/>
      <c r="C4"/>
      <c r="D4" s="2"/>
      <c r="E4" s="2"/>
      <c r="F4" s="2"/>
    </row>
    <row r="5" spans="1:22" x14ac:dyDescent="0.2">
      <c r="A5" s="111"/>
      <c r="B5" s="31"/>
      <c r="C5" s="94"/>
      <c r="D5" s="108" t="s">
        <v>4</v>
      </c>
      <c r="E5" s="31" t="s">
        <v>5</v>
      </c>
      <c r="F5" s="32" t="s">
        <v>5</v>
      </c>
      <c r="G5" s="34" t="s">
        <v>68</v>
      </c>
      <c r="H5" s="82" t="s">
        <v>147</v>
      </c>
      <c r="I5" s="82" t="s">
        <v>149</v>
      </c>
      <c r="J5" s="34" t="s">
        <v>151</v>
      </c>
      <c r="K5" s="82" t="s">
        <v>161</v>
      </c>
      <c r="L5" s="94"/>
      <c r="M5" s="82" t="s">
        <v>164</v>
      </c>
      <c r="N5" s="82" t="s">
        <v>4</v>
      </c>
      <c r="O5" s="82" t="s">
        <v>166</v>
      </c>
      <c r="P5" s="82" t="s">
        <v>167</v>
      </c>
      <c r="Q5" s="82" t="s">
        <v>6</v>
      </c>
      <c r="R5" s="82" t="s">
        <v>6</v>
      </c>
      <c r="S5" s="82" t="s">
        <v>168</v>
      </c>
    </row>
    <row r="6" spans="1:22" ht="15" x14ac:dyDescent="0.25">
      <c r="A6" s="112" t="s">
        <v>7</v>
      </c>
      <c r="B6" s="33" t="s">
        <v>8</v>
      </c>
      <c r="C6" s="109" t="s">
        <v>3</v>
      </c>
      <c r="D6" s="110">
        <v>44287</v>
      </c>
      <c r="E6" s="33" t="s">
        <v>9</v>
      </c>
      <c r="F6" s="33" t="s">
        <v>10</v>
      </c>
      <c r="G6" s="35" t="s">
        <v>69</v>
      </c>
      <c r="H6" s="83" t="s">
        <v>148</v>
      </c>
      <c r="I6" s="83" t="s">
        <v>150</v>
      </c>
      <c r="J6" s="35" t="s">
        <v>152</v>
      </c>
      <c r="K6" s="83" t="s">
        <v>152</v>
      </c>
      <c r="L6" s="83" t="s">
        <v>12</v>
      </c>
      <c r="M6" s="83" t="s">
        <v>165</v>
      </c>
      <c r="N6" s="83" t="s">
        <v>12</v>
      </c>
      <c r="O6" s="83" t="s">
        <v>4</v>
      </c>
      <c r="P6" s="83" t="s">
        <v>11</v>
      </c>
      <c r="Q6" s="83" t="s">
        <v>4</v>
      </c>
      <c r="R6" s="83" t="s">
        <v>9</v>
      </c>
      <c r="S6" s="83" t="s">
        <v>169</v>
      </c>
    </row>
    <row r="7" spans="1:22" s="2" customFormat="1" ht="15" x14ac:dyDescent="0.25">
      <c r="A7" s="10"/>
      <c r="B7" s="10"/>
      <c r="C7" s="10"/>
      <c r="D7" s="9"/>
      <c r="G7"/>
      <c r="H7"/>
      <c r="I7"/>
      <c r="J7"/>
      <c r="K7"/>
    </row>
    <row r="8" spans="1:22" s="2" customFormat="1" ht="15" x14ac:dyDescent="0.25">
      <c r="A8" s="11" t="s">
        <v>13</v>
      </c>
      <c r="B8" s="11" t="s">
        <v>13</v>
      </c>
      <c r="C8" s="11"/>
      <c r="D8" s="12"/>
      <c r="E8" s="14"/>
      <c r="F8" s="13"/>
      <c r="G8"/>
      <c r="H8"/>
      <c r="I8"/>
      <c r="J8"/>
      <c r="K8"/>
    </row>
    <row r="9" spans="1:22" s="2" customFormat="1" ht="15" x14ac:dyDescent="0.25">
      <c r="A9" s="15" t="s">
        <v>15</v>
      </c>
      <c r="B9" s="15" t="str">
        <f>VLOOKUP(A9,'[71]Reg Revenue'!$B:$C,2,FALSE)</f>
        <v>1-60 GAL CART MONTHLY SVC</v>
      </c>
      <c r="C9" s="11" t="s">
        <v>14</v>
      </c>
      <c r="D9" s="196">
        <f>IFERROR(VLOOKUP(A9,[71]Rates!$G$1:$O$707,9,FALSE),0)</f>
        <v>15.16</v>
      </c>
      <c r="E9" s="16">
        <f>+VLOOKUP($A9,'[71]Regulated Price Out'!$A:$Q,17,FALSE)</f>
        <v>116663.22</v>
      </c>
      <c r="F9" s="16">
        <f t="shared" ref="F9:F19" si="0">+E9/D9</f>
        <v>7695.4630606860155</v>
      </c>
      <c r="G9" s="18">
        <f>+References!$C$13</f>
        <v>1</v>
      </c>
      <c r="H9" s="18">
        <f t="shared" ref="H9:H19" si="1">+F9*G9</f>
        <v>7695.4630606860155</v>
      </c>
      <c r="I9">
        <f>+References!$C$26</f>
        <v>47</v>
      </c>
      <c r="J9" s="85">
        <f t="shared" ref="J9:J19" si="2">+H9*I9</f>
        <v>361686.76385224273</v>
      </c>
      <c r="K9" s="85">
        <f>+J9*$B$69</f>
        <v>265479.54431249417</v>
      </c>
      <c r="L9" s="14">
        <f>+References!$D$67*'PSW DF Calc'!K9</f>
        <v>2062.7760593080793</v>
      </c>
      <c r="M9" s="95">
        <f>+L9/References!$F$76</f>
        <v>2110.4727433068133</v>
      </c>
      <c r="N9" s="14">
        <f>+M9/F9</f>
        <v>0.27424896028526635</v>
      </c>
      <c r="O9" s="14">
        <f t="shared" ref="O9:O19" si="3">+D9</f>
        <v>15.16</v>
      </c>
      <c r="P9" s="14">
        <f t="shared" ref="P9:P19" si="4">+N9+O9</f>
        <v>15.434248960285267</v>
      </c>
      <c r="Q9" s="14">
        <f>+'Rate Sheet'!D42</f>
        <v>15.434248960285267</v>
      </c>
      <c r="R9" s="14">
        <f>+P9*F9</f>
        <v>118773.6927433068</v>
      </c>
      <c r="S9" s="14">
        <f>+R9-E9</f>
        <v>2110.4727433068037</v>
      </c>
      <c r="T9" s="14"/>
      <c r="U9" s="193"/>
      <c r="V9" s="194"/>
    </row>
    <row r="10" spans="1:22" s="2" customFormat="1" ht="15" x14ac:dyDescent="0.25">
      <c r="A10" s="15" t="s">
        <v>16</v>
      </c>
      <c r="B10" s="15" t="str">
        <f>VLOOKUP(A10,'[71]Reg Revenue'!$B:$C,2,FALSE)</f>
        <v>1-60 GAL CART WEEKLY SVC</v>
      </c>
      <c r="C10" s="11" t="s">
        <v>14</v>
      </c>
      <c r="D10" s="196">
        <f>IFERROR(VLOOKUP(A10,[71]Rates!$G$1:$O$707,9,FALSE),0)</f>
        <v>26.19</v>
      </c>
      <c r="E10" s="174">
        <f>+VLOOKUP($A10,'[71]Regulated Price Out'!$A:$Q,17,FALSE)++VLOOKUP("20RW1",'[71]Regulated Price Out'!$A:$Q,17,FALSE)</f>
        <v>1396097.8</v>
      </c>
      <c r="F10" s="16">
        <f t="shared" si="0"/>
        <v>53306.521573119513</v>
      </c>
      <c r="G10" s="18">
        <f>+References!$C$11</f>
        <v>4.33</v>
      </c>
      <c r="H10" s="18">
        <f t="shared" si="1"/>
        <v>230817.23841160748</v>
      </c>
      <c r="I10">
        <f>+References!$C$26</f>
        <v>47</v>
      </c>
      <c r="J10" s="85">
        <f t="shared" si="2"/>
        <v>10848410.205345552</v>
      </c>
      <c r="K10" s="85">
        <f t="shared" ref="K10:K19" si="5">+J10*$B$69</f>
        <v>7962776.8712230418</v>
      </c>
      <c r="L10" s="14">
        <f>+References!$D$67*'PSW DF Calc'!K10</f>
        <v>61870.776289403031</v>
      </c>
      <c r="M10" s="95">
        <f>+L10/References!$F$76</f>
        <v>63301.387650299803</v>
      </c>
      <c r="N10" s="14">
        <f>+M10/F10</f>
        <v>1.1874979980352034</v>
      </c>
      <c r="O10" s="14">
        <f t="shared" si="3"/>
        <v>26.19</v>
      </c>
      <c r="P10" s="14">
        <f t="shared" si="4"/>
        <v>27.377497998035203</v>
      </c>
      <c r="Q10" s="14">
        <f>+'Rate Sheet'!D41</f>
        <v>27.377497998035203</v>
      </c>
      <c r="R10" s="14">
        <f t="shared" ref="R10:R19" si="6">+P10*F10</f>
        <v>1459399.1876502999</v>
      </c>
      <c r="S10" s="14">
        <f t="shared" ref="S10:S19" si="7">+R10-E10</f>
        <v>63301.387650299817</v>
      </c>
      <c r="T10" s="14"/>
      <c r="U10" s="193"/>
    </row>
    <row r="11" spans="1:22" s="2" customFormat="1" ht="15" x14ac:dyDescent="0.25">
      <c r="A11" s="15" t="s">
        <v>17</v>
      </c>
      <c r="B11" s="15" t="str">
        <f>VLOOKUP(A11,'[71]Reg Revenue'!$B:$C,2,FALSE)</f>
        <v>1-90 GAL CART RESI WKLY</v>
      </c>
      <c r="C11" s="11" t="s">
        <v>14</v>
      </c>
      <c r="D11" s="196">
        <f>IFERROR(VLOOKUP(A11,[71]Rates!$G$1:$O$707,9,FALSE),0)</f>
        <v>32.94</v>
      </c>
      <c r="E11" s="16">
        <f>+VLOOKUP($A11,'[71]Regulated Price Out'!$A:$Q,17,FALSE)</f>
        <v>314228.49</v>
      </c>
      <c r="F11" s="16">
        <f t="shared" si="0"/>
        <v>9539.4198542805098</v>
      </c>
      <c r="G11" s="18">
        <f>+References!$C$11</f>
        <v>4.33</v>
      </c>
      <c r="H11" s="18">
        <f t="shared" si="1"/>
        <v>41305.68796903461</v>
      </c>
      <c r="I11">
        <f>+References!$C$28</f>
        <v>68</v>
      </c>
      <c r="J11" s="85">
        <f t="shared" si="2"/>
        <v>2808786.7818943537</v>
      </c>
      <c r="K11" s="85">
        <f t="shared" si="5"/>
        <v>2061660.8332200274</v>
      </c>
      <c r="L11" s="14">
        <f>+References!$D$67*'PSW DF Calc'!K11</f>
        <v>16019.104674119611</v>
      </c>
      <c r="M11" s="95">
        <f>+L11/References!$F$76</f>
        <v>16389.50754462821</v>
      </c>
      <c r="N11" s="14">
        <f t="shared" ref="N11:N19" si="8">+M11/F11</f>
        <v>1.7180822099232735</v>
      </c>
      <c r="O11" s="14">
        <f t="shared" si="3"/>
        <v>32.94</v>
      </c>
      <c r="P11" s="14">
        <f t="shared" si="4"/>
        <v>34.658082209923272</v>
      </c>
      <c r="Q11" s="14">
        <f>+'Rate Sheet'!D43</f>
        <v>34.658082209923272</v>
      </c>
      <c r="R11" s="14">
        <f t="shared" si="6"/>
        <v>330617.99754462816</v>
      </c>
      <c r="S11" s="14">
        <f t="shared" si="7"/>
        <v>16389.50754462817</v>
      </c>
      <c r="T11" s="14"/>
      <c r="U11" s="193"/>
    </row>
    <row r="12" spans="1:22" s="2" customFormat="1" ht="15" x14ac:dyDescent="0.25">
      <c r="A12" s="15" t="s">
        <v>19</v>
      </c>
      <c r="B12" s="15" t="str">
        <f>VLOOKUP(A12,'[71]Reg Revenue'!$B:$C,2,FALSE)</f>
        <v>EXTRA CAN/BAGS</v>
      </c>
      <c r="C12" s="11" t="s">
        <v>14</v>
      </c>
      <c r="D12" s="196">
        <f>IFERROR(VLOOKUP(A12,[71]Rates!$G$1:$O$707,9,FALSE),0)</f>
        <v>6.32</v>
      </c>
      <c r="E12" s="16">
        <f>+VLOOKUP($A12,'[71]Regulated Price Out'!$A:$Q,17,FALSE)</f>
        <v>10405.059999999998</v>
      </c>
      <c r="F12" s="16">
        <f t="shared" si="0"/>
        <v>1646.3702531645565</v>
      </c>
      <c r="G12" s="18">
        <f>+References!$C$14</f>
        <v>1</v>
      </c>
      <c r="H12" s="18">
        <f t="shared" si="1"/>
        <v>1646.3702531645565</v>
      </c>
      <c r="I12">
        <f>+References!$C$31</f>
        <v>34</v>
      </c>
      <c r="J12" s="85">
        <f t="shared" si="2"/>
        <v>55976.588607594924</v>
      </c>
      <c r="K12" s="85">
        <f t="shared" si="5"/>
        <v>41087.041940476323</v>
      </c>
      <c r="L12" s="14">
        <f>+References!$D$67*'PSW DF Calc'!K12</f>
        <v>319.24631587750099</v>
      </c>
      <c r="M12" s="95">
        <f>+L12/References!$F$76</f>
        <v>326.62811119040413</v>
      </c>
      <c r="N12" s="14">
        <f t="shared" si="8"/>
        <v>0.19839286488721397</v>
      </c>
      <c r="O12" s="14">
        <f t="shared" si="3"/>
        <v>6.32</v>
      </c>
      <c r="P12" s="14">
        <f t="shared" si="4"/>
        <v>6.5183928648872147</v>
      </c>
      <c r="Q12" s="14">
        <f>+'Rate Sheet'!D56</f>
        <v>6.5183928648872147</v>
      </c>
      <c r="R12" s="14">
        <f t="shared" si="6"/>
        <v>10731.688111190402</v>
      </c>
      <c r="S12" s="14">
        <f t="shared" si="7"/>
        <v>326.62811119040452</v>
      </c>
      <c r="T12" s="14"/>
      <c r="U12" s="193"/>
    </row>
    <row r="13" spans="1:22" s="2" customFormat="1" ht="15" x14ac:dyDescent="0.25">
      <c r="A13" s="15" t="s">
        <v>20</v>
      </c>
      <c r="B13" s="15" t="str">
        <f>VLOOKUP(A13,'[71]Reg Revenue'!$B:$C,2,FALSE)</f>
        <v>LOOSE MATERIAL -RES</v>
      </c>
      <c r="C13" s="11" t="s">
        <v>21</v>
      </c>
      <c r="D13" s="196">
        <f>IFERROR(VLOOKUP(A13,[71]Rates!$G$1:$O$707,9,FALSE),0)</f>
        <v>7.84</v>
      </c>
      <c r="E13" s="16">
        <f>+VLOOKUP($A13,'[71]Regulated Price Out'!$A:$Q,17,FALSE)</f>
        <v>493.91999999999996</v>
      </c>
      <c r="F13" s="16">
        <f t="shared" si="0"/>
        <v>62.999999999999993</v>
      </c>
      <c r="G13" s="18">
        <f>+References!$C$14</f>
        <v>1</v>
      </c>
      <c r="H13" s="18">
        <f t="shared" si="1"/>
        <v>62.999999999999993</v>
      </c>
      <c r="I13">
        <f>+References!$C$34</f>
        <v>125</v>
      </c>
      <c r="J13" s="85">
        <f t="shared" si="2"/>
        <v>7874.9999999999991</v>
      </c>
      <c r="K13" s="85">
        <f t="shared" si="5"/>
        <v>5780.2817808256041</v>
      </c>
      <c r="L13" s="14">
        <f>+References!$D$67*'PSW DF Calc'!K13</f>
        <v>44.912789437014936</v>
      </c>
      <c r="M13" s="95">
        <f>+L13/References!$F$76</f>
        <v>45.951288558435579</v>
      </c>
      <c r="N13" s="14">
        <f t="shared" si="8"/>
        <v>0.72938553267358075</v>
      </c>
      <c r="O13" s="14">
        <f t="shared" si="3"/>
        <v>7.84</v>
      </c>
      <c r="P13" s="14">
        <f t="shared" si="4"/>
        <v>8.5693855326735804</v>
      </c>
      <c r="Q13" s="14">
        <f>+'Rate Sheet'!D64</f>
        <v>8.5693855326735804</v>
      </c>
      <c r="R13" s="14">
        <f t="shared" si="6"/>
        <v>539.87128855843548</v>
      </c>
      <c r="S13" s="14">
        <f t="shared" si="7"/>
        <v>45.951288558435522</v>
      </c>
      <c r="T13" s="14"/>
      <c r="U13" s="193"/>
    </row>
    <row r="14" spans="1:22" s="2" customFormat="1" ht="15" x14ac:dyDescent="0.25">
      <c r="A14" s="15" t="s">
        <v>22</v>
      </c>
      <c r="B14" s="15" t="str">
        <f>VLOOKUP(A14,'[71]Reg Revenue'!$B:$C,2,FALSE)</f>
        <v>OVERFILL/OVERWEIGHT CHG</v>
      </c>
      <c r="C14" s="11" t="s">
        <v>23</v>
      </c>
      <c r="D14" s="196">
        <f>IFERROR(VLOOKUP(A14,[71]Rates!$G$1:$O$707,9,FALSE),0)</f>
        <v>6.05</v>
      </c>
      <c r="E14" s="16">
        <f>+VLOOKUP($A14,'[71]Regulated Price Out'!$A:$Q,17,FALSE)</f>
        <v>7635.1</v>
      </c>
      <c r="F14" s="16">
        <f t="shared" si="0"/>
        <v>1262</v>
      </c>
      <c r="G14" s="18">
        <f>+References!$C$14</f>
        <v>1</v>
      </c>
      <c r="H14" s="18">
        <f t="shared" si="1"/>
        <v>1262</v>
      </c>
      <c r="I14">
        <f>+References!$C$31</f>
        <v>34</v>
      </c>
      <c r="J14" s="85">
        <f t="shared" si="2"/>
        <v>42908</v>
      </c>
      <c r="K14" s="85">
        <f t="shared" si="5"/>
        <v>31494.645162116198</v>
      </c>
      <c r="L14" s="14">
        <f>+References!$D$67*'PSW DF Calc'!K14</f>
        <v>244.71339290964283</v>
      </c>
      <c r="M14" s="95">
        <f>+L14/References!$F$76</f>
        <v>250.37179548766403</v>
      </c>
      <c r="N14" s="14">
        <f t="shared" si="8"/>
        <v>0.19839286488721397</v>
      </c>
      <c r="O14" s="14">
        <f t="shared" si="3"/>
        <v>6.05</v>
      </c>
      <c r="P14" s="14">
        <f t="shared" si="4"/>
        <v>6.2483928648872133</v>
      </c>
      <c r="Q14" s="14">
        <f>+'Rate Sheet'!D83</f>
        <v>6.2483928648872133</v>
      </c>
      <c r="R14" s="14">
        <f t="shared" si="6"/>
        <v>7885.4717954876633</v>
      </c>
      <c r="S14" s="14">
        <f>+R14-E14</f>
        <v>250.37179548766289</v>
      </c>
      <c r="T14" s="14"/>
      <c r="U14" s="193"/>
    </row>
    <row r="15" spans="1:22" s="2" customFormat="1" ht="15" x14ac:dyDescent="0.25">
      <c r="A15" s="15" t="s">
        <v>24</v>
      </c>
      <c r="B15" s="15" t="str">
        <f>VLOOKUP(A15,'[71]Reg Revenue'!$B:$C,2,FALSE)</f>
        <v>PREPAID BAG - RES</v>
      </c>
      <c r="C15" s="11" t="s">
        <v>14</v>
      </c>
      <c r="D15" s="196">
        <f>IFERROR(VLOOKUP(A15,[71]Rates!$G$1:$O$707,9,FALSE),0)</f>
        <v>7.37</v>
      </c>
      <c r="E15" s="16">
        <f>+VLOOKUP($A15,'[71]Regulated Price Out'!$A:$Q,17,FALSE)</f>
        <v>936.06000000000017</v>
      </c>
      <c r="F15" s="16">
        <f t="shared" si="0"/>
        <v>127.00949796472187</v>
      </c>
      <c r="G15" s="18">
        <f>+References!$C$14</f>
        <v>1</v>
      </c>
      <c r="H15" s="18">
        <f t="shared" si="1"/>
        <v>127.00949796472187</v>
      </c>
      <c r="I15">
        <f>+References!$C$31</f>
        <v>34</v>
      </c>
      <c r="J15" s="85">
        <f t="shared" si="2"/>
        <v>4318.3229308005439</v>
      </c>
      <c r="K15" s="85">
        <f t="shared" si="5"/>
        <v>3169.6664584924206</v>
      </c>
      <c r="L15" s="14">
        <f>+References!$D$67*'PSW DF Calc'!K15</f>
        <v>24.628308382486104</v>
      </c>
      <c r="M15" s="95">
        <f>+L15/References!$F$76</f>
        <v>25.197778169107941</v>
      </c>
      <c r="N15" s="14">
        <f t="shared" si="8"/>
        <v>0.19839286488721394</v>
      </c>
      <c r="O15" s="14">
        <f t="shared" si="3"/>
        <v>7.37</v>
      </c>
      <c r="P15" s="14">
        <f t="shared" si="4"/>
        <v>7.5683928648872136</v>
      </c>
      <c r="Q15" s="14">
        <f>+'Rate Sheet'!D44</f>
        <v>7.5683928648872136</v>
      </c>
      <c r="R15" s="14">
        <f t="shared" si="6"/>
        <v>961.25777816910806</v>
      </c>
      <c r="S15" s="14">
        <f t="shared" si="7"/>
        <v>25.197778169107892</v>
      </c>
      <c r="T15" s="14"/>
      <c r="U15" s="193"/>
    </row>
    <row r="16" spans="1:22" s="5" customFormat="1" ht="15" x14ac:dyDescent="0.25">
      <c r="A16" s="15" t="s">
        <v>25</v>
      </c>
      <c r="B16" s="15" t="str">
        <f>VLOOKUP(A16,'[71]Reg Revenue'!$B:$C,2,FALSE)</f>
        <v>EXTRA 60GAL RESI</v>
      </c>
      <c r="C16" s="11" t="s">
        <v>14</v>
      </c>
      <c r="D16" s="196">
        <f>IFERROR(VLOOKUP(A16,[71]Rates!$G$1:$O$707,9,FALSE),0)</f>
        <v>7.1</v>
      </c>
      <c r="E16" s="16">
        <f>+VLOOKUP($A16,'[71]Regulated Price Out'!$A:$Q,17,FALSE)</f>
        <v>1399.67</v>
      </c>
      <c r="F16" s="16">
        <f t="shared" si="0"/>
        <v>197.13661971830987</v>
      </c>
      <c r="G16" s="18">
        <f>+References!$C$14</f>
        <v>1</v>
      </c>
      <c r="H16" s="18">
        <f t="shared" si="1"/>
        <v>197.13661971830987</v>
      </c>
      <c r="I16">
        <f>+References!$C$26</f>
        <v>47</v>
      </c>
      <c r="J16" s="85">
        <f t="shared" si="2"/>
        <v>9265.4211267605642</v>
      </c>
      <c r="K16" s="85">
        <f t="shared" si="5"/>
        <v>6800.8564991353314</v>
      </c>
      <c r="L16" s="14">
        <f>+References!$D$67*'PSW DF Calc'!K16</f>
        <v>52.842654998281517</v>
      </c>
      <c r="M16" s="95">
        <f>+L16/References!$F$76</f>
        <v>54.064512991898418</v>
      </c>
      <c r="N16" s="14">
        <f t="shared" si="8"/>
        <v>0.27424896028526635</v>
      </c>
      <c r="O16" s="14">
        <f t="shared" si="3"/>
        <v>7.1</v>
      </c>
      <c r="P16" s="14">
        <f t="shared" si="4"/>
        <v>7.3742489602852661</v>
      </c>
      <c r="Q16" s="27">
        <f>+'Rate Sheet'!D54</f>
        <v>7.3742489602852661</v>
      </c>
      <c r="R16" s="14">
        <f t="shared" si="6"/>
        <v>1453.7345129918986</v>
      </c>
      <c r="S16" s="14">
        <f t="shared" si="7"/>
        <v>54.064512991898482</v>
      </c>
      <c r="T16" s="14"/>
      <c r="U16" s="193"/>
    </row>
    <row r="17" spans="1:21" s="2" customFormat="1" ht="15" x14ac:dyDescent="0.25">
      <c r="A17" s="15" t="s">
        <v>26</v>
      </c>
      <c r="B17" s="15" t="str">
        <f>VLOOKUP(A17,'[71]Reg Revenue'!$B:$C,2,FALSE)</f>
        <v>EXTRA 90GAL RESI</v>
      </c>
      <c r="C17" s="11" t="s">
        <v>14</v>
      </c>
      <c r="D17" s="196">
        <f>IFERROR(VLOOKUP(A17,[71]Rates!$G$1:$O$707,9,FALSE),0)</f>
        <v>7.31</v>
      </c>
      <c r="E17" s="16">
        <f>+VLOOKUP($A17,'[71]Regulated Price Out'!$A:$Q,17,FALSE)</f>
        <v>475.14999999999992</v>
      </c>
      <c r="F17" s="16">
        <f t="shared" si="0"/>
        <v>64.999999999999986</v>
      </c>
      <c r="G17" s="18">
        <f>+References!$C$14</f>
        <v>1</v>
      </c>
      <c r="H17" s="18">
        <f t="shared" si="1"/>
        <v>64.999999999999986</v>
      </c>
      <c r="I17">
        <f>+References!$C$28</f>
        <v>68</v>
      </c>
      <c r="J17" s="85">
        <f t="shared" si="2"/>
        <v>4419.9999999999991</v>
      </c>
      <c r="K17" s="85">
        <f t="shared" si="5"/>
        <v>3244.2978376189421</v>
      </c>
      <c r="L17" s="14">
        <f>+References!$D$67*'PSW DF Calc'!K17</f>
        <v>25.208194198299179</v>
      </c>
      <c r="M17" s="95">
        <f>+L17/References!$F$76</f>
        <v>25.791072435337814</v>
      </c>
      <c r="N17" s="14">
        <f t="shared" si="8"/>
        <v>0.396785729774428</v>
      </c>
      <c r="O17" s="14">
        <f t="shared" si="3"/>
        <v>7.31</v>
      </c>
      <c r="P17" s="14">
        <f t="shared" si="4"/>
        <v>7.7067857297744276</v>
      </c>
      <c r="Q17" s="14">
        <f>+'Rate Sheet'!D55</f>
        <v>7.7067857297744276</v>
      </c>
      <c r="R17" s="14">
        <f t="shared" si="6"/>
        <v>500.94107243533767</v>
      </c>
      <c r="S17" s="14">
        <f t="shared" si="7"/>
        <v>25.791072435337753</v>
      </c>
      <c r="T17" s="14"/>
      <c r="U17" s="193"/>
    </row>
    <row r="18" spans="1:21" s="2" customFormat="1" ht="15" x14ac:dyDescent="0.25">
      <c r="A18" s="15" t="s">
        <v>27</v>
      </c>
      <c r="B18" s="15" t="str">
        <f>VLOOKUP(A18,'[71]Reg Revenue'!$B:$C,2,FALSE)</f>
        <v>SPECIAL PICKUP 60GL RES</v>
      </c>
      <c r="C18" s="11" t="s">
        <v>14</v>
      </c>
      <c r="D18" s="196">
        <f>IFERROR(VLOOKUP(A18,[71]Rates!$G$1:$O$707,9,FALSE),0)</f>
        <v>13.89</v>
      </c>
      <c r="E18" s="174">
        <f>+VLOOKUP($A18,'[71]Regulated Price Out'!$A:$Q,17,FALSE)+VLOOKUP("SP",'[71]Regulated Price Out'!$A:$Q,17,FALSE)</f>
        <v>2105.3400000000006</v>
      </c>
      <c r="F18" s="16">
        <f>+E18/D18</f>
        <v>151.57235421166311</v>
      </c>
      <c r="G18" s="18">
        <f>+References!$C$14</f>
        <v>1</v>
      </c>
      <c r="H18" s="18">
        <f>+F18*G18</f>
        <v>151.57235421166311</v>
      </c>
      <c r="I18">
        <f>+References!$C$26</f>
        <v>47</v>
      </c>
      <c r="J18" s="85">
        <f>+H18*I18</f>
        <v>7123.9006479481659</v>
      </c>
      <c r="K18" s="85">
        <f t="shared" si="5"/>
        <v>5228.9718252376515</v>
      </c>
      <c r="L18" s="14">
        <f>+References!$D$67*'PSW DF Calc'!K18</f>
        <v>40.62911108209655</v>
      </c>
      <c r="M18" s="95">
        <f>+L18/References!$F$76</f>
        <v>41.56856055053872</v>
      </c>
      <c r="N18" s="14">
        <f t="shared" si="8"/>
        <v>0.27424896028526635</v>
      </c>
      <c r="O18" s="14">
        <f t="shared" si="3"/>
        <v>13.89</v>
      </c>
      <c r="P18" s="14">
        <f t="shared" si="4"/>
        <v>14.164248960285267</v>
      </c>
      <c r="Q18" s="14">
        <f>+'Rate Sheet'!D59</f>
        <v>14.164248960285267</v>
      </c>
      <c r="R18" s="14">
        <f t="shared" si="6"/>
        <v>2146.9085605505393</v>
      </c>
      <c r="S18" s="14">
        <f t="shared" si="7"/>
        <v>41.568560550538677</v>
      </c>
      <c r="T18" s="14"/>
      <c r="U18" s="193"/>
    </row>
    <row r="19" spans="1:21" s="2" customFormat="1" ht="15" x14ac:dyDescent="0.25">
      <c r="A19" s="15" t="s">
        <v>28</v>
      </c>
      <c r="B19" s="15" t="str">
        <f>VLOOKUP(A19,'[71]Reg Revenue'!$B:$C,2,FALSE)</f>
        <v>SPECIAL PICKUP 90GL RES</v>
      </c>
      <c r="C19" s="11" t="s">
        <v>14</v>
      </c>
      <c r="D19" s="196">
        <f>IFERROR(VLOOKUP(A19,[71]Rates!$G$1:$O$707,9,FALSE),0)</f>
        <v>16.579999999999998</v>
      </c>
      <c r="E19" s="16">
        <f>+VLOOKUP($A19,'[71]Regulated Price Out'!$A:$Q,17,FALSE)</f>
        <v>729.52</v>
      </c>
      <c r="F19" s="16">
        <f t="shared" si="0"/>
        <v>44</v>
      </c>
      <c r="G19" s="18">
        <f>+References!$C$14</f>
        <v>1</v>
      </c>
      <c r="H19" s="18">
        <f t="shared" si="1"/>
        <v>44</v>
      </c>
      <c r="I19">
        <f>+References!$C$28</f>
        <v>68</v>
      </c>
      <c r="J19" s="85">
        <f t="shared" si="2"/>
        <v>2992</v>
      </c>
      <c r="K19" s="85">
        <f t="shared" si="5"/>
        <v>2196.1400746958998</v>
      </c>
      <c r="L19" s="14">
        <f>+References!$D$67*'PSW DF Calc'!K19</f>
        <v>17.06400838038714</v>
      </c>
      <c r="M19" s="95">
        <f>+L19/References!$F$76</f>
        <v>17.458572110074829</v>
      </c>
      <c r="N19" s="14">
        <f t="shared" si="8"/>
        <v>0.39678572977442794</v>
      </c>
      <c r="O19" s="14">
        <f t="shared" si="3"/>
        <v>16.579999999999998</v>
      </c>
      <c r="P19" s="14">
        <f t="shared" si="4"/>
        <v>16.976785729774427</v>
      </c>
      <c r="Q19" s="14">
        <f>+'Rate Sheet'!D60</f>
        <v>16.976785729774427</v>
      </c>
      <c r="R19" s="14">
        <f t="shared" si="6"/>
        <v>746.97857211007477</v>
      </c>
      <c r="S19" s="14">
        <f t="shared" si="7"/>
        <v>17.458572110074783</v>
      </c>
      <c r="T19" s="14"/>
      <c r="U19" s="193"/>
    </row>
    <row r="20" spans="1:21" customFormat="1" ht="15" x14ac:dyDescent="0.25">
      <c r="A20" s="15"/>
      <c r="B20" s="15"/>
      <c r="C20" s="19"/>
      <c r="D20" s="196"/>
      <c r="E20" s="16"/>
      <c r="F20" s="17"/>
    </row>
    <row r="21" spans="1:21" customFormat="1" ht="15.75" thickBot="1" x14ac:dyDescent="0.3">
      <c r="A21" s="20"/>
      <c r="B21" s="21" t="s">
        <v>29</v>
      </c>
      <c r="C21" s="21"/>
      <c r="D21" s="22"/>
      <c r="E21" s="23">
        <f>SUM(E9:E20)</f>
        <v>1851169.33</v>
      </c>
      <c r="F21" s="24">
        <f>+SUM(F9:F20)</f>
        <v>74097.493213145281</v>
      </c>
      <c r="G21" s="24"/>
      <c r="H21" s="24">
        <f>+SUM(H9:H20)</f>
        <v>283374.47816638736</v>
      </c>
      <c r="I21" s="24"/>
      <c r="J21" s="24">
        <f>+SUM(J9:J20)</f>
        <v>14153762.984405251</v>
      </c>
      <c r="K21" s="24">
        <f>+SUM(K9:K20)</f>
        <v>10388919.150334165</v>
      </c>
      <c r="L21" s="24">
        <f>+SUM(L9:L20)</f>
        <v>80721.901798096442</v>
      </c>
      <c r="M21" s="24">
        <f>+SUM(M9:M20)</f>
        <v>82588.399629728301</v>
      </c>
      <c r="N21" s="24"/>
      <c r="O21" s="24"/>
      <c r="P21" s="24"/>
      <c r="Q21" s="24"/>
      <c r="R21" s="24">
        <f>+SUM(R9:R20)</f>
        <v>1933757.7296297285</v>
      </c>
      <c r="S21" s="24">
        <f>+SUM(S9:S20)</f>
        <v>82588.399629728272</v>
      </c>
    </row>
    <row r="22" spans="1:21" s="2" customFormat="1" x14ac:dyDescent="0.2">
      <c r="A22" s="10"/>
      <c r="B22" s="25"/>
      <c r="C22" s="25"/>
      <c r="D22" s="12"/>
      <c r="E22" s="26"/>
      <c r="F22" s="13">
        <f>+'[71]Regulated Price Out'!$AE$47-F21</f>
        <v>0</v>
      </c>
      <c r="G22" s="8"/>
    </row>
    <row r="23" spans="1:21" s="2" customFormat="1" ht="15" x14ac:dyDescent="0.25">
      <c r="A23" s="11" t="s">
        <v>30</v>
      </c>
      <c r="B23" s="11" t="s">
        <v>30</v>
      </c>
      <c r="C23"/>
      <c r="D23" s="197"/>
      <c r="F23" s="95">
        <f>+F21/12</f>
        <v>6174.7911010954404</v>
      </c>
      <c r="G23" s="8"/>
      <c r="H23"/>
    </row>
    <row r="24" spans="1:21" s="17" customFormat="1" ht="15" x14ac:dyDescent="0.25">
      <c r="A24" s="15" t="s">
        <v>31</v>
      </c>
      <c r="B24" s="15" t="str">
        <f>VLOOKUP(A24,'[71]Reg Revenue'!$B:$C,2,FALSE)</f>
        <v>1-300 GL CART 2X WK SVC</v>
      </c>
      <c r="C24" s="11" t="s">
        <v>32</v>
      </c>
      <c r="D24" s="196">
        <f>IFERROR(VLOOKUP(A24,[71]Rates!$G$1:$O$707,9,FALSE),0)</f>
        <v>273.92</v>
      </c>
      <c r="E24" s="16">
        <f>+VLOOKUP($A24,'[71]Regulated Price Out'!$A:$Q,17,FALSE)</f>
        <v>300789.84999999998</v>
      </c>
      <c r="F24" s="16">
        <f t="shared" ref="F24:F58" si="9">+E24/D24</f>
        <v>1098.0937865070091</v>
      </c>
      <c r="G24" s="18">
        <f>+References!$C$10</f>
        <v>8.66</v>
      </c>
      <c r="H24" s="18">
        <f t="shared" ref="H24:H58" si="10">+F24*G24</f>
        <v>9509.492191150699</v>
      </c>
      <c r="I24" s="17">
        <f>+References!$C$36</f>
        <v>250</v>
      </c>
      <c r="J24" s="85">
        <f t="shared" ref="J24:J58" si="11">+H24*I24</f>
        <v>2377373.0477876747</v>
      </c>
      <c r="K24" s="85">
        <f t="shared" ref="K24:K58" si="12">+J24*$B$69</f>
        <v>1745001.4113464046</v>
      </c>
      <c r="L24" s="14">
        <f>+References!$D$67*'PSW DF Calc'!K24</f>
        <v>13558.660966161562</v>
      </c>
      <c r="M24" s="95">
        <f>+L24/References!$F$76</f>
        <v>13872.172054595418</v>
      </c>
      <c r="N24" s="14">
        <f>+M24/H24</f>
        <v>1.4587710653471615</v>
      </c>
      <c r="O24" s="14">
        <f>D24/G24</f>
        <v>31.630484988452658</v>
      </c>
      <c r="P24" s="14">
        <f t="shared" ref="P24:P58" si="13">+N24+O24</f>
        <v>33.089256053799822</v>
      </c>
      <c r="Q24" s="27">
        <f>+'Rate Sheet'!D$123</f>
        <v>33.08877106534716</v>
      </c>
      <c r="R24" s="14">
        <f>+P24*F24*G24</f>
        <v>314662.02205459535</v>
      </c>
      <c r="S24" s="14">
        <f t="shared" ref="S24:S58" si="14">+R24-E24</f>
        <v>13872.172054595372</v>
      </c>
    </row>
    <row r="25" spans="1:21" s="17" customFormat="1" ht="15" x14ac:dyDescent="0.25">
      <c r="A25" s="15" t="s">
        <v>33</v>
      </c>
      <c r="B25" s="15" t="str">
        <f>VLOOKUP(A25,'[71]Reg Revenue'!$B:$C,2,FALSE)</f>
        <v>1-300 GL CART 3X WK SVC</v>
      </c>
      <c r="C25" s="11" t="s">
        <v>32</v>
      </c>
      <c r="D25" s="196">
        <f>IFERROR(VLOOKUP(A25,[71]Rates!$G$1:$O$707,9,FALSE),0)</f>
        <v>410.88</v>
      </c>
      <c r="E25" s="16">
        <f>+VLOOKUP($A25,'[71]Regulated Price Out'!$A:$Q,17,FALSE)</f>
        <v>196940.66</v>
      </c>
      <c r="F25" s="16">
        <f t="shared" si="9"/>
        <v>479.3143010124611</v>
      </c>
      <c r="G25" s="27">
        <f>+References!$C$9</f>
        <v>12.99</v>
      </c>
      <c r="H25" s="18">
        <f t="shared" si="10"/>
        <v>6226.2927701518702</v>
      </c>
      <c r="I25" s="17">
        <f>+References!$C$36</f>
        <v>250</v>
      </c>
      <c r="J25" s="85">
        <f t="shared" si="11"/>
        <v>1556573.1925379676</v>
      </c>
      <c r="K25" s="85">
        <f t="shared" si="12"/>
        <v>1142531.0051236521</v>
      </c>
      <c r="L25" s="14">
        <f>+References!$D$67*'PSW DF Calc'!K25</f>
        <v>8877.465909810775</v>
      </c>
      <c r="M25" s="95">
        <f>+L25/References!$F$76</f>
        <v>9082.735737477773</v>
      </c>
      <c r="N25" s="14">
        <f t="shared" ref="N25:N58" si="15">+M25/H25</f>
        <v>1.4587710653471615</v>
      </c>
      <c r="O25" s="14">
        <f t="shared" ref="O25:O58" si="16">D25/G25</f>
        <v>31.630484988452654</v>
      </c>
      <c r="P25" s="14">
        <f t="shared" si="13"/>
        <v>33.089256053799815</v>
      </c>
      <c r="Q25" s="27">
        <f>+'Rate Sheet'!D$123</f>
        <v>33.08877106534716</v>
      </c>
      <c r="R25" s="14">
        <f t="shared" ref="R25:R58" si="17">+P25*F25*G25</f>
        <v>206023.39573747778</v>
      </c>
      <c r="S25" s="14">
        <f t="shared" si="14"/>
        <v>9082.7357374777785</v>
      </c>
    </row>
    <row r="26" spans="1:21" s="17" customFormat="1" ht="15" x14ac:dyDescent="0.25">
      <c r="A26" s="15" t="s">
        <v>34</v>
      </c>
      <c r="B26" s="15" t="str">
        <f>VLOOKUP(A26,'[71]Reg Revenue'!$B:$C,2,FALSE)</f>
        <v>1-300 GL CART 4X WK SVC</v>
      </c>
      <c r="C26" s="11" t="s">
        <v>32</v>
      </c>
      <c r="D26" s="196">
        <f>IFERROR(VLOOKUP(A26,[71]Rates!$G$1:$O$707,9,FALSE),0)</f>
        <v>547.84</v>
      </c>
      <c r="E26" s="16">
        <f>+VLOOKUP($A26,'[71]Regulated Price Out'!$A:$Q,17,FALSE)</f>
        <v>5897.3300000000008</v>
      </c>
      <c r="F26" s="16">
        <f t="shared" si="9"/>
        <v>10.764694071261683</v>
      </c>
      <c r="G26" s="27">
        <f>+References!$C$8</f>
        <v>17.32</v>
      </c>
      <c r="H26" s="18">
        <f t="shared" si="10"/>
        <v>186.44450131425236</v>
      </c>
      <c r="I26" s="17">
        <f>+References!$C$36</f>
        <v>250</v>
      </c>
      <c r="J26" s="85">
        <f t="shared" si="11"/>
        <v>46611.125328563088</v>
      </c>
      <c r="K26" s="85">
        <f t="shared" si="12"/>
        <v>34212.754097837729</v>
      </c>
      <c r="L26" s="14">
        <f>+References!$D$67*'PSW DF Calc'!K26</f>
        <v>265.83309934019911</v>
      </c>
      <c r="M26" s="95">
        <f>+L26/References!$F$76</f>
        <v>271.97984381031216</v>
      </c>
      <c r="N26" s="14">
        <f t="shared" si="15"/>
        <v>1.4587710653471615</v>
      </c>
      <c r="O26" s="14">
        <f>D26/G26</f>
        <v>31.630484988452658</v>
      </c>
      <c r="P26" s="14">
        <f t="shared" si="13"/>
        <v>33.089256053799822</v>
      </c>
      <c r="Q26" s="27">
        <f>+'Rate Sheet'!D$123</f>
        <v>33.08877106534716</v>
      </c>
      <c r="R26" s="14">
        <f t="shared" si="17"/>
        <v>6169.3098438103134</v>
      </c>
      <c r="S26" s="14">
        <f t="shared" si="14"/>
        <v>271.97984381031256</v>
      </c>
    </row>
    <row r="27" spans="1:21" s="17" customFormat="1" ht="15" x14ac:dyDescent="0.25">
      <c r="A27" s="15" t="s">
        <v>35</v>
      </c>
      <c r="B27" s="15" t="str">
        <f>VLOOKUP(A27,'[71]Reg Revenue'!$B:$C,2,FALSE)</f>
        <v>1-300 GL CART 5X WK SVC</v>
      </c>
      <c r="C27" s="11" t="s">
        <v>32</v>
      </c>
      <c r="D27" s="196">
        <f>IFERROR(VLOOKUP(A27,[71]Rates!$G$1:$O$707,9,FALSE),0)</f>
        <v>684.8</v>
      </c>
      <c r="E27" s="16">
        <f>+VLOOKUP($A27,'[71]Regulated Price Out'!$A:$Q,17,FALSE)</f>
        <v>41087.999999999993</v>
      </c>
      <c r="F27" s="16">
        <f t="shared" si="9"/>
        <v>59.999999999999993</v>
      </c>
      <c r="G27" s="27">
        <f>+References!$C$7</f>
        <v>21.65</v>
      </c>
      <c r="H27" s="18">
        <f t="shared" si="10"/>
        <v>1298.9999999999998</v>
      </c>
      <c r="I27" s="17">
        <f>+References!$C$36</f>
        <v>250</v>
      </c>
      <c r="J27" s="85">
        <f t="shared" si="11"/>
        <v>324749.99999999994</v>
      </c>
      <c r="K27" s="85">
        <f t="shared" si="12"/>
        <v>238367.81058071301</v>
      </c>
      <c r="L27" s="14">
        <f>+References!$D$67*'PSW DF Calc'!K27</f>
        <v>1852.1178882121399</v>
      </c>
      <c r="M27" s="95">
        <f>+L27/References!$F$76</f>
        <v>1894.9436138859626</v>
      </c>
      <c r="N27" s="14">
        <f t="shared" si="15"/>
        <v>1.4587710653471615</v>
      </c>
      <c r="O27" s="14">
        <f t="shared" si="16"/>
        <v>31.630484988452658</v>
      </c>
      <c r="P27" s="14">
        <f t="shared" si="13"/>
        <v>33.089256053799822</v>
      </c>
      <c r="Q27" s="27">
        <f>+'Rate Sheet'!D$123</f>
        <v>33.08877106534716</v>
      </c>
      <c r="R27" s="14">
        <f t="shared" si="17"/>
        <v>42982.94361388596</v>
      </c>
      <c r="S27" s="14">
        <f t="shared" si="14"/>
        <v>1894.9436138859674</v>
      </c>
    </row>
    <row r="28" spans="1:21" s="17" customFormat="1" ht="15" x14ac:dyDescent="0.25">
      <c r="A28" s="15" t="s">
        <v>36</v>
      </c>
      <c r="B28" s="15" t="str">
        <f>VLOOKUP(A28,'[71]Reg Revenue'!$B:$C,2,FALSE)</f>
        <v>1-300 GL CART EOW SVC</v>
      </c>
      <c r="C28" s="11" t="s">
        <v>32</v>
      </c>
      <c r="D28" s="196">
        <f>IFERROR(VLOOKUP(A28,[71]Rates!$G$1:$O$707,9,FALSE),0)</f>
        <v>68.64</v>
      </c>
      <c r="E28" s="16">
        <f>+VLOOKUP($A28,'[71]Regulated Price Out'!$A:$Q,17,FALSE)</f>
        <v>33211.39</v>
      </c>
      <c r="F28" s="16">
        <f>+E28/D28</f>
        <v>483.84892191142188</v>
      </c>
      <c r="G28" s="27">
        <f>+References!$C$12</f>
        <v>2.17</v>
      </c>
      <c r="H28" s="18">
        <f>+F28*G28</f>
        <v>1049.9521605477855</v>
      </c>
      <c r="I28" s="17">
        <f>+References!$C$36</f>
        <v>250</v>
      </c>
      <c r="J28" s="85">
        <f t="shared" si="11"/>
        <v>262488.04013694637</v>
      </c>
      <c r="K28" s="85">
        <f t="shared" si="12"/>
        <v>192667.28077310618</v>
      </c>
      <c r="L28" s="14">
        <f>+References!$D$67*'PSW DF Calc'!K28</f>
        <v>1497.0247716070348</v>
      </c>
      <c r="M28" s="95">
        <f>+L28/References!$F$76</f>
        <v>1531.6398318058468</v>
      </c>
      <c r="N28" s="14">
        <f t="shared" si="15"/>
        <v>1.4587710653471613</v>
      </c>
      <c r="O28" s="14">
        <f t="shared" si="16"/>
        <v>31.631336405529954</v>
      </c>
      <c r="P28" s="14">
        <f t="shared" si="13"/>
        <v>33.090107470877115</v>
      </c>
      <c r="Q28" s="27">
        <f>+'Rate Sheet'!D$123</f>
        <v>33.08877106534716</v>
      </c>
      <c r="R28" s="14">
        <f t="shared" si="17"/>
        <v>34743.029831805841</v>
      </c>
      <c r="S28" s="14">
        <f t="shared" si="14"/>
        <v>1531.6398318058418</v>
      </c>
    </row>
    <row r="29" spans="1:21" s="17" customFormat="1" ht="15" x14ac:dyDescent="0.25">
      <c r="A29" s="15" t="s">
        <v>37</v>
      </c>
      <c r="B29" s="15" t="str">
        <f>VLOOKUP(A29,'[71]Reg Revenue'!$B:$C,2,FALSE)</f>
        <v>300 GL CART TEMP PICKUP</v>
      </c>
      <c r="C29" s="11" t="s">
        <v>32</v>
      </c>
      <c r="D29" s="196">
        <f>IFERROR(VLOOKUP(A29,[71]Rates!$G$1:$O$707,9,FALSE),0)</f>
        <v>31.63</v>
      </c>
      <c r="E29" s="16">
        <f>+VLOOKUP($A29,'[71]Regulated Price Out'!$A:$Q,17,FALSE)</f>
        <v>3637.45</v>
      </c>
      <c r="F29" s="16">
        <f t="shared" si="9"/>
        <v>115</v>
      </c>
      <c r="G29" s="18">
        <f>+References!$C$14</f>
        <v>1</v>
      </c>
      <c r="H29" s="18">
        <f t="shared" si="10"/>
        <v>115</v>
      </c>
      <c r="I29" s="17">
        <f>+References!$C$36</f>
        <v>250</v>
      </c>
      <c r="J29" s="85">
        <f t="shared" si="11"/>
        <v>28750</v>
      </c>
      <c r="K29" s="85">
        <f t="shared" si="12"/>
        <v>21102.616025236337</v>
      </c>
      <c r="L29" s="14">
        <f>+References!$D$67*'PSW DF Calc'!K29</f>
        <v>163.96732651608633</v>
      </c>
      <c r="M29" s="95">
        <f>+L29/References!$F$76</f>
        <v>167.7586725149236</v>
      </c>
      <c r="N29" s="14">
        <f t="shared" si="15"/>
        <v>1.4587710653471617</v>
      </c>
      <c r="O29" s="14">
        <f t="shared" si="16"/>
        <v>31.63</v>
      </c>
      <c r="P29" s="14">
        <f t="shared" si="13"/>
        <v>33.08877106534716</v>
      </c>
      <c r="Q29" s="27">
        <f>+'Rate Sheet'!D138</f>
        <v>33.08877106534716</v>
      </c>
      <c r="R29" s="14">
        <f t="shared" si="17"/>
        <v>3805.2086725149234</v>
      </c>
      <c r="S29" s="14">
        <f t="shared" si="14"/>
        <v>167.75867251492355</v>
      </c>
    </row>
    <row r="30" spans="1:21" s="17" customFormat="1" ht="15" x14ac:dyDescent="0.25">
      <c r="A30" s="15" t="s">
        <v>38</v>
      </c>
      <c r="B30" s="15" t="str">
        <f>VLOOKUP(A30,'[71]Reg Revenue'!$B:$C,2,FALSE)</f>
        <v>1-300 GL CART WEEKLY SVC</v>
      </c>
      <c r="C30" s="11" t="s">
        <v>32</v>
      </c>
      <c r="D30" s="196">
        <f>IFERROR(VLOOKUP(A30,[71]Rates!$G$1:$O$707,9,FALSE),0)</f>
        <v>136.96</v>
      </c>
      <c r="E30" s="16">
        <f>+VLOOKUP($A30,'[71]Regulated Price Out'!$A:$Q,17,FALSE)</f>
        <v>296033.85000000003</v>
      </c>
      <c r="F30" s="16">
        <f t="shared" si="9"/>
        <v>2161.4621057242994</v>
      </c>
      <c r="G30" s="18">
        <f>+References!$C$11</f>
        <v>4.33</v>
      </c>
      <c r="H30" s="18">
        <f t="shared" si="10"/>
        <v>9359.1309177862167</v>
      </c>
      <c r="I30" s="17">
        <f>+References!$C$36</f>
        <v>250</v>
      </c>
      <c r="J30" s="85">
        <f t="shared" si="11"/>
        <v>2339782.7294465541</v>
      </c>
      <c r="K30" s="85">
        <f t="shared" si="12"/>
        <v>1717409.9659822632</v>
      </c>
      <c r="L30" s="14">
        <f>+References!$D$67*'PSW DF Calc'!K30</f>
        <v>13344.275435682184</v>
      </c>
      <c r="M30" s="95">
        <f>+L30/References!$F$76</f>
        <v>13652.829379662557</v>
      </c>
      <c r="N30" s="14">
        <f t="shared" si="15"/>
        <v>1.4587710653471615</v>
      </c>
      <c r="O30" s="14">
        <f t="shared" si="16"/>
        <v>31.630484988452658</v>
      </c>
      <c r="P30" s="14">
        <f t="shared" si="13"/>
        <v>33.089256053799822</v>
      </c>
      <c r="Q30" s="27">
        <f>+'Rate Sheet'!D$123</f>
        <v>33.08877106534716</v>
      </c>
      <c r="R30" s="14">
        <f t="shared" si="17"/>
        <v>309686.67937966262</v>
      </c>
      <c r="S30" s="14">
        <f t="shared" si="14"/>
        <v>13652.82937966258</v>
      </c>
    </row>
    <row r="31" spans="1:21" s="17" customFormat="1" ht="15" x14ac:dyDescent="0.25">
      <c r="A31" s="15" t="s">
        <v>39</v>
      </c>
      <c r="B31" s="15" t="str">
        <f>VLOOKUP(A31,'[71]Reg Revenue'!$B:$C,2,FALSE)</f>
        <v>1-60 GAL CART CMML 2X WK</v>
      </c>
      <c r="C31" s="11" t="s">
        <v>32</v>
      </c>
      <c r="D31" s="196">
        <f>IFERROR(VLOOKUP(A31,[71]Rates!$G$1:$O$707,9,FALSE),0)</f>
        <v>77.510000000000005</v>
      </c>
      <c r="E31" s="16">
        <f>+VLOOKUP($A31,'[71]Regulated Price Out'!$A:$Q,17,FALSE)</f>
        <v>2351.11</v>
      </c>
      <c r="F31" s="16">
        <f t="shared" si="9"/>
        <v>30.332989291704298</v>
      </c>
      <c r="G31" s="18">
        <f>+References!$C$10</f>
        <v>8.66</v>
      </c>
      <c r="H31" s="18">
        <f t="shared" si="10"/>
        <v>262.68368726615921</v>
      </c>
      <c r="I31" s="84">
        <f>+References!$C$26</f>
        <v>47</v>
      </c>
      <c r="J31" s="85">
        <f t="shared" si="11"/>
        <v>12346.133301509482</v>
      </c>
      <c r="K31" s="85">
        <f t="shared" si="12"/>
        <v>9062.111668109148</v>
      </c>
      <c r="L31" s="14">
        <f>+References!$D$67*'PSW DF Calc'!K31</f>
        <v>70.412607661208071</v>
      </c>
      <c r="M31" s="95">
        <f>+L31/References!$F$76</f>
        <v>72.040728116644232</v>
      </c>
      <c r="N31" s="14">
        <f t="shared" si="15"/>
        <v>0.27424896028526641</v>
      </c>
      <c r="O31" s="14">
        <f t="shared" si="16"/>
        <v>8.9503464203233261</v>
      </c>
      <c r="P31" s="14">
        <f t="shared" si="13"/>
        <v>9.2245953806085925</v>
      </c>
      <c r="Q31" s="27">
        <f>+'Rate Sheet'!D124</f>
        <v>9.2242489602852658</v>
      </c>
      <c r="R31" s="14">
        <f t="shared" si="17"/>
        <v>2423.1507281166446</v>
      </c>
      <c r="S31" s="14">
        <f t="shared" si="14"/>
        <v>72.040728116644459</v>
      </c>
    </row>
    <row r="32" spans="1:21" s="5" customFormat="1" ht="15" x14ac:dyDescent="0.25">
      <c r="A32" s="15" t="s">
        <v>40</v>
      </c>
      <c r="B32" s="15" t="str">
        <f>VLOOKUP(A32,'[71]Reg Revenue'!$B:$C,2,FALSE)</f>
        <v>1-60 GAL CART CMML EOW</v>
      </c>
      <c r="C32" s="11" t="s">
        <v>32</v>
      </c>
      <c r="D32" s="196">
        <f>IFERROR(VLOOKUP(A32,[71]Rates!$G$1:$O$707,9,FALSE),0)</f>
        <v>19.420000000000002</v>
      </c>
      <c r="E32" s="16">
        <f>+VLOOKUP($A32,'[71]Regulated Price Out'!$A:$Q,17,FALSE)</f>
        <v>2692.6800000000003</v>
      </c>
      <c r="F32" s="16">
        <f t="shared" si="9"/>
        <v>138.65499485066942</v>
      </c>
      <c r="G32" s="27">
        <f>+References!$C$12</f>
        <v>2.17</v>
      </c>
      <c r="H32" s="18">
        <f t="shared" si="10"/>
        <v>300.88133882595264</v>
      </c>
      <c r="I32" s="84">
        <f>+References!$C$26</f>
        <v>47</v>
      </c>
      <c r="J32" s="85">
        <f t="shared" si="11"/>
        <v>14141.422924819773</v>
      </c>
      <c r="K32" s="85">
        <f t="shared" si="12"/>
        <v>10379.86149679813</v>
      </c>
      <c r="L32" s="14">
        <f>+References!$D$67*'PSW DF Calc'!K32</f>
        <v>80.651523830121462</v>
      </c>
      <c r="M32" s="95">
        <f>+L32/References!$F$76</f>
        <v>82.516394342256461</v>
      </c>
      <c r="N32" s="14">
        <f t="shared" si="15"/>
        <v>0.27424896028526635</v>
      </c>
      <c r="O32" s="14">
        <f t="shared" si="16"/>
        <v>8.9493087557603701</v>
      </c>
      <c r="P32" s="14">
        <f t="shared" si="13"/>
        <v>9.2235577160456366</v>
      </c>
      <c r="Q32" s="27">
        <f>+'Rate Sheet'!D124</f>
        <v>9.2242489602852658</v>
      </c>
      <c r="R32" s="14">
        <f t="shared" si="17"/>
        <v>2775.196394342257</v>
      </c>
      <c r="S32" s="14">
        <f t="shared" si="14"/>
        <v>82.516394342256717</v>
      </c>
    </row>
    <row r="33" spans="1:19" s="5" customFormat="1" ht="15" x14ac:dyDescent="0.25">
      <c r="A33" s="15" t="s">
        <v>41</v>
      </c>
      <c r="B33" s="15" t="str">
        <f>VLOOKUP(A33,'[71]Reg Revenue'!$B:$C,2,FALSE)</f>
        <v>1-60 GAL CART CMML MNTHLY</v>
      </c>
      <c r="C33" s="11" t="s">
        <v>32</v>
      </c>
      <c r="D33" s="196">
        <f>IFERROR(VLOOKUP(A33,[71]Rates!$G$1:$O$707,9,FALSE),0)</f>
        <v>8.9499999999999993</v>
      </c>
      <c r="E33" s="16">
        <f>+VLOOKUP($A33,'[71]Regulated Price Out'!$A:$Q,17,FALSE)</f>
        <v>205.84999999999991</v>
      </c>
      <c r="F33" s="16">
        <f t="shared" si="9"/>
        <v>22.999999999999993</v>
      </c>
      <c r="G33" s="18">
        <f>+References!$C$13</f>
        <v>1</v>
      </c>
      <c r="H33" s="18">
        <f t="shared" si="10"/>
        <v>22.999999999999993</v>
      </c>
      <c r="I33" s="84">
        <f>+References!$C$26</f>
        <v>47</v>
      </c>
      <c r="J33" s="85">
        <f t="shared" si="11"/>
        <v>1080.9999999999998</v>
      </c>
      <c r="K33" s="85">
        <f t="shared" si="12"/>
        <v>793.45836254888604</v>
      </c>
      <c r="L33" s="14">
        <f>+References!$D$67*'PSW DF Calc'!K33</f>
        <v>6.1651714770048436</v>
      </c>
      <c r="M33" s="95">
        <f>+L33/References!$F$76</f>
        <v>6.3077260865611251</v>
      </c>
      <c r="N33" s="14">
        <f t="shared" si="15"/>
        <v>0.27424896028526641</v>
      </c>
      <c r="O33" s="14">
        <f t="shared" si="16"/>
        <v>8.9499999999999993</v>
      </c>
      <c r="P33" s="14">
        <f t="shared" si="13"/>
        <v>9.2242489602852658</v>
      </c>
      <c r="Q33" s="27">
        <f>+'Rate Sheet'!D124</f>
        <v>9.2242489602852658</v>
      </c>
      <c r="R33" s="14">
        <f t="shared" si="17"/>
        <v>212.15772608656104</v>
      </c>
      <c r="S33" s="14">
        <f t="shared" si="14"/>
        <v>6.3077260865611322</v>
      </c>
    </row>
    <row r="34" spans="1:19" s="5" customFormat="1" ht="15" x14ac:dyDescent="0.25">
      <c r="A34" s="15" t="s">
        <v>42</v>
      </c>
      <c r="B34" s="15" t="str">
        <f>VLOOKUP(A34,'[71]Reg Revenue'!$B:$C,2,FALSE)</f>
        <v>1-60 GAL CART CMML WKLY</v>
      </c>
      <c r="C34" s="11" t="s">
        <v>32</v>
      </c>
      <c r="D34" s="196">
        <f>IFERROR(VLOOKUP(A34,[71]Rates!$G$1:$O$707,9,FALSE),0)</f>
        <v>38.75</v>
      </c>
      <c r="E34" s="16">
        <f>+VLOOKUP($A34,'[71]Regulated Price Out'!$A:$Q,17,FALSE)</f>
        <v>56161.64</v>
      </c>
      <c r="F34" s="16">
        <f t="shared" si="9"/>
        <v>1449.3326451612902</v>
      </c>
      <c r="G34" s="18">
        <f>+References!$C$11</f>
        <v>4.33</v>
      </c>
      <c r="H34" s="18">
        <f t="shared" si="10"/>
        <v>6275.6103535483862</v>
      </c>
      <c r="I34" s="84">
        <f>+References!$C$26</f>
        <v>47</v>
      </c>
      <c r="J34" s="85">
        <f t="shared" si="11"/>
        <v>294953.68661677412</v>
      </c>
      <c r="K34" s="85">
        <f t="shared" si="12"/>
        <v>216497.19630962342</v>
      </c>
      <c r="L34" s="14">
        <f>+References!$D$67*'PSW DF Calc'!K34</f>
        <v>1682.1832153257737</v>
      </c>
      <c r="M34" s="95">
        <f>+L34/References!$F$76</f>
        <v>1721.0796146160974</v>
      </c>
      <c r="N34" s="14">
        <f t="shared" si="15"/>
        <v>0.2742489602852663</v>
      </c>
      <c r="O34" s="14">
        <f t="shared" si="16"/>
        <v>8.9491916859122398</v>
      </c>
      <c r="P34" s="14">
        <f t="shared" si="13"/>
        <v>9.2234406461975063</v>
      </c>
      <c r="Q34" s="27">
        <f>+'Rate Sheet'!D124</f>
        <v>9.2242489602852658</v>
      </c>
      <c r="R34" s="14">
        <f t="shared" si="17"/>
        <v>57882.719614616093</v>
      </c>
      <c r="S34" s="14">
        <f t="shared" si="14"/>
        <v>1721.0796146160937</v>
      </c>
    </row>
    <row r="35" spans="1:19" s="5" customFormat="1" ht="15" x14ac:dyDescent="0.25">
      <c r="A35" s="15" t="s">
        <v>43</v>
      </c>
      <c r="B35" s="15" t="str">
        <f>VLOOKUP(A35,'[71]Reg Revenue'!$B:$C,2,FALSE)</f>
        <v>1-65 GAL BEAR CART CMML 2X WK</v>
      </c>
      <c r="C35" s="11" t="s">
        <v>32</v>
      </c>
      <c r="D35" s="196">
        <f>IFERROR(VLOOKUP(A35,[71]Rates!$G$1:$O$707,9,FALSE),0)</f>
        <v>83.14</v>
      </c>
      <c r="E35" s="16">
        <f>+VLOOKUP($A35,'[71]Regulated Price Out'!$A:$Q,17,FALSE)</f>
        <v>7579.5899999999983</v>
      </c>
      <c r="F35" s="16">
        <f t="shared" si="9"/>
        <v>91.166586480635047</v>
      </c>
      <c r="G35" s="18">
        <f>+References!$C$10</f>
        <v>8.66</v>
      </c>
      <c r="H35" s="18">
        <f t="shared" si="10"/>
        <v>789.50263892229952</v>
      </c>
      <c r="I35" s="17">
        <f>+References!$C$27</f>
        <v>51</v>
      </c>
      <c r="J35" s="85">
        <f t="shared" si="11"/>
        <v>40264.634585037275</v>
      </c>
      <c r="K35" s="85">
        <f t="shared" si="12"/>
        <v>29554.404279808445</v>
      </c>
      <c r="L35" s="14">
        <f>+References!$D$67*'PSW DF Calc'!K35</f>
        <v>229.6377212541116</v>
      </c>
      <c r="M35" s="95">
        <f>+L35/References!$F$76</f>
        <v>234.94753555771598</v>
      </c>
      <c r="N35" s="14">
        <f t="shared" si="15"/>
        <v>0.29758929733082096</v>
      </c>
      <c r="O35" s="14">
        <f t="shared" si="16"/>
        <v>9.6004618937644342</v>
      </c>
      <c r="P35" s="14">
        <f t="shared" si="13"/>
        <v>9.8980511910952558</v>
      </c>
      <c r="Q35" s="27">
        <f>+'Rate Sheet'!D126</f>
        <v>9.8975892973308213</v>
      </c>
      <c r="R35" s="14">
        <f t="shared" si="17"/>
        <v>7814.5375355577144</v>
      </c>
      <c r="S35" s="14">
        <f t="shared" si="14"/>
        <v>234.94753555771604</v>
      </c>
    </row>
    <row r="36" spans="1:19" s="5" customFormat="1" ht="15" x14ac:dyDescent="0.25">
      <c r="A36" s="15" t="s">
        <v>44</v>
      </c>
      <c r="B36" s="15" t="str">
        <f>VLOOKUP(A36,'[71]Reg Revenue'!$B:$C,2,FALSE)</f>
        <v>1-65 GAL BEAR CART CMML WKLY</v>
      </c>
      <c r="C36" s="11" t="s">
        <v>32</v>
      </c>
      <c r="D36" s="196">
        <f>IFERROR(VLOOKUP(A36,[71]Rates!$G$1:$O$707,9,FALSE),0)</f>
        <v>41.57</v>
      </c>
      <c r="E36" s="16">
        <f>+VLOOKUP($A36,'[71]Regulated Price Out'!$A:$Q,17,FALSE)</f>
        <v>10881.300000000001</v>
      </c>
      <c r="F36" s="16">
        <f t="shared" si="9"/>
        <v>261.75847967284102</v>
      </c>
      <c r="G36" s="18">
        <f>+References!$C$11</f>
        <v>4.33</v>
      </c>
      <c r="H36" s="18">
        <f t="shared" si="10"/>
        <v>1133.4142169834017</v>
      </c>
      <c r="I36" s="17">
        <f>+References!$C$27</f>
        <v>51</v>
      </c>
      <c r="J36" s="85">
        <f t="shared" si="11"/>
        <v>57804.125066153487</v>
      </c>
      <c r="K36" s="85">
        <f t="shared" si="12"/>
        <v>42428.461076374813</v>
      </c>
      <c r="L36" s="14">
        <f>+References!$D$67*'PSW DF Calc'!K36</f>
        <v>329.66914256343227</v>
      </c>
      <c r="M36" s="95">
        <f>+L36/References!$F$76</f>
        <v>337.29194041685315</v>
      </c>
      <c r="N36" s="14">
        <f t="shared" si="15"/>
        <v>0.29758929733082096</v>
      </c>
      <c r="O36" s="14">
        <f t="shared" si="16"/>
        <v>9.6004618937644342</v>
      </c>
      <c r="P36" s="14">
        <f t="shared" si="13"/>
        <v>9.8980511910952558</v>
      </c>
      <c r="Q36" s="27">
        <f>+'Rate Sheet'!D126</f>
        <v>9.8975892973308213</v>
      </c>
      <c r="R36" s="14">
        <f t="shared" si="17"/>
        <v>11218.591940416856</v>
      </c>
      <c r="S36" s="14">
        <f t="shared" si="14"/>
        <v>337.29194041685514</v>
      </c>
    </row>
    <row r="37" spans="1:19" s="5" customFormat="1" ht="15" x14ac:dyDescent="0.25">
      <c r="A37" s="15" t="s">
        <v>45</v>
      </c>
      <c r="B37" s="15" t="str">
        <f>VLOOKUP(A37,'[71]Reg Revenue'!$B:$C,2,FALSE)</f>
        <v>1-90 GAL CART CMML 2X WK</v>
      </c>
      <c r="C37" s="11" t="s">
        <v>32</v>
      </c>
      <c r="D37" s="196">
        <f>IFERROR(VLOOKUP(A37,[71]Rates!$G$1:$O$707,9,FALSE),0)</f>
        <v>89.28</v>
      </c>
      <c r="E37" s="16">
        <f>+VLOOKUP($A37,'[71]Regulated Price Out'!$A:$Q,17,FALSE)</f>
        <v>7041.9</v>
      </c>
      <c r="F37" s="16">
        <f t="shared" si="9"/>
        <v>78.874327956989248</v>
      </c>
      <c r="G37" s="18">
        <f>+References!$C$10</f>
        <v>8.66</v>
      </c>
      <c r="H37" s="18">
        <f t="shared" si="10"/>
        <v>683.05168010752686</v>
      </c>
      <c r="I37" s="84">
        <f>+References!$C$28</f>
        <v>68</v>
      </c>
      <c r="J37" s="85">
        <f t="shared" si="11"/>
        <v>46447.514247311825</v>
      </c>
      <c r="K37" s="85">
        <f t="shared" si="12"/>
        <v>34092.662903920544</v>
      </c>
      <c r="L37" s="14">
        <f>+References!$D$67*'PSW DF Calc'!K37</f>
        <v>264.8999907634626</v>
      </c>
      <c r="M37" s="95">
        <f>+L37/References!$F$76</f>
        <v>271.02515936511418</v>
      </c>
      <c r="N37" s="14">
        <f t="shared" si="15"/>
        <v>0.396785729774428</v>
      </c>
      <c r="O37" s="14">
        <f t="shared" si="16"/>
        <v>10.309468822170901</v>
      </c>
      <c r="P37" s="14">
        <f t="shared" si="13"/>
        <v>10.70625455194533</v>
      </c>
      <c r="Q37" s="27">
        <f>+'Rate Sheet'!D125</f>
        <v>10.706785729774429</v>
      </c>
      <c r="R37" s="14">
        <f t="shared" si="17"/>
        <v>7312.9251593651152</v>
      </c>
      <c r="S37" s="14">
        <f t="shared" si="14"/>
        <v>271.02515936511554</v>
      </c>
    </row>
    <row r="38" spans="1:19" s="5" customFormat="1" ht="15" x14ac:dyDescent="0.25">
      <c r="A38" s="15" t="s">
        <v>46</v>
      </c>
      <c r="B38" s="15" t="str">
        <f>VLOOKUP(A38,'[71]Reg Revenue'!$B:$C,2,FALSE)</f>
        <v>1-90 GAL CART CMML 3X WK</v>
      </c>
      <c r="C38" s="11" t="s">
        <v>32</v>
      </c>
      <c r="D38" s="196">
        <f>IFERROR(VLOOKUP(A38,[71]Rates!$G$1:$O$707,9,FALSE),0)</f>
        <v>133.93</v>
      </c>
      <c r="E38" s="16">
        <f>+VLOOKUP($A38,'[71]Regulated Price Out'!$A:$Q,17,FALSE)</f>
        <v>947.8</v>
      </c>
      <c r="F38" s="16">
        <f t="shared" si="9"/>
        <v>7.0768311804674076</v>
      </c>
      <c r="G38" s="27">
        <f>+References!$C$9</f>
        <v>12.99</v>
      </c>
      <c r="H38" s="18">
        <f t="shared" si="10"/>
        <v>91.928037034271625</v>
      </c>
      <c r="I38" s="84">
        <f>+References!$C$28</f>
        <v>68</v>
      </c>
      <c r="J38" s="85">
        <f t="shared" si="11"/>
        <v>6251.1065183304709</v>
      </c>
      <c r="K38" s="85">
        <f t="shared" si="12"/>
        <v>4588.3374117975618</v>
      </c>
      <c r="L38" s="14">
        <f>+References!$D$67*'PSW DF Calc'!K38</f>
        <v>35.651381689667048</v>
      </c>
      <c r="M38" s="95">
        <f>+L38/References!$F$76</f>
        <v>36.475733261374103</v>
      </c>
      <c r="N38" s="14">
        <f t="shared" si="15"/>
        <v>0.39678572977442789</v>
      </c>
      <c r="O38" s="14">
        <f t="shared" si="16"/>
        <v>10.310238645111625</v>
      </c>
      <c r="P38" s="14">
        <f t="shared" si="13"/>
        <v>10.707024374886052</v>
      </c>
      <c r="Q38" s="27">
        <f>+'Rate Sheet'!D125</f>
        <v>10.706785729774429</v>
      </c>
      <c r="R38" s="14">
        <f t="shared" si="17"/>
        <v>984.27573326137383</v>
      </c>
      <c r="S38" s="14">
        <f t="shared" si="14"/>
        <v>36.475733261373875</v>
      </c>
    </row>
    <row r="39" spans="1:19" s="5" customFormat="1" ht="15" x14ac:dyDescent="0.25">
      <c r="A39" s="15" t="s">
        <v>47</v>
      </c>
      <c r="B39" s="15" t="str">
        <f>VLOOKUP(A39,'[71]Reg Revenue'!$B:$C,2,FALSE)</f>
        <v>1-90 GAL CART CMML 5X WK</v>
      </c>
      <c r="C39" s="11" t="s">
        <v>32</v>
      </c>
      <c r="D39" s="196">
        <f>IFERROR(VLOOKUP(A39,[71]Rates!$G$1:$O$707,9,FALSE),0)</f>
        <v>223.21</v>
      </c>
      <c r="E39" s="16">
        <f>+VLOOKUP($A39,'[71]Regulated Price Out'!$A:$Q,17,FALSE)</f>
        <v>1931.2500000000002</v>
      </c>
      <c r="F39" s="16">
        <f t="shared" si="9"/>
        <v>8.652166121589536</v>
      </c>
      <c r="G39" s="27">
        <f>+References!$C$7</f>
        <v>21.65</v>
      </c>
      <c r="H39" s="18">
        <f t="shared" si="10"/>
        <v>187.31939653241344</v>
      </c>
      <c r="I39" s="84">
        <f>+References!$C$28</f>
        <v>68</v>
      </c>
      <c r="J39" s="85">
        <f t="shared" si="11"/>
        <v>12737.718964204114</v>
      </c>
      <c r="K39" s="85">
        <f t="shared" si="12"/>
        <v>9349.5371248337578</v>
      </c>
      <c r="L39" s="14">
        <f>+References!$D$67*'PSW DF Calc'!K39</f>
        <v>72.645903459958291</v>
      </c>
      <c r="M39" s="95">
        <f>+L39/References!$F$76</f>
        <v>74.325663454019121</v>
      </c>
      <c r="N39" s="14">
        <f t="shared" si="15"/>
        <v>0.396785729774428</v>
      </c>
      <c r="O39" s="14">
        <f t="shared" si="16"/>
        <v>10.309930715935335</v>
      </c>
      <c r="P39" s="14">
        <f t="shared" si="13"/>
        <v>10.706716445709764</v>
      </c>
      <c r="Q39" s="27">
        <f>+'Rate Sheet'!D125</f>
        <v>10.706785729774429</v>
      </c>
      <c r="R39" s="14">
        <f t="shared" si="17"/>
        <v>2005.5756634540194</v>
      </c>
      <c r="S39" s="14">
        <f t="shared" si="14"/>
        <v>74.32566345401915</v>
      </c>
    </row>
    <row r="40" spans="1:19" s="5" customFormat="1" ht="15" x14ac:dyDescent="0.25">
      <c r="A40" s="15" t="s">
        <v>48</v>
      </c>
      <c r="B40" s="15" t="str">
        <f>VLOOKUP(A40,'[71]Reg Revenue'!$B:$C,2,FALSE)</f>
        <v>1-90 GAL CART CMML EOW</v>
      </c>
      <c r="C40" s="11" t="s">
        <v>32</v>
      </c>
      <c r="D40" s="196">
        <f>IFERROR(VLOOKUP(A40,[71]Rates!$G$1:$O$707,9,FALSE),0)</f>
        <v>22.37</v>
      </c>
      <c r="E40" s="16">
        <f>+VLOOKUP($A40,'[71]Regulated Price Out'!$A:$Q,17,FALSE)</f>
        <v>380.29000000000008</v>
      </c>
      <c r="F40" s="16">
        <f t="shared" si="9"/>
        <v>17.000000000000004</v>
      </c>
      <c r="G40" s="27">
        <f>+References!$C$12</f>
        <v>2.17</v>
      </c>
      <c r="H40" s="18">
        <f t="shared" si="10"/>
        <v>36.890000000000008</v>
      </c>
      <c r="I40" s="84">
        <f>+References!$C$28</f>
        <v>68</v>
      </c>
      <c r="J40" s="85">
        <f t="shared" si="11"/>
        <v>2508.5200000000004</v>
      </c>
      <c r="K40" s="85">
        <f t="shared" si="12"/>
        <v>1841.2638035348127</v>
      </c>
      <c r="L40" s="14">
        <f>+References!$D$67*'PSW DF Calc'!K40</f>
        <v>14.306619753465494</v>
      </c>
      <c r="M40" s="95">
        <f>+L40/References!$F$76</f>
        <v>14.637425571378651</v>
      </c>
      <c r="N40" s="14">
        <f t="shared" si="15"/>
        <v>0.396785729774428</v>
      </c>
      <c r="O40" s="14">
        <f t="shared" si="16"/>
        <v>10.308755760368664</v>
      </c>
      <c r="P40" s="14">
        <f t="shared" si="13"/>
        <v>10.705541490143093</v>
      </c>
      <c r="Q40" s="27">
        <f>+'Rate Sheet'!D125</f>
        <v>10.706785729774429</v>
      </c>
      <c r="R40" s="14">
        <f t="shared" si="17"/>
        <v>394.92742557137876</v>
      </c>
      <c r="S40" s="14">
        <f t="shared" si="14"/>
        <v>14.637425571378685</v>
      </c>
    </row>
    <row r="41" spans="1:19" s="5" customFormat="1" ht="15" x14ac:dyDescent="0.25">
      <c r="A41" s="15" t="s">
        <v>49</v>
      </c>
      <c r="B41" s="15" t="str">
        <f>VLOOKUP(A41,'[71]Reg Revenue'!$B:$C,2,FALSE)</f>
        <v>1-90 GAL CART CMML MONTHLY</v>
      </c>
      <c r="C41" s="11" t="s">
        <v>32</v>
      </c>
      <c r="D41" s="196">
        <f>IFERROR(VLOOKUP(A41,[71]Rates!$G$1:$O$707,9,FALSE),0)</f>
        <v>10.31</v>
      </c>
      <c r="E41" s="16">
        <f>+VLOOKUP($A41,'[71]Regulated Price Out'!$A:$Q,17,FALSE)</f>
        <v>48.970000000000006</v>
      </c>
      <c r="F41" s="16">
        <f t="shared" si="9"/>
        <v>4.749757516973812</v>
      </c>
      <c r="G41" s="18">
        <f>+References!$C$13</f>
        <v>1</v>
      </c>
      <c r="H41" s="18">
        <f t="shared" si="10"/>
        <v>4.749757516973812</v>
      </c>
      <c r="I41" s="84">
        <f>+References!$C$28</f>
        <v>68</v>
      </c>
      <c r="J41" s="85">
        <f t="shared" si="11"/>
        <v>322.98351115421923</v>
      </c>
      <c r="K41" s="85">
        <f t="shared" si="12"/>
        <v>237.0712006389609</v>
      </c>
      <c r="L41" s="14">
        <f>+References!$D$67*'PSW DF Calc'!K41</f>
        <v>1.8420432289647259</v>
      </c>
      <c r="M41" s="95">
        <f>+L41/References!$F$76</f>
        <v>1.884636002624029</v>
      </c>
      <c r="N41" s="14">
        <f t="shared" si="15"/>
        <v>0.396785729774428</v>
      </c>
      <c r="O41" s="14">
        <f t="shared" si="16"/>
        <v>10.31</v>
      </c>
      <c r="P41" s="14">
        <f t="shared" si="13"/>
        <v>10.706785729774429</v>
      </c>
      <c r="Q41" s="27">
        <f>+'Rate Sheet'!D125</f>
        <v>10.706785729774429</v>
      </c>
      <c r="R41" s="14">
        <f t="shared" si="17"/>
        <v>50.854636002624034</v>
      </c>
      <c r="S41" s="14">
        <f t="shared" si="14"/>
        <v>1.8846360026240276</v>
      </c>
    </row>
    <row r="42" spans="1:19" s="15" customFormat="1" ht="15" x14ac:dyDescent="0.25">
      <c r="A42" s="15" t="s">
        <v>50</v>
      </c>
      <c r="B42" s="15" t="str">
        <f>VLOOKUP(A42,'[71]Reg Revenue'!$B:$C,2,FALSE)</f>
        <v>1-90 GAL CART CMML WKLY</v>
      </c>
      <c r="C42" s="11" t="s">
        <v>32</v>
      </c>
      <c r="D42" s="196">
        <f>IFERROR(VLOOKUP(A42,[71]Rates!$G$1:$O$707,9,FALSE),0)</f>
        <v>44.64</v>
      </c>
      <c r="E42" s="16">
        <f>+VLOOKUP($A42,'[71]Regulated Price Out'!$A:$Q,17,FALSE)</f>
        <v>85112.839999999982</v>
      </c>
      <c r="F42" s="16">
        <f t="shared" si="9"/>
        <v>1906.6496415770605</v>
      </c>
      <c r="G42" s="18">
        <f>+References!$C$11</f>
        <v>4.33</v>
      </c>
      <c r="H42" s="18">
        <f t="shared" si="10"/>
        <v>8255.7929480286712</v>
      </c>
      <c r="I42" s="84">
        <f>+References!$C$28</f>
        <v>68</v>
      </c>
      <c r="J42" s="85">
        <f t="shared" si="11"/>
        <v>561393.92046594969</v>
      </c>
      <c r="K42" s="85">
        <f t="shared" si="12"/>
        <v>412065.40321721748</v>
      </c>
      <c r="L42" s="14">
        <f>+References!$D$67*'PSW DF Calc'!K42</f>
        <v>3201.7481829977796</v>
      </c>
      <c r="M42" s="95">
        <f>+L42/References!$F$76</f>
        <v>3275.7808297501324</v>
      </c>
      <c r="N42" s="14">
        <f t="shared" si="15"/>
        <v>0.396785729774428</v>
      </c>
      <c r="O42" s="14">
        <f t="shared" si="16"/>
        <v>10.309468822170901</v>
      </c>
      <c r="P42" s="14">
        <f t="shared" si="13"/>
        <v>10.70625455194533</v>
      </c>
      <c r="Q42" s="200">
        <f>+'Rate Sheet'!D125</f>
        <v>10.706785729774429</v>
      </c>
      <c r="R42" s="14">
        <f t="shared" si="17"/>
        <v>88388.620829750114</v>
      </c>
      <c r="S42" s="14">
        <f t="shared" si="14"/>
        <v>3275.7808297501324</v>
      </c>
    </row>
    <row r="43" spans="1:19" s="15" customFormat="1" ht="15" x14ac:dyDescent="0.25">
      <c r="A43" s="15" t="s">
        <v>51</v>
      </c>
      <c r="B43" s="15" t="str">
        <f>VLOOKUP(A43,'[71]Reg Revenue'!$B:$C,2,FALSE)</f>
        <v>1-95 GAL BEAR CART CMML 2X WK</v>
      </c>
      <c r="C43" s="11" t="s">
        <v>32</v>
      </c>
      <c r="D43" s="196">
        <f>IFERROR(VLOOKUP(A43,[71]Rates!$G$1:$O$707,9,FALSE),0)</f>
        <v>92.32</v>
      </c>
      <c r="E43" s="16">
        <f>+VLOOKUP($A43,'[71]Regulated Price Out'!$A:$Q,17,FALSE)</f>
        <v>13351.779999999999</v>
      </c>
      <c r="F43" s="16">
        <f t="shared" si="9"/>
        <v>144.625</v>
      </c>
      <c r="G43" s="18">
        <f>+References!$C$10</f>
        <v>8.66</v>
      </c>
      <c r="H43" s="18">
        <f t="shared" si="10"/>
        <v>1252.4525000000001</v>
      </c>
      <c r="I43" s="15">
        <f>+References!$C$29</f>
        <v>77</v>
      </c>
      <c r="J43" s="85">
        <f t="shared" si="11"/>
        <v>96438.842500000013</v>
      </c>
      <c r="K43" s="85">
        <f t="shared" si="12"/>
        <v>70786.499589417159</v>
      </c>
      <c r="L43" s="14">
        <f>+References!$D$67*'PSW DF Calc'!K43</f>
        <v>550.01110180977128</v>
      </c>
      <c r="M43" s="95">
        <f>+L43/References!$F$76</f>
        <v>562.72877205828854</v>
      </c>
      <c r="N43" s="14">
        <f t="shared" si="15"/>
        <v>0.44930148812692577</v>
      </c>
      <c r="O43" s="14">
        <f t="shared" si="16"/>
        <v>10.660508083140877</v>
      </c>
      <c r="P43" s="14">
        <f t="shared" si="13"/>
        <v>11.109809571267803</v>
      </c>
      <c r="Q43" s="200">
        <f>+'Rate Sheet'!D127</f>
        <v>11.109301488126926</v>
      </c>
      <c r="R43" s="14">
        <f>+P43*F43*G43</f>
        <v>13914.508772058289</v>
      </c>
      <c r="S43" s="14">
        <f t="shared" si="14"/>
        <v>562.72877205828991</v>
      </c>
    </row>
    <row r="44" spans="1:19" s="15" customFormat="1" ht="15" x14ac:dyDescent="0.25">
      <c r="A44" s="15" t="s">
        <v>52</v>
      </c>
      <c r="B44" s="15" t="str">
        <f>VLOOKUP(A44,'[71]Reg Revenue'!$B:$C,2,FALSE)</f>
        <v>1-95 GAL BEAR CART CMML 3X WK</v>
      </c>
      <c r="C44" s="11" t="s">
        <v>32</v>
      </c>
      <c r="D44" s="196">
        <f>IFERROR(VLOOKUP(A44,[71]Rates!$G$1:$O$707,9,FALSE),0)</f>
        <v>138.47</v>
      </c>
      <c r="E44" s="16">
        <f>+VLOOKUP($A44,'[71]Regulated Price Out'!$A:$Q,17,FALSE)</f>
        <v>4612.1099999999997</v>
      </c>
      <c r="F44" s="16">
        <f t="shared" si="9"/>
        <v>33.307647865963744</v>
      </c>
      <c r="G44" s="27">
        <f>+References!$C$9</f>
        <v>12.99</v>
      </c>
      <c r="H44" s="18">
        <f t="shared" si="10"/>
        <v>432.66634577886907</v>
      </c>
      <c r="I44" s="15">
        <f>+References!$C$29</f>
        <v>77</v>
      </c>
      <c r="J44" s="85">
        <f t="shared" si="11"/>
        <v>33315.308624972917</v>
      </c>
      <c r="K44" s="85">
        <f t="shared" si="12"/>
        <v>24453.570980001663</v>
      </c>
      <c r="L44" s="14">
        <f>+References!$D$67*'PSW DF Calc'!K44</f>
        <v>190.0042465146129</v>
      </c>
      <c r="M44" s="95">
        <f>+L44/References!$F$76</f>
        <v>194.39763302088488</v>
      </c>
      <c r="N44" s="14">
        <f t="shared" si="15"/>
        <v>0.44930148812692572</v>
      </c>
      <c r="O44" s="14">
        <f t="shared" si="16"/>
        <v>10.659738260200154</v>
      </c>
      <c r="P44" s="14">
        <f t="shared" si="13"/>
        <v>11.10903974832708</v>
      </c>
      <c r="Q44" s="200">
        <f>+'Rate Sheet'!D127</f>
        <v>11.109301488126926</v>
      </c>
      <c r="R44" s="14">
        <f t="shared" si="17"/>
        <v>4806.507633020884</v>
      </c>
      <c r="S44" s="14">
        <f t="shared" si="14"/>
        <v>194.39763302088431</v>
      </c>
    </row>
    <row r="45" spans="1:19" s="2" customFormat="1" ht="15" x14ac:dyDescent="0.25">
      <c r="A45" s="15" t="s">
        <v>53</v>
      </c>
      <c r="B45" s="15" t="str">
        <f>VLOOKUP(A45,'[71]Reg Revenue'!$B:$C,2,FALSE)</f>
        <v>1-95 GAL BEAR CART CMML 5X WK</v>
      </c>
      <c r="C45" s="11" t="s">
        <v>32</v>
      </c>
      <c r="D45" s="196">
        <f>IFERROR(VLOOKUP(A45,[71]Rates!$G$1:$O$707,9,FALSE),0)</f>
        <v>230.8</v>
      </c>
      <c r="E45" s="16">
        <f>+VLOOKUP($A45,'[71]Regulated Price Out'!$A:$Q,17,FALSE)</f>
        <v>6116.2000000000025</v>
      </c>
      <c r="F45" s="16">
        <f t="shared" si="9"/>
        <v>26.500000000000011</v>
      </c>
      <c r="G45" s="27">
        <f>+References!$C$7</f>
        <v>21.65</v>
      </c>
      <c r="H45" s="18">
        <f t="shared" si="10"/>
        <v>573.72500000000014</v>
      </c>
      <c r="I45" s="15">
        <f>+References!$C$29</f>
        <v>77</v>
      </c>
      <c r="J45" s="85">
        <f t="shared" si="11"/>
        <v>44176.825000000012</v>
      </c>
      <c r="K45" s="85">
        <f t="shared" si="12"/>
        <v>32425.967832663006</v>
      </c>
      <c r="L45" s="14">
        <f>+References!$D$67*'PSW DF Calc'!K45</f>
        <v>251.94977005979152</v>
      </c>
      <c r="M45" s="95">
        <f>+L45/References!$F$76</f>
        <v>257.77549627562053</v>
      </c>
      <c r="N45" s="14">
        <f t="shared" si="15"/>
        <v>0.44930148812692572</v>
      </c>
      <c r="O45" s="14">
        <f>D45/G45</f>
        <v>10.660508083140879</v>
      </c>
      <c r="P45" s="14">
        <f t="shared" si="13"/>
        <v>11.109809571267805</v>
      </c>
      <c r="Q45" s="27">
        <f>+'Rate Sheet'!D127</f>
        <v>11.109301488126926</v>
      </c>
      <c r="R45" s="14">
        <f t="shared" si="17"/>
        <v>6373.9754962756242</v>
      </c>
      <c r="S45" s="14">
        <f t="shared" si="14"/>
        <v>257.77549627562166</v>
      </c>
    </row>
    <row r="46" spans="1:19" s="2" customFormat="1" ht="15" x14ac:dyDescent="0.25">
      <c r="A46" s="15" t="s">
        <v>54</v>
      </c>
      <c r="B46" s="15" t="str">
        <f>VLOOKUP(A46,'[71]Reg Revenue'!$B:$C,2,FALSE)</f>
        <v>1-95 GAL BEAR CART CMML WKLY</v>
      </c>
      <c r="C46" s="11" t="s">
        <v>32</v>
      </c>
      <c r="D46" s="196">
        <f>IFERROR(VLOOKUP(A46,[71]Rates!$G$1:$O$707,9,FALSE),0)</f>
        <v>46.16</v>
      </c>
      <c r="E46" s="16">
        <f>+VLOOKUP($A46,'[71]Regulated Price Out'!$A:$Q,17,FALSE)</f>
        <v>31132.58</v>
      </c>
      <c r="F46" s="16">
        <f t="shared" si="9"/>
        <v>674.44930675909893</v>
      </c>
      <c r="G46" s="18">
        <f>+References!$C$11</f>
        <v>4.33</v>
      </c>
      <c r="H46" s="18">
        <f t="shared" si="10"/>
        <v>2920.3654982668986</v>
      </c>
      <c r="I46" s="15">
        <f>+References!$C$29</f>
        <v>77</v>
      </c>
      <c r="J46" s="85">
        <f t="shared" si="11"/>
        <v>224868.1433665512</v>
      </c>
      <c r="K46" s="85">
        <f t="shared" si="12"/>
        <v>165054.12472250871</v>
      </c>
      <c r="L46" s="14">
        <f>+References!$D$67*'PSW DF Calc'!K46</f>
        <v>1282.4705490938925</v>
      </c>
      <c r="M46" s="95">
        <f>+L46/References!$F$76</f>
        <v>1312.1245642458487</v>
      </c>
      <c r="N46" s="14">
        <f t="shared" si="15"/>
        <v>0.44930148812692577</v>
      </c>
      <c r="O46" s="14">
        <f t="shared" si="16"/>
        <v>10.660508083140877</v>
      </c>
      <c r="P46" s="14">
        <f t="shared" si="13"/>
        <v>11.109809571267803</v>
      </c>
      <c r="Q46" s="27">
        <f>+'Rate Sheet'!D127</f>
        <v>11.109301488126926</v>
      </c>
      <c r="R46" s="14">
        <f t="shared" si="17"/>
        <v>32444.704564245854</v>
      </c>
      <c r="S46" s="14">
        <f t="shared" si="14"/>
        <v>1312.1245642458525</v>
      </c>
    </row>
    <row r="47" spans="1:19" s="2" customFormat="1" ht="15" x14ac:dyDescent="0.25">
      <c r="A47" s="15" t="s">
        <v>55</v>
      </c>
      <c r="B47" s="15" t="str">
        <f>VLOOKUP(A47,'[71]Reg Revenue'!$B:$C,2,FALSE)</f>
        <v>EXTRA 60GAL COMM</v>
      </c>
      <c r="C47" s="11" t="s">
        <v>32</v>
      </c>
      <c r="D47" s="196">
        <f>IFERROR(VLOOKUP(A47,[71]Rates!$G$1:$O$707,9,FALSE),0)</f>
        <v>8.9499999999999993</v>
      </c>
      <c r="E47" s="16">
        <f>+VLOOKUP($A47,'[71]Regulated Price Out'!$A:$Q,17,FALSE)</f>
        <v>62.650000000000006</v>
      </c>
      <c r="F47" s="16">
        <f t="shared" si="9"/>
        <v>7.0000000000000009</v>
      </c>
      <c r="G47" s="18">
        <f>+References!$C$14</f>
        <v>1</v>
      </c>
      <c r="H47" s="18">
        <f t="shared" si="10"/>
        <v>7.0000000000000009</v>
      </c>
      <c r="I47" s="84">
        <f>+References!$C$26</f>
        <v>47</v>
      </c>
      <c r="J47" s="85">
        <f t="shared" si="11"/>
        <v>329.00000000000006</v>
      </c>
      <c r="K47" s="85">
        <f t="shared" si="12"/>
        <v>241.48732773226976</v>
      </c>
      <c r="L47" s="14">
        <f>+References!$D$67*'PSW DF Calc'!K47</f>
        <v>1.8763565364797359</v>
      </c>
      <c r="M47" s="95">
        <f>+L47/References!$F$76</f>
        <v>1.919742721996865</v>
      </c>
      <c r="N47" s="14">
        <f t="shared" si="15"/>
        <v>0.27424896028526641</v>
      </c>
      <c r="O47" s="14">
        <f t="shared" si="16"/>
        <v>8.9499999999999993</v>
      </c>
      <c r="P47" s="14">
        <f t="shared" si="13"/>
        <v>9.2242489602852658</v>
      </c>
      <c r="Q47" s="27">
        <f>+'Rate Sheet'!D124</f>
        <v>9.2242489602852658</v>
      </c>
      <c r="R47" s="14">
        <f t="shared" si="17"/>
        <v>64.569742721996874</v>
      </c>
      <c r="S47" s="14">
        <f t="shared" si="14"/>
        <v>1.9197427219968688</v>
      </c>
    </row>
    <row r="48" spans="1:19" s="2" customFormat="1" ht="15" x14ac:dyDescent="0.25">
      <c r="A48" s="15" t="s">
        <v>56</v>
      </c>
      <c r="B48" s="15" t="str">
        <f>VLOOKUP(A48,'[71]Reg Revenue'!$B:$C,2,FALSE)</f>
        <v>EXTRA 65GAL BEAR COMM</v>
      </c>
      <c r="C48" s="11" t="s">
        <v>32</v>
      </c>
      <c r="D48" s="196">
        <f>IFERROR(VLOOKUP(A48,[71]Rates!$G$1:$O$707,9,FALSE),0)</f>
        <v>9.6</v>
      </c>
      <c r="E48" s="16">
        <f>+VLOOKUP($A48,'[71]Regulated Price Out'!$A:$Q,17,FALSE)</f>
        <v>38.4</v>
      </c>
      <c r="F48" s="16">
        <f t="shared" si="9"/>
        <v>4</v>
      </c>
      <c r="G48" s="18">
        <f>+References!$C$14</f>
        <v>1</v>
      </c>
      <c r="H48" s="18">
        <f t="shared" si="10"/>
        <v>4</v>
      </c>
      <c r="I48" s="17">
        <f>+References!$C$27</f>
        <v>51</v>
      </c>
      <c r="J48" s="85">
        <f t="shared" si="11"/>
        <v>204</v>
      </c>
      <c r="K48" s="85">
        <f t="shared" si="12"/>
        <v>149.73682327472045</v>
      </c>
      <c r="L48" s="14">
        <f>+References!$D$67*'PSW DF Calc'!K48</f>
        <v>1.1634551168445777</v>
      </c>
      <c r="M48" s="95">
        <f>+L48/References!$F$76</f>
        <v>1.1903571893232838</v>
      </c>
      <c r="N48" s="14">
        <f t="shared" si="15"/>
        <v>0.29758929733082096</v>
      </c>
      <c r="O48" s="14">
        <f t="shared" si="16"/>
        <v>9.6</v>
      </c>
      <c r="P48" s="14">
        <f t="shared" si="13"/>
        <v>9.8975892973308213</v>
      </c>
      <c r="Q48" s="27">
        <f>+'Rate Sheet'!D126</f>
        <v>9.8975892973308213</v>
      </c>
      <c r="R48" s="14">
        <f t="shared" si="17"/>
        <v>39.590357189323285</v>
      </c>
      <c r="S48" s="14">
        <f t="shared" si="14"/>
        <v>1.1903571893232865</v>
      </c>
    </row>
    <row r="49" spans="1:19" s="2" customFormat="1" ht="15" x14ac:dyDescent="0.25">
      <c r="A49" s="15" t="s">
        <v>57</v>
      </c>
      <c r="B49" s="15" t="str">
        <f>VLOOKUP(A49,'[71]Reg Revenue'!$B:$C,2,FALSE)</f>
        <v>EXTRA 90GAL COMM</v>
      </c>
      <c r="C49" s="11" t="s">
        <v>32</v>
      </c>
      <c r="D49" s="196">
        <f>IFERROR(VLOOKUP(A49,[71]Rates!$G$1:$O$707,9,FALSE),0)</f>
        <v>10.31</v>
      </c>
      <c r="E49" s="16">
        <f>+VLOOKUP($A49,'[71]Regulated Price Out'!$A:$Q,17,FALSE)</f>
        <v>247.44000000000003</v>
      </c>
      <c r="F49" s="16">
        <f t="shared" si="9"/>
        <v>24</v>
      </c>
      <c r="G49" s="18">
        <f>+References!$C$14</f>
        <v>1</v>
      </c>
      <c r="H49" s="18">
        <f t="shared" si="10"/>
        <v>24</v>
      </c>
      <c r="I49" s="84">
        <f>+References!$C$28</f>
        <v>68</v>
      </c>
      <c r="J49" s="85">
        <f t="shared" si="11"/>
        <v>1632</v>
      </c>
      <c r="K49" s="85">
        <f t="shared" si="12"/>
        <v>1197.8945861977636</v>
      </c>
      <c r="L49" s="14">
        <f>+References!$D$67*'PSW DF Calc'!K49</f>
        <v>9.3076409347566216</v>
      </c>
      <c r="M49" s="95">
        <f>+L49/References!$F$76</f>
        <v>9.5228575145862706</v>
      </c>
      <c r="N49" s="14">
        <f t="shared" si="15"/>
        <v>0.39678572977442794</v>
      </c>
      <c r="O49" s="14">
        <f t="shared" si="16"/>
        <v>10.31</v>
      </c>
      <c r="P49" s="14">
        <f t="shared" si="13"/>
        <v>10.706785729774428</v>
      </c>
      <c r="Q49" s="27">
        <f>+'Rate Sheet'!D125</f>
        <v>10.706785729774429</v>
      </c>
      <c r="R49" s="14">
        <f t="shared" si="17"/>
        <v>256.96285751458629</v>
      </c>
      <c r="S49" s="14">
        <f t="shared" si="14"/>
        <v>9.5228575145862635</v>
      </c>
    </row>
    <row r="50" spans="1:19" s="2" customFormat="1" ht="15" x14ac:dyDescent="0.25">
      <c r="A50" s="15" t="s">
        <v>58</v>
      </c>
      <c r="B50" s="15" t="str">
        <f>VLOOKUP(A50,'[71]Reg Revenue'!$B:$C,2,FALSE)</f>
        <v>EXTRA 95GAL BEAR COMM</v>
      </c>
      <c r="C50" s="11" t="s">
        <v>32</v>
      </c>
      <c r="D50" s="196">
        <f>IFERROR(VLOOKUP(A50,[71]Rates!$G$1:$O$707,9,FALSE),0)</f>
        <v>10.66</v>
      </c>
      <c r="E50" s="16">
        <f>+VLOOKUP($A50,'[71]Regulated Price Out'!$A:$Q,17,FALSE)</f>
        <v>10.66</v>
      </c>
      <c r="F50" s="16">
        <f t="shared" si="9"/>
        <v>1</v>
      </c>
      <c r="G50" s="18">
        <f>+References!$C$14</f>
        <v>1</v>
      </c>
      <c r="H50" s="18">
        <f t="shared" si="10"/>
        <v>1</v>
      </c>
      <c r="I50" s="15">
        <f>+References!$C$29</f>
        <v>77</v>
      </c>
      <c r="J50" s="85">
        <f t="shared" si="11"/>
        <v>77</v>
      </c>
      <c r="K50" s="85">
        <f t="shared" si="12"/>
        <v>56.518310745850357</v>
      </c>
      <c r="L50" s="14">
        <f>+References!$D$67*'PSW DF Calc'!K50</f>
        <v>0.4391472744952572</v>
      </c>
      <c r="M50" s="95">
        <f>+L50/References!$F$76</f>
        <v>0.44930148812692572</v>
      </c>
      <c r="N50" s="14">
        <f t="shared" si="15"/>
        <v>0.44930148812692572</v>
      </c>
      <c r="O50" s="14">
        <f t="shared" si="16"/>
        <v>10.66</v>
      </c>
      <c r="P50" s="14">
        <f t="shared" si="13"/>
        <v>11.109301488126926</v>
      </c>
      <c r="Q50" s="27">
        <f>+'Rate Sheet'!D127</f>
        <v>11.109301488126926</v>
      </c>
      <c r="R50" s="14">
        <f t="shared" si="17"/>
        <v>11.109301488126926</v>
      </c>
      <c r="S50" s="14">
        <f t="shared" si="14"/>
        <v>0.44930148812692572</v>
      </c>
    </row>
    <row r="51" spans="1:19" s="2" customFormat="1" ht="15" x14ac:dyDescent="0.25">
      <c r="A51" s="15" t="s">
        <v>59</v>
      </c>
      <c r="B51" s="15" t="str">
        <f>VLOOKUP(A51,'[71]Reg Revenue'!$B:$C,2,FALSE)</f>
        <v>LOOSE MATERIAL - COMM</v>
      </c>
      <c r="C51" s="11" t="s">
        <v>21</v>
      </c>
      <c r="D51" s="196">
        <f>IFERROR(VLOOKUP(A51,[71]Rates!$G$1:$O$707,9,FALSE),0)</f>
        <v>7.84</v>
      </c>
      <c r="E51" s="16">
        <f>+VLOOKUP($A51,'[71]Regulated Price Out'!$A:$Q,17,FALSE)</f>
        <v>23.52</v>
      </c>
      <c r="F51" s="16">
        <f t="shared" si="9"/>
        <v>3</v>
      </c>
      <c r="G51" s="18">
        <f>+References!$C$14</f>
        <v>1</v>
      </c>
      <c r="H51" s="18">
        <f t="shared" si="10"/>
        <v>3</v>
      </c>
      <c r="I51" s="17">
        <f>+References!$C$34</f>
        <v>125</v>
      </c>
      <c r="J51" s="85">
        <f t="shared" si="11"/>
        <v>375</v>
      </c>
      <c r="K51" s="85">
        <f t="shared" si="12"/>
        <v>275.25151337264788</v>
      </c>
      <c r="L51" s="14">
        <f>+References!$D$67*'PSW DF Calc'!K51</f>
        <v>2.1387042589054737</v>
      </c>
      <c r="M51" s="95">
        <f>+L51/References!$F$76</f>
        <v>2.1881565980207425</v>
      </c>
      <c r="N51" s="14">
        <f t="shared" si="15"/>
        <v>0.72938553267358086</v>
      </c>
      <c r="O51" s="14">
        <f t="shared" si="16"/>
        <v>7.84</v>
      </c>
      <c r="P51" s="14">
        <f t="shared" si="13"/>
        <v>8.5693855326735804</v>
      </c>
      <c r="Q51" s="27">
        <f>+'Rate Sheet'!D64</f>
        <v>8.5693855326735804</v>
      </c>
      <c r="R51" s="14">
        <f t="shared" si="17"/>
        <v>25.708156598020743</v>
      </c>
      <c r="S51" s="14">
        <f t="shared" si="14"/>
        <v>2.1881565980207434</v>
      </c>
    </row>
    <row r="52" spans="1:19" s="2" customFormat="1" ht="15" x14ac:dyDescent="0.25">
      <c r="A52" s="15" t="s">
        <v>60</v>
      </c>
      <c r="B52" s="15" t="str">
        <f>VLOOKUP(A52,'[71]Reg Revenue'!$B:$C,2,FALSE)</f>
        <v>OVERFILL/OVERWEIGHT COMM</v>
      </c>
      <c r="C52" s="11" t="s">
        <v>23</v>
      </c>
      <c r="D52" s="196">
        <f>IFERROR(VLOOKUP(A52,[71]Rates!$G$1:$O$707,9,FALSE),0)</f>
        <v>7.84</v>
      </c>
      <c r="E52" s="16">
        <f>+VLOOKUP($A52,'[71]Regulated Price Out'!$A:$Q,17,FALSE)</f>
        <v>13287.140000000003</v>
      </c>
      <c r="F52" s="16">
        <f t="shared" si="9"/>
        <v>1694.7882653061229</v>
      </c>
      <c r="G52" s="18">
        <f>+References!$C$14</f>
        <v>1</v>
      </c>
      <c r="H52" s="18">
        <f t="shared" si="10"/>
        <v>1694.7882653061229</v>
      </c>
      <c r="I52" s="17">
        <f>+References!$C$34</f>
        <v>125</v>
      </c>
      <c r="J52" s="85">
        <f t="shared" si="11"/>
        <v>211848.53316326535</v>
      </c>
      <c r="K52" s="85">
        <f t="shared" si="12"/>
        <v>155497.67829057164</v>
      </c>
      <c r="L52" s="14">
        <f>+References!$D$67*'PSW DF Calc'!K52</f>
        <v>1208.2169603177415</v>
      </c>
      <c r="M52" s="95">
        <f>+L52/References!$F$76</f>
        <v>1236.1540416592402</v>
      </c>
      <c r="N52" s="14">
        <f t="shared" si="15"/>
        <v>0.72938553267358064</v>
      </c>
      <c r="O52" s="14">
        <f t="shared" si="16"/>
        <v>7.84</v>
      </c>
      <c r="P52" s="14">
        <f t="shared" si="13"/>
        <v>8.5693855326735804</v>
      </c>
      <c r="Q52" s="27">
        <f>+'Rate Sheet'!D87</f>
        <v>8.5693855326735804</v>
      </c>
      <c r="R52" s="14">
        <f t="shared" si="17"/>
        <v>14523.294041659243</v>
      </c>
      <c r="S52" s="14">
        <f t="shared" si="14"/>
        <v>1236.1540416592397</v>
      </c>
    </row>
    <row r="53" spans="1:19" s="2" customFormat="1" ht="15" x14ac:dyDescent="0.25">
      <c r="A53" s="15" t="s">
        <v>61</v>
      </c>
      <c r="B53" s="15" t="str">
        <f>VLOOKUP(A53,'[71]Reg Revenue'!$B:$C,2,FALSE)</f>
        <v>OVERWEIGHT 300GAL</v>
      </c>
      <c r="C53" s="11" t="s">
        <v>23</v>
      </c>
      <c r="D53" s="196">
        <f>IFERROR(VLOOKUP(A53,[71]Rates!$G$1:$O$707,9,FALSE),0)</f>
        <v>33.42</v>
      </c>
      <c r="E53" s="16">
        <f>+VLOOKUP($A53,'[71]Regulated Price Out'!$A:$Q,17,FALSE)</f>
        <v>66.84</v>
      </c>
      <c r="F53" s="16">
        <f t="shared" si="9"/>
        <v>2</v>
      </c>
      <c r="G53" s="18">
        <f>+References!$C$14</f>
        <v>1</v>
      </c>
      <c r="H53" s="18">
        <f t="shared" si="10"/>
        <v>2</v>
      </c>
      <c r="I53" s="17">
        <f>+References!$C$34</f>
        <v>125</v>
      </c>
      <c r="J53" s="85">
        <f t="shared" si="11"/>
        <v>250</v>
      </c>
      <c r="K53" s="85">
        <f t="shared" si="12"/>
        <v>183.50100891509857</v>
      </c>
      <c r="L53" s="14">
        <f>+References!$D$67*'PSW DF Calc'!K53</f>
        <v>1.4258028392703157</v>
      </c>
      <c r="M53" s="95">
        <f>+L53/References!$F$76</f>
        <v>1.4587710653471615</v>
      </c>
      <c r="N53" s="14">
        <f t="shared" si="15"/>
        <v>0.72938553267358075</v>
      </c>
      <c r="O53" s="14">
        <f t="shared" si="16"/>
        <v>33.42</v>
      </c>
      <c r="P53" s="14">
        <f t="shared" si="13"/>
        <v>34.149385532673584</v>
      </c>
      <c r="Q53" s="27">
        <f>+'Rate Sheet'!D88</f>
        <v>34.149385532673584</v>
      </c>
      <c r="R53" s="14">
        <f t="shared" si="17"/>
        <v>68.298771065347168</v>
      </c>
      <c r="S53" s="14">
        <f t="shared" si="14"/>
        <v>1.4587710653471646</v>
      </c>
    </row>
    <row r="54" spans="1:19" s="2" customFormat="1" ht="15" x14ac:dyDescent="0.25">
      <c r="A54" s="15" t="s">
        <v>62</v>
      </c>
      <c r="B54" s="15" t="str">
        <f>VLOOKUP(A54,'[71]Reg Revenue'!$B:$C,2,FALSE)</f>
        <v>SPECIAL PICKUP 300GL</v>
      </c>
      <c r="C54" s="11" t="s">
        <v>32</v>
      </c>
      <c r="D54" s="196">
        <f>IFERROR(VLOOKUP(A54,[71]Rates!$G$1:$O$707,9,FALSE),0)</f>
        <v>40</v>
      </c>
      <c r="E54" s="16">
        <f>+VLOOKUP($A54,'[71]Regulated Price Out'!$A:$Q,17,FALSE)</f>
        <v>6520</v>
      </c>
      <c r="F54" s="16">
        <f t="shared" si="9"/>
        <v>163</v>
      </c>
      <c r="G54" s="18">
        <f>+References!$C$14</f>
        <v>1</v>
      </c>
      <c r="H54" s="18">
        <f t="shared" si="10"/>
        <v>163</v>
      </c>
      <c r="I54" s="17">
        <f>+References!$C$34</f>
        <v>125</v>
      </c>
      <c r="J54" s="85">
        <f t="shared" si="11"/>
        <v>20375</v>
      </c>
      <c r="K54" s="85">
        <f t="shared" si="12"/>
        <v>14955.332226580535</v>
      </c>
      <c r="L54" s="14">
        <f>+References!$D$67*'PSW DF Calc'!K54</f>
        <v>116.20293140053074</v>
      </c>
      <c r="M54" s="95">
        <f>+L54/References!$F$76</f>
        <v>118.88984182579368</v>
      </c>
      <c r="N54" s="14">
        <f t="shared" si="15"/>
        <v>0.72938553267358086</v>
      </c>
      <c r="O54" s="14">
        <f t="shared" si="16"/>
        <v>40</v>
      </c>
      <c r="P54" s="14">
        <f t="shared" si="13"/>
        <v>40.729385532673582</v>
      </c>
      <c r="Q54" s="27">
        <f>+'Rate Sheet'!D146</f>
        <v>40.729385532673582</v>
      </c>
      <c r="R54" s="14">
        <f t="shared" si="17"/>
        <v>6638.8898418257941</v>
      </c>
      <c r="S54" s="14">
        <f t="shared" si="14"/>
        <v>118.88984182579406</v>
      </c>
    </row>
    <row r="55" spans="1:19" s="2" customFormat="1" ht="15" x14ac:dyDescent="0.25">
      <c r="A55" s="15" t="s">
        <v>63</v>
      </c>
      <c r="B55" s="15" t="str">
        <f>VLOOKUP(A55,'[71]Reg Revenue'!$B:$C,2,FALSE)</f>
        <v>SPECIAL PICKUP 60GL COMM</v>
      </c>
      <c r="C55" s="11" t="s">
        <v>32</v>
      </c>
      <c r="D55" s="196">
        <f>IFERROR(VLOOKUP(A55,[71]Rates!$G$1:$O$707,9,FALSE),0)</f>
        <v>14.31</v>
      </c>
      <c r="E55" s="16">
        <f>+VLOOKUP($A55,'[71]Regulated Price Out'!$A:$Q,17,FALSE)</f>
        <v>71.550000000000011</v>
      </c>
      <c r="F55" s="16">
        <f t="shared" si="9"/>
        <v>5.0000000000000009</v>
      </c>
      <c r="G55" s="18">
        <f>+References!$C$14</f>
        <v>1</v>
      </c>
      <c r="H55" s="18">
        <f t="shared" si="10"/>
        <v>5.0000000000000009</v>
      </c>
      <c r="I55" s="84">
        <f>+References!$C$26</f>
        <v>47</v>
      </c>
      <c r="J55" s="85">
        <f>+H55*I55</f>
        <v>235.00000000000003</v>
      </c>
      <c r="K55" s="85">
        <f t="shared" si="12"/>
        <v>172.49094838019269</v>
      </c>
      <c r="L55" s="14">
        <f>+References!$D$67*'PSW DF Calc'!K55</f>
        <v>1.3402546689140971</v>
      </c>
      <c r="M55" s="95">
        <f>+L55/References!$F$76</f>
        <v>1.3712448014263321</v>
      </c>
      <c r="N55" s="14">
        <f t="shared" si="15"/>
        <v>0.27424896028526635</v>
      </c>
      <c r="O55" s="14">
        <f t="shared" si="16"/>
        <v>14.31</v>
      </c>
      <c r="P55" s="14">
        <f t="shared" si="13"/>
        <v>14.584248960285267</v>
      </c>
      <c r="Q55" s="27">
        <f>+'Rate Sheet'!D147</f>
        <v>14.584248960285267</v>
      </c>
      <c r="R55" s="14">
        <f t="shared" si="17"/>
        <v>72.921244801426354</v>
      </c>
      <c r="S55" s="14">
        <f t="shared" si="14"/>
        <v>1.371244801426343</v>
      </c>
    </row>
    <row r="56" spans="1:19" s="2" customFormat="1" ht="15" x14ac:dyDescent="0.25">
      <c r="A56" s="15" t="s">
        <v>64</v>
      </c>
      <c r="B56" s="15" t="str">
        <f>VLOOKUP(A56,'[71]Reg Revenue'!$B:$C,2,FALSE)</f>
        <v>SPECIAL PICKUP 65GL BEAR</v>
      </c>
      <c r="C56" s="11" t="s">
        <v>32</v>
      </c>
      <c r="D56" s="196">
        <f>IFERROR(VLOOKUP(A56,[71]Rates!$G$1:$O$707,9,FALSE),0)</f>
        <v>15.35</v>
      </c>
      <c r="E56" s="16">
        <f>+VLOOKUP($A56,'[71]Regulated Price Out'!$A:$Q,17,FALSE)</f>
        <v>168.85000000000002</v>
      </c>
      <c r="F56" s="16">
        <f t="shared" si="9"/>
        <v>11.000000000000002</v>
      </c>
      <c r="G56" s="18">
        <f>+References!$C$14</f>
        <v>1</v>
      </c>
      <c r="H56" s="18">
        <f t="shared" si="10"/>
        <v>11.000000000000002</v>
      </c>
      <c r="I56" s="17">
        <f>+References!$C$27</f>
        <v>51</v>
      </c>
      <c r="J56" s="85">
        <f t="shared" si="11"/>
        <v>561.00000000000011</v>
      </c>
      <c r="K56" s="85">
        <f t="shared" si="12"/>
        <v>411.77626400548127</v>
      </c>
      <c r="L56" s="14">
        <f>+References!$D$67*'PSW DF Calc'!K56</f>
        <v>3.1995015713225889</v>
      </c>
      <c r="M56" s="95">
        <f>+L56/References!$F$76</f>
        <v>3.2734822706390307</v>
      </c>
      <c r="N56" s="14">
        <f t="shared" si="15"/>
        <v>0.2975892973308209</v>
      </c>
      <c r="O56" s="14">
        <f t="shared" si="16"/>
        <v>15.35</v>
      </c>
      <c r="P56" s="14">
        <f t="shared" si="13"/>
        <v>15.647589297330821</v>
      </c>
      <c r="Q56" s="27">
        <f>+'Rate Sheet'!D149</f>
        <v>15.647589297330821</v>
      </c>
      <c r="R56" s="14">
        <f t="shared" si="17"/>
        <v>172.12348227063907</v>
      </c>
      <c r="S56" s="14">
        <f t="shared" si="14"/>
        <v>3.2734822706390503</v>
      </c>
    </row>
    <row r="57" spans="1:19" s="2" customFormat="1" ht="15" x14ac:dyDescent="0.25">
      <c r="A57" s="15" t="s">
        <v>65</v>
      </c>
      <c r="B57" s="15" t="str">
        <f>VLOOKUP(A57,'[71]Reg Revenue'!$B:$C,2,FALSE)</f>
        <v>SPECIAL PICKUP 90GL COMM</v>
      </c>
      <c r="C57" s="11" t="s">
        <v>32</v>
      </c>
      <c r="D57" s="196">
        <f>IFERROR(VLOOKUP(A57,[71]Rates!$G$1:$O$707,9,FALSE),0)</f>
        <v>16.579999999999998</v>
      </c>
      <c r="E57" s="16">
        <f>+VLOOKUP($A57,'[71]Regulated Price Out'!$A:$Q,17,FALSE)</f>
        <v>315.01999999999992</v>
      </c>
      <c r="F57" s="16">
        <f t="shared" si="9"/>
        <v>18.999999999999996</v>
      </c>
      <c r="G57" s="18">
        <f>+References!$C$14</f>
        <v>1</v>
      </c>
      <c r="H57" s="18">
        <f t="shared" si="10"/>
        <v>18.999999999999996</v>
      </c>
      <c r="I57" s="84">
        <f>+References!$C$28</f>
        <v>68</v>
      </c>
      <c r="J57" s="85">
        <f t="shared" si="11"/>
        <v>1291.9999999999998</v>
      </c>
      <c r="K57" s="85">
        <f t="shared" si="12"/>
        <v>948.33321407322921</v>
      </c>
      <c r="L57" s="14">
        <f>+References!$D$67*'PSW DF Calc'!K57</f>
        <v>7.3685490733489898</v>
      </c>
      <c r="M57" s="95">
        <f>+L57/References!$F$76</f>
        <v>7.5389288657141291</v>
      </c>
      <c r="N57" s="14">
        <f t="shared" si="15"/>
        <v>0.39678572977442794</v>
      </c>
      <c r="O57" s="14">
        <f>D57/G57</f>
        <v>16.579999999999998</v>
      </c>
      <c r="P57" s="14">
        <f>+N57+O57</f>
        <v>16.976785729774427</v>
      </c>
      <c r="Q57" s="27">
        <f>+'Rate Sheet'!D148</f>
        <v>16.976785729774427</v>
      </c>
      <c r="R57" s="14">
        <f t="shared" si="17"/>
        <v>322.55892886571405</v>
      </c>
      <c r="S57" s="14">
        <f t="shared" si="14"/>
        <v>7.5389288657141265</v>
      </c>
    </row>
    <row r="58" spans="1:19" s="2" customFormat="1" ht="15" x14ac:dyDescent="0.25">
      <c r="A58" s="15" t="s">
        <v>66</v>
      </c>
      <c r="B58" s="15" t="str">
        <f>VLOOKUP(A58,'[71]Reg Revenue'!$B:$C,2,FALSE)</f>
        <v>SPECIAL PICKUP 95GL BEAR</v>
      </c>
      <c r="C58" s="11" t="s">
        <v>32</v>
      </c>
      <c r="D58" s="196">
        <f>IFERROR(VLOOKUP(A58,[71]Rates!$G$1:$O$707,9,FALSE),0)</f>
        <v>17.149999999999999</v>
      </c>
      <c r="E58" s="16">
        <f>+VLOOKUP($A58,'[71]Regulated Price Out'!$A:$Q,17,FALSE)</f>
        <v>68.599999999999994</v>
      </c>
      <c r="F58" s="16">
        <f t="shared" si="9"/>
        <v>4</v>
      </c>
      <c r="G58" s="18">
        <f>+References!$C$14</f>
        <v>1</v>
      </c>
      <c r="H58" s="18">
        <f t="shared" si="10"/>
        <v>4</v>
      </c>
      <c r="I58" s="15">
        <f>+References!$C$29</f>
        <v>77</v>
      </c>
      <c r="J58" s="85">
        <f t="shared" si="11"/>
        <v>308</v>
      </c>
      <c r="K58" s="85">
        <f t="shared" si="12"/>
        <v>226.07324298340143</v>
      </c>
      <c r="L58" s="14">
        <f>+References!$D$67*'PSW DF Calc'!K58</f>
        <v>1.7565890979810288</v>
      </c>
      <c r="M58" s="95">
        <f>+L58/References!$F$76</f>
        <v>1.7972059525077029</v>
      </c>
      <c r="N58" s="14">
        <f t="shared" si="15"/>
        <v>0.44930148812692572</v>
      </c>
      <c r="O58" s="14">
        <f t="shared" si="16"/>
        <v>17.149999999999999</v>
      </c>
      <c r="P58" s="14">
        <f t="shared" si="13"/>
        <v>17.599301488126926</v>
      </c>
      <c r="Q58" s="27">
        <f>+'Rate Sheet'!D150</f>
        <v>17.599301488126926</v>
      </c>
      <c r="R58" s="14">
        <f t="shared" si="17"/>
        <v>70.397205952507704</v>
      </c>
      <c r="S58" s="14">
        <f t="shared" si="14"/>
        <v>1.79720595250771</v>
      </c>
    </row>
    <row r="59" spans="1:19" s="2" customFormat="1" x14ac:dyDescent="0.2">
      <c r="A59" s="15"/>
      <c r="B59" s="15"/>
      <c r="C59" s="15"/>
      <c r="D59" s="15"/>
      <c r="E59" s="27"/>
      <c r="F59" s="17"/>
      <c r="G59" s="8"/>
    </row>
    <row r="60" spans="1:19" s="20" customFormat="1" ht="13.5" thickBot="1" x14ac:dyDescent="0.25">
      <c r="B60" s="21" t="s">
        <v>67</v>
      </c>
      <c r="C60" s="21"/>
      <c r="D60" s="22"/>
      <c r="E60" s="23">
        <f>SUM(E24:E59)</f>
        <v>1129027.0900000003</v>
      </c>
      <c r="F60" s="24">
        <f>+SUM(F24:F59)</f>
        <v>11242.402448967858</v>
      </c>
      <c r="G60" s="24"/>
      <c r="H60" s="24">
        <f>+SUM(H24:H59)</f>
        <v>52907.13420506876</v>
      </c>
      <c r="I60" s="24"/>
      <c r="J60" s="24">
        <f>+SUM(J24:J59)</f>
        <v>8622866.554093739</v>
      </c>
      <c r="K60" s="24">
        <f>+SUM(K24:K59)</f>
        <v>6329218.8496658448</v>
      </c>
      <c r="L60" s="24">
        <f>+SUM(L24:L59)</f>
        <v>49178.030461903603</v>
      </c>
      <c r="M60" s="24">
        <f>+SUM(M24:M59)</f>
        <v>50315.152917846928</v>
      </c>
      <c r="N60" s="24"/>
      <c r="O60" s="24"/>
      <c r="P60" s="24"/>
      <c r="R60" s="24">
        <f>+SUM(R24:R59)</f>
        <v>1179342.2429178469</v>
      </c>
      <c r="S60" s="24">
        <f>+SUM(S24:S59)</f>
        <v>50315.152917846928</v>
      </c>
    </row>
    <row r="61" spans="1:19" s="2" customFormat="1" x14ac:dyDescent="0.2">
      <c r="A61" s="28"/>
      <c r="B61" s="28"/>
      <c r="C61" s="28"/>
      <c r="D61" s="28"/>
      <c r="E61" s="29"/>
      <c r="F61" s="30">
        <f>+'[71]Regulated Price Out'!$AE$119-F60</f>
        <v>0</v>
      </c>
      <c r="G61" s="8"/>
    </row>
    <row r="62" spans="1:19" s="20" customFormat="1" ht="13.5" thickBot="1" x14ac:dyDescent="0.25">
      <c r="B62" s="21" t="s">
        <v>159</v>
      </c>
      <c r="C62" s="21"/>
      <c r="D62" s="22"/>
      <c r="E62" s="23">
        <f>+E60+E21</f>
        <v>2980196.4200000004</v>
      </c>
      <c r="F62" s="91">
        <f>+F60+F21</f>
        <v>85339.895662113136</v>
      </c>
      <c r="G62" s="91"/>
      <c r="H62" s="91">
        <f>+H60+H21</f>
        <v>336281.61237145611</v>
      </c>
      <c r="I62" s="91"/>
      <c r="J62" s="91">
        <f>+J60+J21</f>
        <v>22776629.53849899</v>
      </c>
      <c r="K62" s="91">
        <f>+K60+K21</f>
        <v>16718138.000000009</v>
      </c>
      <c r="L62" s="91">
        <f>+L60+L21</f>
        <v>129899.93226000005</v>
      </c>
      <c r="M62" s="91">
        <f>+M60+M21</f>
        <v>132903.55254757524</v>
      </c>
      <c r="N62" s="91"/>
      <c r="O62" s="91"/>
      <c r="P62" s="91"/>
      <c r="R62" s="91">
        <f>+R60+R21</f>
        <v>3113099.9725475754</v>
      </c>
      <c r="S62" s="91">
        <f>+S60+S21</f>
        <v>132903.55254757521</v>
      </c>
    </row>
    <row r="63" spans="1:19" ht="15" x14ac:dyDescent="0.25">
      <c r="E63"/>
      <c r="F63"/>
      <c r="G63" s="8"/>
    </row>
    <row r="64" spans="1:19" x14ac:dyDescent="0.2">
      <c r="A64" s="205" t="s">
        <v>153</v>
      </c>
      <c r="B64" s="205"/>
      <c r="C64" s="37"/>
      <c r="G64" s="192" t="s">
        <v>378</v>
      </c>
      <c r="H64" s="192" t="s">
        <v>377</v>
      </c>
      <c r="I64" s="192" t="s">
        <v>376</v>
      </c>
    </row>
    <row r="65" spans="1:16" x14ac:dyDescent="0.2">
      <c r="A65" s="37"/>
      <c r="B65" s="86" t="s">
        <v>5</v>
      </c>
      <c r="C65" s="37"/>
      <c r="F65" s="96" t="s">
        <v>154</v>
      </c>
      <c r="G65" s="97">
        <f>+S21</f>
        <v>82588.399629728272</v>
      </c>
      <c r="H65" s="191">
        <f>+G65/E21</f>
        <v>4.4614178882127584E-2</v>
      </c>
      <c r="I65" s="4">
        <f>+F21/12</f>
        <v>6174.7911010954404</v>
      </c>
    </row>
    <row r="66" spans="1:16" x14ac:dyDescent="0.2">
      <c r="A66" s="37" t="s">
        <v>155</v>
      </c>
      <c r="B66" s="87">
        <f>+'Disposal Summary'!J52</f>
        <v>8359.0690000000013</v>
      </c>
      <c r="C66" s="100" t="s">
        <v>173</v>
      </c>
      <c r="F66" s="96" t="s">
        <v>170</v>
      </c>
      <c r="G66" s="98">
        <f>+S60</f>
        <v>50315.152917846928</v>
      </c>
      <c r="H66" s="191">
        <f>+S60/E60</f>
        <v>4.4565053720586029E-2</v>
      </c>
      <c r="I66" s="4">
        <f>+F60/12</f>
        <v>936.86687074732151</v>
      </c>
    </row>
    <row r="67" spans="1:16" x14ac:dyDescent="0.2">
      <c r="A67" s="37" t="s">
        <v>156</v>
      </c>
      <c r="B67" s="88">
        <f>+B66*References!H20</f>
        <v>16718138.000000002</v>
      </c>
      <c r="C67" s="37"/>
      <c r="G67" s="4"/>
    </row>
    <row r="68" spans="1:16" x14ac:dyDescent="0.2">
      <c r="A68" s="37" t="s">
        <v>160</v>
      </c>
      <c r="B68" s="88">
        <f>+H62</f>
        <v>336281.61237145611</v>
      </c>
      <c r="C68" s="37"/>
      <c r="F68" s="96" t="s">
        <v>171</v>
      </c>
      <c r="G68" s="98">
        <f>+'Disposal Summary'!I52</f>
        <v>3628.6154999999994</v>
      </c>
      <c r="H68" s="100" t="s">
        <v>173</v>
      </c>
    </row>
    <row r="69" spans="1:16" x14ac:dyDescent="0.2">
      <c r="A69" s="89" t="s">
        <v>157</v>
      </c>
      <c r="B69" s="90">
        <f>+B67/J62</f>
        <v>0.73400403566039429</v>
      </c>
      <c r="C69" s="37"/>
      <c r="F69" s="96" t="s">
        <v>172</v>
      </c>
      <c r="G69" s="99">
        <f>+References!C67*'PSW DF Calc'!G68</f>
        <v>56388.684869999961</v>
      </c>
    </row>
    <row r="70" spans="1:16" x14ac:dyDescent="0.2">
      <c r="A70" s="37"/>
      <c r="B70" s="37"/>
      <c r="C70" s="37"/>
      <c r="G70" s="4"/>
    </row>
    <row r="71" spans="1:16" x14ac:dyDescent="0.2">
      <c r="G71" s="4"/>
    </row>
    <row r="72" spans="1:16" x14ac:dyDescent="0.2">
      <c r="G72" s="4"/>
    </row>
    <row r="73" spans="1:16" x14ac:dyDescent="0.2">
      <c r="G73" s="4"/>
    </row>
    <row r="74" spans="1:16" x14ac:dyDescent="0.2">
      <c r="G74" s="4"/>
    </row>
    <row r="75" spans="1:16" ht="15.75" x14ac:dyDescent="0.25">
      <c r="A75" s="107" t="s">
        <v>178</v>
      </c>
      <c r="G75" s="4"/>
    </row>
    <row r="76" spans="1:16" x14ac:dyDescent="0.2">
      <c r="A76" s="111"/>
      <c r="B76" s="31"/>
      <c r="C76" s="94"/>
      <c r="D76" s="108" t="s">
        <v>4</v>
      </c>
      <c r="E76" s="31" t="s">
        <v>5</v>
      </c>
      <c r="F76" s="32" t="s">
        <v>5</v>
      </c>
      <c r="G76" s="34" t="s">
        <v>68</v>
      </c>
      <c r="H76" s="82" t="s">
        <v>147</v>
      </c>
      <c r="I76" s="82" t="s">
        <v>149</v>
      </c>
      <c r="J76" s="34" t="s">
        <v>151</v>
      </c>
      <c r="K76" s="82" t="s">
        <v>161</v>
      </c>
      <c r="L76" s="94"/>
      <c r="M76" s="82" t="s">
        <v>164</v>
      </c>
      <c r="N76" s="82" t="s">
        <v>4</v>
      </c>
      <c r="O76" s="82" t="s">
        <v>166</v>
      </c>
      <c r="P76" s="82" t="s">
        <v>167</v>
      </c>
    </row>
    <row r="77" spans="1:16" ht="15" x14ac:dyDescent="0.25">
      <c r="A77" s="112" t="s">
        <v>7</v>
      </c>
      <c r="B77" s="33" t="s">
        <v>8</v>
      </c>
      <c r="C77" s="109" t="s">
        <v>3</v>
      </c>
      <c r="D77" s="110">
        <v>44287</v>
      </c>
      <c r="E77" s="33" t="s">
        <v>9</v>
      </c>
      <c r="F77" s="33" t="s">
        <v>10</v>
      </c>
      <c r="G77" s="35" t="s">
        <v>69</v>
      </c>
      <c r="H77" s="83" t="s">
        <v>148</v>
      </c>
      <c r="I77" s="83" t="s">
        <v>150</v>
      </c>
      <c r="J77" s="35" t="s">
        <v>152</v>
      </c>
      <c r="K77" s="83" t="s">
        <v>152</v>
      </c>
      <c r="L77" s="83" t="s">
        <v>12</v>
      </c>
      <c r="M77" s="83" t="s">
        <v>165</v>
      </c>
      <c r="N77" s="83" t="s">
        <v>12</v>
      </c>
      <c r="O77" s="83" t="s">
        <v>4</v>
      </c>
      <c r="P77" s="83" t="s">
        <v>11</v>
      </c>
    </row>
    <row r="78" spans="1:16" x14ac:dyDescent="0.2">
      <c r="B78" s="4" t="s">
        <v>244</v>
      </c>
      <c r="C78" s="4" t="s">
        <v>14</v>
      </c>
      <c r="D78" s="4">
        <v>26.19</v>
      </c>
      <c r="G78" s="4">
        <v>4.33</v>
      </c>
      <c r="H78" s="4">
        <f>12*G78</f>
        <v>51.96</v>
      </c>
      <c r="I78" s="4">
        <f>+References!C19</f>
        <v>51</v>
      </c>
      <c r="J78" s="175">
        <f>+I78*H78</f>
        <v>2649.96</v>
      </c>
      <c r="K78" s="175">
        <f>+$B$69*J78</f>
        <v>1945.0813343386185</v>
      </c>
      <c r="L78" s="14">
        <f>+References!$D$67*'PSW DF Calc'!K78</f>
        <v>15.113281967811064</v>
      </c>
      <c r="M78" s="198">
        <f>+L78/References!$F$76</f>
        <v>15.462739889309457</v>
      </c>
      <c r="N78" s="14">
        <f t="shared" ref="N78:N80" si="18">+M78/H78</f>
        <v>0.29758929733082096</v>
      </c>
      <c r="O78" s="14">
        <f>+D78</f>
        <v>26.19</v>
      </c>
      <c r="P78" s="14">
        <f t="shared" ref="P78:P80" si="19">+N78+O78</f>
        <v>26.487589297330821</v>
      </c>
    </row>
    <row r="79" spans="1:16" x14ac:dyDescent="0.2">
      <c r="B79" s="4" t="s">
        <v>242</v>
      </c>
      <c r="C79" s="4" t="s">
        <v>14</v>
      </c>
      <c r="D79" s="4">
        <v>15.16</v>
      </c>
      <c r="G79" s="199">
        <v>1</v>
      </c>
      <c r="H79" s="4">
        <f>12*G79</f>
        <v>12</v>
      </c>
      <c r="I79" s="4">
        <f>+References!C19</f>
        <v>51</v>
      </c>
      <c r="J79" s="175">
        <f t="shared" ref="J79:J80" si="20">+I79*H79</f>
        <v>612</v>
      </c>
      <c r="K79" s="175">
        <f t="shared" ref="K79:K80" si="21">+$B$69*J79</f>
        <v>449.21046982416129</v>
      </c>
      <c r="L79" s="14">
        <f>+References!$D$67*'PSW DF Calc'!K79</f>
        <v>3.4903653505337329</v>
      </c>
      <c r="M79" s="198">
        <f>+L79/References!$F$76</f>
        <v>3.5710715679698515</v>
      </c>
      <c r="N79" s="14">
        <f t="shared" si="18"/>
        <v>0.29758929733082096</v>
      </c>
      <c r="O79" s="14">
        <f t="shared" ref="O79:O80" si="22">+D79</f>
        <v>15.16</v>
      </c>
      <c r="P79" s="14">
        <f t="shared" si="19"/>
        <v>15.457589297330822</v>
      </c>
    </row>
    <row r="80" spans="1:16" x14ac:dyDescent="0.2">
      <c r="B80" s="4" t="s">
        <v>243</v>
      </c>
      <c r="C80" s="4" t="s">
        <v>14</v>
      </c>
      <c r="D80" s="4">
        <v>32.94</v>
      </c>
      <c r="G80" s="199">
        <v>1</v>
      </c>
      <c r="H80" s="4">
        <f>12*G80</f>
        <v>12</v>
      </c>
      <c r="I80" s="4">
        <f>+References!C20</f>
        <v>77</v>
      </c>
      <c r="J80" s="175">
        <f t="shared" si="20"/>
        <v>924</v>
      </c>
      <c r="K80" s="175">
        <f t="shared" si="21"/>
        <v>678.21972895020428</v>
      </c>
      <c r="L80" s="14">
        <f>+References!$D$67*'PSW DF Calc'!K80</f>
        <v>5.2697672939430866</v>
      </c>
      <c r="M80" s="198">
        <f>+L80/References!$F$76</f>
        <v>5.3916178575231086</v>
      </c>
      <c r="N80" s="14">
        <f t="shared" si="18"/>
        <v>0.44930148812692572</v>
      </c>
      <c r="O80" s="14">
        <f t="shared" si="22"/>
        <v>32.94</v>
      </c>
      <c r="P80" s="14">
        <f t="shared" si="19"/>
        <v>33.389301488126925</v>
      </c>
    </row>
    <row r="81" spans="7:7" x14ac:dyDescent="0.2">
      <c r="G81" s="4"/>
    </row>
    <row r="82" spans="7:7" x14ac:dyDescent="0.2">
      <c r="G82" s="4"/>
    </row>
    <row r="83" spans="7:7" x14ac:dyDescent="0.2">
      <c r="G83" s="4"/>
    </row>
    <row r="84" spans="7:7" x14ac:dyDescent="0.2">
      <c r="G84" s="4"/>
    </row>
    <row r="85" spans="7:7" x14ac:dyDescent="0.2">
      <c r="G85" s="4"/>
    </row>
    <row r="86" spans="7:7" x14ac:dyDescent="0.2">
      <c r="G86" s="4"/>
    </row>
    <row r="87" spans="7:7" x14ac:dyDescent="0.2">
      <c r="G87" s="4"/>
    </row>
    <row r="88" spans="7:7" x14ac:dyDescent="0.2">
      <c r="G88" s="4"/>
    </row>
    <row r="89" spans="7:7" x14ac:dyDescent="0.2">
      <c r="G89" s="4"/>
    </row>
    <row r="90" spans="7:7" x14ac:dyDescent="0.2">
      <c r="G90" s="4"/>
    </row>
    <row r="91" spans="7:7" x14ac:dyDescent="0.2">
      <c r="G91" s="4"/>
    </row>
    <row r="92" spans="7:7" x14ac:dyDescent="0.2">
      <c r="G92" s="4"/>
    </row>
    <row r="93" spans="7:7" x14ac:dyDescent="0.2">
      <c r="G93" s="4"/>
    </row>
    <row r="94" spans="7:7" x14ac:dyDescent="0.2">
      <c r="G94" s="4"/>
    </row>
    <row r="95" spans="7:7" x14ac:dyDescent="0.2">
      <c r="G95" s="4"/>
    </row>
    <row r="96" spans="7:7" x14ac:dyDescent="0.2">
      <c r="G96" s="4"/>
    </row>
    <row r="97" spans="7:7" x14ac:dyDescent="0.2">
      <c r="G97" s="4"/>
    </row>
    <row r="98" spans="7:7" x14ac:dyDescent="0.2">
      <c r="G98" s="4"/>
    </row>
    <row r="99" spans="7:7" x14ac:dyDescent="0.2">
      <c r="G99" s="4"/>
    </row>
    <row r="100" spans="7:7" x14ac:dyDescent="0.2">
      <c r="G100" s="4"/>
    </row>
  </sheetData>
  <autoFilter ref="A6:O60" xr:uid="{A2A4E2E0-7B7F-4EF1-BBCE-D514709B304A}"/>
  <mergeCells count="1">
    <mergeCell ref="A64:B64"/>
  </mergeCells>
  <conditionalFormatting sqref="A36:A37">
    <cfRule type="duplicateValues" dxfId="94" priority="17"/>
  </conditionalFormatting>
  <conditionalFormatting sqref="A42">
    <cfRule type="duplicateValues" dxfId="93" priority="18"/>
  </conditionalFormatting>
  <conditionalFormatting sqref="A43:A44">
    <cfRule type="duplicateValues" dxfId="92" priority="13"/>
  </conditionalFormatting>
  <conditionalFormatting sqref="A47:A59 A34">
    <cfRule type="duplicateValues" dxfId="91" priority="58"/>
  </conditionalFormatting>
  <conditionalFormatting sqref="A76:A77">
    <cfRule type="duplicateValues" dxfId="90" priority="3"/>
    <cfRule type="duplicateValues" dxfId="89" priority="4"/>
  </conditionalFormatting>
  <conditionalFormatting sqref="A88:A1048576 A1:A70">
    <cfRule type="duplicateValues" dxfId="88" priority="11"/>
  </conditionalFormatting>
  <conditionalFormatting sqref="A88:A1048576 A38:A41 A35 A1:A2 A4:A33 A45:A46 A60:A70">
    <cfRule type="duplicateValues" dxfId="87" priority="63"/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2BF3C-7798-47D5-A108-71C4EC73C7CE}">
  <sheetPr>
    <tabColor theme="7" tint="0.59999389629810485"/>
    <pageSetUpPr fitToPage="1"/>
  </sheetPr>
  <dimension ref="B1:X68"/>
  <sheetViews>
    <sheetView view="pageBreakPreview" topLeftCell="D1" zoomScale="60" zoomScaleNormal="100" workbookViewId="0">
      <selection activeCell="O44" sqref="O44"/>
    </sheetView>
  </sheetViews>
  <sheetFormatPr defaultColWidth="9.140625" defaultRowHeight="12.75" x14ac:dyDescent="0.2"/>
  <cols>
    <col min="1" max="1" width="2.42578125" style="113" customWidth="1"/>
    <col min="2" max="2" width="11.85546875" style="113" customWidth="1"/>
    <col min="3" max="3" width="18" style="113" customWidth="1"/>
    <col min="4" max="4" width="13.28515625" style="113" bestFit="1" customWidth="1"/>
    <col min="5" max="5" width="17.7109375" style="113" bestFit="1" customWidth="1"/>
    <col min="6" max="6" width="26" style="113" customWidth="1"/>
    <col min="7" max="7" width="16.28515625" style="113" bestFit="1" customWidth="1"/>
    <col min="8" max="8" width="14.42578125" style="113" bestFit="1" customWidth="1"/>
    <col min="9" max="9" width="10.42578125" style="113" bestFit="1" customWidth="1"/>
    <col min="10" max="10" width="22.28515625" style="113" bestFit="1" customWidth="1"/>
    <col min="11" max="11" width="14" style="113" bestFit="1" customWidth="1"/>
    <col min="12" max="12" width="12.7109375" style="113" bestFit="1" customWidth="1"/>
    <col min="13" max="13" width="22.28515625" style="113" bestFit="1" customWidth="1"/>
    <col min="14" max="14" width="12" style="113" bestFit="1" customWidth="1"/>
    <col min="15" max="15" width="13.7109375" style="113" bestFit="1" customWidth="1"/>
    <col min="16" max="16" width="22.28515625" style="113" bestFit="1" customWidth="1"/>
    <col min="17" max="17" width="13" style="113" bestFit="1" customWidth="1"/>
    <col min="18" max="18" width="12.7109375" style="113" bestFit="1" customWidth="1"/>
    <col min="19" max="19" width="13.42578125" style="113" bestFit="1" customWidth="1"/>
    <col min="20" max="20" width="12.5703125" style="113" bestFit="1" customWidth="1"/>
    <col min="21" max="21" width="15.5703125" style="113" bestFit="1" customWidth="1"/>
    <col min="22" max="33" width="12.140625" style="113" customWidth="1"/>
    <col min="34" max="35" width="12.28515625" style="113" bestFit="1" customWidth="1"/>
    <col min="36" max="36" width="10.5703125" style="113" bestFit="1" customWidth="1"/>
    <col min="37" max="38" width="12.28515625" style="113" bestFit="1" customWidth="1"/>
    <col min="39" max="39" width="10.5703125" style="113" bestFit="1" customWidth="1"/>
    <col min="40" max="40" width="11.28515625" style="113" bestFit="1" customWidth="1"/>
    <col min="41" max="16384" width="9.140625" style="113"/>
  </cols>
  <sheetData>
    <row r="1" spans="2:24" x14ac:dyDescent="0.2">
      <c r="G1" s="113" t="s">
        <v>179</v>
      </c>
    </row>
    <row r="2" spans="2:24" x14ac:dyDescent="0.2">
      <c r="G2" s="114" t="s">
        <v>180</v>
      </c>
    </row>
    <row r="4" spans="2:24" x14ac:dyDescent="0.2">
      <c r="G4" s="208"/>
      <c r="H4" s="208"/>
      <c r="I4" s="209" t="s">
        <v>181</v>
      </c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8"/>
      <c r="W4" s="208"/>
      <c r="X4" s="116"/>
    </row>
    <row r="5" spans="2:24" x14ac:dyDescent="0.2">
      <c r="B5" s="115" t="s">
        <v>182</v>
      </c>
      <c r="C5" s="115"/>
      <c r="D5" s="115"/>
      <c r="E5" s="113" t="s">
        <v>183</v>
      </c>
      <c r="G5" s="208"/>
      <c r="H5" s="208"/>
      <c r="I5" s="208" t="s">
        <v>184</v>
      </c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116"/>
    </row>
    <row r="6" spans="2:24" x14ac:dyDescent="0.2">
      <c r="B6" s="117" t="s">
        <v>185</v>
      </c>
      <c r="C6" s="117" t="s">
        <v>186</v>
      </c>
      <c r="D6" s="117" t="s">
        <v>187</v>
      </c>
      <c r="E6" s="118" t="s">
        <v>188</v>
      </c>
      <c r="F6" s="113" t="s">
        <v>189</v>
      </c>
      <c r="G6" s="208" t="s">
        <v>190</v>
      </c>
      <c r="H6" s="208" t="s">
        <v>187</v>
      </c>
      <c r="I6" s="208" t="s">
        <v>191</v>
      </c>
      <c r="J6" s="208" t="s">
        <v>192</v>
      </c>
      <c r="K6" s="208" t="s">
        <v>193</v>
      </c>
      <c r="L6" s="208" t="s">
        <v>194</v>
      </c>
      <c r="M6" s="208" t="s">
        <v>195</v>
      </c>
      <c r="N6" s="208" t="s">
        <v>196</v>
      </c>
      <c r="O6" s="208" t="s">
        <v>197</v>
      </c>
      <c r="P6" s="208" t="s">
        <v>198</v>
      </c>
      <c r="Q6" s="208" t="s">
        <v>199</v>
      </c>
      <c r="R6" s="208" t="s">
        <v>200</v>
      </c>
      <c r="S6" s="208" t="s">
        <v>201</v>
      </c>
      <c r="T6" s="208" t="s">
        <v>202</v>
      </c>
      <c r="U6" s="210" t="s">
        <v>203</v>
      </c>
      <c r="V6" s="211" t="s">
        <v>204</v>
      </c>
      <c r="W6" s="208"/>
      <c r="X6" s="116"/>
    </row>
    <row r="7" spans="2:24" x14ac:dyDescent="0.2">
      <c r="B7" s="113" t="s">
        <v>205</v>
      </c>
      <c r="C7" s="113" t="s">
        <v>206</v>
      </c>
      <c r="D7" s="113" t="s">
        <v>206</v>
      </c>
      <c r="E7" s="118" t="s">
        <v>207</v>
      </c>
      <c r="F7" s="118" t="s">
        <v>208</v>
      </c>
      <c r="G7" s="212" t="s">
        <v>206</v>
      </c>
      <c r="H7" s="212" t="s">
        <v>209</v>
      </c>
      <c r="I7" s="213"/>
      <c r="J7" s="213">
        <v>2.79</v>
      </c>
      <c r="K7" s="213">
        <v>3.34</v>
      </c>
      <c r="L7" s="213"/>
      <c r="M7" s="213"/>
      <c r="N7" s="213">
        <v>2.62</v>
      </c>
      <c r="O7" s="213"/>
      <c r="P7" s="213">
        <v>3.37</v>
      </c>
      <c r="Q7" s="213"/>
      <c r="R7" s="213">
        <v>2.4300000000000002</v>
      </c>
      <c r="S7" s="213"/>
      <c r="T7" s="213"/>
      <c r="U7" s="214">
        <v>14.55</v>
      </c>
      <c r="V7" s="208"/>
      <c r="W7" s="208"/>
      <c r="X7" s="116"/>
    </row>
    <row r="8" spans="2:24" x14ac:dyDescent="0.2">
      <c r="B8" s="113" t="s">
        <v>205</v>
      </c>
      <c r="C8" s="113" t="s">
        <v>206</v>
      </c>
      <c r="D8" s="113" t="s">
        <v>206</v>
      </c>
      <c r="E8" s="118" t="s">
        <v>207</v>
      </c>
      <c r="F8" s="118" t="s">
        <v>208</v>
      </c>
      <c r="G8" s="212" t="s">
        <v>206</v>
      </c>
      <c r="H8" s="212" t="s">
        <v>210</v>
      </c>
      <c r="I8" s="213"/>
      <c r="J8" s="213"/>
      <c r="K8" s="213"/>
      <c r="L8" s="213"/>
      <c r="M8" s="213"/>
      <c r="N8" s="213">
        <v>1.06</v>
      </c>
      <c r="O8" s="213"/>
      <c r="P8" s="213"/>
      <c r="Q8" s="213"/>
      <c r="R8" s="213"/>
      <c r="S8" s="213"/>
      <c r="T8" s="213">
        <v>0.82</v>
      </c>
      <c r="U8" s="214">
        <v>1.88</v>
      </c>
      <c r="V8" s="208"/>
      <c r="W8" s="208"/>
      <c r="X8" s="116"/>
    </row>
    <row r="9" spans="2:24" x14ac:dyDescent="0.2">
      <c r="B9" s="113" t="s">
        <v>205</v>
      </c>
      <c r="C9" s="113" t="s">
        <v>211</v>
      </c>
      <c r="D9" s="113" t="s">
        <v>212</v>
      </c>
      <c r="E9" s="118" t="s">
        <v>207</v>
      </c>
      <c r="F9" s="118" t="s">
        <v>208</v>
      </c>
      <c r="G9" s="212" t="s">
        <v>213</v>
      </c>
      <c r="H9" s="212" t="s">
        <v>1</v>
      </c>
      <c r="I9" s="213"/>
      <c r="J9" s="213"/>
      <c r="K9" s="213">
        <v>6.14</v>
      </c>
      <c r="L9" s="213"/>
      <c r="M9" s="213">
        <v>7.14</v>
      </c>
      <c r="N9" s="213"/>
      <c r="O9" s="213"/>
      <c r="P9" s="213"/>
      <c r="Q9" s="213"/>
      <c r="R9" s="213"/>
      <c r="S9" s="213"/>
      <c r="T9" s="213"/>
      <c r="U9" s="214">
        <v>13.28</v>
      </c>
      <c r="V9" s="208"/>
      <c r="W9" s="208"/>
      <c r="X9" s="116"/>
    </row>
    <row r="10" spans="2:24" x14ac:dyDescent="0.2">
      <c r="B10" s="113" t="s">
        <v>205</v>
      </c>
      <c r="C10" s="113" t="s">
        <v>206</v>
      </c>
      <c r="D10" s="113" t="s">
        <v>206</v>
      </c>
      <c r="E10" s="118" t="s">
        <v>207</v>
      </c>
      <c r="F10" s="118" t="s">
        <v>214</v>
      </c>
      <c r="G10" s="212" t="s">
        <v>206</v>
      </c>
      <c r="H10" s="212" t="s">
        <v>215</v>
      </c>
      <c r="I10" s="213"/>
      <c r="J10" s="213">
        <v>10.64</v>
      </c>
      <c r="K10" s="213"/>
      <c r="L10" s="213"/>
      <c r="M10" s="213"/>
      <c r="N10" s="213"/>
      <c r="O10" s="213">
        <v>28.95</v>
      </c>
      <c r="P10" s="213">
        <v>35.705999999999996</v>
      </c>
      <c r="Q10" s="213">
        <v>30.509999999999998</v>
      </c>
      <c r="R10" s="213">
        <v>4.76</v>
      </c>
      <c r="S10" s="213">
        <v>35.14</v>
      </c>
      <c r="T10" s="213">
        <v>7.16</v>
      </c>
      <c r="U10" s="214">
        <v>152.86599999999999</v>
      </c>
      <c r="V10" s="208"/>
      <c r="W10" s="208"/>
      <c r="X10" s="116"/>
    </row>
    <row r="11" spans="2:24" x14ac:dyDescent="0.2">
      <c r="B11" s="113" t="s">
        <v>205</v>
      </c>
      <c r="C11" s="113" t="s">
        <v>211</v>
      </c>
      <c r="D11" s="113" t="s">
        <v>215</v>
      </c>
      <c r="E11" s="118" t="s">
        <v>207</v>
      </c>
      <c r="F11" s="118" t="s">
        <v>214</v>
      </c>
      <c r="G11" s="212" t="s">
        <v>213</v>
      </c>
      <c r="H11" s="212" t="s">
        <v>215</v>
      </c>
      <c r="I11" s="213">
        <v>5.65</v>
      </c>
      <c r="J11" s="213">
        <v>174.19000000000003</v>
      </c>
      <c r="K11" s="213">
        <v>39.89</v>
      </c>
      <c r="L11" s="213">
        <v>36.229999999999997</v>
      </c>
      <c r="M11" s="213">
        <v>3.63</v>
      </c>
      <c r="N11" s="213"/>
      <c r="O11" s="213"/>
      <c r="P11" s="213"/>
      <c r="Q11" s="213">
        <v>7.07</v>
      </c>
      <c r="R11" s="213">
        <v>4.38</v>
      </c>
      <c r="S11" s="213">
        <v>12.09</v>
      </c>
      <c r="T11" s="213"/>
      <c r="U11" s="214">
        <v>283.13</v>
      </c>
      <c r="V11" s="208"/>
      <c r="W11" s="208"/>
      <c r="X11" s="116"/>
    </row>
    <row r="12" spans="2:24" x14ac:dyDescent="0.2">
      <c r="B12" s="113" t="s">
        <v>205</v>
      </c>
      <c r="C12" s="113" t="s">
        <v>211</v>
      </c>
      <c r="D12" s="113" t="s">
        <v>212</v>
      </c>
      <c r="E12" s="118" t="s">
        <v>207</v>
      </c>
      <c r="F12" s="118" t="s">
        <v>214</v>
      </c>
      <c r="G12" s="212" t="s">
        <v>213</v>
      </c>
      <c r="H12" s="212" t="s">
        <v>216</v>
      </c>
      <c r="I12" s="213"/>
      <c r="J12" s="213">
        <v>0</v>
      </c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4">
        <v>0</v>
      </c>
      <c r="V12" s="208"/>
      <c r="W12" s="208"/>
      <c r="X12" s="116"/>
    </row>
    <row r="13" spans="2:24" x14ac:dyDescent="0.2">
      <c r="E13" s="118" t="s">
        <v>217</v>
      </c>
      <c r="F13" s="118"/>
      <c r="G13" s="212"/>
      <c r="H13" s="212"/>
      <c r="I13" s="213">
        <v>5.65</v>
      </c>
      <c r="J13" s="213">
        <v>187.62000000000003</v>
      </c>
      <c r="K13" s="213">
        <v>49.370000000000005</v>
      </c>
      <c r="L13" s="213">
        <v>36.229999999999997</v>
      </c>
      <c r="M13" s="213">
        <v>10.77</v>
      </c>
      <c r="N13" s="213">
        <v>3.68</v>
      </c>
      <c r="O13" s="213">
        <v>28.95</v>
      </c>
      <c r="P13" s="213">
        <v>39.075999999999993</v>
      </c>
      <c r="Q13" s="213">
        <v>37.58</v>
      </c>
      <c r="R13" s="213">
        <v>11.57</v>
      </c>
      <c r="S13" s="213">
        <v>47.230000000000004</v>
      </c>
      <c r="T13" s="213">
        <v>7.98</v>
      </c>
      <c r="U13" s="214">
        <v>465.70600000000002</v>
      </c>
      <c r="V13" s="119">
        <f>$U13/$U$23</f>
        <v>3.7395920412196179E-2</v>
      </c>
      <c r="W13" s="208"/>
      <c r="X13" s="116"/>
    </row>
    <row r="14" spans="2:24" x14ac:dyDescent="0.2">
      <c r="B14" s="113" t="s">
        <v>218</v>
      </c>
      <c r="C14" s="113" t="s">
        <v>219</v>
      </c>
      <c r="D14" s="113" t="s">
        <v>212</v>
      </c>
      <c r="E14" s="118" t="s">
        <v>220</v>
      </c>
      <c r="F14" s="118" t="s">
        <v>208</v>
      </c>
      <c r="G14" s="212" t="s">
        <v>219</v>
      </c>
      <c r="H14" s="212" t="s">
        <v>1</v>
      </c>
      <c r="I14" s="213"/>
      <c r="J14" s="213"/>
      <c r="K14" s="213"/>
      <c r="L14" s="213">
        <v>195.61000000000007</v>
      </c>
      <c r="M14" s="213"/>
      <c r="N14" s="213"/>
      <c r="O14" s="213"/>
      <c r="P14" s="213"/>
      <c r="Q14" s="213"/>
      <c r="R14" s="213"/>
      <c r="S14" s="213"/>
      <c r="T14" s="213"/>
      <c r="U14" s="214">
        <v>195.61000000000007</v>
      </c>
      <c r="V14" s="208"/>
      <c r="W14" s="119">
        <f t="shared" ref="W14:W21" si="0">U14/$U$22</f>
        <v>1.6317579929635291E-2</v>
      </c>
      <c r="X14" s="116"/>
    </row>
    <row r="15" spans="2:24" x14ac:dyDescent="0.2">
      <c r="B15" s="113" t="s">
        <v>218</v>
      </c>
      <c r="C15" s="113" t="s">
        <v>219</v>
      </c>
      <c r="D15" s="113" t="s">
        <v>212</v>
      </c>
      <c r="E15" s="118" t="s">
        <v>220</v>
      </c>
      <c r="F15" s="118" t="s">
        <v>208</v>
      </c>
      <c r="G15" s="212" t="s">
        <v>219</v>
      </c>
      <c r="H15" s="212" t="s">
        <v>216</v>
      </c>
      <c r="I15" s="213">
        <v>142.38999999999999</v>
      </c>
      <c r="J15" s="213">
        <v>132.85999999999999</v>
      </c>
      <c r="K15" s="213">
        <v>172.32000000000002</v>
      </c>
      <c r="L15" s="213">
        <v>21.97</v>
      </c>
      <c r="M15" s="213">
        <v>190.07999999999996</v>
      </c>
      <c r="N15" s="213">
        <v>178.57000000000002</v>
      </c>
      <c r="O15" s="213">
        <v>155.44149999999999</v>
      </c>
      <c r="P15" s="213">
        <v>140.05000000000001</v>
      </c>
      <c r="Q15" s="213">
        <v>148.61000000000001</v>
      </c>
      <c r="R15" s="213">
        <v>142.21999999999997</v>
      </c>
      <c r="S15" s="213">
        <v>171.14</v>
      </c>
      <c r="T15" s="213">
        <v>122.32</v>
      </c>
      <c r="U15" s="214">
        <v>1717.9715000000003</v>
      </c>
      <c r="V15" s="208"/>
      <c r="W15" s="119">
        <f t="shared" si="0"/>
        <v>0.14331137093239318</v>
      </c>
      <c r="X15" s="116"/>
    </row>
    <row r="16" spans="2:24" x14ac:dyDescent="0.2">
      <c r="B16" s="113" t="s">
        <v>218</v>
      </c>
      <c r="C16" s="113" t="s">
        <v>221</v>
      </c>
      <c r="D16" s="113" t="s">
        <v>212</v>
      </c>
      <c r="E16" s="118" t="s">
        <v>220</v>
      </c>
      <c r="F16" s="118" t="s">
        <v>208</v>
      </c>
      <c r="G16" s="212" t="s">
        <v>222</v>
      </c>
      <c r="H16" s="212" t="s">
        <v>1</v>
      </c>
      <c r="I16" s="213"/>
      <c r="J16" s="213"/>
      <c r="K16" s="213"/>
      <c r="L16" s="213">
        <v>217.45000000000005</v>
      </c>
      <c r="M16" s="213"/>
      <c r="N16" s="213"/>
      <c r="O16" s="213"/>
      <c r="P16" s="213"/>
      <c r="Q16" s="213"/>
      <c r="R16" s="213"/>
      <c r="S16" s="213"/>
      <c r="T16" s="213"/>
      <c r="U16" s="214">
        <v>217.45000000000005</v>
      </c>
      <c r="V16" s="208"/>
      <c r="W16" s="119">
        <f t="shared" si="0"/>
        <v>1.8139449699397747E-2</v>
      </c>
      <c r="X16" s="116"/>
    </row>
    <row r="17" spans="2:24" x14ac:dyDescent="0.2">
      <c r="B17" s="113" t="s">
        <v>218</v>
      </c>
      <c r="C17" s="113" t="s">
        <v>221</v>
      </c>
      <c r="D17" s="113" t="s">
        <v>212</v>
      </c>
      <c r="E17" s="118" t="s">
        <v>220</v>
      </c>
      <c r="F17" s="118" t="s">
        <v>208</v>
      </c>
      <c r="G17" s="212" t="s">
        <v>222</v>
      </c>
      <c r="H17" s="212" t="s">
        <v>216</v>
      </c>
      <c r="I17" s="213">
        <v>577.19000000000017</v>
      </c>
      <c r="J17" s="213">
        <v>623.42499999999995</v>
      </c>
      <c r="K17" s="213">
        <v>542.33000000000015</v>
      </c>
      <c r="L17" s="213"/>
      <c r="M17" s="213">
        <v>17.55</v>
      </c>
      <c r="N17" s="213"/>
      <c r="O17" s="213"/>
      <c r="P17" s="213"/>
      <c r="Q17" s="213"/>
      <c r="R17" s="213"/>
      <c r="S17" s="213"/>
      <c r="T17" s="213">
        <v>45.09</v>
      </c>
      <c r="U17" s="214">
        <v>1805.5850000000003</v>
      </c>
      <c r="V17" s="208"/>
      <c r="W17" s="119">
        <f t="shared" si="0"/>
        <v>0.15061999671412774</v>
      </c>
      <c r="X17" s="116"/>
    </row>
    <row r="18" spans="2:24" x14ac:dyDescent="0.2">
      <c r="B18" s="113" t="s">
        <v>218</v>
      </c>
      <c r="C18" s="113" t="s">
        <v>206</v>
      </c>
      <c r="D18" s="113" t="s">
        <v>206</v>
      </c>
      <c r="E18" s="118" t="s">
        <v>220</v>
      </c>
      <c r="F18" s="118" t="s">
        <v>208</v>
      </c>
      <c r="G18" s="212" t="s">
        <v>206</v>
      </c>
      <c r="H18" s="212" t="s">
        <v>206</v>
      </c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>
        <v>1.1299999999999999</v>
      </c>
      <c r="U18" s="214">
        <v>1.1299999999999999</v>
      </c>
      <c r="V18" s="208"/>
      <c r="W18" s="119">
        <f t="shared" si="0"/>
        <v>9.426340841719682E-5</v>
      </c>
      <c r="X18" s="116"/>
    </row>
    <row r="19" spans="2:24" x14ac:dyDescent="0.2">
      <c r="B19" s="113" t="s">
        <v>218</v>
      </c>
      <c r="C19" s="113" t="s">
        <v>221</v>
      </c>
      <c r="D19" s="113" t="s">
        <v>212</v>
      </c>
      <c r="E19" s="118" t="s">
        <v>220</v>
      </c>
      <c r="F19" s="118" t="s">
        <v>208</v>
      </c>
      <c r="G19" s="212" t="s">
        <v>221</v>
      </c>
      <c r="H19" s="212" t="s">
        <v>1</v>
      </c>
      <c r="I19" s="213"/>
      <c r="J19" s="213"/>
      <c r="K19" s="213"/>
      <c r="L19" s="213">
        <v>398.29000000000025</v>
      </c>
      <c r="M19" s="213"/>
      <c r="N19" s="213"/>
      <c r="O19" s="213"/>
      <c r="P19" s="213"/>
      <c r="Q19" s="213"/>
      <c r="R19" s="213"/>
      <c r="S19" s="213"/>
      <c r="T19" s="213"/>
      <c r="U19" s="214">
        <v>398.29000000000025</v>
      </c>
      <c r="V19" s="208"/>
      <c r="W19" s="119">
        <f t="shared" si="0"/>
        <v>3.3224931803969335E-2</v>
      </c>
      <c r="X19" s="116"/>
    </row>
    <row r="20" spans="2:24" x14ac:dyDescent="0.2">
      <c r="B20" s="113" t="s">
        <v>218</v>
      </c>
      <c r="C20" s="113" t="s">
        <v>221</v>
      </c>
      <c r="D20" s="113" t="s">
        <v>212</v>
      </c>
      <c r="E20" s="118" t="s">
        <v>220</v>
      </c>
      <c r="F20" s="118" t="s">
        <v>208</v>
      </c>
      <c r="G20" s="212" t="s">
        <v>221</v>
      </c>
      <c r="H20" s="212" t="s">
        <v>216</v>
      </c>
      <c r="I20" s="213"/>
      <c r="J20" s="213"/>
      <c r="K20" s="213">
        <v>42.39</v>
      </c>
      <c r="L20" s="213">
        <v>23.33</v>
      </c>
      <c r="M20" s="213">
        <v>552.70999999999992</v>
      </c>
      <c r="N20" s="213">
        <v>492.11000000000007</v>
      </c>
      <c r="O20" s="213">
        <v>522.43650000000025</v>
      </c>
      <c r="P20" s="213">
        <v>479.05999999999977</v>
      </c>
      <c r="Q20" s="213">
        <v>516.16000000000008</v>
      </c>
      <c r="R20" s="213">
        <v>425.05999999999989</v>
      </c>
      <c r="S20" s="213">
        <v>501.58000000000021</v>
      </c>
      <c r="T20" s="213">
        <v>468.19599999999986</v>
      </c>
      <c r="U20" s="214">
        <v>4023.0325000000003</v>
      </c>
      <c r="V20" s="208"/>
      <c r="W20" s="119">
        <f t="shared" si="0"/>
        <v>0.33559712887004989</v>
      </c>
      <c r="X20" s="116"/>
    </row>
    <row r="21" spans="2:24" x14ac:dyDescent="0.2">
      <c r="B21" s="113" t="s">
        <v>218</v>
      </c>
      <c r="C21" s="113" t="s">
        <v>211</v>
      </c>
      <c r="D21" s="113" t="s">
        <v>212</v>
      </c>
      <c r="E21" s="118" t="s">
        <v>220</v>
      </c>
      <c r="F21" s="118" t="s">
        <v>208</v>
      </c>
      <c r="G21" s="212" t="s">
        <v>213</v>
      </c>
      <c r="H21" s="212" t="s">
        <v>1</v>
      </c>
      <c r="I21" s="213">
        <v>274.61999999999989</v>
      </c>
      <c r="J21" s="213">
        <v>286.36</v>
      </c>
      <c r="K21" s="213">
        <v>426.3899999999997</v>
      </c>
      <c r="L21" s="213">
        <v>383.97499999999997</v>
      </c>
      <c r="M21" s="213">
        <v>357.24999999999977</v>
      </c>
      <c r="N21" s="213">
        <v>310.26549999999997</v>
      </c>
      <c r="O21" s="213">
        <v>361.12999999999994</v>
      </c>
      <c r="P21" s="213">
        <v>187.99700000000001</v>
      </c>
      <c r="Q21" s="213">
        <v>189.50499999999994</v>
      </c>
      <c r="R21" s="213">
        <v>243.78000000000003</v>
      </c>
      <c r="S21" s="213">
        <v>322.34999999999997</v>
      </c>
      <c r="T21" s="213">
        <v>284.99299999999994</v>
      </c>
      <c r="U21" s="214">
        <v>3628.6154999999994</v>
      </c>
      <c r="V21" s="208"/>
      <c r="W21" s="119">
        <f t="shared" si="0"/>
        <v>0.30269527864200957</v>
      </c>
      <c r="X21" s="116"/>
    </row>
    <row r="22" spans="2:24" x14ac:dyDescent="0.2">
      <c r="E22" s="118" t="s">
        <v>223</v>
      </c>
      <c r="F22" s="118"/>
      <c r="G22" s="212"/>
      <c r="H22" s="212"/>
      <c r="I22" s="213">
        <v>994.2</v>
      </c>
      <c r="J22" s="213">
        <v>1042.645</v>
      </c>
      <c r="K22" s="213">
        <v>1183.4299999999998</v>
      </c>
      <c r="L22" s="213">
        <v>1240.6250000000005</v>
      </c>
      <c r="M22" s="213">
        <v>1117.5899999999997</v>
      </c>
      <c r="N22" s="213">
        <v>980.94550000000004</v>
      </c>
      <c r="O22" s="213">
        <v>1039.0080000000003</v>
      </c>
      <c r="P22" s="213">
        <v>807.10699999999974</v>
      </c>
      <c r="Q22" s="213">
        <v>854.27500000000009</v>
      </c>
      <c r="R22" s="213">
        <v>811.06</v>
      </c>
      <c r="S22" s="213">
        <v>995.07000000000016</v>
      </c>
      <c r="T22" s="213">
        <v>921.72899999999981</v>
      </c>
      <c r="U22" s="214">
        <v>11987.684500000001</v>
      </c>
      <c r="V22" s="208"/>
      <c r="W22" s="208"/>
      <c r="X22" s="116"/>
    </row>
    <row r="23" spans="2:24" x14ac:dyDescent="0.2">
      <c r="E23" s="113" t="s">
        <v>203</v>
      </c>
      <c r="G23" s="208"/>
      <c r="H23" s="208"/>
      <c r="I23" s="213">
        <v>999.85</v>
      </c>
      <c r="J23" s="213">
        <v>1230.2649999999999</v>
      </c>
      <c r="K23" s="213">
        <v>1232.8</v>
      </c>
      <c r="L23" s="213">
        <v>1276.8550000000005</v>
      </c>
      <c r="M23" s="213">
        <v>1128.3599999999997</v>
      </c>
      <c r="N23" s="213">
        <v>984.6255000000001</v>
      </c>
      <c r="O23" s="213">
        <v>1067.9580000000001</v>
      </c>
      <c r="P23" s="213">
        <v>846.18299999999977</v>
      </c>
      <c r="Q23" s="213">
        <v>891.85500000000002</v>
      </c>
      <c r="R23" s="213">
        <v>822.62999999999988</v>
      </c>
      <c r="S23" s="213">
        <v>1042.3000000000002</v>
      </c>
      <c r="T23" s="213">
        <v>929.70899999999983</v>
      </c>
      <c r="U23" s="214">
        <v>12453.390500000001</v>
      </c>
      <c r="V23" s="119">
        <f>$U22/U23</f>
        <v>0.96260407958780381</v>
      </c>
      <c r="W23" s="208"/>
      <c r="X23" s="116"/>
    </row>
    <row r="24" spans="2:24" x14ac:dyDescent="0.2"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116"/>
    </row>
    <row r="25" spans="2:24" x14ac:dyDescent="0.2"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116"/>
    </row>
    <row r="26" spans="2:24" x14ac:dyDescent="0.2">
      <c r="G26" s="208"/>
      <c r="H26" s="208"/>
      <c r="I26" s="209" t="s">
        <v>224</v>
      </c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8"/>
      <c r="W26" s="208"/>
      <c r="X26" s="116"/>
    </row>
    <row r="27" spans="2:24" x14ac:dyDescent="0.2">
      <c r="D27" s="120" t="s">
        <v>188</v>
      </c>
      <c r="E27" s="121" t="s">
        <v>189</v>
      </c>
      <c r="F27" s="121" t="s">
        <v>190</v>
      </c>
      <c r="G27" s="121" t="s">
        <v>187</v>
      </c>
      <c r="H27" s="120" t="s">
        <v>225</v>
      </c>
      <c r="I27" s="122" t="s">
        <v>191</v>
      </c>
      <c r="J27" s="122" t="s">
        <v>192</v>
      </c>
      <c r="K27" s="122" t="s">
        <v>193</v>
      </c>
      <c r="L27" s="122" t="s">
        <v>194</v>
      </c>
      <c r="M27" s="122" t="s">
        <v>195</v>
      </c>
      <c r="N27" s="122" t="s">
        <v>196</v>
      </c>
      <c r="O27" s="122" t="s">
        <v>197</v>
      </c>
      <c r="P27" s="122" t="s">
        <v>198</v>
      </c>
      <c r="Q27" s="122" t="s">
        <v>199</v>
      </c>
      <c r="R27" s="122" t="s">
        <v>200</v>
      </c>
      <c r="S27" s="122" t="s">
        <v>201</v>
      </c>
      <c r="T27" s="122" t="s">
        <v>202</v>
      </c>
      <c r="U27" s="215" t="s">
        <v>203</v>
      </c>
      <c r="V27" s="211" t="s">
        <v>204</v>
      </c>
      <c r="W27" s="211" t="s">
        <v>226</v>
      </c>
      <c r="X27" s="116"/>
    </row>
    <row r="28" spans="2:24" x14ac:dyDescent="0.2">
      <c r="D28" s="123" t="s">
        <v>205</v>
      </c>
      <c r="E28" s="123" t="s">
        <v>214</v>
      </c>
      <c r="F28" s="118" t="s">
        <v>206</v>
      </c>
      <c r="G28" s="212" t="s">
        <v>206</v>
      </c>
      <c r="H28" s="216">
        <v>80</v>
      </c>
      <c r="I28" s="217">
        <f t="shared" ref="I28:T31" si="1">SUMIFS(I$7:I$21, $B$7:$B$21, $D28, $F$7:$F$21,$E28,$C$7:$C$21,$F28,$D$7:$D$21,$G28)*$H28</f>
        <v>0</v>
      </c>
      <c r="J28" s="217">
        <f t="shared" si="1"/>
        <v>851.2</v>
      </c>
      <c r="K28" s="217">
        <f t="shared" si="1"/>
        <v>0</v>
      </c>
      <c r="L28" s="217">
        <f t="shared" si="1"/>
        <v>0</v>
      </c>
      <c r="M28" s="217">
        <f t="shared" si="1"/>
        <v>0</v>
      </c>
      <c r="N28" s="217">
        <f t="shared" si="1"/>
        <v>0</v>
      </c>
      <c r="O28" s="217">
        <f t="shared" si="1"/>
        <v>2316</v>
      </c>
      <c r="P28" s="217">
        <f t="shared" si="1"/>
        <v>2856.4799999999996</v>
      </c>
      <c r="Q28" s="217">
        <f t="shared" si="1"/>
        <v>2440.7999999999997</v>
      </c>
      <c r="R28" s="217">
        <f t="shared" si="1"/>
        <v>380.79999999999995</v>
      </c>
      <c r="S28" s="217">
        <f t="shared" si="1"/>
        <v>2811.2</v>
      </c>
      <c r="T28" s="217">
        <f t="shared" si="1"/>
        <v>572.79999999999995</v>
      </c>
      <c r="U28" s="218">
        <f>SUM(I28:T28)</f>
        <v>12229.279999999999</v>
      </c>
      <c r="V28" s="208"/>
      <c r="W28" s="208"/>
      <c r="X28" s="116"/>
    </row>
    <row r="29" spans="2:24" x14ac:dyDescent="0.2">
      <c r="D29" s="123" t="s">
        <v>205</v>
      </c>
      <c r="E29" s="123" t="s">
        <v>214</v>
      </c>
      <c r="F29" s="118" t="s">
        <v>211</v>
      </c>
      <c r="G29" s="212" t="s">
        <v>215</v>
      </c>
      <c r="H29" s="216">
        <v>80</v>
      </c>
      <c r="I29" s="217">
        <f t="shared" si="1"/>
        <v>452</v>
      </c>
      <c r="J29" s="217">
        <f t="shared" si="1"/>
        <v>13935.200000000003</v>
      </c>
      <c r="K29" s="217">
        <f t="shared" si="1"/>
        <v>3191.2</v>
      </c>
      <c r="L29" s="217">
        <f t="shared" si="1"/>
        <v>2898.3999999999996</v>
      </c>
      <c r="M29" s="217">
        <f t="shared" si="1"/>
        <v>290.39999999999998</v>
      </c>
      <c r="N29" s="217">
        <f t="shared" si="1"/>
        <v>0</v>
      </c>
      <c r="O29" s="217">
        <f t="shared" si="1"/>
        <v>0</v>
      </c>
      <c r="P29" s="217">
        <f t="shared" si="1"/>
        <v>0</v>
      </c>
      <c r="Q29" s="217">
        <f t="shared" si="1"/>
        <v>565.6</v>
      </c>
      <c r="R29" s="217">
        <f t="shared" si="1"/>
        <v>350.4</v>
      </c>
      <c r="S29" s="217">
        <f t="shared" si="1"/>
        <v>967.2</v>
      </c>
      <c r="T29" s="217">
        <f t="shared" si="1"/>
        <v>0</v>
      </c>
      <c r="U29" s="218">
        <f>SUM(I29:T29)</f>
        <v>22650.400000000005</v>
      </c>
      <c r="V29" s="208"/>
      <c r="W29" s="208"/>
      <c r="X29" s="116"/>
    </row>
    <row r="30" spans="2:24" x14ac:dyDescent="0.2">
      <c r="D30" s="123" t="s">
        <v>205</v>
      </c>
      <c r="E30" s="123" t="s">
        <v>208</v>
      </c>
      <c r="F30" s="118" t="s">
        <v>206</v>
      </c>
      <c r="G30" s="212" t="s">
        <v>206</v>
      </c>
      <c r="H30" s="216">
        <v>120</v>
      </c>
      <c r="I30" s="217">
        <f t="shared" si="1"/>
        <v>0</v>
      </c>
      <c r="J30" s="217">
        <f t="shared" si="1"/>
        <v>334.8</v>
      </c>
      <c r="K30" s="217">
        <f t="shared" si="1"/>
        <v>400.79999999999995</v>
      </c>
      <c r="L30" s="217">
        <f t="shared" si="1"/>
        <v>0</v>
      </c>
      <c r="M30" s="217">
        <f t="shared" si="1"/>
        <v>0</v>
      </c>
      <c r="N30" s="217">
        <f t="shared" si="1"/>
        <v>441.6</v>
      </c>
      <c r="O30" s="217">
        <f t="shared" si="1"/>
        <v>0</v>
      </c>
      <c r="P30" s="217">
        <f t="shared" si="1"/>
        <v>404.40000000000003</v>
      </c>
      <c r="Q30" s="217">
        <f t="shared" si="1"/>
        <v>0</v>
      </c>
      <c r="R30" s="217">
        <f t="shared" si="1"/>
        <v>291.60000000000002</v>
      </c>
      <c r="S30" s="217">
        <f t="shared" si="1"/>
        <v>0</v>
      </c>
      <c r="T30" s="217">
        <f t="shared" si="1"/>
        <v>98.399999999999991</v>
      </c>
      <c r="U30" s="218">
        <f>SUM(I30:T30)</f>
        <v>1971.6</v>
      </c>
      <c r="V30" s="208"/>
      <c r="W30" s="208"/>
      <c r="X30" s="116"/>
    </row>
    <row r="31" spans="2:24" x14ac:dyDescent="0.2">
      <c r="D31" s="123" t="s">
        <v>205</v>
      </c>
      <c r="E31" s="123" t="s">
        <v>208</v>
      </c>
      <c r="F31" s="118" t="s">
        <v>211</v>
      </c>
      <c r="G31" s="212" t="s">
        <v>212</v>
      </c>
      <c r="H31" s="216">
        <v>120</v>
      </c>
      <c r="I31" s="217">
        <f t="shared" si="1"/>
        <v>0</v>
      </c>
      <c r="J31" s="217">
        <f t="shared" si="1"/>
        <v>0</v>
      </c>
      <c r="K31" s="217">
        <f t="shared" si="1"/>
        <v>736.8</v>
      </c>
      <c r="L31" s="217">
        <f t="shared" si="1"/>
        <v>0</v>
      </c>
      <c r="M31" s="217">
        <f t="shared" si="1"/>
        <v>856.8</v>
      </c>
      <c r="N31" s="217">
        <f t="shared" si="1"/>
        <v>0</v>
      </c>
      <c r="O31" s="217">
        <f t="shared" si="1"/>
        <v>0</v>
      </c>
      <c r="P31" s="217">
        <f t="shared" si="1"/>
        <v>0</v>
      </c>
      <c r="Q31" s="217">
        <f t="shared" si="1"/>
        <v>0</v>
      </c>
      <c r="R31" s="217">
        <f t="shared" si="1"/>
        <v>0</v>
      </c>
      <c r="S31" s="217">
        <f t="shared" si="1"/>
        <v>0</v>
      </c>
      <c r="T31" s="217">
        <f t="shared" si="1"/>
        <v>0</v>
      </c>
      <c r="U31" s="218">
        <f>SUM(I31:T31)</f>
        <v>1593.6</v>
      </c>
      <c r="V31" s="208"/>
      <c r="W31" s="208"/>
      <c r="X31" s="116"/>
    </row>
    <row r="32" spans="2:24" x14ac:dyDescent="0.2">
      <c r="D32" s="124" t="s">
        <v>227</v>
      </c>
      <c r="E32" s="124"/>
      <c r="F32" s="124"/>
      <c r="G32" s="124"/>
      <c r="H32" s="125"/>
      <c r="I32" s="126">
        <f t="shared" ref="I32:U32" si="2">SUM(I28:I31)</f>
        <v>452</v>
      </c>
      <c r="J32" s="126">
        <f t="shared" si="2"/>
        <v>15121.200000000003</v>
      </c>
      <c r="K32" s="126">
        <f t="shared" si="2"/>
        <v>4328.8</v>
      </c>
      <c r="L32" s="126">
        <f t="shared" si="2"/>
        <v>2898.3999999999996</v>
      </c>
      <c r="M32" s="126">
        <f t="shared" si="2"/>
        <v>1147.1999999999998</v>
      </c>
      <c r="N32" s="126">
        <f t="shared" si="2"/>
        <v>441.6</v>
      </c>
      <c r="O32" s="126">
        <f t="shared" si="2"/>
        <v>2316</v>
      </c>
      <c r="P32" s="126">
        <f t="shared" si="2"/>
        <v>3260.8799999999997</v>
      </c>
      <c r="Q32" s="126">
        <f t="shared" si="2"/>
        <v>3006.3999999999996</v>
      </c>
      <c r="R32" s="126">
        <f t="shared" si="2"/>
        <v>1022.8</v>
      </c>
      <c r="S32" s="126">
        <f t="shared" si="2"/>
        <v>3778.3999999999996</v>
      </c>
      <c r="T32" s="126">
        <f t="shared" si="2"/>
        <v>671.19999999999993</v>
      </c>
      <c r="U32" s="127">
        <f t="shared" si="2"/>
        <v>38444.880000000005</v>
      </c>
      <c r="V32" s="119">
        <f>$U32/$U$39</f>
        <v>2.60296130376696E-2</v>
      </c>
      <c r="W32" s="208"/>
      <c r="X32" s="116"/>
    </row>
    <row r="33" spans="4:24" x14ac:dyDescent="0.2">
      <c r="D33" s="123" t="s">
        <v>218</v>
      </c>
      <c r="E33" s="123" t="s">
        <v>208</v>
      </c>
      <c r="F33" s="118" t="s">
        <v>219</v>
      </c>
      <c r="G33" s="212" t="s">
        <v>212</v>
      </c>
      <c r="H33" s="216">
        <v>120</v>
      </c>
      <c r="I33" s="217">
        <f t="shared" ref="I33:T37" si="3">SUMIFS(I$7:I$21, $B$7:$B$21, $D33, $F$7:$F$21,$E33,$C$7:$C$21,$F33,$D$7:$D$21,$G33)*$H33</f>
        <v>17086.8</v>
      </c>
      <c r="J33" s="217">
        <f t="shared" si="3"/>
        <v>15943.199999999999</v>
      </c>
      <c r="K33" s="217">
        <f t="shared" si="3"/>
        <v>20678.400000000001</v>
      </c>
      <c r="L33" s="217">
        <f t="shared" si="3"/>
        <v>26109.600000000009</v>
      </c>
      <c r="M33" s="217">
        <f t="shared" si="3"/>
        <v>22809.599999999995</v>
      </c>
      <c r="N33" s="217">
        <f t="shared" si="3"/>
        <v>21428.400000000001</v>
      </c>
      <c r="O33" s="217">
        <f t="shared" si="3"/>
        <v>18652.98</v>
      </c>
      <c r="P33" s="217">
        <f t="shared" si="3"/>
        <v>16806</v>
      </c>
      <c r="Q33" s="217">
        <f t="shared" si="3"/>
        <v>17833.2</v>
      </c>
      <c r="R33" s="217">
        <f t="shared" si="3"/>
        <v>17066.399999999998</v>
      </c>
      <c r="S33" s="217">
        <f t="shared" si="3"/>
        <v>20536.8</v>
      </c>
      <c r="T33" s="217">
        <f t="shared" si="3"/>
        <v>14678.4</v>
      </c>
      <c r="U33" s="218">
        <f>SUM(I33:T33)</f>
        <v>229629.78</v>
      </c>
      <c r="V33" s="208"/>
      <c r="W33" s="119">
        <f>U33/$U$38</f>
        <v>0.15962895086202847</v>
      </c>
      <c r="X33" s="116"/>
    </row>
    <row r="34" spans="4:24" x14ac:dyDescent="0.2">
      <c r="D34" s="123" t="s">
        <v>218</v>
      </c>
      <c r="E34" s="123" t="s">
        <v>208</v>
      </c>
      <c r="F34" s="118" t="s">
        <v>222</v>
      </c>
      <c r="G34" s="212" t="s">
        <v>212</v>
      </c>
      <c r="H34" s="216">
        <v>120</v>
      </c>
      <c r="I34" s="217">
        <f t="shared" si="3"/>
        <v>0</v>
      </c>
      <c r="J34" s="217">
        <f t="shared" si="3"/>
        <v>0</v>
      </c>
      <c r="K34" s="217">
        <f t="shared" si="3"/>
        <v>0</v>
      </c>
      <c r="L34" s="217">
        <f t="shared" si="3"/>
        <v>0</v>
      </c>
      <c r="M34" s="217">
        <f t="shared" si="3"/>
        <v>0</v>
      </c>
      <c r="N34" s="217">
        <f t="shared" si="3"/>
        <v>0</v>
      </c>
      <c r="O34" s="217">
        <f t="shared" si="3"/>
        <v>0</v>
      </c>
      <c r="P34" s="217">
        <f t="shared" si="3"/>
        <v>0</v>
      </c>
      <c r="Q34" s="217">
        <f t="shared" si="3"/>
        <v>0</v>
      </c>
      <c r="R34" s="217">
        <f t="shared" si="3"/>
        <v>0</v>
      </c>
      <c r="S34" s="217">
        <f t="shared" si="3"/>
        <v>0</v>
      </c>
      <c r="T34" s="217">
        <f t="shared" si="3"/>
        <v>0</v>
      </c>
      <c r="U34" s="218">
        <f>SUM(I34:T34)</f>
        <v>0</v>
      </c>
      <c r="V34" s="208"/>
      <c r="W34" s="119">
        <f>U34/$U$38</f>
        <v>0</v>
      </c>
      <c r="X34" s="116"/>
    </row>
    <row r="35" spans="4:24" x14ac:dyDescent="0.2">
      <c r="D35" s="123" t="s">
        <v>218</v>
      </c>
      <c r="E35" s="123" t="s">
        <v>208</v>
      </c>
      <c r="F35" s="118" t="s">
        <v>206</v>
      </c>
      <c r="G35" s="212" t="s">
        <v>206</v>
      </c>
      <c r="H35" s="216">
        <v>120</v>
      </c>
      <c r="I35" s="217">
        <f t="shared" si="3"/>
        <v>0</v>
      </c>
      <c r="J35" s="217">
        <f t="shared" si="3"/>
        <v>0</v>
      </c>
      <c r="K35" s="217">
        <f t="shared" si="3"/>
        <v>0</v>
      </c>
      <c r="L35" s="217">
        <f t="shared" si="3"/>
        <v>0</v>
      </c>
      <c r="M35" s="217">
        <f t="shared" si="3"/>
        <v>0</v>
      </c>
      <c r="N35" s="217">
        <f t="shared" si="3"/>
        <v>0</v>
      </c>
      <c r="O35" s="217">
        <f t="shared" si="3"/>
        <v>0</v>
      </c>
      <c r="P35" s="217">
        <f t="shared" si="3"/>
        <v>0</v>
      </c>
      <c r="Q35" s="217">
        <f t="shared" si="3"/>
        <v>0</v>
      </c>
      <c r="R35" s="217">
        <f t="shared" si="3"/>
        <v>0</v>
      </c>
      <c r="S35" s="217">
        <f t="shared" si="3"/>
        <v>0</v>
      </c>
      <c r="T35" s="217">
        <f t="shared" si="3"/>
        <v>135.6</v>
      </c>
      <c r="U35" s="218">
        <f>SUM(I35:T35)</f>
        <v>135.6</v>
      </c>
      <c r="V35" s="208"/>
      <c r="W35" s="119">
        <f>U35/$U$38</f>
        <v>9.4263408417196847E-5</v>
      </c>
      <c r="X35" s="116"/>
    </row>
    <row r="36" spans="4:24" x14ac:dyDescent="0.2">
      <c r="D36" s="123" t="s">
        <v>218</v>
      </c>
      <c r="E36" s="123" t="s">
        <v>208</v>
      </c>
      <c r="F36" s="118" t="s">
        <v>221</v>
      </c>
      <c r="G36" s="212" t="s">
        <v>212</v>
      </c>
      <c r="H36" s="216">
        <v>120</v>
      </c>
      <c r="I36" s="217">
        <f t="shared" si="3"/>
        <v>69262.800000000017</v>
      </c>
      <c r="J36" s="217">
        <f t="shared" si="3"/>
        <v>74811</v>
      </c>
      <c r="K36" s="217">
        <f t="shared" si="3"/>
        <v>70166.400000000023</v>
      </c>
      <c r="L36" s="217">
        <f t="shared" si="3"/>
        <v>76688.400000000038</v>
      </c>
      <c r="M36" s="217">
        <f t="shared" si="3"/>
        <v>68431.199999999983</v>
      </c>
      <c r="N36" s="217">
        <f t="shared" si="3"/>
        <v>59053.200000000012</v>
      </c>
      <c r="O36" s="217">
        <f t="shared" si="3"/>
        <v>62692.380000000034</v>
      </c>
      <c r="P36" s="217">
        <f t="shared" si="3"/>
        <v>57487.199999999975</v>
      </c>
      <c r="Q36" s="217">
        <f t="shared" si="3"/>
        <v>61939.200000000012</v>
      </c>
      <c r="R36" s="217">
        <f t="shared" si="3"/>
        <v>51007.19999999999</v>
      </c>
      <c r="S36" s="217">
        <f t="shared" si="3"/>
        <v>60189.600000000028</v>
      </c>
      <c r="T36" s="217">
        <f t="shared" si="3"/>
        <v>61594.319999999978</v>
      </c>
      <c r="U36" s="218">
        <f>SUM(I36:T36)</f>
        <v>773322.89999999991</v>
      </c>
      <c r="V36" s="208"/>
      <c r="W36" s="119">
        <f>U36/$U$38</f>
        <v>0.53758150708754482</v>
      </c>
      <c r="X36" s="116"/>
    </row>
    <row r="37" spans="4:24" x14ac:dyDescent="0.2">
      <c r="D37" s="128" t="s">
        <v>218</v>
      </c>
      <c r="E37" s="123" t="s">
        <v>208</v>
      </c>
      <c r="F37" s="118" t="s">
        <v>211</v>
      </c>
      <c r="G37" s="212" t="s">
        <v>212</v>
      </c>
      <c r="H37" s="216">
        <v>120</v>
      </c>
      <c r="I37" s="217">
        <f t="shared" si="3"/>
        <v>32954.399999999987</v>
      </c>
      <c r="J37" s="217">
        <f t="shared" si="3"/>
        <v>34363.200000000004</v>
      </c>
      <c r="K37" s="217">
        <f t="shared" si="3"/>
        <v>51166.799999999967</v>
      </c>
      <c r="L37" s="217">
        <f t="shared" si="3"/>
        <v>46076.999999999993</v>
      </c>
      <c r="M37" s="217">
        <f t="shared" si="3"/>
        <v>42869.999999999971</v>
      </c>
      <c r="N37" s="217">
        <f t="shared" si="3"/>
        <v>37231.86</v>
      </c>
      <c r="O37" s="217">
        <f t="shared" si="3"/>
        <v>43335.599999999991</v>
      </c>
      <c r="P37" s="217">
        <f t="shared" si="3"/>
        <v>22559.640000000003</v>
      </c>
      <c r="Q37" s="217">
        <f t="shared" si="3"/>
        <v>22740.599999999991</v>
      </c>
      <c r="R37" s="217">
        <f t="shared" si="3"/>
        <v>29253.600000000002</v>
      </c>
      <c r="S37" s="217">
        <f t="shared" si="3"/>
        <v>38681.999999999993</v>
      </c>
      <c r="T37" s="217">
        <f t="shared" si="3"/>
        <v>34199.159999999989</v>
      </c>
      <c r="U37" s="218">
        <f>SUM(I37:T37)</f>
        <v>435433.85999999987</v>
      </c>
      <c r="V37" s="119">
        <f>U37/$U$39</f>
        <v>0.29481623767062853</v>
      </c>
      <c r="W37" s="119">
        <f>U37/$U$38</f>
        <v>0.30269527864200962</v>
      </c>
      <c r="X37" s="116"/>
    </row>
    <row r="38" spans="4:24" x14ac:dyDescent="0.2">
      <c r="D38" s="124" t="s">
        <v>228</v>
      </c>
      <c r="E38" s="124"/>
      <c r="F38" s="124"/>
      <c r="G38" s="124"/>
      <c r="H38" s="125"/>
      <c r="I38" s="126">
        <f t="shared" ref="I38:U38" si="4">SUM(I33:I37)</f>
        <v>119304</v>
      </c>
      <c r="J38" s="126">
        <f t="shared" si="4"/>
        <v>125117.4</v>
      </c>
      <c r="K38" s="126">
        <f t="shared" si="4"/>
        <v>142011.59999999998</v>
      </c>
      <c r="L38" s="126">
        <f t="shared" si="4"/>
        <v>148875.00000000003</v>
      </c>
      <c r="M38" s="126">
        <f t="shared" si="4"/>
        <v>134110.79999999993</v>
      </c>
      <c r="N38" s="126">
        <f t="shared" si="4"/>
        <v>117713.46</v>
      </c>
      <c r="O38" s="126">
        <f t="shared" si="4"/>
        <v>124680.96000000002</v>
      </c>
      <c r="P38" s="126">
        <f t="shared" si="4"/>
        <v>96852.839999999982</v>
      </c>
      <c r="Q38" s="126">
        <f t="shared" si="4"/>
        <v>102513</v>
      </c>
      <c r="R38" s="126">
        <f t="shared" si="4"/>
        <v>97327.2</v>
      </c>
      <c r="S38" s="126">
        <f t="shared" si="4"/>
        <v>119408.40000000002</v>
      </c>
      <c r="T38" s="126">
        <f t="shared" si="4"/>
        <v>110607.47999999997</v>
      </c>
      <c r="U38" s="127">
        <f t="shared" si="4"/>
        <v>1438522.1399999997</v>
      </c>
      <c r="V38" s="119">
        <f>$U38/$U$39</f>
        <v>0.97397038696233051</v>
      </c>
      <c r="W38" s="208"/>
      <c r="X38" s="116"/>
    </row>
    <row r="39" spans="4:24" x14ac:dyDescent="0.2">
      <c r="E39" s="129" t="s">
        <v>203</v>
      </c>
      <c r="F39" s="129"/>
      <c r="G39" s="129"/>
      <c r="H39" s="129"/>
      <c r="I39" s="130">
        <f t="shared" ref="I39:U39" si="5">I38+I32</f>
        <v>119756</v>
      </c>
      <c r="J39" s="130">
        <f t="shared" si="5"/>
        <v>140238.6</v>
      </c>
      <c r="K39" s="130">
        <f t="shared" si="5"/>
        <v>146340.39999999997</v>
      </c>
      <c r="L39" s="130">
        <f t="shared" si="5"/>
        <v>151773.40000000002</v>
      </c>
      <c r="M39" s="130">
        <f t="shared" si="5"/>
        <v>135257.99999999994</v>
      </c>
      <c r="N39" s="130">
        <f t="shared" si="5"/>
        <v>118155.06000000001</v>
      </c>
      <c r="O39" s="130">
        <f t="shared" si="5"/>
        <v>126996.96000000002</v>
      </c>
      <c r="P39" s="130">
        <f t="shared" si="5"/>
        <v>100113.71999999999</v>
      </c>
      <c r="Q39" s="130">
        <f t="shared" si="5"/>
        <v>105519.4</v>
      </c>
      <c r="R39" s="130">
        <f t="shared" si="5"/>
        <v>98350</v>
      </c>
      <c r="S39" s="130">
        <f t="shared" si="5"/>
        <v>123186.80000000002</v>
      </c>
      <c r="T39" s="130">
        <f t="shared" si="5"/>
        <v>111278.67999999996</v>
      </c>
      <c r="U39" s="218">
        <f t="shared" si="5"/>
        <v>1476967.0199999996</v>
      </c>
      <c r="V39" s="208"/>
      <c r="W39" s="208"/>
      <c r="X39" s="116"/>
    </row>
    <row r="40" spans="4:24" ht="13.5" thickBot="1" x14ac:dyDescent="0.25"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116"/>
    </row>
    <row r="41" spans="4:24" x14ac:dyDescent="0.2">
      <c r="G41" s="208"/>
      <c r="H41" s="208"/>
      <c r="I41" s="131"/>
      <c r="J41" s="132" t="s">
        <v>229</v>
      </c>
      <c r="K41" s="133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116"/>
    </row>
    <row r="42" spans="4:24" x14ac:dyDescent="0.2">
      <c r="G42" s="208"/>
      <c r="H42" s="208"/>
      <c r="I42" s="134" t="s">
        <v>230</v>
      </c>
      <c r="J42" s="219">
        <f>'[33]40139'!D16</f>
        <v>1481998.78</v>
      </c>
      <c r="K42" s="135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116"/>
    </row>
    <row r="43" spans="4:24" x14ac:dyDescent="0.2">
      <c r="G43" s="208"/>
      <c r="H43" s="208"/>
      <c r="I43" s="134" t="s">
        <v>231</v>
      </c>
      <c r="J43" s="219">
        <f>U39</f>
        <v>1476967.0199999996</v>
      </c>
      <c r="K43" s="135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116"/>
    </row>
    <row r="44" spans="4:24" x14ac:dyDescent="0.2">
      <c r="G44" s="208"/>
      <c r="H44" s="208"/>
      <c r="I44" s="134" t="s">
        <v>232</v>
      </c>
      <c r="J44" s="219">
        <f>J43-J42</f>
        <v>-5031.760000000475</v>
      </c>
      <c r="K44" s="135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116"/>
    </row>
    <row r="45" spans="4:24" ht="15.75" thickBot="1" x14ac:dyDescent="0.3">
      <c r="G45" s="208"/>
      <c r="H45" s="208"/>
      <c r="I45" s="136" t="s">
        <v>233</v>
      </c>
      <c r="J45" s="137">
        <f>J44/J42</f>
        <v>-3.3952524576305486E-3</v>
      </c>
      <c r="K45" s="138" t="s">
        <v>234</v>
      </c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116"/>
    </row>
    <row r="46" spans="4:24" x14ac:dyDescent="0.2"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116"/>
    </row>
    <row r="47" spans="4:24" x14ac:dyDescent="0.2"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116"/>
    </row>
    <row r="48" spans="4:24" ht="13.5" thickBot="1" x14ac:dyDescent="0.25"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116"/>
    </row>
    <row r="49" spans="7:24" x14ac:dyDescent="0.2">
      <c r="G49" s="208"/>
      <c r="H49" s="131"/>
      <c r="I49" s="139" t="s">
        <v>218</v>
      </c>
      <c r="J49" s="140"/>
      <c r="K49" s="141"/>
      <c r="L49" s="139" t="s">
        <v>205</v>
      </c>
      <c r="M49" s="140"/>
      <c r="N49" s="142"/>
      <c r="O49" s="139" t="s">
        <v>5</v>
      </c>
      <c r="P49" s="140"/>
      <c r="Q49" s="142"/>
      <c r="R49" s="208"/>
      <c r="S49" s="208"/>
      <c r="T49" s="208"/>
      <c r="U49" s="208"/>
      <c r="V49" s="208"/>
      <c r="W49" s="208"/>
      <c r="X49" s="116"/>
    </row>
    <row r="50" spans="7:24" x14ac:dyDescent="0.2">
      <c r="G50" s="208"/>
      <c r="H50" s="134"/>
      <c r="I50" s="220" t="s">
        <v>235</v>
      </c>
      <c r="J50" s="220" t="s">
        <v>236</v>
      </c>
      <c r="K50" s="143" t="s">
        <v>5</v>
      </c>
      <c r="L50" s="220" t="s">
        <v>235</v>
      </c>
      <c r="M50" s="220" t="s">
        <v>236</v>
      </c>
      <c r="N50" s="144" t="s">
        <v>5</v>
      </c>
      <c r="O50" s="220" t="s">
        <v>235</v>
      </c>
      <c r="P50" s="220" t="s">
        <v>236</v>
      </c>
      <c r="Q50" s="144" t="s">
        <v>5</v>
      </c>
      <c r="R50" s="208"/>
      <c r="S50" s="208"/>
      <c r="T50" s="208"/>
      <c r="U50" s="208"/>
      <c r="V50" s="208"/>
      <c r="W50" s="208"/>
      <c r="X50" s="116"/>
    </row>
    <row r="51" spans="7:24" x14ac:dyDescent="0.2">
      <c r="G51" s="208"/>
      <c r="H51" s="134" t="s">
        <v>237</v>
      </c>
      <c r="I51" s="217">
        <f>W37*J42</f>
        <v>448594.03365921834</v>
      </c>
      <c r="J51" s="217">
        <f>K51-I51</f>
        <v>994828.89157508337</v>
      </c>
      <c r="K51" s="145">
        <f>J42*V38</f>
        <v>1443422.9252343017</v>
      </c>
      <c r="L51" s="217">
        <f>U29+U31</f>
        <v>24244.000000000004</v>
      </c>
      <c r="M51" s="217">
        <f>N51-L51</f>
        <v>14331.85476569831</v>
      </c>
      <c r="N51" s="146">
        <f>J42-K51</f>
        <v>38575.854765698314</v>
      </c>
      <c r="O51" s="217">
        <f>I51+L51</f>
        <v>472838.03365921834</v>
      </c>
      <c r="P51" s="217">
        <f>J51+M51</f>
        <v>1009160.7463407817</v>
      </c>
      <c r="Q51" s="146">
        <f>SUM(O51:P51)</f>
        <v>1481998.78</v>
      </c>
      <c r="R51" s="208"/>
      <c r="S51" s="208"/>
      <c r="T51" s="208"/>
      <c r="U51" s="208"/>
      <c r="V51" s="208"/>
      <c r="W51" s="208"/>
      <c r="X51" s="116"/>
    </row>
    <row r="52" spans="7:24" x14ac:dyDescent="0.2">
      <c r="G52" s="208"/>
      <c r="H52" s="134" t="s">
        <v>158</v>
      </c>
      <c r="I52" s="221">
        <f>W21*U22</f>
        <v>3628.6154999999994</v>
      </c>
      <c r="J52" s="221">
        <f>K52-I52</f>
        <v>8359.0690000000013</v>
      </c>
      <c r="K52" s="147">
        <f>U22</f>
        <v>11987.684500000001</v>
      </c>
      <c r="L52" s="221">
        <f>U9+U11</f>
        <v>296.40999999999997</v>
      </c>
      <c r="M52" s="221">
        <f>N52-L52</f>
        <v>169.29600000000005</v>
      </c>
      <c r="N52" s="148">
        <f>GETPIVOTDATA("Tons",$E$5,"UTC?","No")</f>
        <v>465.70600000000002</v>
      </c>
      <c r="O52" s="221">
        <f>I52+L52</f>
        <v>3925.0254999999993</v>
      </c>
      <c r="P52" s="221">
        <f>J52+M52</f>
        <v>8528.3650000000016</v>
      </c>
      <c r="Q52" s="148">
        <f>SUM(O52:P52)</f>
        <v>12453.390500000001</v>
      </c>
      <c r="R52" s="208"/>
      <c r="S52" s="208"/>
      <c r="T52" s="208"/>
      <c r="U52" s="208"/>
      <c r="V52" s="208"/>
      <c r="W52" s="208"/>
      <c r="X52" s="116"/>
    </row>
    <row r="53" spans="7:24" ht="13.5" thickBot="1" x14ac:dyDescent="0.25">
      <c r="G53" s="208"/>
      <c r="H53" s="149" t="s">
        <v>238</v>
      </c>
      <c r="I53" s="150">
        <f t="shared" ref="I53:Q53" si="6">I51/I52</f>
        <v>123.62677546276767</v>
      </c>
      <c r="J53" s="150">
        <f t="shared" si="6"/>
        <v>119.01192484175968</v>
      </c>
      <c r="K53" s="151">
        <f t="shared" si="6"/>
        <v>120.40881833637694</v>
      </c>
      <c r="L53" s="150">
        <f t="shared" si="6"/>
        <v>81.792112276913755</v>
      </c>
      <c r="M53" s="150">
        <f t="shared" si="6"/>
        <v>84.655601819879422</v>
      </c>
      <c r="N53" s="152">
        <f t="shared" si="6"/>
        <v>82.833063704780088</v>
      </c>
      <c r="O53" s="150">
        <f t="shared" si="6"/>
        <v>120.46750617523846</v>
      </c>
      <c r="P53" s="150">
        <f t="shared" si="6"/>
        <v>118.32991978424721</v>
      </c>
      <c r="Q53" s="152">
        <f t="shared" si="6"/>
        <v>119.00363840674552</v>
      </c>
      <c r="R53" s="208"/>
      <c r="S53" s="208"/>
      <c r="T53" s="208"/>
      <c r="U53" s="208"/>
      <c r="V53" s="208"/>
      <c r="W53" s="208"/>
      <c r="X53" s="116"/>
    </row>
    <row r="54" spans="7:24" ht="13.5" thickBot="1" x14ac:dyDescent="0.25"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116"/>
    </row>
    <row r="55" spans="7:24" x14ac:dyDescent="0.2">
      <c r="G55" s="208"/>
      <c r="H55" s="208"/>
      <c r="I55" s="153" t="s">
        <v>239</v>
      </c>
      <c r="J55" s="154"/>
      <c r="K55" s="154"/>
      <c r="L55" s="154"/>
      <c r="M55" s="133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116"/>
    </row>
    <row r="56" spans="7:24" ht="15" x14ac:dyDescent="0.25">
      <c r="G56" s="208"/>
      <c r="H56" s="208"/>
      <c r="I56" s="134"/>
      <c r="J56" s="208" t="s">
        <v>240</v>
      </c>
      <c r="K56" s="213">
        <f>+U38</f>
        <v>1438522.1399999997</v>
      </c>
      <c r="L56" s="155">
        <f>+K56/$K$58</f>
        <v>0.97397038696233051</v>
      </c>
      <c r="M56" s="135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116"/>
    </row>
    <row r="57" spans="7:24" ht="15" x14ac:dyDescent="0.25">
      <c r="G57" s="208"/>
      <c r="H57" s="208"/>
      <c r="I57" s="134"/>
      <c r="J57" s="156" t="s">
        <v>241</v>
      </c>
      <c r="K57" s="157">
        <f>+U32</f>
        <v>38444.880000000005</v>
      </c>
      <c r="L57" s="158">
        <f>+K57/$K$58</f>
        <v>2.60296130376696E-2</v>
      </c>
      <c r="M57" s="135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116"/>
    </row>
    <row r="58" spans="7:24" x14ac:dyDescent="0.2">
      <c r="G58" s="208"/>
      <c r="H58" s="208"/>
      <c r="I58" s="134"/>
      <c r="J58" s="208"/>
      <c r="K58" s="213">
        <f>SUM(K56:K57)</f>
        <v>1476967.0199999996</v>
      </c>
      <c r="L58" s="208"/>
      <c r="M58" s="135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116"/>
    </row>
    <row r="59" spans="7:24" ht="13.5" thickBot="1" x14ac:dyDescent="0.25">
      <c r="G59" s="208"/>
      <c r="H59" s="208"/>
      <c r="I59" s="136"/>
      <c r="J59" s="159"/>
      <c r="K59" s="159"/>
      <c r="L59" s="159"/>
      <c r="M59" s="13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116"/>
    </row>
    <row r="60" spans="7:24" ht="13.5" thickBot="1" x14ac:dyDescent="0.25"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116"/>
    </row>
    <row r="61" spans="7:24" x14ac:dyDescent="0.2">
      <c r="G61" s="208"/>
      <c r="H61" s="208"/>
      <c r="I61" s="153" t="s">
        <v>158</v>
      </c>
      <c r="J61" s="154"/>
      <c r="K61" s="154"/>
      <c r="L61" s="154"/>
      <c r="M61" s="133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116"/>
    </row>
    <row r="62" spans="7:24" ht="15" x14ac:dyDescent="0.25">
      <c r="G62" s="208"/>
      <c r="H62" s="208"/>
      <c r="I62" s="134"/>
      <c r="J62" s="208" t="s">
        <v>240</v>
      </c>
      <c r="K62" s="213">
        <f>+K52</f>
        <v>11987.684500000001</v>
      </c>
      <c r="L62" s="160">
        <f>+K62/K64</f>
        <v>0.96260407958780381</v>
      </c>
      <c r="M62" s="135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116"/>
    </row>
    <row r="63" spans="7:24" ht="15" x14ac:dyDescent="0.25">
      <c r="G63" s="208"/>
      <c r="H63" s="208"/>
      <c r="I63" s="134"/>
      <c r="J63" s="156" t="s">
        <v>241</v>
      </c>
      <c r="K63" s="157">
        <f>+N52</f>
        <v>465.70600000000002</v>
      </c>
      <c r="L63" s="161">
        <f>+K63/K64</f>
        <v>3.7395920412196179E-2</v>
      </c>
      <c r="M63" s="135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116"/>
    </row>
    <row r="64" spans="7:24" x14ac:dyDescent="0.2">
      <c r="G64" s="208"/>
      <c r="H64" s="208"/>
      <c r="I64" s="134"/>
      <c r="J64" s="208"/>
      <c r="K64" s="213">
        <f>SUM(K62:K63)</f>
        <v>12453.390500000001</v>
      </c>
      <c r="L64" s="208"/>
      <c r="M64" s="135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116"/>
    </row>
    <row r="65" spans="7:24" ht="13.5" thickBot="1" x14ac:dyDescent="0.25">
      <c r="G65" s="208"/>
      <c r="H65" s="208"/>
      <c r="I65" s="136"/>
      <c r="J65" s="159"/>
      <c r="K65" s="159"/>
      <c r="L65" s="159"/>
      <c r="M65" s="13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116"/>
    </row>
    <row r="66" spans="7:24" x14ac:dyDescent="0.2"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116"/>
    </row>
    <row r="67" spans="7:24" ht="13.5" thickBot="1" x14ac:dyDescent="0.25"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3"/>
    </row>
    <row r="68" spans="7:24" ht="13.5" thickTop="1" x14ac:dyDescent="0.2"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</row>
  </sheetData>
  <pageMargins left="0.25" right="0.25" top="0.75" bottom="0.75" header="0.3" footer="0.3"/>
  <pageSetup scale="37" fitToHeight="4" orientation="landscape" r:id="rId2"/>
  <headerFooter alignWithMargins="0">
    <oddFooter>&amp;C&amp;KFF0000TEXT IN RED BOX CONFIDENTIAL PER WAC 480-07-160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69CE7-AA2A-4CAB-8B03-CFCFB75F7F53}">
  <sheetPr>
    <tabColor theme="7" tint="0.59999389629810485"/>
    <pageSetUpPr fitToPage="1"/>
  </sheetPr>
  <dimension ref="A1:G24"/>
  <sheetViews>
    <sheetView showGridLines="0" view="pageBreakPreview" zoomScale="85" zoomScaleNormal="100" zoomScaleSheetLayoutView="85" workbookViewId="0">
      <selection activeCell="N27" sqref="N27"/>
    </sheetView>
  </sheetViews>
  <sheetFormatPr defaultRowHeight="15" x14ac:dyDescent="0.25"/>
  <cols>
    <col min="1" max="1" width="21.42578125" customWidth="1"/>
    <col min="2" max="2" width="19.28515625" customWidth="1"/>
    <col min="3" max="3" width="15.5703125" customWidth="1"/>
    <col min="4" max="4" width="22.140625" customWidth="1"/>
    <col min="6" max="6" width="9.5703125" bestFit="1" customWidth="1"/>
  </cols>
  <sheetData>
    <row r="1" spans="1:7" x14ac:dyDescent="0.25">
      <c r="A1" s="1" t="str">
        <f>+'[71]Non-Reg Price Out'!A1</f>
        <v>Peninsula Sanitation</v>
      </c>
    </row>
    <row r="2" spans="1:7" x14ac:dyDescent="0.25">
      <c r="A2" s="1" t="s">
        <v>0</v>
      </c>
      <c r="D2" s="173"/>
    </row>
    <row r="3" spans="1:7" x14ac:dyDescent="0.25">
      <c r="A3" s="6" t="s">
        <v>2</v>
      </c>
    </row>
    <row r="5" spans="1:7" x14ac:dyDescent="0.25">
      <c r="A5" s="165" t="s">
        <v>245</v>
      </c>
    </row>
    <row r="7" spans="1:7" x14ac:dyDescent="0.25">
      <c r="A7" s="56" t="s">
        <v>162</v>
      </c>
      <c r="B7" s="56"/>
      <c r="C7" s="57" t="s">
        <v>163</v>
      </c>
      <c r="D7" s="57" t="s">
        <v>131</v>
      </c>
      <c r="E7" s="37"/>
      <c r="F7" s="37"/>
      <c r="G7" s="4"/>
    </row>
    <row r="8" spans="1:7" x14ac:dyDescent="0.25">
      <c r="A8" s="58" t="s">
        <v>132</v>
      </c>
      <c r="B8" s="58"/>
      <c r="C8" s="201">
        <v>128.49</v>
      </c>
      <c r="D8" s="60">
        <f>C8/2000</f>
        <v>6.424500000000001E-2</v>
      </c>
      <c r="E8" s="37"/>
      <c r="F8" s="37"/>
      <c r="G8" s="37"/>
    </row>
    <row r="9" spans="1:7" x14ac:dyDescent="0.25">
      <c r="A9" s="58" t="s">
        <v>133</v>
      </c>
      <c r="B9" s="58"/>
      <c r="C9" s="202">
        <v>152.09</v>
      </c>
      <c r="D9" s="62">
        <f>C9/2000</f>
        <v>7.6045000000000001E-2</v>
      </c>
      <c r="E9" s="37"/>
      <c r="F9" s="37"/>
      <c r="G9" s="37"/>
    </row>
    <row r="10" spans="1:7" x14ac:dyDescent="0.25">
      <c r="A10" s="44" t="s">
        <v>12</v>
      </c>
      <c r="B10" s="44"/>
      <c r="C10" s="201">
        <f>C9-C8</f>
        <v>23.599999999999994</v>
      </c>
      <c r="D10" s="63">
        <f>D9-D8</f>
        <v>1.1799999999999991E-2</v>
      </c>
      <c r="E10" s="92">
        <f>C10/C8</f>
        <v>0.18367188108023966</v>
      </c>
      <c r="F10" s="37"/>
      <c r="G10" s="37"/>
    </row>
    <row r="11" spans="1:7" x14ac:dyDescent="0.25">
      <c r="A11" s="37"/>
      <c r="B11" s="37"/>
      <c r="C11" s="4"/>
      <c r="D11" s="65"/>
      <c r="E11" s="37"/>
      <c r="F11" s="37"/>
      <c r="G11" s="37"/>
    </row>
    <row r="12" spans="1:7" x14ac:dyDescent="0.25">
      <c r="A12" s="37"/>
      <c r="B12" s="37"/>
      <c r="C12" s="4"/>
      <c r="D12" s="37"/>
      <c r="E12" s="37"/>
      <c r="F12" s="37"/>
      <c r="G12" s="37"/>
    </row>
    <row r="13" spans="1:7" x14ac:dyDescent="0.25">
      <c r="A13" s="4"/>
      <c r="B13" s="4"/>
      <c r="C13" s="192" t="s">
        <v>134</v>
      </c>
      <c r="D13" s="37"/>
      <c r="E13" s="207" t="s">
        <v>135</v>
      </c>
      <c r="F13" s="207"/>
      <c r="G13" s="37"/>
    </row>
    <row r="14" spans="1:7" x14ac:dyDescent="0.25">
      <c r="A14" s="37" t="s">
        <v>136</v>
      </c>
      <c r="B14" s="37"/>
      <c r="C14" s="203">
        <f>C10</f>
        <v>23.599999999999994</v>
      </c>
      <c r="D14" s="37"/>
      <c r="E14" s="37" t="s">
        <v>137</v>
      </c>
      <c r="F14" s="166">
        <f>0.0175</f>
        <v>1.7500000000000002E-2</v>
      </c>
      <c r="G14" s="37"/>
    </row>
    <row r="15" spans="1:7" x14ac:dyDescent="0.25">
      <c r="A15" s="37" t="s">
        <v>138</v>
      </c>
      <c r="B15" s="37"/>
      <c r="C15" s="175">
        <f>C14/$F$19</f>
        <v>24.145692653979939</v>
      </c>
      <c r="D15" s="68"/>
      <c r="E15" s="37" t="s">
        <v>139</v>
      </c>
      <c r="F15" s="167">
        <f>0.0051</f>
        <v>5.1000000000000004E-3</v>
      </c>
      <c r="G15" s="37"/>
    </row>
    <row r="16" spans="1:7" x14ac:dyDescent="0.25">
      <c r="A16" s="4" t="s">
        <v>140</v>
      </c>
      <c r="B16" s="4"/>
      <c r="C16" s="204">
        <f>+'[33]40122-40131'!$G$69</f>
        <v>40.129999999999995</v>
      </c>
      <c r="D16" s="37"/>
      <c r="E16" s="37" t="s">
        <v>141</v>
      </c>
      <c r="F16" s="168"/>
      <c r="G16" s="37"/>
    </row>
    <row r="17" spans="1:7" x14ac:dyDescent="0.25">
      <c r="A17" s="42" t="s">
        <v>142</v>
      </c>
      <c r="B17" s="42"/>
      <c r="C17" s="73">
        <f>C15*C16</f>
        <v>968.96664620421484</v>
      </c>
      <c r="D17" s="37"/>
      <c r="E17" s="37" t="s">
        <v>5</v>
      </c>
      <c r="F17" s="74">
        <f>SUM(F14:F16)</f>
        <v>2.2600000000000002E-2</v>
      </c>
      <c r="G17" s="37"/>
    </row>
    <row r="18" spans="1:7" x14ac:dyDescent="0.25">
      <c r="A18" s="37"/>
      <c r="B18" s="37"/>
      <c r="C18" s="37"/>
      <c r="D18" s="37"/>
      <c r="E18" s="37"/>
      <c r="F18" s="37"/>
      <c r="G18" s="37"/>
    </row>
    <row r="19" spans="1:7" x14ac:dyDescent="0.25">
      <c r="A19" s="37"/>
      <c r="B19" s="37"/>
      <c r="C19" s="37"/>
      <c r="D19" s="37"/>
      <c r="E19" s="37" t="s">
        <v>143</v>
      </c>
      <c r="F19" s="169">
        <f>1-F17</f>
        <v>0.97740000000000005</v>
      </c>
      <c r="G19" s="37"/>
    </row>
    <row r="23" spans="1:7" ht="30" x14ac:dyDescent="0.25">
      <c r="A23" s="172" t="s">
        <v>246</v>
      </c>
      <c r="B23" s="172" t="s">
        <v>247</v>
      </c>
      <c r="C23" s="172" t="s">
        <v>248</v>
      </c>
    </row>
    <row r="24" spans="1:7" x14ac:dyDescent="0.25">
      <c r="A24">
        <v>1</v>
      </c>
      <c r="B24" s="170">
        <f>+C16</f>
        <v>40.129999999999995</v>
      </c>
      <c r="C24" s="171">
        <f>+B24*C10</f>
        <v>947.06799999999964</v>
      </c>
    </row>
  </sheetData>
  <mergeCells count="1">
    <mergeCell ref="E13:F13"/>
  </mergeCells>
  <conditionalFormatting sqref="A1:A2">
    <cfRule type="duplicateValues" dxfId="86" priority="2"/>
  </conditionalFormatting>
  <conditionalFormatting sqref="A1:A3">
    <cfRule type="duplicateValues" dxfId="85" priority="1"/>
  </conditionalFormatting>
  <pageMargins left="0.7" right="0.7" top="0.75" bottom="0.75" header="0.3" footer="0.3"/>
  <pageSetup scale="7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DFF89-18D8-4FCF-9042-DC01618A8DD2}">
  <sheetPr>
    <tabColor rgb="FF92D050"/>
  </sheetPr>
  <dimension ref="A1:G256"/>
  <sheetViews>
    <sheetView view="pageBreakPreview" zoomScale="60" zoomScaleNormal="100" workbookViewId="0">
      <selection activeCell="M12" sqref="M12"/>
    </sheetView>
  </sheetViews>
  <sheetFormatPr defaultRowHeight="15" x14ac:dyDescent="0.25"/>
  <cols>
    <col min="1" max="1" width="55.42578125" customWidth="1"/>
    <col min="2" max="2" width="10.42578125" customWidth="1"/>
    <col min="4" max="4" width="14.85546875" bestFit="1" customWidth="1"/>
    <col min="7" max="7" width="0" hidden="1" customWidth="1"/>
  </cols>
  <sheetData>
    <row r="1" spans="1:7" x14ac:dyDescent="0.25">
      <c r="A1" s="1" t="s">
        <v>249</v>
      </c>
    </row>
    <row r="2" spans="1:7" x14ac:dyDescent="0.25">
      <c r="A2" s="11" t="s">
        <v>250</v>
      </c>
      <c r="F2" s="186"/>
      <c r="G2" s="186"/>
    </row>
    <row r="3" spans="1:7" x14ac:dyDescent="0.25">
      <c r="F3" s="176"/>
      <c r="G3" s="187"/>
    </row>
    <row r="4" spans="1:7" x14ac:dyDescent="0.25">
      <c r="A4" s="11"/>
      <c r="G4" s="187"/>
    </row>
    <row r="5" spans="1:7" x14ac:dyDescent="0.25">
      <c r="A5" s="11"/>
      <c r="F5" s="176"/>
    </row>
    <row r="6" spans="1:7" ht="60" x14ac:dyDescent="0.25">
      <c r="B6" s="177" t="s">
        <v>251</v>
      </c>
      <c r="C6" s="177" t="s">
        <v>252</v>
      </c>
      <c r="D6" s="178" t="s">
        <v>253</v>
      </c>
      <c r="G6" s="190" t="s">
        <v>182</v>
      </c>
    </row>
    <row r="7" spans="1:7" x14ac:dyDescent="0.25">
      <c r="B7" s="179"/>
      <c r="C7" s="179"/>
      <c r="D7" s="180"/>
      <c r="G7" s="188"/>
    </row>
    <row r="8" spans="1:7" x14ac:dyDescent="0.25">
      <c r="A8" s="165" t="s">
        <v>254</v>
      </c>
      <c r="B8" s="179"/>
      <c r="C8" s="179"/>
      <c r="D8" s="180"/>
      <c r="G8" s="188"/>
    </row>
    <row r="9" spans="1:7" x14ac:dyDescent="0.25">
      <c r="A9" t="s">
        <v>255</v>
      </c>
      <c r="B9" s="195">
        <v>1</v>
      </c>
      <c r="C9" s="85">
        <f>+IFERROR(INDEX('PSW DF Calc'!N:N,MATCH(G9,'PSW DF Calc'!A:A,0)),0)</f>
        <v>0</v>
      </c>
      <c r="D9" s="181">
        <v>1</v>
      </c>
      <c r="G9" s="188"/>
    </row>
    <row r="10" spans="1:7" x14ac:dyDescent="0.25">
      <c r="B10" s="179"/>
      <c r="C10" s="179"/>
      <c r="D10" s="180"/>
      <c r="G10" s="188"/>
    </row>
    <row r="11" spans="1:7" x14ac:dyDescent="0.25">
      <c r="A11" s="165" t="s">
        <v>256</v>
      </c>
      <c r="B11" s="179"/>
      <c r="C11" s="179"/>
      <c r="D11" s="180"/>
      <c r="G11" s="188"/>
    </row>
    <row r="12" spans="1:7" x14ac:dyDescent="0.25">
      <c r="A12" t="s">
        <v>257</v>
      </c>
      <c r="B12" s="195">
        <v>31.58</v>
      </c>
      <c r="C12" s="85">
        <f>+IFERROR(INDEX('PSW DF Calc'!N:N,MATCH(G12,'PSW DF Calc'!A:A,0)),0)</f>
        <v>0</v>
      </c>
      <c r="D12" s="85">
        <f>+C12+B12</f>
        <v>31.58</v>
      </c>
      <c r="G12" s="188"/>
    </row>
    <row r="13" spans="1:7" x14ac:dyDescent="0.25">
      <c r="A13" t="s">
        <v>258</v>
      </c>
      <c r="B13" s="195">
        <v>10.53</v>
      </c>
      <c r="C13" s="85">
        <f>+IFERROR(INDEX('PSW DF Calc'!N:N,MATCH(G13,'PSW DF Calc'!A:A,0)),0)</f>
        <v>0</v>
      </c>
      <c r="D13" s="85">
        <f>+C13+B13</f>
        <v>10.53</v>
      </c>
      <c r="G13" s="188"/>
    </row>
    <row r="14" spans="1:7" x14ac:dyDescent="0.25">
      <c r="B14" s="179"/>
      <c r="C14" s="179"/>
      <c r="D14" s="180"/>
      <c r="G14" s="188"/>
    </row>
    <row r="15" spans="1:7" x14ac:dyDescent="0.25">
      <c r="A15" s="165" t="s">
        <v>259</v>
      </c>
      <c r="B15" s="179"/>
      <c r="C15" s="179"/>
      <c r="D15" s="180"/>
      <c r="G15" s="188"/>
    </row>
    <row r="16" spans="1:7" x14ac:dyDescent="0.25">
      <c r="A16" t="s">
        <v>260</v>
      </c>
      <c r="B16" s="195">
        <v>15.79</v>
      </c>
      <c r="C16" s="85">
        <f>+IFERROR(INDEX('PSW DF Calc'!N:N,MATCH(G16,'PSW DF Calc'!A:A,0)),0)</f>
        <v>0</v>
      </c>
      <c r="D16" s="85">
        <f>+C16+B16</f>
        <v>15.79</v>
      </c>
      <c r="G16" s="188"/>
    </row>
    <row r="17" spans="1:7" x14ac:dyDescent="0.25">
      <c r="B17" s="179"/>
      <c r="C17" s="179"/>
      <c r="D17" s="180"/>
      <c r="G17" s="188"/>
    </row>
    <row r="18" spans="1:7" x14ac:dyDescent="0.25">
      <c r="A18" s="165" t="s">
        <v>261</v>
      </c>
      <c r="B18" s="179"/>
      <c r="C18" s="179"/>
      <c r="D18" s="180"/>
      <c r="G18" s="188"/>
    </row>
    <row r="19" spans="1:7" x14ac:dyDescent="0.25">
      <c r="A19" t="s">
        <v>262</v>
      </c>
      <c r="B19" s="195">
        <v>17.37</v>
      </c>
      <c r="C19" s="85">
        <f>+IFERROR(INDEX('PSW DF Calc'!N:N,MATCH(G19,'PSW DF Calc'!A:A,0)),0)</f>
        <v>0</v>
      </c>
      <c r="D19" s="85">
        <f t="shared" ref="D19:D20" si="0">+C19+B19</f>
        <v>17.37</v>
      </c>
      <c r="G19" s="188"/>
    </row>
    <row r="20" spans="1:7" x14ac:dyDescent="0.25">
      <c r="A20" t="s">
        <v>263</v>
      </c>
      <c r="B20" s="195">
        <v>17.37</v>
      </c>
      <c r="C20" s="85">
        <f>+IFERROR(INDEX('PSW DF Calc'!N:N,MATCH(G20,'PSW DF Calc'!A:A,0)),0)</f>
        <v>0</v>
      </c>
      <c r="D20" s="85">
        <f t="shared" si="0"/>
        <v>17.37</v>
      </c>
      <c r="G20" s="188"/>
    </row>
    <row r="21" spans="1:7" x14ac:dyDescent="0.25">
      <c r="B21" s="179"/>
      <c r="C21" s="179"/>
      <c r="D21" s="180"/>
      <c r="G21" s="188"/>
    </row>
    <row r="22" spans="1:7" x14ac:dyDescent="0.25">
      <c r="A22" s="165" t="s">
        <v>264</v>
      </c>
      <c r="B22" s="183"/>
      <c r="C22" s="85"/>
      <c r="D22" s="85"/>
      <c r="G22" s="188"/>
    </row>
    <row r="23" spans="1:7" x14ac:dyDescent="0.25">
      <c r="A23" t="s">
        <v>265</v>
      </c>
      <c r="B23" s="183">
        <v>67.680000000000007</v>
      </c>
      <c r="C23" s="85">
        <f>+IFERROR(INDEX('PSW DF Calc'!N:N,MATCH(G23,'PSW DF Calc'!A:A,0)),0)</f>
        <v>0</v>
      </c>
      <c r="D23" s="85">
        <f t="shared" ref="D23:D24" si="1">+C23+B23</f>
        <v>67.680000000000007</v>
      </c>
      <c r="G23" s="188"/>
    </row>
    <row r="24" spans="1:7" x14ac:dyDescent="0.25">
      <c r="A24" t="s">
        <v>266</v>
      </c>
      <c r="B24" s="183">
        <v>67.680000000000007</v>
      </c>
      <c r="C24" s="85">
        <f>+IFERROR(INDEX('PSW DF Calc'!N:N,MATCH(G24,'PSW DF Calc'!A:A,0)),0)</f>
        <v>0</v>
      </c>
      <c r="D24" s="85">
        <f t="shared" si="1"/>
        <v>67.680000000000007</v>
      </c>
      <c r="G24" s="188"/>
    </row>
    <row r="25" spans="1:7" x14ac:dyDescent="0.25">
      <c r="B25" s="183"/>
      <c r="C25" s="85"/>
      <c r="D25" s="182"/>
      <c r="G25" s="188"/>
    </row>
    <row r="26" spans="1:7" x14ac:dyDescent="0.25">
      <c r="A26" s="165" t="s">
        <v>267</v>
      </c>
      <c r="B26" s="183"/>
      <c r="C26" s="85"/>
      <c r="D26" s="85"/>
      <c r="G26" s="188"/>
    </row>
    <row r="27" spans="1:7" x14ac:dyDescent="0.25">
      <c r="A27" t="s">
        <v>268</v>
      </c>
      <c r="B27" s="183">
        <v>58.94</v>
      </c>
      <c r="C27" s="85">
        <f>+IFERROR(INDEX('PSW DF Calc'!N:N,MATCH(G27,'PSW DF Calc'!A:A,0)),0)</f>
        <v>0</v>
      </c>
      <c r="D27" s="85">
        <f t="shared" ref="D27:D29" si="2">+C27+B27</f>
        <v>58.94</v>
      </c>
      <c r="G27" s="188"/>
    </row>
    <row r="28" spans="1:7" x14ac:dyDescent="0.25">
      <c r="A28" t="s">
        <v>269</v>
      </c>
      <c r="B28" s="183">
        <v>8</v>
      </c>
      <c r="C28" s="85">
        <f>+IFERROR(INDEX('PSW DF Calc'!N:N,MATCH(G28,'PSW DF Calc'!A:A,0)),0)</f>
        <v>0</v>
      </c>
      <c r="D28" s="85">
        <f t="shared" si="2"/>
        <v>8</v>
      </c>
      <c r="G28" s="188"/>
    </row>
    <row r="29" spans="1:7" x14ac:dyDescent="0.25">
      <c r="A29" t="s">
        <v>270</v>
      </c>
      <c r="B29" s="183">
        <v>8</v>
      </c>
      <c r="C29" s="85">
        <f>+IFERROR(INDEX('PSW DF Calc'!N:N,MATCH(G29,'PSW DF Calc'!A:A,0)),0)</f>
        <v>0</v>
      </c>
      <c r="D29" s="85">
        <f t="shared" si="2"/>
        <v>8</v>
      </c>
      <c r="G29" s="188"/>
    </row>
    <row r="30" spans="1:7" x14ac:dyDescent="0.25">
      <c r="B30" s="183"/>
      <c r="C30" s="85"/>
      <c r="D30" s="85"/>
      <c r="G30" s="188"/>
    </row>
    <row r="31" spans="1:7" x14ac:dyDescent="0.25">
      <c r="A31" s="165" t="s">
        <v>271</v>
      </c>
      <c r="B31" s="183"/>
      <c r="C31" s="85"/>
      <c r="D31" s="85"/>
      <c r="G31" s="188"/>
    </row>
    <row r="32" spans="1:7" x14ac:dyDescent="0.25">
      <c r="A32" t="s">
        <v>272</v>
      </c>
      <c r="B32" s="183">
        <v>2</v>
      </c>
      <c r="C32" s="85">
        <f>+IFERROR(INDEX('PSW DF Calc'!N:N,MATCH(G32,'PSW DF Calc'!A:A,0)),0)</f>
        <v>0</v>
      </c>
      <c r="D32" s="85">
        <f t="shared" ref="D32:D35" si="3">+C32+B32</f>
        <v>2</v>
      </c>
      <c r="G32" s="188"/>
    </row>
    <row r="33" spans="1:7" x14ac:dyDescent="0.25">
      <c r="A33" t="s">
        <v>273</v>
      </c>
      <c r="B33" s="183">
        <v>0.8</v>
      </c>
      <c r="C33" s="85">
        <f>+IFERROR(INDEX('PSW DF Calc'!N:N,MATCH(G33,'PSW DF Calc'!A:A,0)),0)</f>
        <v>0</v>
      </c>
      <c r="D33" s="85">
        <f t="shared" si="3"/>
        <v>0.8</v>
      </c>
      <c r="G33" s="188"/>
    </row>
    <row r="34" spans="1:7" x14ac:dyDescent="0.25">
      <c r="A34" t="s">
        <v>274</v>
      </c>
      <c r="B34" s="183">
        <f>+B32</f>
        <v>2</v>
      </c>
      <c r="C34" s="85">
        <f>+IFERROR(INDEX('PSW DF Calc'!N:N,MATCH(G34,'PSW DF Calc'!A:A,0)),0)</f>
        <v>0</v>
      </c>
      <c r="D34" s="85">
        <f t="shared" si="3"/>
        <v>2</v>
      </c>
      <c r="G34" s="188"/>
    </row>
    <row r="35" spans="1:7" x14ac:dyDescent="0.25">
      <c r="A35" t="s">
        <v>275</v>
      </c>
      <c r="B35" s="183">
        <f>+B33</f>
        <v>0.8</v>
      </c>
      <c r="C35" s="85">
        <f>+IFERROR(INDEX('PSW DF Calc'!N:N,MATCH(G35,'PSW DF Calc'!A:A,0)),0)</f>
        <v>0</v>
      </c>
      <c r="D35" s="85">
        <f t="shared" si="3"/>
        <v>0.8</v>
      </c>
      <c r="G35" s="188"/>
    </row>
    <row r="36" spans="1:7" x14ac:dyDescent="0.25">
      <c r="B36" s="183"/>
      <c r="C36" s="85"/>
      <c r="D36" s="85"/>
      <c r="G36" s="188"/>
    </row>
    <row r="37" spans="1:7" x14ac:dyDescent="0.25">
      <c r="A37" t="s">
        <v>276</v>
      </c>
      <c r="B37" s="183">
        <v>1.79</v>
      </c>
      <c r="C37" s="85">
        <f>+IFERROR(INDEX('PSW DF Calc'!N:N,MATCH(G37,'PSW DF Calc'!A:A,0)),0)</f>
        <v>0</v>
      </c>
      <c r="D37" s="85">
        <f t="shared" ref="D37:D38" si="4">+C37+B37</f>
        <v>1.79</v>
      </c>
      <c r="G37" s="188"/>
    </row>
    <row r="38" spans="1:7" x14ac:dyDescent="0.25">
      <c r="A38" t="s">
        <v>277</v>
      </c>
      <c r="B38" s="183">
        <f>+B37</f>
        <v>1.79</v>
      </c>
      <c r="C38" s="85">
        <f>+IFERROR(INDEX('PSW DF Calc'!N:N,MATCH(G38,'PSW DF Calc'!A:A,0)),0)</f>
        <v>0</v>
      </c>
      <c r="D38" s="85">
        <f t="shared" si="4"/>
        <v>1.79</v>
      </c>
      <c r="G38" s="188"/>
    </row>
    <row r="39" spans="1:7" x14ac:dyDescent="0.25">
      <c r="B39" s="183"/>
      <c r="C39" s="85"/>
      <c r="D39" s="85"/>
      <c r="G39" s="188"/>
    </row>
    <row r="40" spans="1:7" x14ac:dyDescent="0.25">
      <c r="A40" s="165" t="s">
        <v>278</v>
      </c>
      <c r="B40" s="183"/>
      <c r="C40" s="85"/>
      <c r="D40" s="85"/>
      <c r="G40" s="188"/>
    </row>
    <row r="41" spans="1:7" x14ac:dyDescent="0.25">
      <c r="A41" t="s">
        <v>279</v>
      </c>
      <c r="B41" s="183">
        <v>26.19</v>
      </c>
      <c r="C41" s="85">
        <f>+IFERROR(INDEX('PSW DF Calc'!N:N,MATCH(G41,'PSW DF Calc'!A:A,0)),0)</f>
        <v>1.1874979980352034</v>
      </c>
      <c r="D41" s="85">
        <f t="shared" ref="D41:D61" si="5">+C41+B41</f>
        <v>27.377497998035203</v>
      </c>
      <c r="G41" s="189" t="s">
        <v>16</v>
      </c>
    </row>
    <row r="42" spans="1:7" x14ac:dyDescent="0.25">
      <c r="A42" t="s">
        <v>280</v>
      </c>
      <c r="B42" s="183">
        <v>15.16</v>
      </c>
      <c r="C42" s="85">
        <f>+IFERROR(INDEX('PSW DF Calc'!N:N,MATCH(G42,'PSW DF Calc'!A:A,0)),0)</f>
        <v>0.27424896028526635</v>
      </c>
      <c r="D42" s="85">
        <f t="shared" si="5"/>
        <v>15.434248960285267</v>
      </c>
      <c r="G42" s="189" t="s">
        <v>15</v>
      </c>
    </row>
    <row r="43" spans="1:7" x14ac:dyDescent="0.25">
      <c r="A43" t="s">
        <v>281</v>
      </c>
      <c r="B43" s="183">
        <v>32.94</v>
      </c>
      <c r="C43" s="85">
        <f>+IFERROR(INDEX('PSW DF Calc'!N:N,MATCH(G43,'PSW DF Calc'!A:A,0)),0)</f>
        <v>1.7180822099232735</v>
      </c>
      <c r="D43" s="85">
        <f t="shared" si="5"/>
        <v>34.658082209923272</v>
      </c>
      <c r="G43" s="189" t="s">
        <v>17</v>
      </c>
    </row>
    <row r="44" spans="1:7" x14ac:dyDescent="0.25">
      <c r="A44" t="s">
        <v>282</v>
      </c>
      <c r="B44" s="183">
        <v>7.37</v>
      </c>
      <c r="C44" s="85">
        <f>+IFERROR(INDEX('PSW DF Calc'!N:N,MATCH(G44,'PSW DF Calc'!A:A,0)),0)</f>
        <v>0.19839286488721397</v>
      </c>
      <c r="D44" s="85">
        <f t="shared" si="5"/>
        <v>7.5683928648872136</v>
      </c>
      <c r="G44" s="189" t="s">
        <v>19</v>
      </c>
    </row>
    <row r="45" spans="1:7" x14ac:dyDescent="0.25">
      <c r="A45" t="s">
        <v>283</v>
      </c>
      <c r="B45" s="183">
        <v>26.19</v>
      </c>
      <c r="C45" s="85">
        <f>+IFERROR(INDEX('PSW DF Calc'!N:N,MATCH(G45,'PSW DF Calc'!A:A,0)),0)</f>
        <v>1.1874979980352034</v>
      </c>
      <c r="D45" s="85">
        <f t="shared" si="5"/>
        <v>27.377497998035203</v>
      </c>
      <c r="G45" s="189" t="s">
        <v>16</v>
      </c>
    </row>
    <row r="46" spans="1:7" x14ac:dyDescent="0.25">
      <c r="A46" t="s">
        <v>284</v>
      </c>
      <c r="B46" s="183">
        <v>32.94</v>
      </c>
      <c r="C46" s="85">
        <f>+IFERROR(INDEX('PSW DF Calc'!N:N,MATCH(G46,'PSW DF Calc'!A:A,0)),0)</f>
        <v>1.7180822099232735</v>
      </c>
      <c r="D46" s="85">
        <f t="shared" si="5"/>
        <v>34.658082209923272</v>
      </c>
      <c r="G46" s="189" t="s">
        <v>17</v>
      </c>
    </row>
    <row r="47" spans="1:7" x14ac:dyDescent="0.25">
      <c r="A47" t="s">
        <v>285</v>
      </c>
      <c r="B47" s="183">
        <v>15.16</v>
      </c>
      <c r="C47" s="85">
        <f>+IFERROR(INDEX('PSW DF Calc'!N:N,MATCH(G47,'PSW DF Calc'!A:A,0)),0)</f>
        <v>0.27424896028526635</v>
      </c>
      <c r="D47" s="85">
        <f t="shared" si="5"/>
        <v>15.434248960285267</v>
      </c>
      <c r="G47" s="189" t="s">
        <v>15</v>
      </c>
    </row>
    <row r="48" spans="1:7" x14ac:dyDescent="0.25">
      <c r="A48" t="s">
        <v>286</v>
      </c>
      <c r="B48" s="183">
        <v>6.84</v>
      </c>
      <c r="C48" s="85">
        <f>+IFERROR(INDEX('PSW DF Calc'!N:N,MATCH(G48,'PSW DF Calc'!A:A,0)),0)</f>
        <v>0</v>
      </c>
      <c r="D48" s="85">
        <f t="shared" si="5"/>
        <v>6.84</v>
      </c>
      <c r="G48" s="188"/>
    </row>
    <row r="49" spans="1:7" x14ac:dyDescent="0.25">
      <c r="A49" t="s">
        <v>287</v>
      </c>
      <c r="B49" s="183">
        <v>7.1</v>
      </c>
      <c r="C49" s="85">
        <f>+IFERROR(INDEX('PSW DF Calc'!N:N,MATCH(G49,'PSW DF Calc'!A:A,0)),0)</f>
        <v>0</v>
      </c>
      <c r="D49" s="85">
        <f t="shared" si="5"/>
        <v>7.1</v>
      </c>
      <c r="G49" s="188"/>
    </row>
    <row r="50" spans="1:7" x14ac:dyDescent="0.25">
      <c r="A50" t="s">
        <v>288</v>
      </c>
      <c r="B50" s="183">
        <v>6.84</v>
      </c>
      <c r="C50" s="85">
        <f>+IFERROR(INDEX('PSW DF Calc'!N:N,MATCH(G50,'PSW DF Calc'!A:A,0)),0)</f>
        <v>0</v>
      </c>
      <c r="D50" s="85">
        <f t="shared" si="5"/>
        <v>6.84</v>
      </c>
      <c r="G50" s="188"/>
    </row>
    <row r="51" spans="1:7" x14ac:dyDescent="0.25">
      <c r="B51" s="183"/>
      <c r="C51" s="85"/>
      <c r="D51" s="85"/>
      <c r="G51" s="188"/>
    </row>
    <row r="52" spans="1:7" x14ac:dyDescent="0.25">
      <c r="A52" s="165" t="s">
        <v>289</v>
      </c>
      <c r="B52" s="183"/>
      <c r="C52" s="85"/>
      <c r="D52" s="85"/>
      <c r="G52" s="188"/>
    </row>
    <row r="53" spans="1:7" x14ac:dyDescent="0.25">
      <c r="A53" t="s">
        <v>290</v>
      </c>
      <c r="B53" s="183">
        <v>1.74</v>
      </c>
      <c r="C53" s="85">
        <f>+IFERROR(INDEX('PSW DF Calc'!N:N,MATCH(G53,'PSW DF Calc'!A:A,0)),0)</f>
        <v>0</v>
      </c>
      <c r="D53" s="85">
        <f t="shared" si="5"/>
        <v>1.74</v>
      </c>
      <c r="G53" s="188"/>
    </row>
    <row r="54" spans="1:7" x14ac:dyDescent="0.25">
      <c r="A54" t="s">
        <v>291</v>
      </c>
      <c r="B54" s="183">
        <v>7.1</v>
      </c>
      <c r="C54" s="85">
        <f>+IFERROR(INDEX('PSW DF Calc'!N:N,MATCH(G54,'PSW DF Calc'!A:A,0)),0)</f>
        <v>0.27424896028526635</v>
      </c>
      <c r="D54" s="85">
        <f t="shared" si="5"/>
        <v>7.3742489602852661</v>
      </c>
      <c r="G54" s="189" t="s">
        <v>25</v>
      </c>
    </row>
    <row r="55" spans="1:7" x14ac:dyDescent="0.25">
      <c r="A55" t="s">
        <v>292</v>
      </c>
      <c r="B55" s="183">
        <v>7.31</v>
      </c>
      <c r="C55" s="85">
        <f>+IFERROR(INDEX('PSW DF Calc'!N:N,MATCH(G55,'PSW DF Calc'!A:A,0)),0)</f>
        <v>0.396785729774428</v>
      </c>
      <c r="D55" s="85">
        <f t="shared" si="5"/>
        <v>7.7067857297744276</v>
      </c>
      <c r="G55" s="189" t="s">
        <v>26</v>
      </c>
    </row>
    <row r="56" spans="1:7" x14ac:dyDescent="0.25">
      <c r="A56" t="s">
        <v>293</v>
      </c>
      <c r="B56" s="183">
        <v>6.32</v>
      </c>
      <c r="C56" s="85">
        <f>+IFERROR(INDEX('PSW DF Calc'!N:N,MATCH(G56,'PSW DF Calc'!A:A,0)),0)</f>
        <v>0.19839286488721397</v>
      </c>
      <c r="D56" s="85">
        <f t="shared" si="5"/>
        <v>6.5183928648872147</v>
      </c>
      <c r="G56" s="189" t="s">
        <v>19</v>
      </c>
    </row>
    <row r="57" spans="1:7" x14ac:dyDescent="0.25">
      <c r="A57" t="s">
        <v>294</v>
      </c>
      <c r="B57" s="183">
        <v>3.42</v>
      </c>
      <c r="C57" s="85">
        <f>+IFERROR(INDEX('PSW DF Calc'!N:N,MATCH(G57,'PSW DF Calc'!A:A,0)),0)</f>
        <v>0</v>
      </c>
      <c r="D57" s="85">
        <f t="shared" si="5"/>
        <v>3.42</v>
      </c>
      <c r="G57" s="188"/>
    </row>
    <row r="58" spans="1:7" x14ac:dyDescent="0.25">
      <c r="A58" t="s">
        <v>295</v>
      </c>
      <c r="B58" s="183">
        <v>3.42</v>
      </c>
      <c r="C58" s="85">
        <f>+IFERROR(INDEX('PSW DF Calc'!N:N,MATCH(G58,'PSW DF Calc'!A:A,0)),0)</f>
        <v>0</v>
      </c>
      <c r="D58" s="85">
        <f t="shared" si="5"/>
        <v>3.42</v>
      </c>
      <c r="G58" s="188"/>
    </row>
    <row r="59" spans="1:7" x14ac:dyDescent="0.25">
      <c r="A59" t="s">
        <v>296</v>
      </c>
      <c r="B59" s="183">
        <v>13.89</v>
      </c>
      <c r="C59" s="85">
        <f>+IFERROR(INDEX('PSW DF Calc'!N:N,MATCH(G59,'PSW DF Calc'!A:A,0)),0)</f>
        <v>0.27424896028526635</v>
      </c>
      <c r="D59" s="85">
        <f t="shared" si="5"/>
        <v>14.164248960285267</v>
      </c>
      <c r="G59" s="189" t="s">
        <v>27</v>
      </c>
    </row>
    <row r="60" spans="1:7" x14ac:dyDescent="0.25">
      <c r="A60" t="s">
        <v>297</v>
      </c>
      <c r="B60" s="183">
        <v>16.579999999999998</v>
      </c>
      <c r="C60" s="85">
        <f>+IFERROR(INDEX('PSW DF Calc'!N:N,MATCH(G60,'PSW DF Calc'!A:A,0)),0)</f>
        <v>0.39678572977442794</v>
      </c>
      <c r="D60" s="85">
        <f t="shared" si="5"/>
        <v>16.976785729774427</v>
      </c>
      <c r="G60" s="189" t="s">
        <v>28</v>
      </c>
    </row>
    <row r="61" spans="1:7" x14ac:dyDescent="0.25">
      <c r="A61" t="s">
        <v>298</v>
      </c>
      <c r="B61" s="183">
        <v>17.37</v>
      </c>
      <c r="C61" s="85">
        <f>+IFERROR(INDEX('PSW DF Calc'!N:N,MATCH(G61,'PSW DF Calc'!A:A,0)),0)</f>
        <v>0</v>
      </c>
      <c r="D61" s="85">
        <f t="shared" si="5"/>
        <v>17.37</v>
      </c>
      <c r="G61" s="188"/>
    </row>
    <row r="62" spans="1:7" x14ac:dyDescent="0.25">
      <c r="B62" s="183"/>
      <c r="C62" s="85"/>
      <c r="D62" s="182"/>
      <c r="G62" s="188"/>
    </row>
    <row r="63" spans="1:7" x14ac:dyDescent="0.25">
      <c r="A63" s="165" t="s">
        <v>299</v>
      </c>
      <c r="B63" s="183"/>
      <c r="C63" s="85"/>
      <c r="D63" s="85"/>
      <c r="G63" s="188"/>
    </row>
    <row r="64" spans="1:7" x14ac:dyDescent="0.25">
      <c r="A64" t="s">
        <v>300</v>
      </c>
      <c r="B64" s="183">
        <v>7.84</v>
      </c>
      <c r="C64" s="85">
        <f>+IFERROR(INDEX('PSW DF Calc'!N:N,MATCH(G64,'PSW DF Calc'!A:A,0)),0)</f>
        <v>0.72938553267358075</v>
      </c>
      <c r="D64" s="85">
        <f t="shared" ref="D64" si="6">+C64+B64</f>
        <v>8.5693855326735804</v>
      </c>
      <c r="G64" s="189" t="s">
        <v>20</v>
      </c>
    </row>
    <row r="65" spans="1:7" x14ac:dyDescent="0.25">
      <c r="B65" s="183"/>
      <c r="C65" s="85"/>
      <c r="D65" s="85"/>
      <c r="G65" s="188"/>
    </row>
    <row r="66" spans="1:7" x14ac:dyDescent="0.25">
      <c r="A66" s="165" t="s">
        <v>301</v>
      </c>
      <c r="B66" s="183"/>
      <c r="C66" s="85"/>
      <c r="D66" s="182"/>
      <c r="G66" s="188"/>
    </row>
    <row r="67" spans="1:7" x14ac:dyDescent="0.25">
      <c r="A67" t="s">
        <v>302</v>
      </c>
      <c r="B67" s="183">
        <v>121.04</v>
      </c>
      <c r="C67" s="85">
        <f>+IFERROR(INDEX('PSW DF Calc'!N:N,MATCH(G67,'PSW DF Calc'!A:A,0)),0)</f>
        <v>0</v>
      </c>
      <c r="D67" s="85">
        <f t="shared" ref="D67:D75" si="7">+C67+B67</f>
        <v>121.04</v>
      </c>
      <c r="G67" s="188"/>
    </row>
    <row r="68" spans="1:7" x14ac:dyDescent="0.25">
      <c r="A68" t="s">
        <v>303</v>
      </c>
      <c r="B68" s="183">
        <v>42</v>
      </c>
      <c r="C68" s="85">
        <f>+IFERROR(INDEX('PSW DF Calc'!N:N,MATCH(G68,'PSW DF Calc'!A:A,0)),0)</f>
        <v>0</v>
      </c>
      <c r="D68" s="85">
        <f t="shared" si="7"/>
        <v>42</v>
      </c>
      <c r="G68" s="188"/>
    </row>
    <row r="69" spans="1:7" x14ac:dyDescent="0.25">
      <c r="A69" t="s">
        <v>304</v>
      </c>
      <c r="B69" s="183">
        <v>30</v>
      </c>
      <c r="C69" s="85">
        <f>+IFERROR(INDEX('PSW DF Calc'!N:N,MATCH(G69,'PSW DF Calc'!A:A,0)),0)</f>
        <v>0</v>
      </c>
      <c r="D69" s="85">
        <f t="shared" si="7"/>
        <v>30</v>
      </c>
      <c r="G69" s="188"/>
    </row>
    <row r="70" spans="1:7" x14ac:dyDescent="0.25">
      <c r="A70" t="s">
        <v>305</v>
      </c>
      <c r="B70" s="183">
        <v>65</v>
      </c>
      <c r="C70" s="85">
        <f>+IFERROR(INDEX('PSW DF Calc'!N:N,MATCH(G70,'PSW DF Calc'!A:A,0)),0)</f>
        <v>0</v>
      </c>
      <c r="D70" s="85">
        <f t="shared" si="7"/>
        <v>65</v>
      </c>
      <c r="G70" s="188"/>
    </row>
    <row r="71" spans="1:7" x14ac:dyDescent="0.25">
      <c r="A71" t="s">
        <v>306</v>
      </c>
      <c r="B71" s="183">
        <v>65</v>
      </c>
      <c r="C71" s="85">
        <f>+IFERROR(INDEX('PSW DF Calc'!N:N,MATCH(G71,'PSW DF Calc'!A:A,0)),0)</f>
        <v>0</v>
      </c>
      <c r="D71" s="85">
        <f t="shared" si="7"/>
        <v>65</v>
      </c>
      <c r="G71" s="188"/>
    </row>
    <row r="72" spans="1:7" x14ac:dyDescent="0.25">
      <c r="A72" t="s">
        <v>307</v>
      </c>
      <c r="B72" s="183">
        <v>65</v>
      </c>
      <c r="C72" s="85">
        <f>+IFERROR(INDEX('PSW DF Calc'!N:N,MATCH(G72,'PSW DF Calc'!A:A,0)),0)</f>
        <v>0</v>
      </c>
      <c r="D72" s="85">
        <f t="shared" si="7"/>
        <v>65</v>
      </c>
      <c r="G72" s="188"/>
    </row>
    <row r="73" spans="1:7" x14ac:dyDescent="0.25">
      <c r="B73" s="183"/>
      <c r="C73" s="85"/>
      <c r="D73" s="85"/>
      <c r="G73" s="188"/>
    </row>
    <row r="74" spans="1:7" x14ac:dyDescent="0.25">
      <c r="A74" s="165" t="s">
        <v>308</v>
      </c>
      <c r="B74" s="183"/>
      <c r="C74" s="85"/>
      <c r="D74" s="85"/>
      <c r="G74" s="188"/>
    </row>
    <row r="75" spans="1:7" x14ac:dyDescent="0.25">
      <c r="A75" t="s">
        <v>309</v>
      </c>
      <c r="B75" s="183">
        <v>4.63</v>
      </c>
      <c r="C75" s="85">
        <f>+IFERROR(INDEX('PSW DF Calc'!N:N,MATCH(G75,'PSW DF Calc'!A:A,0)),0)</f>
        <v>0</v>
      </c>
      <c r="D75" s="85">
        <f t="shared" si="7"/>
        <v>4.63</v>
      </c>
      <c r="G75" s="188"/>
    </row>
    <row r="76" spans="1:7" x14ac:dyDescent="0.25">
      <c r="B76" s="183"/>
      <c r="C76" s="85"/>
      <c r="D76" s="85"/>
      <c r="G76" s="188"/>
    </row>
    <row r="77" spans="1:7" x14ac:dyDescent="0.25">
      <c r="A77" s="165" t="s">
        <v>310</v>
      </c>
      <c r="B77" s="183"/>
      <c r="C77" s="85"/>
      <c r="D77" s="182"/>
      <c r="G77" s="188"/>
    </row>
    <row r="78" spans="1:7" x14ac:dyDescent="0.25">
      <c r="A78" t="s">
        <v>311</v>
      </c>
      <c r="B78" s="183">
        <v>7.68</v>
      </c>
      <c r="C78" s="85">
        <f>+IFERROR(INDEX('PSW DF Calc'!N:N,MATCH(G78,'PSW DF Calc'!A:A,0)),0)</f>
        <v>0</v>
      </c>
      <c r="D78" s="85">
        <f t="shared" ref="D78:D90" si="8">+C78+B78</f>
        <v>7.68</v>
      </c>
      <c r="G78" s="188"/>
    </row>
    <row r="79" spans="1:7" x14ac:dyDescent="0.25">
      <c r="A79" t="s">
        <v>312</v>
      </c>
      <c r="B79" s="183">
        <v>1.53</v>
      </c>
      <c r="C79" s="85">
        <f>+IFERROR(INDEX('PSW DF Calc'!N:N,MATCH(G79,'PSW DF Calc'!A:A,0)),0)</f>
        <v>0</v>
      </c>
      <c r="D79" s="85">
        <f t="shared" si="8"/>
        <v>1.53</v>
      </c>
      <c r="G79" s="188"/>
    </row>
    <row r="80" spans="1:7" x14ac:dyDescent="0.25">
      <c r="A80" t="s">
        <v>290</v>
      </c>
      <c r="B80" s="183">
        <v>1.74</v>
      </c>
      <c r="C80" s="85">
        <f>+IFERROR(INDEX('PSW DF Calc'!N:N,MATCH(G80,'PSW DF Calc'!A:A,0)),0)</f>
        <v>0</v>
      </c>
      <c r="D80" s="85">
        <f t="shared" si="8"/>
        <v>1.74</v>
      </c>
      <c r="G80" s="188"/>
    </row>
    <row r="81" spans="1:7" x14ac:dyDescent="0.25">
      <c r="B81" s="183"/>
      <c r="C81" s="85"/>
      <c r="D81" s="85"/>
      <c r="G81" s="188"/>
    </row>
    <row r="82" spans="1:7" x14ac:dyDescent="0.25">
      <c r="A82" s="165" t="s">
        <v>313</v>
      </c>
      <c r="B82" s="183"/>
      <c r="C82" s="85"/>
      <c r="D82" s="85"/>
      <c r="G82" s="188"/>
    </row>
    <row r="83" spans="1:7" x14ac:dyDescent="0.25">
      <c r="A83" t="s">
        <v>314</v>
      </c>
      <c r="B83" s="183">
        <v>6.05</v>
      </c>
      <c r="C83" s="85">
        <f>+IFERROR(INDEX('PSW DF Calc'!N:N,MATCH(G83,'PSW DF Calc'!A:A,0)),0)</f>
        <v>0.19839286488721397</v>
      </c>
      <c r="D83" s="85">
        <f t="shared" si="8"/>
        <v>6.2483928648872133</v>
      </c>
      <c r="G83" s="189" t="s">
        <v>22</v>
      </c>
    </row>
    <row r="84" spans="1:7" x14ac:dyDescent="0.25">
      <c r="A84" t="s">
        <v>315</v>
      </c>
      <c r="B84" s="183">
        <v>6.05</v>
      </c>
      <c r="C84" s="85">
        <f>+IFERROR(INDEX('PSW DF Calc'!N:N,MATCH(G84,'PSW DF Calc'!A:A,0)),0)</f>
        <v>0.19839286488721397</v>
      </c>
      <c r="D84" s="85">
        <f t="shared" si="8"/>
        <v>6.2483928648872133</v>
      </c>
      <c r="G84" s="189" t="s">
        <v>22</v>
      </c>
    </row>
    <row r="85" spans="1:7" x14ac:dyDescent="0.25">
      <c r="A85" t="s">
        <v>316</v>
      </c>
      <c r="B85" s="183">
        <v>7.84</v>
      </c>
      <c r="C85" s="85">
        <f>+IFERROR(INDEX('PSW DF Calc'!N:N,MATCH(G85,'PSW DF Calc'!A:A,0)),0)</f>
        <v>0.72938553267358064</v>
      </c>
      <c r="D85" s="85">
        <f t="shared" si="8"/>
        <v>8.5693855326735804</v>
      </c>
      <c r="G85" s="189" t="s">
        <v>60</v>
      </c>
    </row>
    <row r="86" spans="1:7" x14ac:dyDescent="0.25">
      <c r="A86" t="s">
        <v>317</v>
      </c>
      <c r="B86" s="183">
        <v>7.84</v>
      </c>
      <c r="C86" s="85">
        <f>+IFERROR(INDEX('PSW DF Calc'!N:N,MATCH(G86,'PSW DF Calc'!A:A,0)),0)</f>
        <v>0.72938553267358064</v>
      </c>
      <c r="D86" s="85">
        <f t="shared" si="8"/>
        <v>8.5693855326735804</v>
      </c>
      <c r="G86" s="189" t="s">
        <v>60</v>
      </c>
    </row>
    <row r="87" spans="1:7" x14ac:dyDescent="0.25">
      <c r="A87" t="s">
        <v>318</v>
      </c>
      <c r="B87" s="183">
        <v>7.84</v>
      </c>
      <c r="C87" s="85">
        <f>+IFERROR(INDEX('PSW DF Calc'!N:N,MATCH(G87,'PSW DF Calc'!A:A,0)),0)</f>
        <v>0.72938553267358064</v>
      </c>
      <c r="D87" s="85">
        <f t="shared" si="8"/>
        <v>8.5693855326735804</v>
      </c>
      <c r="G87" s="189" t="s">
        <v>60</v>
      </c>
    </row>
    <row r="88" spans="1:7" x14ac:dyDescent="0.25">
      <c r="A88" t="s">
        <v>319</v>
      </c>
      <c r="B88" s="183">
        <v>33.42</v>
      </c>
      <c r="C88" s="85">
        <f>+IFERROR(INDEX('PSW DF Calc'!N:N,MATCH(G88,'PSW DF Calc'!A:A,0)),0)</f>
        <v>0.72938553267358075</v>
      </c>
      <c r="D88" s="85">
        <f t="shared" si="8"/>
        <v>34.149385532673584</v>
      </c>
      <c r="G88" s="189" t="s">
        <v>61</v>
      </c>
    </row>
    <row r="89" spans="1:7" x14ac:dyDescent="0.25">
      <c r="A89" t="s">
        <v>320</v>
      </c>
      <c r="B89" s="183">
        <v>213.72</v>
      </c>
      <c r="C89" s="85">
        <f>+IFERROR(INDEX('PSW DF Calc'!N:N,MATCH(G89,'PSW DF Calc'!A:A,0)),0)</f>
        <v>0</v>
      </c>
      <c r="D89" s="85">
        <f t="shared" si="8"/>
        <v>213.72</v>
      </c>
      <c r="G89" s="188"/>
    </row>
    <row r="90" spans="1:7" x14ac:dyDescent="0.25">
      <c r="A90" t="s">
        <v>321</v>
      </c>
      <c r="B90" s="183">
        <v>252.6</v>
      </c>
      <c r="C90" s="85">
        <f>+IFERROR(INDEX('PSW DF Calc'!N:N,MATCH(G90,'PSW DF Calc'!A:A,0)),0)</f>
        <v>0</v>
      </c>
      <c r="D90" s="85">
        <f t="shared" si="8"/>
        <v>252.6</v>
      </c>
      <c r="G90" s="188"/>
    </row>
    <row r="91" spans="1:7" x14ac:dyDescent="0.25">
      <c r="B91" s="183"/>
      <c r="C91" s="85"/>
      <c r="D91" s="85"/>
      <c r="G91" s="188"/>
    </row>
    <row r="92" spans="1:7" x14ac:dyDescent="0.25">
      <c r="A92" s="165" t="s">
        <v>322</v>
      </c>
      <c r="B92" s="183"/>
      <c r="C92" s="85"/>
      <c r="D92" s="85"/>
      <c r="G92" s="188"/>
    </row>
    <row r="93" spans="1:7" x14ac:dyDescent="0.25">
      <c r="A93" t="s">
        <v>323</v>
      </c>
      <c r="B93" s="183">
        <v>15.79</v>
      </c>
      <c r="C93" s="85">
        <f>+IFERROR(INDEX('PSW DF Calc'!N:N,MATCH(G93,'PSW DF Calc'!A:A,0)),0)</f>
        <v>0</v>
      </c>
      <c r="D93" s="85">
        <f t="shared" ref="D93" si="9">+C93+B93</f>
        <v>15.79</v>
      </c>
      <c r="G93" s="188"/>
    </row>
    <row r="94" spans="1:7" x14ac:dyDescent="0.25">
      <c r="B94" s="183"/>
      <c r="C94" s="85">
        <f>+B94*$G$3</f>
        <v>0</v>
      </c>
      <c r="D94" s="85">
        <f>+C94+B94</f>
        <v>0</v>
      </c>
      <c r="G94" s="188"/>
    </row>
    <row r="95" spans="1:7" x14ac:dyDescent="0.25">
      <c r="B95" s="183"/>
      <c r="C95" s="85"/>
      <c r="D95" s="85"/>
      <c r="G95" s="188"/>
    </row>
    <row r="96" spans="1:7" x14ac:dyDescent="0.25">
      <c r="A96" s="165" t="s">
        <v>324</v>
      </c>
      <c r="B96" s="183"/>
      <c r="C96" s="183"/>
      <c r="D96" s="182"/>
      <c r="G96" s="188"/>
    </row>
    <row r="97" spans="1:7" x14ac:dyDescent="0.25">
      <c r="A97" t="s">
        <v>325</v>
      </c>
      <c r="B97" s="183">
        <v>120</v>
      </c>
      <c r="C97" s="85">
        <f>+References!C67</f>
        <v>15.539999999999992</v>
      </c>
      <c r="D97" s="85">
        <f>+C97+B97</f>
        <v>135.54</v>
      </c>
      <c r="G97" s="188"/>
    </row>
    <row r="98" spans="1:7" x14ac:dyDescent="0.25">
      <c r="A98" t="s">
        <v>326</v>
      </c>
      <c r="B98" s="183">
        <v>120</v>
      </c>
      <c r="C98" s="85">
        <f>+References!C67</f>
        <v>15.539999999999992</v>
      </c>
      <c r="D98" s="85">
        <f t="shared" ref="D98:D108" si="10">+C98+B98</f>
        <v>135.54</v>
      </c>
      <c r="G98" s="188"/>
    </row>
    <row r="99" spans="1:7" x14ac:dyDescent="0.25">
      <c r="A99" t="s">
        <v>327</v>
      </c>
      <c r="B99" s="183">
        <v>10</v>
      </c>
      <c r="C99" s="85">
        <f>+IFERROR(INDEX('PSW DF Calc'!N:N,MATCH(G99,'PSW DF Calc'!A:A,0)),0)</f>
        <v>0</v>
      </c>
      <c r="D99" s="85">
        <f t="shared" si="10"/>
        <v>10</v>
      </c>
      <c r="G99" s="188"/>
    </row>
    <row r="100" spans="1:7" x14ac:dyDescent="0.25">
      <c r="A100" t="s">
        <v>328</v>
      </c>
      <c r="B100" s="183">
        <v>70</v>
      </c>
      <c r="C100" s="85">
        <f>+IFERROR(INDEX('PSW DF Calc'!N:N,MATCH(G100,'PSW DF Calc'!A:A,0)),0)</f>
        <v>0</v>
      </c>
      <c r="D100" s="85">
        <f t="shared" si="10"/>
        <v>70</v>
      </c>
      <c r="G100" s="188"/>
    </row>
    <row r="101" spans="1:7" x14ac:dyDescent="0.25">
      <c r="A101" t="s">
        <v>329</v>
      </c>
      <c r="B101" s="183">
        <v>34</v>
      </c>
      <c r="C101" s="85">
        <f>+IFERROR(INDEX('PSW DF Calc'!N:N,MATCH(G101,'PSW DF Calc'!A:A,0)),0)</f>
        <v>0</v>
      </c>
      <c r="D101" s="85">
        <f t="shared" si="10"/>
        <v>34</v>
      </c>
      <c r="G101" s="188"/>
    </row>
    <row r="102" spans="1:7" x14ac:dyDescent="0.25">
      <c r="A102" t="s">
        <v>330</v>
      </c>
      <c r="B102" s="183">
        <v>4</v>
      </c>
      <c r="C102" s="85">
        <f>+IFERROR(INDEX('PSW DF Calc'!N:N,MATCH(G102,'PSW DF Calc'!A:A,0)),0)</f>
        <v>0</v>
      </c>
      <c r="D102" s="85">
        <f t="shared" si="10"/>
        <v>4</v>
      </c>
      <c r="G102" s="188"/>
    </row>
    <row r="103" spans="1:7" x14ac:dyDescent="0.25">
      <c r="A103" t="s">
        <v>331</v>
      </c>
      <c r="B103" s="183">
        <v>4</v>
      </c>
      <c r="C103" s="85">
        <f>+IFERROR(INDEX('PSW DF Calc'!N:N,MATCH(G103,'PSW DF Calc'!A:A,0)),0)</f>
        <v>0</v>
      </c>
      <c r="D103" s="85">
        <f t="shared" si="10"/>
        <v>4</v>
      </c>
      <c r="G103" s="188"/>
    </row>
    <row r="104" spans="1:7" x14ac:dyDescent="0.25">
      <c r="A104" t="s">
        <v>332</v>
      </c>
      <c r="B104" s="183">
        <v>5</v>
      </c>
      <c r="C104" s="85">
        <f>+IFERROR(INDEX('PSW DF Calc'!N:N,MATCH(G104,'PSW DF Calc'!A:A,0)),0)</f>
        <v>0</v>
      </c>
      <c r="D104" s="85">
        <f t="shared" si="10"/>
        <v>5</v>
      </c>
      <c r="G104" s="188"/>
    </row>
    <row r="105" spans="1:7" x14ac:dyDescent="0.25">
      <c r="A105" t="s">
        <v>333</v>
      </c>
      <c r="B105" s="183">
        <v>6</v>
      </c>
      <c r="C105" s="85">
        <f>+IFERROR(INDEX('PSW DF Calc'!N:N,MATCH(G105,'PSW DF Calc'!A:A,0)),0)</f>
        <v>0</v>
      </c>
      <c r="D105" s="85">
        <f t="shared" si="10"/>
        <v>6</v>
      </c>
      <c r="G105" s="188"/>
    </row>
    <row r="106" spans="1:7" x14ac:dyDescent="0.25">
      <c r="A106" t="s">
        <v>334</v>
      </c>
      <c r="B106" s="183">
        <v>18</v>
      </c>
      <c r="C106" s="85">
        <f>+IFERROR(INDEX('PSW DF Calc'!N:N,MATCH(G106,'PSW DF Calc'!A:A,0)),0)</f>
        <v>0</v>
      </c>
      <c r="D106" s="85">
        <f t="shared" si="10"/>
        <v>18</v>
      </c>
      <c r="G106" s="188"/>
    </row>
    <row r="107" spans="1:7" x14ac:dyDescent="0.25">
      <c r="B107" s="183"/>
      <c r="C107" s="85"/>
      <c r="D107" s="85"/>
      <c r="G107" s="188"/>
    </row>
    <row r="108" spans="1:7" ht="45" x14ac:dyDescent="0.25">
      <c r="A108" s="184" t="s">
        <v>335</v>
      </c>
      <c r="B108" s="183">
        <v>100</v>
      </c>
      <c r="C108" s="85">
        <f>+IFERROR(INDEX('PSW DF Calc'!N:N,MATCH(G108,'PSW DF Calc'!A:A,0)),0)</f>
        <v>0</v>
      </c>
      <c r="D108" s="85">
        <f t="shared" si="10"/>
        <v>100</v>
      </c>
      <c r="G108" s="188"/>
    </row>
    <row r="109" spans="1:7" x14ac:dyDescent="0.25">
      <c r="B109" s="183"/>
      <c r="C109" s="85"/>
      <c r="D109" s="85"/>
      <c r="G109" s="188"/>
    </row>
    <row r="110" spans="1:7" x14ac:dyDescent="0.25">
      <c r="A110" t="s">
        <v>336</v>
      </c>
      <c r="B110" s="183">
        <v>128.49</v>
      </c>
      <c r="C110" s="183">
        <f>+'Royal Heights DF Calc'!C10</f>
        <v>23.599999999999994</v>
      </c>
      <c r="D110" s="85">
        <f>+C110+B110</f>
        <v>152.09</v>
      </c>
      <c r="G110" s="188"/>
    </row>
    <row r="111" spans="1:7" x14ac:dyDescent="0.25">
      <c r="A111" t="s">
        <v>337</v>
      </c>
      <c r="B111" s="183">
        <v>128.49</v>
      </c>
      <c r="C111" s="183">
        <f>+'Royal Heights DF Calc'!C10</f>
        <v>23.599999999999994</v>
      </c>
      <c r="D111" s="85">
        <f t="shared" ref="D111:D113" si="11">+C111+B111</f>
        <v>152.09</v>
      </c>
      <c r="G111" s="188"/>
    </row>
    <row r="112" spans="1:7" x14ac:dyDescent="0.25">
      <c r="A112" t="s">
        <v>338</v>
      </c>
      <c r="B112" s="183">
        <v>30</v>
      </c>
      <c r="C112" s="85">
        <f>+IFERROR(INDEX('PSW DF Calc'!N:N,MATCH(G112,'PSW DF Calc'!A:A,0)),0)</f>
        <v>0</v>
      </c>
      <c r="D112" s="85">
        <f t="shared" si="11"/>
        <v>30</v>
      </c>
      <c r="G112" s="188"/>
    </row>
    <row r="113" spans="1:7" x14ac:dyDescent="0.25">
      <c r="A113" t="s">
        <v>339</v>
      </c>
      <c r="B113" s="183">
        <v>5</v>
      </c>
      <c r="C113" s="85">
        <f>+IFERROR(INDEX('PSW DF Calc'!N:N,MATCH(G113,'PSW DF Calc'!A:A,0)),0)</f>
        <v>0</v>
      </c>
      <c r="D113" s="85">
        <f t="shared" si="11"/>
        <v>5</v>
      </c>
      <c r="G113" s="188"/>
    </row>
    <row r="114" spans="1:7" x14ac:dyDescent="0.25">
      <c r="B114" s="183"/>
      <c r="C114" s="85"/>
      <c r="D114" s="85"/>
      <c r="G114" s="188"/>
    </row>
    <row r="115" spans="1:7" x14ac:dyDescent="0.25">
      <c r="A115" s="165" t="s">
        <v>340</v>
      </c>
      <c r="B115" s="183"/>
      <c r="C115" s="85"/>
      <c r="D115" s="85"/>
      <c r="G115" s="188"/>
    </row>
    <row r="116" spans="1:7" x14ac:dyDescent="0.25">
      <c r="A116" t="s">
        <v>341</v>
      </c>
      <c r="B116" s="183">
        <v>17.21</v>
      </c>
      <c r="C116" s="85">
        <f>+IFERROR(INDEX('PSW DF Calc'!N:N,MATCH(G116,'PSW DF Calc'!A:A,0)),0)</f>
        <v>0</v>
      </c>
      <c r="D116" s="85">
        <f t="shared" ref="D116:D120" si="12">+C116+B116</f>
        <v>17.21</v>
      </c>
      <c r="G116" s="188"/>
    </row>
    <row r="117" spans="1:7" x14ac:dyDescent="0.25">
      <c r="A117" t="s">
        <v>342</v>
      </c>
      <c r="B117" s="183">
        <v>10.53</v>
      </c>
      <c r="C117" s="85">
        <f>+IFERROR(INDEX('PSW DF Calc'!N:N,MATCH(G117,'PSW DF Calc'!A:A,0)),0)</f>
        <v>0</v>
      </c>
      <c r="D117" s="85">
        <f t="shared" si="12"/>
        <v>10.53</v>
      </c>
      <c r="G117" s="188"/>
    </row>
    <row r="118" spans="1:7" x14ac:dyDescent="0.25">
      <c r="A118" t="s">
        <v>343</v>
      </c>
      <c r="B118" s="183">
        <v>11.58</v>
      </c>
      <c r="C118" s="85">
        <f>+IFERROR(INDEX('PSW DF Calc'!N:N,MATCH(G118,'PSW DF Calc'!A:A,0)),0)</f>
        <v>0</v>
      </c>
      <c r="D118" s="85">
        <f t="shared" si="12"/>
        <v>11.58</v>
      </c>
      <c r="G118" s="188"/>
    </row>
    <row r="119" spans="1:7" x14ac:dyDescent="0.25">
      <c r="A119" t="s">
        <v>344</v>
      </c>
      <c r="B119" s="183">
        <v>6.84</v>
      </c>
      <c r="C119" s="85">
        <f>+IFERROR(INDEX('PSW DF Calc'!N:N,MATCH(G119,'PSW DF Calc'!A:A,0)),0)</f>
        <v>0</v>
      </c>
      <c r="D119" s="85">
        <f t="shared" si="12"/>
        <v>6.84</v>
      </c>
      <c r="G119" s="188"/>
    </row>
    <row r="120" spans="1:7" x14ac:dyDescent="0.25">
      <c r="A120" t="s">
        <v>345</v>
      </c>
      <c r="B120" s="183">
        <v>7.1</v>
      </c>
      <c r="C120" s="85">
        <f>+IFERROR(INDEX('PSW DF Calc'!N:N,MATCH(G120,'PSW DF Calc'!A:A,0)),0)</f>
        <v>0</v>
      </c>
      <c r="D120" s="85">
        <f t="shared" si="12"/>
        <v>7.1</v>
      </c>
      <c r="G120" s="188"/>
    </row>
    <row r="121" spans="1:7" x14ac:dyDescent="0.25">
      <c r="A121" s="165"/>
      <c r="B121" s="183"/>
      <c r="C121" s="85"/>
      <c r="D121" s="85"/>
      <c r="G121" s="188"/>
    </row>
    <row r="122" spans="1:7" x14ac:dyDescent="0.25">
      <c r="A122" s="185" t="s">
        <v>346</v>
      </c>
      <c r="B122" s="183"/>
      <c r="C122" s="85"/>
      <c r="D122" s="182"/>
      <c r="G122" s="188"/>
    </row>
    <row r="123" spans="1:7" x14ac:dyDescent="0.25">
      <c r="A123" t="s">
        <v>347</v>
      </c>
      <c r="B123" s="183">
        <v>31.63</v>
      </c>
      <c r="C123" s="85">
        <f>+IFERROR(INDEX('PSW DF Calc'!N:N,MATCH(G123,'PSW DF Calc'!A:A,0)),0)</f>
        <v>1.4587710653471615</v>
      </c>
      <c r="D123" s="85">
        <f t="shared" ref="D123:D127" si="13">+C123+B123</f>
        <v>33.08877106534716</v>
      </c>
      <c r="F123" s="15"/>
      <c r="G123" s="189" t="s">
        <v>38</v>
      </c>
    </row>
    <row r="124" spans="1:7" x14ac:dyDescent="0.25">
      <c r="A124" t="s">
        <v>348</v>
      </c>
      <c r="B124" s="183">
        <v>8.9499999999999993</v>
      </c>
      <c r="C124" s="85">
        <f>+IFERROR(INDEX('PSW DF Calc'!N:N,MATCH(G124,'PSW DF Calc'!A:A,0)),0)</f>
        <v>0.27424896028526641</v>
      </c>
      <c r="D124" s="85">
        <f t="shared" si="13"/>
        <v>9.2242489602852658</v>
      </c>
      <c r="G124" s="189" t="s">
        <v>41</v>
      </c>
    </row>
    <row r="125" spans="1:7" x14ac:dyDescent="0.25">
      <c r="A125" t="s">
        <v>349</v>
      </c>
      <c r="B125" s="183">
        <v>10.31</v>
      </c>
      <c r="C125" s="85">
        <f>+IFERROR(INDEX('PSW DF Calc'!N:N,MATCH(G125,'PSW DF Calc'!A:A,0)),0)</f>
        <v>0.396785729774428</v>
      </c>
      <c r="D125" s="85">
        <f t="shared" si="13"/>
        <v>10.706785729774429</v>
      </c>
      <c r="G125" s="189" t="s">
        <v>50</v>
      </c>
    </row>
    <row r="126" spans="1:7" x14ac:dyDescent="0.25">
      <c r="A126" t="s">
        <v>350</v>
      </c>
      <c r="B126" s="183">
        <v>9.6</v>
      </c>
      <c r="C126" s="85">
        <f>+IFERROR(INDEX('PSW DF Calc'!N:N,MATCH(G126,'PSW DF Calc'!A:A,0)),0)</f>
        <v>0.29758929733082096</v>
      </c>
      <c r="D126" s="85">
        <f t="shared" si="13"/>
        <v>9.8975892973308213</v>
      </c>
      <c r="G126" s="189" t="s">
        <v>44</v>
      </c>
    </row>
    <row r="127" spans="1:7" x14ac:dyDescent="0.25">
      <c r="A127" t="s">
        <v>351</v>
      </c>
      <c r="B127" s="183">
        <v>10.66</v>
      </c>
      <c r="C127" s="85">
        <f>+IFERROR(INDEX('PSW DF Calc'!N:N,MATCH(G127,'PSW DF Calc'!A:A,0)),0)</f>
        <v>0.44930148812692577</v>
      </c>
      <c r="D127" s="85">
        <f t="shared" si="13"/>
        <v>11.109301488126926</v>
      </c>
      <c r="G127" s="189" t="s">
        <v>54</v>
      </c>
    </row>
    <row r="128" spans="1:7" x14ac:dyDescent="0.25">
      <c r="B128" s="183"/>
      <c r="C128" s="85"/>
      <c r="D128" s="182"/>
      <c r="G128" s="188"/>
    </row>
    <row r="129" spans="1:7" x14ac:dyDescent="0.25">
      <c r="A129" s="185" t="s">
        <v>352</v>
      </c>
      <c r="B129" s="183"/>
      <c r="C129" s="85"/>
      <c r="D129" s="85"/>
      <c r="G129" s="188"/>
    </row>
    <row r="130" spans="1:7" x14ac:dyDescent="0.25">
      <c r="A130" t="s">
        <v>347</v>
      </c>
      <c r="B130" s="183">
        <v>40</v>
      </c>
      <c r="C130" s="85">
        <f>+IFERROR(INDEX('PSW DF Calc'!N:N,MATCH(G130,'PSW DF Calc'!A:A,0)),0)</f>
        <v>0.72938553267358086</v>
      </c>
      <c r="D130" s="85">
        <f t="shared" ref="D130:D134" si="14">+C130+B130</f>
        <v>40.729385532673582</v>
      </c>
      <c r="G130" s="189" t="s">
        <v>62</v>
      </c>
    </row>
    <row r="131" spans="1:7" x14ac:dyDescent="0.25">
      <c r="A131" t="s">
        <v>348</v>
      </c>
      <c r="B131" s="183">
        <v>14.31</v>
      </c>
      <c r="C131" s="85">
        <f>+IFERROR(INDEX('PSW DF Calc'!N:N,MATCH(G131,'PSW DF Calc'!A:A,0)),0)</f>
        <v>0.27424896028526635</v>
      </c>
      <c r="D131" s="85">
        <f t="shared" si="14"/>
        <v>14.584248960285267</v>
      </c>
      <c r="G131" s="189" t="s">
        <v>63</v>
      </c>
    </row>
    <row r="132" spans="1:7" x14ac:dyDescent="0.25">
      <c r="A132" t="s">
        <v>349</v>
      </c>
      <c r="B132" s="183">
        <v>16.579999999999998</v>
      </c>
      <c r="C132" s="85">
        <f>+IFERROR(INDEX('PSW DF Calc'!N:N,MATCH(G132,'PSW DF Calc'!A:A,0)),0)</f>
        <v>0.39678572977442794</v>
      </c>
      <c r="D132" s="85">
        <f t="shared" si="14"/>
        <v>16.976785729774427</v>
      </c>
      <c r="G132" s="189" t="s">
        <v>65</v>
      </c>
    </row>
    <row r="133" spans="1:7" x14ac:dyDescent="0.25">
      <c r="A133" t="s">
        <v>350</v>
      </c>
      <c r="B133" s="183">
        <v>15.35</v>
      </c>
      <c r="C133" s="85">
        <f>+IFERROR(INDEX('PSW DF Calc'!N:N,MATCH(G133,'PSW DF Calc'!A:A,0)),0)</f>
        <v>0.2975892973308209</v>
      </c>
      <c r="D133" s="85">
        <f t="shared" si="14"/>
        <v>15.647589297330821</v>
      </c>
      <c r="G133" s="189" t="s">
        <v>64</v>
      </c>
    </row>
    <row r="134" spans="1:7" x14ac:dyDescent="0.25">
      <c r="A134" t="s">
        <v>351</v>
      </c>
      <c r="B134" s="183">
        <v>17.149999999999999</v>
      </c>
      <c r="C134" s="85">
        <f>+IFERROR(INDEX('PSW DF Calc'!N:N,MATCH(G134,'PSW DF Calc'!A:A,0)),0)</f>
        <v>0.44930148812692572</v>
      </c>
      <c r="D134" s="85">
        <f t="shared" si="14"/>
        <v>17.599301488126926</v>
      </c>
      <c r="G134" s="189" t="s">
        <v>66</v>
      </c>
    </row>
    <row r="135" spans="1:7" x14ac:dyDescent="0.25">
      <c r="B135" s="183"/>
      <c r="C135" s="85"/>
      <c r="D135" s="85"/>
      <c r="G135" s="188"/>
    </row>
    <row r="136" spans="1:7" x14ac:dyDescent="0.25">
      <c r="A136" s="185" t="s">
        <v>353</v>
      </c>
      <c r="B136" s="183"/>
      <c r="C136" s="183"/>
      <c r="D136" s="183"/>
      <c r="G136" s="188"/>
    </row>
    <row r="137" spans="1:7" x14ac:dyDescent="0.25">
      <c r="A137" t="s">
        <v>354</v>
      </c>
      <c r="B137" s="183">
        <v>39.68</v>
      </c>
      <c r="C137" s="85">
        <f>+IFERROR(INDEX('PSW DF Calc'!N:N,MATCH(G137,'PSW DF Calc'!A:A,0)),0)</f>
        <v>0</v>
      </c>
      <c r="D137" s="85">
        <f t="shared" ref="D137:D140" si="15">+C137+B137</f>
        <v>39.68</v>
      </c>
      <c r="G137" s="188"/>
    </row>
    <row r="138" spans="1:7" x14ac:dyDescent="0.25">
      <c r="A138" t="s">
        <v>355</v>
      </c>
      <c r="B138" s="183">
        <v>31.63</v>
      </c>
      <c r="C138" s="85">
        <f>+IFERROR(INDEX('PSW DF Calc'!N:N,MATCH(G138,'PSW DF Calc'!A:A,0)),0)</f>
        <v>1.4587710653471615</v>
      </c>
      <c r="D138" s="85">
        <f t="shared" si="15"/>
        <v>33.08877106534716</v>
      </c>
      <c r="G138" s="189" t="s">
        <v>38</v>
      </c>
    </row>
    <row r="139" spans="1:7" x14ac:dyDescent="0.25">
      <c r="A139" t="s">
        <v>356</v>
      </c>
      <c r="B139" s="183">
        <v>1.32</v>
      </c>
      <c r="C139" s="85">
        <f>+IFERROR(INDEX('PSW DF Calc'!N:N,MATCH(G139,'PSW DF Calc'!A:A,0)),0)</f>
        <v>0</v>
      </c>
      <c r="D139" s="85">
        <f t="shared" si="15"/>
        <v>1.32</v>
      </c>
      <c r="G139" s="188"/>
    </row>
    <row r="140" spans="1:7" x14ac:dyDescent="0.25">
      <c r="A140" t="s">
        <v>357</v>
      </c>
      <c r="B140" s="183">
        <v>39.68</v>
      </c>
      <c r="C140" s="85">
        <f>+IFERROR(INDEX('PSW DF Calc'!N:N,MATCH(G140,'PSW DF Calc'!A:A,0)),0)</f>
        <v>0</v>
      </c>
      <c r="D140" s="85">
        <f t="shared" si="15"/>
        <v>39.68</v>
      </c>
      <c r="G140" s="188"/>
    </row>
    <row r="141" spans="1:7" x14ac:dyDescent="0.25">
      <c r="B141" s="183"/>
      <c r="C141" s="85"/>
      <c r="D141" s="182"/>
      <c r="G141" s="188"/>
    </row>
    <row r="142" spans="1:7" x14ac:dyDescent="0.25">
      <c r="A142" t="s">
        <v>358</v>
      </c>
      <c r="B142" s="183">
        <v>5.68</v>
      </c>
      <c r="C142" s="85">
        <f>+IFERROR(INDEX('PSW DF Calc'!N:N,MATCH(G142,'PSW DF Calc'!A:A,0)),0)</f>
        <v>0</v>
      </c>
      <c r="D142" s="85">
        <f t="shared" ref="D142:D143" si="16">+C142+B142</f>
        <v>5.68</v>
      </c>
      <c r="G142" s="188"/>
    </row>
    <row r="143" spans="1:7" x14ac:dyDescent="0.25">
      <c r="A143" t="s">
        <v>359</v>
      </c>
      <c r="B143" s="183">
        <v>5.68</v>
      </c>
      <c r="C143" s="85">
        <f>+IFERROR(INDEX('PSW DF Calc'!N:N,MATCH(G143,'PSW DF Calc'!A:A,0)),0)</f>
        <v>0</v>
      </c>
      <c r="D143" s="85">
        <f t="shared" si="16"/>
        <v>5.68</v>
      </c>
      <c r="G143" s="188"/>
    </row>
    <row r="144" spans="1:7" x14ac:dyDescent="0.25">
      <c r="B144" s="183"/>
      <c r="C144" s="85"/>
      <c r="D144" s="182"/>
      <c r="G144" s="188"/>
    </row>
    <row r="145" spans="1:7" x14ac:dyDescent="0.25">
      <c r="A145" s="185" t="s">
        <v>360</v>
      </c>
      <c r="B145" s="183"/>
      <c r="C145" s="85"/>
      <c r="D145" s="85"/>
      <c r="G145" s="188"/>
    </row>
    <row r="146" spans="1:7" x14ac:dyDescent="0.25">
      <c r="A146" t="s">
        <v>347</v>
      </c>
      <c r="B146" s="183">
        <v>40</v>
      </c>
      <c r="C146" s="85">
        <f>+IFERROR(INDEX('PSW DF Calc'!N:N,MATCH(G146,'PSW DF Calc'!A:A,0)),0)</f>
        <v>0.72938553267358086</v>
      </c>
      <c r="D146" s="85">
        <f t="shared" ref="D146:D150" si="17">+C146+B146</f>
        <v>40.729385532673582</v>
      </c>
      <c r="G146" s="189" t="s">
        <v>62</v>
      </c>
    </row>
    <row r="147" spans="1:7" x14ac:dyDescent="0.25">
      <c r="A147" t="s">
        <v>348</v>
      </c>
      <c r="B147" s="183">
        <v>14.31</v>
      </c>
      <c r="C147" s="85">
        <f>+IFERROR(INDEX('PSW DF Calc'!N:N,MATCH(G147,'PSW DF Calc'!A:A,0)),0)</f>
        <v>0.27424896028526635</v>
      </c>
      <c r="D147" s="85">
        <f t="shared" si="17"/>
        <v>14.584248960285267</v>
      </c>
      <c r="G147" s="189" t="s">
        <v>63</v>
      </c>
    </row>
    <row r="148" spans="1:7" x14ac:dyDescent="0.25">
      <c r="A148" t="s">
        <v>349</v>
      </c>
      <c r="B148" s="183">
        <v>16.579999999999998</v>
      </c>
      <c r="C148" s="85">
        <f>+IFERROR(INDEX('PSW DF Calc'!N:N,MATCH(G148,'PSW DF Calc'!A:A,0)),0)</f>
        <v>0.39678572977442794</v>
      </c>
      <c r="D148" s="85">
        <f t="shared" si="17"/>
        <v>16.976785729774427</v>
      </c>
      <c r="G148" s="189" t="s">
        <v>65</v>
      </c>
    </row>
    <row r="149" spans="1:7" x14ac:dyDescent="0.25">
      <c r="A149" t="s">
        <v>350</v>
      </c>
      <c r="B149" s="183">
        <v>15.35</v>
      </c>
      <c r="C149" s="85">
        <f>+IFERROR(INDEX('PSW DF Calc'!N:N,MATCH(G149,'PSW DF Calc'!A:A,0)),0)</f>
        <v>0.2975892973308209</v>
      </c>
      <c r="D149" s="85">
        <f t="shared" si="17"/>
        <v>15.647589297330821</v>
      </c>
      <c r="G149" s="189" t="s">
        <v>64</v>
      </c>
    </row>
    <row r="150" spans="1:7" x14ac:dyDescent="0.25">
      <c r="A150" t="s">
        <v>351</v>
      </c>
      <c r="B150" s="183">
        <v>17.149999999999999</v>
      </c>
      <c r="C150" s="85">
        <f>+IFERROR(INDEX('PSW DF Calc'!N:N,MATCH(G150,'PSW DF Calc'!A:A,0)),0)</f>
        <v>0.44930148812692572</v>
      </c>
      <c r="D150" s="85">
        <f t="shared" si="17"/>
        <v>17.599301488126926</v>
      </c>
      <c r="G150" s="189" t="s">
        <v>66</v>
      </c>
    </row>
    <row r="151" spans="1:7" x14ac:dyDescent="0.25">
      <c r="B151" s="183"/>
      <c r="C151" s="85"/>
      <c r="D151" s="85"/>
      <c r="G151" s="188"/>
    </row>
    <row r="152" spans="1:7" x14ac:dyDescent="0.25">
      <c r="A152" s="165" t="s">
        <v>361</v>
      </c>
      <c r="B152" s="183"/>
      <c r="G152" s="188"/>
    </row>
    <row r="153" spans="1:7" x14ac:dyDescent="0.25">
      <c r="A153" s="185" t="s">
        <v>362</v>
      </c>
      <c r="B153" s="183"/>
      <c r="G153" s="188"/>
    </row>
    <row r="154" spans="1:7" x14ac:dyDescent="0.25">
      <c r="A154" t="s">
        <v>363</v>
      </c>
      <c r="B154" s="183">
        <v>78.94</v>
      </c>
      <c r="C154" s="85">
        <f>+IFERROR(INDEX('PSW DF Calc'!N:N,MATCH(G154,'PSW DF Calc'!A:A,0)),0)</f>
        <v>0</v>
      </c>
      <c r="D154" s="85">
        <f t="shared" ref="D154:D155" si="18">+C154+B154</f>
        <v>78.94</v>
      </c>
      <c r="E154" s="85"/>
      <c r="G154" s="188"/>
    </row>
    <row r="155" spans="1:7" x14ac:dyDescent="0.25">
      <c r="A155" t="s">
        <v>364</v>
      </c>
      <c r="B155" s="183">
        <v>78.94</v>
      </c>
      <c r="C155" s="85">
        <f>+IFERROR(INDEX('PSW DF Calc'!N:N,MATCH(G155,'PSW DF Calc'!A:A,0)),0)</f>
        <v>0</v>
      </c>
      <c r="D155" s="85">
        <f t="shared" si="18"/>
        <v>78.94</v>
      </c>
      <c r="E155" s="85"/>
      <c r="G155" s="188"/>
    </row>
    <row r="156" spans="1:7" x14ac:dyDescent="0.25">
      <c r="B156" s="183"/>
      <c r="C156" s="85"/>
      <c r="D156" s="85"/>
      <c r="E156" s="85"/>
      <c r="G156" s="188"/>
    </row>
    <row r="157" spans="1:7" x14ac:dyDescent="0.25">
      <c r="A157" s="185" t="s">
        <v>365</v>
      </c>
      <c r="C157" s="85"/>
      <c r="D157" s="85"/>
      <c r="E157" s="85"/>
      <c r="G157" s="188"/>
    </row>
    <row r="158" spans="1:7" x14ac:dyDescent="0.25">
      <c r="A158" t="s">
        <v>363</v>
      </c>
      <c r="B158" s="183">
        <v>213.72</v>
      </c>
      <c r="C158" s="85">
        <f>+IFERROR(INDEX('PSW DF Calc'!N:N,MATCH(G158,'PSW DF Calc'!A:A,0)),0)</f>
        <v>0</v>
      </c>
      <c r="D158" s="85">
        <f t="shared" ref="D158:D159" si="19">+C158+B158</f>
        <v>213.72</v>
      </c>
      <c r="E158" s="85"/>
      <c r="G158" s="188"/>
    </row>
    <row r="159" spans="1:7" x14ac:dyDescent="0.25">
      <c r="A159" t="s">
        <v>364</v>
      </c>
      <c r="B159" s="183">
        <v>252.6</v>
      </c>
      <c r="C159" s="85">
        <f>+IFERROR(INDEX('PSW DF Calc'!N:N,MATCH(G159,'PSW DF Calc'!A:A,0)),0)</f>
        <v>0</v>
      </c>
      <c r="D159" s="85">
        <f t="shared" si="19"/>
        <v>252.6</v>
      </c>
      <c r="E159" s="85"/>
      <c r="G159" s="188"/>
    </row>
    <row r="160" spans="1:7" x14ac:dyDescent="0.25">
      <c r="B160" s="183"/>
      <c r="C160" s="85"/>
      <c r="D160" s="85"/>
      <c r="E160" s="85"/>
      <c r="G160" s="188"/>
    </row>
    <row r="161" spans="1:7" x14ac:dyDescent="0.25">
      <c r="A161" s="185" t="s">
        <v>366</v>
      </c>
      <c r="E161" s="85"/>
      <c r="G161" s="188"/>
    </row>
    <row r="162" spans="1:7" x14ac:dyDescent="0.25">
      <c r="A162" t="s">
        <v>363</v>
      </c>
      <c r="B162" s="183">
        <v>213.72</v>
      </c>
      <c r="C162" s="85">
        <f>+IFERROR(INDEX('PSW DF Calc'!N:N,MATCH(G162,'PSW DF Calc'!A:A,0)),0)</f>
        <v>0</v>
      </c>
      <c r="D162" s="85">
        <f t="shared" ref="D162:D163" si="20">+C162+B162</f>
        <v>213.72</v>
      </c>
      <c r="E162" s="85"/>
      <c r="G162" s="188"/>
    </row>
    <row r="163" spans="1:7" x14ac:dyDescent="0.25">
      <c r="A163" t="s">
        <v>364</v>
      </c>
      <c r="B163" s="183">
        <v>252.6</v>
      </c>
      <c r="C163" s="85">
        <f>+IFERROR(INDEX('PSW DF Calc'!N:N,MATCH(G163,'PSW DF Calc'!A:A,0)),0)</f>
        <v>0</v>
      </c>
      <c r="D163" s="85">
        <f t="shared" si="20"/>
        <v>252.6</v>
      </c>
      <c r="E163" s="85"/>
      <c r="G163" s="188"/>
    </row>
    <row r="164" spans="1:7" x14ac:dyDescent="0.25">
      <c r="B164" s="183"/>
      <c r="C164" s="85"/>
      <c r="D164" s="85"/>
      <c r="E164" s="85"/>
      <c r="G164" s="188"/>
    </row>
    <row r="165" spans="1:7" x14ac:dyDescent="0.25">
      <c r="A165" s="185" t="s">
        <v>367</v>
      </c>
      <c r="E165" s="85"/>
      <c r="G165" s="188"/>
    </row>
    <row r="166" spans="1:7" x14ac:dyDescent="0.25">
      <c r="A166" t="s">
        <v>363</v>
      </c>
      <c r="B166" s="183">
        <v>2.63</v>
      </c>
      <c r="C166" s="85">
        <f>+IFERROR(INDEX('PSW DF Calc'!N:N,MATCH(G166,'PSW DF Calc'!A:A,0)),0)</f>
        <v>0</v>
      </c>
      <c r="D166" s="85">
        <f t="shared" ref="D166:D167" si="21">+C166+B166</f>
        <v>2.63</v>
      </c>
      <c r="E166" s="85"/>
      <c r="G166" s="188"/>
    </row>
    <row r="167" spans="1:7" x14ac:dyDescent="0.25">
      <c r="A167" t="s">
        <v>364</v>
      </c>
      <c r="B167" s="183">
        <v>2.63</v>
      </c>
      <c r="C167" s="85">
        <f>+IFERROR(INDEX('PSW DF Calc'!N:N,MATCH(G167,'PSW DF Calc'!A:A,0)),0)</f>
        <v>0</v>
      </c>
      <c r="D167" s="85">
        <f t="shared" si="21"/>
        <v>2.63</v>
      </c>
      <c r="E167" s="85"/>
      <c r="G167" s="188"/>
    </row>
    <row r="168" spans="1:7" x14ac:dyDescent="0.25">
      <c r="B168" s="183"/>
      <c r="C168" s="85"/>
      <c r="D168" s="85"/>
      <c r="E168" s="85"/>
      <c r="G168" s="188"/>
    </row>
    <row r="169" spans="1:7" x14ac:dyDescent="0.25">
      <c r="A169" s="185" t="s">
        <v>368</v>
      </c>
      <c r="E169" s="85"/>
      <c r="G169" s="188"/>
    </row>
    <row r="170" spans="1:7" x14ac:dyDescent="0.25">
      <c r="A170" t="s">
        <v>363</v>
      </c>
      <c r="B170" s="183">
        <v>79.31</v>
      </c>
      <c r="C170" s="85">
        <f>+IFERROR(INDEX('PSW DF Calc'!N:N,MATCH(G170,'PSW DF Calc'!A:A,0)),0)</f>
        <v>0</v>
      </c>
      <c r="D170" s="85">
        <f t="shared" ref="D170:D171" si="22">+C170+B170</f>
        <v>79.31</v>
      </c>
      <c r="E170" s="85"/>
      <c r="G170" s="188"/>
    </row>
    <row r="171" spans="1:7" x14ac:dyDescent="0.25">
      <c r="A171" t="s">
        <v>364</v>
      </c>
      <c r="B171" s="183">
        <v>79.31</v>
      </c>
      <c r="C171" s="85">
        <f>+IFERROR(INDEX('PSW DF Calc'!N:N,MATCH(G171,'PSW DF Calc'!A:A,0)),0)</f>
        <v>0</v>
      </c>
      <c r="D171" s="85">
        <f t="shared" si="22"/>
        <v>79.31</v>
      </c>
      <c r="E171" s="85"/>
      <c r="G171" s="188"/>
    </row>
    <row r="172" spans="1:7" x14ac:dyDescent="0.25">
      <c r="B172" s="183"/>
      <c r="C172" s="85"/>
      <c r="D172" s="85"/>
      <c r="E172" s="85"/>
      <c r="G172" s="188"/>
    </row>
    <row r="173" spans="1:7" x14ac:dyDescent="0.25">
      <c r="A173" t="s">
        <v>369</v>
      </c>
      <c r="B173" s="183">
        <v>2.63</v>
      </c>
      <c r="C173" s="85">
        <f>+IFERROR(INDEX('PSW DF Calc'!N:N,MATCH(G173,'PSW DF Calc'!A:A,0)),0)</f>
        <v>0</v>
      </c>
      <c r="D173" s="85">
        <f>+C173+B173</f>
        <v>2.63</v>
      </c>
      <c r="E173" s="85"/>
      <c r="G173" s="188"/>
    </row>
    <row r="174" spans="1:7" x14ac:dyDescent="0.25">
      <c r="B174" s="183"/>
      <c r="C174" s="85"/>
      <c r="D174" s="85"/>
      <c r="E174" s="85"/>
      <c r="G174" s="188"/>
    </row>
    <row r="175" spans="1:7" x14ac:dyDescent="0.25">
      <c r="A175" t="s">
        <v>370</v>
      </c>
      <c r="B175" s="183">
        <v>5.68</v>
      </c>
      <c r="C175" s="85">
        <f>+IFERROR(INDEX('PSW DF Calc'!N:N,MATCH(G175,'PSW DF Calc'!A:A,0)),0)</f>
        <v>0</v>
      </c>
      <c r="D175" s="85">
        <f t="shared" ref="D175:D182" si="23">+C175+B175</f>
        <v>5.68</v>
      </c>
      <c r="E175" s="85"/>
      <c r="G175" s="188"/>
    </row>
    <row r="176" spans="1:7" x14ac:dyDescent="0.25">
      <c r="B176" s="183"/>
      <c r="C176" s="85"/>
      <c r="D176" s="85"/>
      <c r="E176" s="85"/>
      <c r="G176" s="188"/>
    </row>
    <row r="177" spans="1:7" x14ac:dyDescent="0.25">
      <c r="A177" s="165" t="s">
        <v>371</v>
      </c>
      <c r="B177" s="183"/>
      <c r="C177" s="85"/>
      <c r="D177" s="85"/>
      <c r="E177" s="85"/>
      <c r="G177" s="188"/>
    </row>
    <row r="178" spans="1:7" x14ac:dyDescent="0.25">
      <c r="A178" s="185" t="s">
        <v>362</v>
      </c>
      <c r="B178" s="183"/>
      <c r="C178" s="85"/>
      <c r="D178" s="85"/>
      <c r="E178" s="85"/>
      <c r="G178" s="188"/>
    </row>
    <row r="179" spans="1:7" x14ac:dyDescent="0.25">
      <c r="A179" t="s">
        <v>372</v>
      </c>
      <c r="B179" s="183">
        <v>373.64</v>
      </c>
      <c r="C179" s="85">
        <f>+IFERROR(INDEX('PSW DF Calc'!N:N,MATCH(G179,'PSW DF Calc'!A:A,0)),0)</f>
        <v>0</v>
      </c>
      <c r="D179" s="85">
        <f t="shared" si="23"/>
        <v>373.64</v>
      </c>
      <c r="E179" s="85"/>
      <c r="G179" s="188"/>
    </row>
    <row r="180" spans="1:7" x14ac:dyDescent="0.25">
      <c r="A180" s="185"/>
      <c r="B180" s="183"/>
      <c r="C180" s="85"/>
      <c r="D180" s="85"/>
      <c r="E180" s="85"/>
      <c r="G180" s="188"/>
    </row>
    <row r="181" spans="1:7" x14ac:dyDescent="0.25">
      <c r="A181" s="185" t="s">
        <v>365</v>
      </c>
      <c r="B181" s="183"/>
      <c r="C181" s="85"/>
      <c r="D181" s="85"/>
      <c r="E181" s="85"/>
      <c r="G181" s="188"/>
    </row>
    <row r="182" spans="1:7" x14ac:dyDescent="0.25">
      <c r="A182" t="s">
        <v>372</v>
      </c>
      <c r="B182" s="183">
        <v>233.37</v>
      </c>
      <c r="C182" s="85">
        <f>+IFERROR(INDEX('PSW DF Calc'!N:N,MATCH(G182,'PSW DF Calc'!A:A,0)),0)</f>
        <v>0</v>
      </c>
      <c r="D182" s="85">
        <f t="shared" si="23"/>
        <v>233.37</v>
      </c>
      <c r="E182" s="85"/>
      <c r="G182" s="188"/>
    </row>
    <row r="183" spans="1:7" x14ac:dyDescent="0.25">
      <c r="B183" s="183"/>
      <c r="C183" s="85"/>
      <c r="D183" s="85"/>
      <c r="E183" s="85"/>
      <c r="G183" s="188"/>
    </row>
    <row r="184" spans="1:7" x14ac:dyDescent="0.25">
      <c r="A184" t="s">
        <v>369</v>
      </c>
      <c r="B184" s="183">
        <v>2.63</v>
      </c>
      <c r="C184" s="85">
        <f>+IFERROR(INDEX('PSW DF Calc'!N:N,MATCH(G184,'PSW DF Calc'!A:A,0)),0)</f>
        <v>0</v>
      </c>
      <c r="D184" s="85">
        <f>+C184+B184</f>
        <v>2.63</v>
      </c>
      <c r="E184" s="85"/>
      <c r="G184" s="188"/>
    </row>
    <row r="185" spans="1:7" x14ac:dyDescent="0.25">
      <c r="A185" t="s">
        <v>370</v>
      </c>
      <c r="B185" s="183">
        <v>5.68</v>
      </c>
      <c r="C185" s="85">
        <f>+IFERROR(INDEX('PSW DF Calc'!N:N,MATCH(G185,'PSW DF Calc'!A:A,0)),0)</f>
        <v>0</v>
      </c>
      <c r="D185" s="85">
        <f t="shared" ref="D185" si="24">+C185+B185</f>
        <v>5.68</v>
      </c>
      <c r="E185" s="85"/>
      <c r="G185" s="188"/>
    </row>
    <row r="186" spans="1:7" x14ac:dyDescent="0.25">
      <c r="B186" s="183"/>
      <c r="C186" s="85"/>
      <c r="D186" s="85"/>
      <c r="E186" s="85"/>
      <c r="G186" s="188"/>
    </row>
    <row r="187" spans="1:7" x14ac:dyDescent="0.25">
      <c r="A187" s="165" t="s">
        <v>373</v>
      </c>
      <c r="E187" s="85"/>
      <c r="G187" s="188"/>
    </row>
    <row r="188" spans="1:7" x14ac:dyDescent="0.25">
      <c r="A188" s="185" t="s">
        <v>374</v>
      </c>
      <c r="E188" s="85"/>
      <c r="G188" s="188"/>
    </row>
    <row r="189" spans="1:7" x14ac:dyDescent="0.25">
      <c r="A189" t="s">
        <v>363</v>
      </c>
      <c r="B189" s="183">
        <v>327.06</v>
      </c>
      <c r="C189" s="85">
        <f>+IFERROR(INDEX('PSW DF Calc'!N:N,MATCH(G189,'PSW DF Calc'!A:A,0)),0)</f>
        <v>0</v>
      </c>
      <c r="D189" s="85">
        <f t="shared" ref="D189:D190" si="25">+C189+B189</f>
        <v>327.06</v>
      </c>
      <c r="E189" s="85"/>
      <c r="G189" s="188"/>
    </row>
    <row r="190" spans="1:7" x14ac:dyDescent="0.25">
      <c r="A190" t="s">
        <v>375</v>
      </c>
      <c r="B190" s="183">
        <v>327.06</v>
      </c>
      <c r="C190" s="85">
        <f>+IFERROR(INDEX('PSW DF Calc'!N:N,MATCH(G190,'PSW DF Calc'!A:A,0)),0)</f>
        <v>0</v>
      </c>
      <c r="D190" s="85">
        <f t="shared" si="25"/>
        <v>327.06</v>
      </c>
      <c r="E190" s="85"/>
      <c r="G190" s="188"/>
    </row>
    <row r="191" spans="1:7" x14ac:dyDescent="0.25">
      <c r="B191" s="183"/>
      <c r="C191" s="85"/>
      <c r="D191" s="85"/>
      <c r="E191" s="85"/>
      <c r="G191" s="188"/>
    </row>
    <row r="192" spans="1:7" x14ac:dyDescent="0.25">
      <c r="A192" t="s">
        <v>369</v>
      </c>
      <c r="B192" s="183">
        <v>2.63</v>
      </c>
      <c r="C192" s="85">
        <f>+IFERROR(INDEX('PSW DF Calc'!N:N,MATCH(G192,'PSW DF Calc'!A:A,0)),0)</f>
        <v>0</v>
      </c>
      <c r="D192" s="85">
        <f>+C192+B192</f>
        <v>2.63</v>
      </c>
      <c r="E192" s="85"/>
      <c r="G192" s="188"/>
    </row>
    <row r="193" spans="1:7" x14ac:dyDescent="0.25">
      <c r="A193" t="s">
        <v>370</v>
      </c>
      <c r="B193" s="183">
        <v>5.68</v>
      </c>
      <c r="C193" s="85">
        <f>+IFERROR(INDEX('PSW DF Calc'!N:N,MATCH(G193,'PSW DF Calc'!A:A,0)),0)</f>
        <v>0</v>
      </c>
      <c r="D193" s="85">
        <f t="shared" ref="D193" si="26">+C193+B193</f>
        <v>5.68</v>
      </c>
      <c r="E193" s="85"/>
      <c r="G193" s="188"/>
    </row>
    <row r="194" spans="1:7" x14ac:dyDescent="0.25">
      <c r="B194" s="85"/>
      <c r="C194" s="85">
        <f>SUM(C9:C193)</f>
        <v>99.052316462117346</v>
      </c>
      <c r="D194" s="85"/>
      <c r="E194" s="85"/>
    </row>
    <row r="195" spans="1:7" x14ac:dyDescent="0.25">
      <c r="B195" s="85"/>
      <c r="C195" s="85"/>
      <c r="D195" s="85"/>
      <c r="E195" s="85"/>
    </row>
    <row r="196" spans="1:7" x14ac:dyDescent="0.25">
      <c r="B196" s="85"/>
      <c r="C196" s="85"/>
      <c r="D196" s="85"/>
      <c r="E196" s="85"/>
    </row>
    <row r="197" spans="1:7" x14ac:dyDescent="0.25">
      <c r="B197" s="85"/>
      <c r="C197" s="85"/>
      <c r="D197" s="85"/>
      <c r="E197" s="85"/>
    </row>
    <row r="198" spans="1:7" x14ac:dyDescent="0.25">
      <c r="B198" s="85"/>
      <c r="C198" s="85"/>
      <c r="D198" s="85"/>
      <c r="E198" s="85"/>
    </row>
    <row r="199" spans="1:7" x14ac:dyDescent="0.25">
      <c r="B199" s="85"/>
      <c r="C199" s="85"/>
      <c r="D199" s="85"/>
      <c r="E199" s="85"/>
    </row>
    <row r="200" spans="1:7" x14ac:dyDescent="0.25">
      <c r="B200" s="85"/>
      <c r="C200" s="85"/>
      <c r="D200" s="85"/>
      <c r="E200" s="85"/>
    </row>
    <row r="201" spans="1:7" x14ac:dyDescent="0.25">
      <c r="B201" s="85"/>
      <c r="C201" s="85"/>
      <c r="D201" s="85"/>
      <c r="E201" s="85"/>
    </row>
    <row r="202" spans="1:7" x14ac:dyDescent="0.25">
      <c r="B202" s="85"/>
      <c r="C202" s="85"/>
      <c r="D202" s="85"/>
      <c r="E202" s="85"/>
    </row>
    <row r="203" spans="1:7" x14ac:dyDescent="0.25">
      <c r="B203" s="85"/>
      <c r="C203" s="85"/>
      <c r="D203" s="85"/>
      <c r="E203" s="85"/>
    </row>
    <row r="204" spans="1:7" x14ac:dyDescent="0.25">
      <c r="B204" s="85"/>
      <c r="C204" s="85"/>
      <c r="D204" s="85"/>
      <c r="E204" s="85"/>
    </row>
    <row r="205" spans="1:7" x14ac:dyDescent="0.25">
      <c r="B205" s="85"/>
      <c r="C205" s="85"/>
      <c r="D205" s="85"/>
      <c r="E205" s="85"/>
    </row>
    <row r="206" spans="1:7" x14ac:dyDescent="0.25">
      <c r="B206" s="85"/>
      <c r="C206" s="85"/>
      <c r="D206" s="85"/>
      <c r="E206" s="85"/>
    </row>
    <row r="207" spans="1:7" x14ac:dyDescent="0.25">
      <c r="B207" s="85"/>
      <c r="C207" s="85"/>
      <c r="D207" s="85"/>
      <c r="E207" s="85"/>
    </row>
    <row r="208" spans="1:7" x14ac:dyDescent="0.25">
      <c r="B208" s="85"/>
      <c r="C208" s="85"/>
      <c r="D208" s="85"/>
      <c r="E208" s="85"/>
    </row>
    <row r="209" spans="2:5" x14ac:dyDescent="0.25">
      <c r="B209" s="85"/>
      <c r="C209" s="85"/>
      <c r="D209" s="85"/>
      <c r="E209" s="85"/>
    </row>
    <row r="210" spans="2:5" x14ac:dyDescent="0.25">
      <c r="B210" s="85"/>
      <c r="C210" s="85"/>
      <c r="D210" s="85"/>
      <c r="E210" s="85"/>
    </row>
    <row r="211" spans="2:5" x14ac:dyDescent="0.25">
      <c r="B211" s="85"/>
      <c r="C211" s="85"/>
      <c r="D211" s="85"/>
      <c r="E211" s="85"/>
    </row>
    <row r="212" spans="2:5" x14ac:dyDescent="0.25">
      <c r="B212" s="85"/>
      <c r="C212" s="85"/>
      <c r="D212" s="85"/>
      <c r="E212" s="85"/>
    </row>
    <row r="213" spans="2:5" x14ac:dyDescent="0.25">
      <c r="B213" s="85"/>
      <c r="C213" s="85"/>
      <c r="D213" s="85"/>
      <c r="E213" s="85"/>
    </row>
    <row r="214" spans="2:5" x14ac:dyDescent="0.25">
      <c r="B214" s="85"/>
      <c r="C214" s="85"/>
      <c r="D214" s="85"/>
      <c r="E214" s="85"/>
    </row>
    <row r="215" spans="2:5" x14ac:dyDescent="0.25">
      <c r="B215" s="85"/>
      <c r="C215" s="85"/>
      <c r="D215" s="85"/>
      <c r="E215" s="85"/>
    </row>
    <row r="216" spans="2:5" x14ac:dyDescent="0.25">
      <c r="B216" s="85"/>
      <c r="C216" s="85"/>
      <c r="D216" s="85"/>
      <c r="E216" s="85"/>
    </row>
    <row r="217" spans="2:5" x14ac:dyDescent="0.25">
      <c r="B217" s="85"/>
      <c r="C217" s="85"/>
      <c r="D217" s="85"/>
      <c r="E217" s="85"/>
    </row>
    <row r="218" spans="2:5" x14ac:dyDescent="0.25">
      <c r="B218" s="85"/>
      <c r="C218" s="85"/>
      <c r="D218" s="85"/>
      <c r="E218" s="85"/>
    </row>
    <row r="219" spans="2:5" x14ac:dyDescent="0.25">
      <c r="B219" s="85"/>
      <c r="C219" s="85"/>
      <c r="D219" s="85"/>
      <c r="E219" s="85"/>
    </row>
    <row r="220" spans="2:5" x14ac:dyDescent="0.25">
      <c r="B220" s="85"/>
      <c r="C220" s="85"/>
      <c r="D220" s="85"/>
      <c r="E220" s="85"/>
    </row>
    <row r="221" spans="2:5" x14ac:dyDescent="0.25">
      <c r="B221" s="85"/>
      <c r="C221" s="85"/>
      <c r="D221" s="85"/>
      <c r="E221" s="85"/>
    </row>
    <row r="222" spans="2:5" x14ac:dyDescent="0.25">
      <c r="B222" s="85"/>
      <c r="C222" s="85"/>
      <c r="D222" s="85"/>
      <c r="E222" s="85"/>
    </row>
    <row r="223" spans="2:5" x14ac:dyDescent="0.25">
      <c r="B223" s="85"/>
      <c r="C223" s="85"/>
      <c r="D223" s="85"/>
      <c r="E223" s="85"/>
    </row>
    <row r="224" spans="2:5" x14ac:dyDescent="0.25">
      <c r="B224" s="85"/>
      <c r="C224" s="85"/>
      <c r="D224" s="85"/>
      <c r="E224" s="85"/>
    </row>
    <row r="225" spans="2:5" x14ac:dyDescent="0.25">
      <c r="B225" s="85"/>
      <c r="C225" s="85"/>
      <c r="D225" s="85"/>
      <c r="E225" s="85"/>
    </row>
    <row r="226" spans="2:5" x14ac:dyDescent="0.25">
      <c r="B226" s="85"/>
      <c r="C226" s="85"/>
      <c r="D226" s="85"/>
      <c r="E226" s="85"/>
    </row>
    <row r="227" spans="2:5" x14ac:dyDescent="0.25">
      <c r="B227" s="85"/>
      <c r="C227" s="85"/>
      <c r="D227" s="85"/>
      <c r="E227" s="85"/>
    </row>
    <row r="228" spans="2:5" x14ac:dyDescent="0.25">
      <c r="B228" s="85"/>
      <c r="C228" s="85"/>
      <c r="D228" s="85"/>
      <c r="E228" s="85"/>
    </row>
    <row r="229" spans="2:5" x14ac:dyDescent="0.25">
      <c r="B229" s="85"/>
      <c r="C229" s="85"/>
      <c r="D229" s="85"/>
      <c r="E229" s="85"/>
    </row>
    <row r="230" spans="2:5" x14ac:dyDescent="0.25">
      <c r="B230" s="85"/>
      <c r="C230" s="85"/>
      <c r="D230" s="85"/>
      <c r="E230" s="85"/>
    </row>
    <row r="231" spans="2:5" x14ac:dyDescent="0.25">
      <c r="B231" s="85"/>
      <c r="C231" s="85"/>
      <c r="D231" s="85"/>
      <c r="E231" s="85"/>
    </row>
    <row r="232" spans="2:5" x14ac:dyDescent="0.25">
      <c r="B232" s="85"/>
      <c r="C232" s="85"/>
      <c r="D232" s="85"/>
      <c r="E232" s="85"/>
    </row>
    <row r="233" spans="2:5" x14ac:dyDescent="0.25">
      <c r="B233" s="85"/>
      <c r="C233" s="85"/>
      <c r="D233" s="85"/>
      <c r="E233" s="85"/>
    </row>
    <row r="234" spans="2:5" x14ac:dyDescent="0.25">
      <c r="B234" s="85"/>
      <c r="C234" s="85"/>
      <c r="D234" s="85"/>
      <c r="E234" s="85"/>
    </row>
    <row r="235" spans="2:5" x14ac:dyDescent="0.25">
      <c r="B235" s="85"/>
      <c r="C235" s="85"/>
      <c r="D235" s="85"/>
      <c r="E235" s="85"/>
    </row>
    <row r="236" spans="2:5" x14ac:dyDescent="0.25">
      <c r="B236" s="85"/>
      <c r="C236" s="85"/>
      <c r="D236" s="85"/>
      <c r="E236" s="85"/>
    </row>
    <row r="237" spans="2:5" x14ac:dyDescent="0.25">
      <c r="B237" s="85"/>
      <c r="C237" s="85"/>
      <c r="D237" s="85"/>
      <c r="E237" s="85"/>
    </row>
    <row r="238" spans="2:5" x14ac:dyDescent="0.25">
      <c r="B238" s="85"/>
      <c r="C238" s="85"/>
      <c r="D238" s="85"/>
      <c r="E238" s="85"/>
    </row>
    <row r="239" spans="2:5" x14ac:dyDescent="0.25">
      <c r="B239" s="85"/>
      <c r="C239" s="85"/>
      <c r="D239" s="85"/>
      <c r="E239" s="85"/>
    </row>
    <row r="240" spans="2:5" x14ac:dyDescent="0.25">
      <c r="B240" s="85"/>
      <c r="C240" s="85"/>
      <c r="D240" s="85"/>
      <c r="E240" s="85"/>
    </row>
    <row r="241" spans="2:5" x14ac:dyDescent="0.25">
      <c r="B241" s="85"/>
      <c r="C241" s="85"/>
      <c r="D241" s="85"/>
      <c r="E241" s="85"/>
    </row>
    <row r="242" spans="2:5" x14ac:dyDescent="0.25">
      <c r="B242" s="85"/>
      <c r="C242" s="85"/>
      <c r="D242" s="85"/>
      <c r="E242" s="85"/>
    </row>
    <row r="243" spans="2:5" x14ac:dyDescent="0.25">
      <c r="B243" s="85"/>
      <c r="C243" s="85"/>
      <c r="D243" s="85"/>
      <c r="E243" s="85"/>
    </row>
    <row r="244" spans="2:5" x14ac:dyDescent="0.25">
      <c r="B244" s="85"/>
      <c r="C244" s="85"/>
      <c r="D244" s="85"/>
      <c r="E244" s="85"/>
    </row>
    <row r="245" spans="2:5" x14ac:dyDescent="0.25">
      <c r="B245" s="85"/>
      <c r="C245" s="85"/>
      <c r="D245" s="85"/>
      <c r="E245" s="85"/>
    </row>
    <row r="246" spans="2:5" x14ac:dyDescent="0.25">
      <c r="B246" s="85"/>
      <c r="C246" s="85"/>
      <c r="D246" s="85"/>
      <c r="E246" s="85"/>
    </row>
    <row r="247" spans="2:5" x14ac:dyDescent="0.25">
      <c r="B247" s="85"/>
      <c r="C247" s="85"/>
      <c r="D247" s="85"/>
      <c r="E247" s="85"/>
    </row>
    <row r="248" spans="2:5" x14ac:dyDescent="0.25">
      <c r="B248" s="85"/>
      <c r="C248" s="85"/>
      <c r="D248" s="85"/>
      <c r="E248" s="85"/>
    </row>
    <row r="249" spans="2:5" x14ac:dyDescent="0.25">
      <c r="B249" s="85"/>
      <c r="C249" s="85"/>
      <c r="D249" s="85"/>
      <c r="E249" s="85"/>
    </row>
    <row r="250" spans="2:5" x14ac:dyDescent="0.25">
      <c r="B250" s="85"/>
      <c r="C250" s="85"/>
      <c r="D250" s="85"/>
      <c r="E250" s="85"/>
    </row>
    <row r="251" spans="2:5" x14ac:dyDescent="0.25">
      <c r="B251" s="85"/>
      <c r="C251" s="85"/>
      <c r="D251" s="85"/>
      <c r="E251" s="85"/>
    </row>
    <row r="252" spans="2:5" x14ac:dyDescent="0.25">
      <c r="B252" s="85"/>
      <c r="C252" s="85"/>
      <c r="D252" s="85"/>
      <c r="E252" s="85"/>
    </row>
    <row r="253" spans="2:5" x14ac:dyDescent="0.25">
      <c r="B253" s="85"/>
      <c r="C253" s="85"/>
      <c r="D253" s="85"/>
      <c r="E253" s="85"/>
    </row>
    <row r="254" spans="2:5" x14ac:dyDescent="0.25">
      <c r="B254" s="85"/>
      <c r="C254" s="85"/>
      <c r="D254" s="85"/>
      <c r="E254" s="85"/>
    </row>
    <row r="255" spans="2:5" x14ac:dyDescent="0.25">
      <c r="B255" s="85"/>
      <c r="C255" s="85"/>
      <c r="D255" s="85"/>
      <c r="E255" s="85"/>
    </row>
    <row r="256" spans="2:5" x14ac:dyDescent="0.25">
      <c r="B256" s="85"/>
      <c r="C256" s="85"/>
      <c r="D256" s="85"/>
      <c r="E256" s="85"/>
    </row>
  </sheetData>
  <autoFilter ref="A6:G193" xr:uid="{6F5DFF89-18D8-4FCF-9042-DC01618A8DD2}"/>
  <conditionalFormatting sqref="F123">
    <cfRule type="duplicateValues" dxfId="84" priority="34"/>
    <cfRule type="duplicateValues" dxfId="83" priority="35"/>
  </conditionalFormatting>
  <conditionalFormatting sqref="G1:G1048576">
    <cfRule type="duplicateValues" dxfId="82" priority="3"/>
  </conditionalFormatting>
  <conditionalFormatting sqref="G41">
    <cfRule type="duplicateValues" dxfId="81" priority="61"/>
    <cfRule type="duplicateValues" dxfId="80" priority="60"/>
  </conditionalFormatting>
  <conditionalFormatting sqref="G42">
    <cfRule type="duplicateValues" dxfId="79" priority="63"/>
    <cfRule type="duplicateValues" dxfId="78" priority="62"/>
  </conditionalFormatting>
  <conditionalFormatting sqref="G43">
    <cfRule type="duplicateValues" dxfId="77" priority="59"/>
    <cfRule type="duplicateValues" dxfId="76" priority="58"/>
  </conditionalFormatting>
  <conditionalFormatting sqref="G44">
    <cfRule type="duplicateValues" dxfId="75" priority="56"/>
    <cfRule type="duplicateValues" dxfId="74" priority="57"/>
  </conditionalFormatting>
  <conditionalFormatting sqref="G45">
    <cfRule type="duplicateValues" dxfId="73" priority="55"/>
    <cfRule type="duplicateValues" dxfId="72" priority="54"/>
  </conditionalFormatting>
  <conditionalFormatting sqref="G46">
    <cfRule type="duplicateValues" dxfId="71" priority="53"/>
    <cfRule type="duplicateValues" dxfId="70" priority="52"/>
  </conditionalFormatting>
  <conditionalFormatting sqref="G47">
    <cfRule type="duplicateValues" dxfId="69" priority="50"/>
    <cfRule type="duplicateValues" dxfId="68" priority="51"/>
  </conditionalFormatting>
  <conditionalFormatting sqref="G54:G55">
    <cfRule type="duplicateValues" dxfId="67" priority="47"/>
    <cfRule type="duplicateValues" dxfId="66" priority="46"/>
  </conditionalFormatting>
  <conditionalFormatting sqref="G56">
    <cfRule type="duplicateValues" dxfId="65" priority="66"/>
  </conditionalFormatting>
  <conditionalFormatting sqref="G59:G60">
    <cfRule type="duplicateValues" dxfId="64" priority="45"/>
    <cfRule type="duplicateValues" dxfId="63" priority="44"/>
  </conditionalFormatting>
  <conditionalFormatting sqref="G64">
    <cfRule type="duplicateValues" dxfId="62" priority="43"/>
    <cfRule type="duplicateValues" dxfId="61" priority="42"/>
  </conditionalFormatting>
  <conditionalFormatting sqref="G83:G84">
    <cfRule type="duplicateValues" dxfId="60" priority="41"/>
    <cfRule type="duplicateValues" dxfId="59" priority="40"/>
  </conditionalFormatting>
  <conditionalFormatting sqref="G85:G87">
    <cfRule type="duplicateValues" dxfId="58" priority="37"/>
    <cfRule type="duplicateValues" dxfId="57" priority="36"/>
  </conditionalFormatting>
  <conditionalFormatting sqref="G88">
    <cfRule type="duplicateValues" dxfId="56" priority="39"/>
    <cfRule type="duplicateValues" dxfId="55" priority="38"/>
  </conditionalFormatting>
  <conditionalFormatting sqref="G123">
    <cfRule type="duplicateValues" dxfId="54" priority="33"/>
    <cfRule type="duplicateValues" dxfId="53" priority="32"/>
  </conditionalFormatting>
  <conditionalFormatting sqref="G124">
    <cfRule type="duplicateValues" dxfId="52" priority="31"/>
    <cfRule type="duplicateValues" dxfId="51" priority="30"/>
  </conditionalFormatting>
  <conditionalFormatting sqref="G125">
    <cfRule type="duplicateValues" dxfId="50" priority="29"/>
    <cfRule type="duplicateValues" dxfId="49" priority="28"/>
  </conditionalFormatting>
  <conditionalFormatting sqref="G126">
    <cfRule type="duplicateValues" dxfId="48" priority="25"/>
    <cfRule type="duplicateValues" dxfId="47" priority="24"/>
  </conditionalFormatting>
  <conditionalFormatting sqref="G127">
    <cfRule type="duplicateValues" dxfId="46" priority="27"/>
    <cfRule type="duplicateValues" dxfId="45" priority="26"/>
  </conditionalFormatting>
  <conditionalFormatting sqref="G130">
    <cfRule type="duplicateValues" dxfId="44" priority="23"/>
    <cfRule type="duplicateValues" dxfId="43" priority="22"/>
  </conditionalFormatting>
  <conditionalFormatting sqref="G131">
    <cfRule type="duplicateValues" dxfId="42" priority="21"/>
    <cfRule type="duplicateValues" dxfId="41" priority="20"/>
  </conditionalFormatting>
  <conditionalFormatting sqref="G132">
    <cfRule type="duplicateValues" dxfId="40" priority="17"/>
    <cfRule type="duplicateValues" dxfId="39" priority="16"/>
  </conditionalFormatting>
  <conditionalFormatting sqref="G133">
    <cfRule type="duplicateValues" dxfId="38" priority="19"/>
    <cfRule type="duplicateValues" dxfId="37" priority="18"/>
  </conditionalFormatting>
  <conditionalFormatting sqref="G134">
    <cfRule type="duplicateValues" dxfId="36" priority="15"/>
    <cfRule type="duplicateValues" dxfId="35" priority="14"/>
  </conditionalFormatting>
  <conditionalFormatting sqref="G138">
    <cfRule type="duplicateValues" dxfId="34" priority="1"/>
    <cfRule type="duplicateValues" dxfId="33" priority="2"/>
  </conditionalFormatting>
  <conditionalFormatting sqref="G146">
    <cfRule type="duplicateValues" dxfId="32" priority="13"/>
    <cfRule type="duplicateValues" dxfId="31" priority="12"/>
  </conditionalFormatting>
  <conditionalFormatting sqref="G147">
    <cfRule type="duplicateValues" dxfId="30" priority="11"/>
    <cfRule type="duplicateValues" dxfId="29" priority="10"/>
  </conditionalFormatting>
  <conditionalFormatting sqref="G148">
    <cfRule type="duplicateValues" dxfId="28" priority="7"/>
    <cfRule type="duplicateValues" dxfId="27" priority="6"/>
  </conditionalFormatting>
  <conditionalFormatting sqref="G149">
    <cfRule type="duplicateValues" dxfId="26" priority="8"/>
    <cfRule type="duplicateValues" dxfId="25" priority="9"/>
  </conditionalFormatting>
  <conditionalFormatting sqref="G150">
    <cfRule type="duplicateValues" dxfId="24" priority="5"/>
    <cfRule type="duplicateValues" dxfId="23" priority="4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77F6BCE6CDD042B3541B64895FE5BC" ma:contentTypeVersion="16" ma:contentTypeDescription="" ma:contentTypeScope="" ma:versionID="832b5d9cef38be42a5a45d90641a5e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2023-06-16T07:00:00+00:00</OpenedDate>
    <SignificantOrder xmlns="dc463f71-b30c-4ab2-9473-d307f9d35888">false</SignificantOrder>
    <Date1 xmlns="dc463f71-b30c-4ab2-9473-d307f9d35888">2023-06-16T07:00:00+00:00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PENINSULA SANITATION SERVICE, INC.</CaseCompanyNames>
    <Nickname xmlns="http://schemas.microsoft.com/sharepoint/v3" xsi:nil="true"/>
    <DocketNumber xmlns="dc463f71-b30c-4ab2-9473-d307f9d35888">230517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FE3CA1C-898D-4A75-9682-F7C14F257C49}"/>
</file>

<file path=customXml/itemProps2.xml><?xml version="1.0" encoding="utf-8"?>
<ds:datastoreItem xmlns:ds="http://schemas.openxmlformats.org/officeDocument/2006/customXml" ds:itemID="{10262116-03DB-4C86-B0F7-3739FFF014B4}"/>
</file>

<file path=customXml/itemProps3.xml><?xml version="1.0" encoding="utf-8"?>
<ds:datastoreItem xmlns:ds="http://schemas.openxmlformats.org/officeDocument/2006/customXml" ds:itemID="{2E352312-01CC-4292-AD8B-16A50CE69903}"/>
</file>

<file path=customXml/itemProps4.xml><?xml version="1.0" encoding="utf-8"?>
<ds:datastoreItem xmlns:ds="http://schemas.openxmlformats.org/officeDocument/2006/customXml" ds:itemID="{3EE814EB-27BE-41C6-8C15-34DE5E4B5A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References</vt:lpstr>
      <vt:lpstr>PSW DF Calc</vt:lpstr>
      <vt:lpstr>Disposal Summary</vt:lpstr>
      <vt:lpstr>Royal Heights DF Calc</vt:lpstr>
      <vt:lpstr>Rate Sheet</vt:lpstr>
      <vt:lpstr>'Disposal Summary'!Print_Area</vt:lpstr>
      <vt:lpstr>References!Print_Area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Waldram</dc:creator>
  <cp:lastModifiedBy>Lindsay Waldram</cp:lastModifiedBy>
  <dcterms:created xsi:type="dcterms:W3CDTF">2023-06-14T05:19:35Z</dcterms:created>
  <dcterms:modified xsi:type="dcterms:W3CDTF">2023-06-16T19:16:52Z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0x0101006E56B4D1795A2E4DB2F0B01679ED314A001477F6BCE6CDD042B3541B64895FE5BC</vt:lpwstr>
  </property>
  <property fmtid="{D5CDD505-2E9C-101B-9397-08002B2CF9AE}" pid="3" name="_docset_NoMedatataSyncRequired">
    <vt:lpwstr>False</vt:lpwstr>
  </property>
</Properties>
</file>