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2\Q3-2022\To File\"/>
    </mc:Choice>
  </mc:AlternateContent>
  <bookViews>
    <workbookView xWindow="-15" yWindow="-15" windowWidth="10080" windowHeight="9540"/>
  </bookViews>
  <sheets>
    <sheet name="07-2022 SOG" sheetId="33" r:id="rId1"/>
    <sheet name="08-2022 SOG" sheetId="34" r:id="rId2"/>
    <sheet name="09-2022 SOG" sheetId="31" r:id="rId3"/>
    <sheet name="12ME 09-2022 SOG" sheetId="32" r:id="rId4"/>
  </sheets>
  <externalReferences>
    <externalReference r:id="rId5"/>
    <externalReference r:id="rId6"/>
    <externalReference r:id="rId7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RdSch_CY">'[3]INPUT TAB'!#REF!</definedName>
    <definedName name="RdSch_PY">'[3]INPUT TAB'!#REF!</definedName>
    <definedName name="RdSch_PY2">'[3]INPUT TAB'!#REF!</definedName>
    <definedName name="Therm_upload">#REF!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62913"/>
</workbook>
</file>

<file path=xl/calcChain.xml><?xml version="1.0" encoding="utf-8"?>
<calcChain xmlns="http://schemas.openxmlformats.org/spreadsheetml/2006/main">
  <c r="G70" i="34" l="1"/>
  <c r="I68" i="34"/>
  <c r="K68" i="34" s="1"/>
  <c r="I67" i="34"/>
  <c r="K67" i="34"/>
  <c r="E62" i="34"/>
  <c r="I60" i="34"/>
  <c r="K60" i="34"/>
  <c r="K59" i="34"/>
  <c r="I59" i="34"/>
  <c r="E56" i="34"/>
  <c r="I54" i="34"/>
  <c r="K53" i="34"/>
  <c r="I53" i="34"/>
  <c r="I52" i="34"/>
  <c r="G56" i="34"/>
  <c r="I33" i="34"/>
  <c r="K33" i="34" s="1"/>
  <c r="I32" i="34"/>
  <c r="K32" i="34" s="1"/>
  <c r="I26" i="34"/>
  <c r="K26" i="34" s="1"/>
  <c r="O25" i="34"/>
  <c r="M25" i="34"/>
  <c r="I25" i="34"/>
  <c r="K25" i="34" s="1"/>
  <c r="G28" i="34"/>
  <c r="E28" i="34"/>
  <c r="K18" i="34"/>
  <c r="I18" i="34"/>
  <c r="M17" i="34"/>
  <c r="I17" i="34"/>
  <c r="K17" i="34" s="1"/>
  <c r="G20" i="34"/>
  <c r="E20" i="34"/>
  <c r="G14" i="34"/>
  <c r="O12" i="34"/>
  <c r="K12" i="34"/>
  <c r="I12" i="34"/>
  <c r="O10" i="34"/>
  <c r="M10" i="34"/>
  <c r="I10" i="34"/>
  <c r="K10" i="34" s="1"/>
  <c r="E14" i="34"/>
  <c r="G8" i="34"/>
  <c r="O8" i="34" s="1"/>
  <c r="M8" i="34"/>
  <c r="I68" i="33"/>
  <c r="K68" i="33"/>
  <c r="G70" i="33"/>
  <c r="I60" i="33"/>
  <c r="K60" i="33" s="1"/>
  <c r="E62" i="33"/>
  <c r="I54" i="33"/>
  <c r="K54" i="33" s="1"/>
  <c r="I53" i="33"/>
  <c r="K53" i="33" s="1"/>
  <c r="G56" i="33"/>
  <c r="I33" i="33"/>
  <c r="K33" i="33" s="1"/>
  <c r="I32" i="33"/>
  <c r="K32" i="33"/>
  <c r="M26" i="33"/>
  <c r="I26" i="33"/>
  <c r="K26" i="33" s="1"/>
  <c r="O25" i="33"/>
  <c r="M25" i="33"/>
  <c r="I25" i="33"/>
  <c r="K25" i="33" s="1"/>
  <c r="G28" i="33"/>
  <c r="E28" i="33"/>
  <c r="M18" i="33"/>
  <c r="I18" i="33"/>
  <c r="K18" i="33" s="1"/>
  <c r="O17" i="33"/>
  <c r="I17" i="33"/>
  <c r="K17" i="33" s="1"/>
  <c r="G20" i="33"/>
  <c r="E20" i="33"/>
  <c r="O12" i="33"/>
  <c r="I12" i="33"/>
  <c r="K12" i="33"/>
  <c r="M12" i="33"/>
  <c r="M11" i="33"/>
  <c r="I11" i="33"/>
  <c r="K11" i="33" s="1"/>
  <c r="O10" i="33"/>
  <c r="M10" i="33"/>
  <c r="I10" i="33"/>
  <c r="K10" i="33" s="1"/>
  <c r="G14" i="33"/>
  <c r="E14" i="33"/>
  <c r="G8" i="33"/>
  <c r="O8" i="33" s="1"/>
  <c r="M8" i="33"/>
  <c r="Q26" i="32"/>
  <c r="I63" i="32"/>
  <c r="K63" i="32" s="1"/>
  <c r="G66" i="32"/>
  <c r="G58" i="32"/>
  <c r="I56" i="32"/>
  <c r="E58" i="32"/>
  <c r="E52" i="32"/>
  <c r="I50" i="32"/>
  <c r="K50" i="32" s="1"/>
  <c r="I49" i="32"/>
  <c r="K49" i="32" s="1"/>
  <c r="I48" i="32"/>
  <c r="K48" i="32" s="1"/>
  <c r="G52" i="32"/>
  <c r="K32" i="32"/>
  <c r="I32" i="32"/>
  <c r="G28" i="32"/>
  <c r="O26" i="32"/>
  <c r="I26" i="32"/>
  <c r="K26" i="32" s="1"/>
  <c r="Q25" i="32"/>
  <c r="O25" i="32"/>
  <c r="I25" i="32"/>
  <c r="G20" i="32"/>
  <c r="Q20" i="32" s="1"/>
  <c r="Q18" i="32"/>
  <c r="O18" i="32"/>
  <c r="I18" i="32"/>
  <c r="K18" i="32" s="1"/>
  <c r="Q17" i="32"/>
  <c r="O17" i="32"/>
  <c r="M17" i="32"/>
  <c r="G14" i="32"/>
  <c r="M12" i="32"/>
  <c r="Q12" i="32"/>
  <c r="Q11" i="32"/>
  <c r="O11" i="32"/>
  <c r="I11" i="32"/>
  <c r="K11" i="32" s="1"/>
  <c r="Q10" i="32"/>
  <c r="O10" i="32"/>
  <c r="I10" i="32"/>
  <c r="K10" i="32" s="1"/>
  <c r="I67" i="31"/>
  <c r="K67" i="31"/>
  <c r="G69" i="31"/>
  <c r="I59" i="31"/>
  <c r="K59" i="31" s="1"/>
  <c r="E61" i="31"/>
  <c r="I53" i="31"/>
  <c r="K53" i="31" s="1"/>
  <c r="G55" i="31"/>
  <c r="I33" i="31"/>
  <c r="K33" i="31" s="1"/>
  <c r="G28" i="31"/>
  <c r="O26" i="31"/>
  <c r="M26" i="31"/>
  <c r="O25" i="31"/>
  <c r="E28" i="31"/>
  <c r="G20" i="31"/>
  <c r="O18" i="31"/>
  <c r="M18" i="31"/>
  <c r="O17" i="31"/>
  <c r="E20" i="31"/>
  <c r="M12" i="31"/>
  <c r="I12" i="31"/>
  <c r="K12" i="31"/>
  <c r="O11" i="31"/>
  <c r="M11" i="31"/>
  <c r="O10" i="31"/>
  <c r="G14" i="31"/>
  <c r="G8" i="31"/>
  <c r="O8" i="31" s="1"/>
  <c r="M8" i="31"/>
  <c r="G22" i="32" l="1"/>
  <c r="I56" i="34"/>
  <c r="I20" i="34"/>
  <c r="K20" i="34" s="1"/>
  <c r="K56" i="34"/>
  <c r="O14" i="34"/>
  <c r="I28" i="34"/>
  <c r="K28" i="34" s="1"/>
  <c r="E22" i="34"/>
  <c r="M14" i="34"/>
  <c r="I14" i="34"/>
  <c r="K14" i="34" s="1"/>
  <c r="O28" i="34"/>
  <c r="I11" i="34"/>
  <c r="K11" i="34" s="1"/>
  <c r="M11" i="34"/>
  <c r="O17" i="34"/>
  <c r="M18" i="34"/>
  <c r="M26" i="34"/>
  <c r="K54" i="34"/>
  <c r="O11" i="34"/>
  <c r="M12" i="34"/>
  <c r="O18" i="34"/>
  <c r="M20" i="34"/>
  <c r="O26" i="34"/>
  <c r="K52" i="34"/>
  <c r="G62" i="34"/>
  <c r="G64" i="34" s="1"/>
  <c r="E70" i="34"/>
  <c r="G22" i="34"/>
  <c r="E64" i="34"/>
  <c r="O14" i="33"/>
  <c r="E22" i="33"/>
  <c r="I14" i="33"/>
  <c r="K14" i="33" s="1"/>
  <c r="I20" i="33"/>
  <c r="K20" i="33" s="1"/>
  <c r="M20" i="33"/>
  <c r="O28" i="33"/>
  <c r="G22" i="33"/>
  <c r="I28" i="33"/>
  <c r="K28" i="33" s="1"/>
  <c r="I52" i="33"/>
  <c r="E56" i="33"/>
  <c r="I67" i="33"/>
  <c r="K67" i="33" s="1"/>
  <c r="O11" i="33"/>
  <c r="O18" i="33"/>
  <c r="O26" i="33"/>
  <c r="K52" i="33"/>
  <c r="G62" i="33"/>
  <c r="E70" i="33"/>
  <c r="I59" i="33"/>
  <c r="K59" i="33" s="1"/>
  <c r="M17" i="33"/>
  <c r="I58" i="32"/>
  <c r="O28" i="32"/>
  <c r="Q28" i="32"/>
  <c r="G30" i="32"/>
  <c r="K25" i="32"/>
  <c r="Q14" i="32"/>
  <c r="G60" i="32"/>
  <c r="K58" i="32"/>
  <c r="I52" i="32"/>
  <c r="K52" i="32" s="1"/>
  <c r="K56" i="32"/>
  <c r="M11" i="32"/>
  <c r="I12" i="32"/>
  <c r="K12" i="32" s="1"/>
  <c r="M18" i="32"/>
  <c r="M26" i="32"/>
  <c r="I64" i="32"/>
  <c r="K64" i="32" s="1"/>
  <c r="E66" i="32"/>
  <c r="O12" i="32"/>
  <c r="E20" i="32"/>
  <c r="E28" i="32"/>
  <c r="I33" i="32"/>
  <c r="K33" i="32" s="1"/>
  <c r="I17" i="32"/>
  <c r="K17" i="32" s="1"/>
  <c r="E14" i="32"/>
  <c r="O14" i="32"/>
  <c r="I55" i="32"/>
  <c r="K55" i="32" s="1"/>
  <c r="E60" i="32"/>
  <c r="M14" i="32"/>
  <c r="M10" i="32"/>
  <c r="M25" i="32"/>
  <c r="I20" i="31"/>
  <c r="K20" i="31" s="1"/>
  <c r="I28" i="31"/>
  <c r="K28" i="31" s="1"/>
  <c r="O14" i="31"/>
  <c r="O28" i="31"/>
  <c r="M20" i="31"/>
  <c r="G22" i="31"/>
  <c r="I10" i="31"/>
  <c r="K10" i="31" s="1"/>
  <c r="O12" i="31"/>
  <c r="I17" i="31"/>
  <c r="K17" i="31" s="1"/>
  <c r="I25" i="31"/>
  <c r="K25" i="31" s="1"/>
  <c r="I32" i="31"/>
  <c r="K32" i="31" s="1"/>
  <c r="I52" i="31"/>
  <c r="K52" i="31" s="1"/>
  <c r="E14" i="31"/>
  <c r="I51" i="31"/>
  <c r="K51" i="31" s="1"/>
  <c r="E55" i="31"/>
  <c r="I66" i="31"/>
  <c r="K66" i="31" s="1"/>
  <c r="M10" i="31"/>
  <c r="I11" i="31"/>
  <c r="K11" i="31" s="1"/>
  <c r="M17" i="31"/>
  <c r="I18" i="31"/>
  <c r="K18" i="31" s="1"/>
  <c r="M25" i="31"/>
  <c r="I26" i="31"/>
  <c r="K26" i="31" s="1"/>
  <c r="G61" i="31"/>
  <c r="E69" i="31"/>
  <c r="I58" i="31"/>
  <c r="K58" i="31" s="1"/>
  <c r="E30" i="34" l="1"/>
  <c r="I22" i="34"/>
  <c r="M22" i="34"/>
  <c r="E72" i="34"/>
  <c r="I64" i="34"/>
  <c r="K64" i="34" s="1"/>
  <c r="I70" i="34"/>
  <c r="K70" i="34" s="1"/>
  <c r="M28" i="34"/>
  <c r="G72" i="34"/>
  <c r="O22" i="34"/>
  <c r="O20" i="34"/>
  <c r="I62" i="34"/>
  <c r="K62" i="34" s="1"/>
  <c r="K22" i="34"/>
  <c r="G30" i="34"/>
  <c r="O20" i="33"/>
  <c r="K62" i="33"/>
  <c r="G64" i="33"/>
  <c r="G30" i="33"/>
  <c r="I62" i="33"/>
  <c r="I56" i="33"/>
  <c r="K56" i="33" s="1"/>
  <c r="E64" i="33"/>
  <c r="M14" i="33"/>
  <c r="I70" i="33"/>
  <c r="K70" i="33" s="1"/>
  <c r="M28" i="33"/>
  <c r="E30" i="33"/>
  <c r="I22" i="33"/>
  <c r="K22" i="33" s="1"/>
  <c r="O22" i="32"/>
  <c r="G35" i="32"/>
  <c r="I28" i="32"/>
  <c r="K28" i="32" s="1"/>
  <c r="Q22" i="32"/>
  <c r="G68" i="32"/>
  <c r="O20" i="32"/>
  <c r="M22" i="32"/>
  <c r="E68" i="32"/>
  <c r="I60" i="32"/>
  <c r="K60" i="32" s="1"/>
  <c r="E22" i="32"/>
  <c r="I14" i="32"/>
  <c r="K14" i="32" s="1"/>
  <c r="I20" i="32"/>
  <c r="K20" i="32" s="1"/>
  <c r="M20" i="32"/>
  <c r="M28" i="32"/>
  <c r="I66" i="32"/>
  <c r="K66" i="32" s="1"/>
  <c r="O20" i="31"/>
  <c r="I55" i="31"/>
  <c r="K55" i="31" s="1"/>
  <c r="E63" i="31"/>
  <c r="M14" i="31"/>
  <c r="I61" i="31"/>
  <c r="K61" i="31" s="1"/>
  <c r="I69" i="31"/>
  <c r="K69" i="31" s="1"/>
  <c r="M28" i="31"/>
  <c r="G63" i="31"/>
  <c r="E22" i="31"/>
  <c r="I14" i="31"/>
  <c r="K14" i="31" s="1"/>
  <c r="G30" i="31"/>
  <c r="O30" i="34" l="1"/>
  <c r="G35" i="34"/>
  <c r="E35" i="34"/>
  <c r="I30" i="34"/>
  <c r="K30" i="34" s="1"/>
  <c r="I72" i="34"/>
  <c r="K72" i="34" s="1"/>
  <c r="M30" i="34"/>
  <c r="M22" i="33"/>
  <c r="I64" i="33"/>
  <c r="K64" i="33" s="1"/>
  <c r="E72" i="33"/>
  <c r="G35" i="33"/>
  <c r="O22" i="33"/>
  <c r="G72" i="33"/>
  <c r="E35" i="33"/>
  <c r="I30" i="33"/>
  <c r="K30" i="33" s="1"/>
  <c r="I68" i="32"/>
  <c r="K68" i="32" s="1"/>
  <c r="M30" i="32"/>
  <c r="O30" i="32"/>
  <c r="E30" i="32"/>
  <c r="I22" i="32"/>
  <c r="K22" i="32" s="1"/>
  <c r="Q30" i="32"/>
  <c r="I22" i="31"/>
  <c r="K22" i="31" s="1"/>
  <c r="E30" i="31"/>
  <c r="G71" i="31"/>
  <c r="O22" i="31"/>
  <c r="G35" i="31"/>
  <c r="I63" i="31"/>
  <c r="K63" i="31" s="1"/>
  <c r="E71" i="31"/>
  <c r="M22" i="31"/>
  <c r="I35" i="34" l="1"/>
  <c r="K35" i="34" s="1"/>
  <c r="K72" i="33"/>
  <c r="O30" i="33"/>
  <c r="I72" i="33"/>
  <c r="M30" i="33"/>
  <c r="I35" i="33"/>
  <c r="K35" i="33"/>
  <c r="E35" i="32"/>
  <c r="I30" i="32"/>
  <c r="K30" i="32" s="1"/>
  <c r="I71" i="31"/>
  <c r="K71" i="31" s="1"/>
  <c r="M30" i="31"/>
  <c r="O30" i="31"/>
  <c r="I30" i="31"/>
  <c r="K30" i="31" s="1"/>
  <c r="E35" i="31"/>
  <c r="I35" i="32" l="1"/>
  <c r="K35" i="32" s="1"/>
  <c r="I35" i="31"/>
  <c r="K35" i="31" s="1"/>
</calcChain>
</file>

<file path=xl/sharedStrings.xml><?xml version="1.0" encoding="utf-8"?>
<sst xmlns="http://schemas.openxmlformats.org/spreadsheetml/2006/main" count="296" uniqueCount="52">
  <si>
    <t>PUGET SOUND ENERGY</t>
  </si>
  <si>
    <t>SUMMARY OF GAS OPERATING REVENUE &amp; THERM SALES</t>
  </si>
  <si>
    <t>INCREASE (DECREASE)</t>
  </si>
  <si>
    <t/>
  </si>
  <si>
    <t>REVENUE PER THERM</t>
  </si>
  <si>
    <t>ACTUAL</t>
  </si>
  <si>
    <t>SALE OF GAS - REVENUE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</si>
  <si>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</si>
  <si>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</si>
  <si>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</si>
  <si>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</si>
  <si>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</si>
  <si>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</si>
  <si>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</si>
  <si>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</si>
  <si>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</si>
  <si>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</si>
  <si>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</si>
  <si>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</si>
  <si>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</si>
  <si>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</si>
  <si>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</si>
  <si>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</si>
  <si>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</si>
  <si>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</si>
  <si>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</si>
  <si>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</si>
  <si>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SCH. 140 (Prop Tax in BillEngy) in above</t>
  </si>
  <si>
    <t>SCH. 149 (Pipeline Replacement) in above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</si>
  <si>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</si>
  <si>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</si>
  <si>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</si>
  <si>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</si>
  <si>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</si>
  <si>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</si>
  <si>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</si>
  <si>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SCH.  81 (UtilityTax &amp; FranFee) in above</t>
  </si>
  <si>
    <t>SCH. 120 (Cons. Trk Rev) in above</t>
  </si>
  <si>
    <t>Low Income Surcharge in above</t>
  </si>
  <si>
    <t>SCH. 141Y (TCJA Overcollection) in above</t>
  </si>
  <si>
    <t>BUDGET</t>
  </si>
  <si>
    <t>SCH. 141X (Protected-Plus EDIT) in above</t>
  </si>
  <si>
    <t>SCH. 141Z (Unprotected EDIT) in above</t>
  </si>
  <si>
    <t>MONTH OF JULY 2022</t>
  </si>
  <si>
    <t>VARIANCE FROM 2021</t>
  </si>
  <si>
    <t>SCH. 101 (PGA) in above</t>
  </si>
  <si>
    <t>SCH. 106 (PGA Amor 12-Mo) in above</t>
  </si>
  <si>
    <t>SCH.106B (PGA Suppl Amort 24-Mo) in abov</t>
  </si>
  <si>
    <t>SCH. 142 (Decup in BillEngy) in above</t>
  </si>
  <si>
    <t>MONTH OF AUGUST 2022</t>
  </si>
  <si>
    <t>MONTH OF SEPTEMBER 2022</t>
  </si>
  <si>
    <t>TWELVE MONTHS ENDED SEPTEMBER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</si>
</sst>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#,##0_);\(#,##0\);_(#,##0_);_(@_)"/>
    <numFmt numFmtId="166" formatCode="_(#,##0.0%_);\(#,##0.0%\);_(#,##0.0%_);_(@_)"/>
    <numFmt numFmtId="167" formatCode="_(&quot;$&quot;* #,##0.000_);_(&quot;$&quot;* \(#,##0.000\);_(&quot;$&quot;* &quot;-&quot;???_);_(@_)"/>
    <numFmt numFmtId="168" formatCode="_(* #,##0.000_);_(* \(#,##0.000\);_(* &quot;-&quot;???_);_(@_)"/>
    <numFmt numFmtId="169" formatCode="_-* #,##0.00\ _D_M_-;\-* #,##0.00\ _D_M_-;_-* &quot;-&quot;??\ _D_M_-;_-@_-"/>
    <numFmt numFmtId="170" formatCode="_(#,##0.00_);\(#,##0.00\);_(#,##0.00_);_(@_)"/>
    <numFmt numFmtId="171" formatCode="0.0%;\(0.0%\)"/>
    <numFmt numFmtId="172" formatCode="0.000"/>
    <numFmt numFmtId="173" formatCode="_-* #,##0\ _D_M_-;\-* #,##0\ _D_M_-;_-* &quot;-&quot;??\ _D_M_-;_-@_-"/>
    <numFmt numFmtId="174" formatCode="_-* #,##0.00\ &quot;DM&quot;_-;\-* #,##0.00\ &quot;DM&quot;_-;_-* &quot;-&quot;??\ &quot;DM&quot;_-;_-@_-"/>
    <numFmt numFmtId="175" formatCode="#,##0.000_);\(#,##0.000\)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6" fillId="0" borderId="0"/>
    <xf numFmtId="174" fontId="1" fillId="0" borderId="0" applyFont="0" applyFill="0" applyBorder="0" applyAlignment="0" applyProtection="0"/>
    <xf numFmtId="39" fontId="7" fillId="0" borderId="0"/>
    <xf numFmtId="169" fontId="1" fillId="0" borderId="0" applyFont="0" applyFill="0" applyBorder="0" applyAlignment="0" applyProtection="0"/>
    <xf numFmtId="0" fontId="8" fillId="0" borderId="0"/>
  </cellStyleXfs>
  <cellXfs count="78">
    <xf numFmtId="0" fontId="0" fillId="0" borderId="0" xfId="0"/>
    <xf numFmtId="44" fontId="4" fillId="0" borderId="0" xfId="3" applyNumberFormat="1" applyFont="1" applyAlignment="1" applyProtection="1">
      <alignment horizontal="right"/>
    </xf>
    <xf numFmtId="164" fontId="4" fillId="0" borderId="0" xfId="3" applyNumberFormat="1" applyFont="1" applyProtection="1"/>
    <xf numFmtId="166" fontId="4" fillId="0" borderId="0" xfId="4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>
      <alignment horizontal="right"/>
    </xf>
    <xf numFmtId="170" fontId="4" fillId="0" borderId="0" xfId="5" applyNumberFormat="1" applyFont="1" applyAlignment="1" applyProtection="1">
      <alignment horizontal="right"/>
    </xf>
    <xf numFmtId="168" fontId="4" fillId="0" borderId="0" xfId="3" applyNumberFormat="1" applyFont="1" applyFill="1" applyAlignment="1" applyProtection="1">
      <alignment horizontal="right"/>
    </xf>
    <xf numFmtId="170" fontId="4" fillId="0" borderId="1" xfId="5" applyNumberFormat="1" applyFont="1" applyBorder="1" applyAlignment="1" applyProtection="1">
      <alignment horizontal="right"/>
    </xf>
    <xf numFmtId="166" fontId="4" fillId="0" borderId="1" xfId="4" applyNumberFormat="1" applyFont="1" applyFill="1" applyBorder="1" applyAlignment="1" applyProtection="1">
      <alignment horizontal="right"/>
    </xf>
    <xf numFmtId="168" fontId="4" fillId="0" borderId="1" xfId="3" applyNumberFormat="1" applyFont="1" applyFill="1" applyBorder="1" applyAlignment="1" applyProtection="1">
      <alignment horizontal="right"/>
    </xf>
    <xf numFmtId="171" fontId="4" fillId="0" borderId="0" xfId="1" applyNumberFormat="1" applyFont="1" applyFill="1" applyProtection="1"/>
    <xf numFmtId="165" fontId="4" fillId="0" borderId="0" xfId="5" applyNumberFormat="1" applyFont="1" applyBorder="1" applyAlignment="1" applyProtection="1">
      <alignment horizontal="right"/>
    </xf>
    <xf numFmtId="165" fontId="4" fillId="0" borderId="0" xfId="3" applyNumberFormat="1" applyFont="1" applyFill="1" applyBorder="1" applyAlignment="1" applyProtection="1">
      <alignment horizontal="right"/>
    </xf>
    <xf numFmtId="165" fontId="4" fillId="0" borderId="0" xfId="5" applyNumberFormat="1" applyFont="1" applyAlignment="1" applyProtection="1">
      <alignment horizontal="right"/>
    </xf>
    <xf numFmtId="171" fontId="4" fillId="0" borderId="0" xfId="1" applyNumberFormat="1" applyFont="1" applyFill="1" applyBorder="1" applyProtection="1"/>
    <xf numFmtId="44" fontId="4" fillId="0" borderId="2" xfId="3" applyNumberFormat="1" applyFont="1" applyBorder="1" applyAlignment="1" applyProtection="1">
      <alignment horizontal="right"/>
    </xf>
    <xf numFmtId="164" fontId="4" fillId="0" borderId="0" xfId="3" applyNumberFormat="1" applyFont="1" applyBorder="1" applyProtection="1"/>
    <xf numFmtId="166" fontId="4" fillId="0" borderId="2" xfId="4" applyNumberFormat="1" applyFont="1" applyFill="1" applyBorder="1" applyAlignment="1" applyProtection="1">
      <alignment horizontal="right"/>
    </xf>
    <xf numFmtId="165" fontId="4" fillId="0" borderId="0" xfId="5" applyNumberFormat="1" applyFont="1" applyAlignment="1" applyProtection="1"/>
    <xf numFmtId="165" fontId="4" fillId="0" borderId="0" xfId="5" applyNumberFormat="1" applyFont="1" applyProtection="1"/>
    <xf numFmtId="165" fontId="4" fillId="0" borderId="1" xfId="5" applyNumberFormat="1" applyFont="1" applyBorder="1" applyAlignment="1" applyProtection="1"/>
    <xf numFmtId="165" fontId="4" fillId="0" borderId="2" xfId="5" applyNumberFormat="1" applyFont="1" applyBorder="1" applyAlignment="1" applyProtection="1"/>
    <xf numFmtId="43" fontId="4" fillId="0" borderId="0" xfId="3" applyNumberFormat="1" applyFont="1" applyFill="1" applyBorder="1" applyAlignment="1" applyProtection="1">
      <alignment horizontal="right"/>
    </xf>
    <xf numFmtId="44" fontId="4" fillId="0" borderId="0" xfId="5" applyNumberFormat="1" applyFont="1" applyFill="1" applyAlignment="1" applyProtection="1">
      <alignment horizontal="right"/>
    </xf>
    <xf numFmtId="43" fontId="4" fillId="0" borderId="0" xfId="5" applyNumberFormat="1" applyFont="1" applyFill="1" applyAlignment="1" applyProtection="1">
      <alignment horizontal="right"/>
    </xf>
    <xf numFmtId="43" fontId="4" fillId="0" borderId="1" xfId="5" applyNumberFormat="1" applyFont="1" applyFill="1" applyBorder="1" applyAlignment="1" applyProtection="1">
      <alignment horizontal="right"/>
    </xf>
    <xf numFmtId="43" fontId="4" fillId="0" borderId="0" xfId="5" applyNumberFormat="1" applyFont="1" applyFill="1" applyBorder="1" applyAlignment="1" applyProtection="1">
      <alignment horizontal="right"/>
    </xf>
    <xf numFmtId="44" fontId="4" fillId="0" borderId="2" xfId="5" applyNumberFormat="1" applyFont="1" applyFill="1" applyBorder="1" applyAlignment="1" applyProtection="1">
      <alignment horizontal="right"/>
    </xf>
    <xf numFmtId="164" fontId="4" fillId="0" borderId="0" xfId="5" applyNumberFormat="1" applyFont="1" applyFill="1" applyAlignment="1" applyProtection="1">
      <alignment horizontal="right"/>
    </xf>
    <xf numFmtId="169" fontId="4" fillId="0" borderId="0" xfId="5" applyFont="1" applyFill="1" applyAlignment="1" applyProtection="1"/>
    <xf numFmtId="165" fontId="4" fillId="0" borderId="0" xfId="5" applyNumberFormat="1" applyFont="1" applyFill="1" applyBorder="1" applyAlignment="1" applyProtection="1"/>
    <xf numFmtId="165" fontId="4" fillId="0" borderId="0" xfId="5" applyNumberFormat="1" applyFont="1" applyFill="1" applyAlignment="1" applyProtection="1"/>
    <xf numFmtId="173" fontId="4" fillId="0" borderId="0" xfId="5" applyNumberFormat="1" applyFont="1" applyFill="1" applyProtection="1"/>
    <xf numFmtId="165" fontId="4" fillId="0" borderId="1" xfId="5" applyNumberFormat="1" applyFont="1" applyFill="1" applyBorder="1" applyAlignment="1" applyProtection="1"/>
    <xf numFmtId="165" fontId="4" fillId="0" borderId="2" xfId="5" applyNumberFormat="1" applyFont="1" applyFill="1" applyBorder="1" applyAlignment="1" applyProtection="1"/>
    <xf numFmtId="49" fontId="4" fillId="0" borderId="0" xfId="3" applyNumberFormat="1" applyFont="1" applyAlignment="1" applyProtection="1">
      <alignment horizontal="left"/>
    </xf>
    <xf numFmtId="39" fontId="1" fillId="0" borderId="0" xfId="4" applyNumberFormat="1" applyFont="1" applyFill="1" applyAlignment="1" applyProtection="1"/>
    <xf numFmtId="170" fontId="4" fillId="0" borderId="0" xfId="5" applyNumberFormat="1" applyFont="1" applyFill="1" applyAlignment="1" applyProtection="1">
      <alignment horizontal="right"/>
    </xf>
    <xf numFmtId="165" fontId="4" fillId="0" borderId="0" xfId="5" applyNumberFormat="1" applyFont="1" applyFill="1" applyAlignment="1" applyProtection="1">
      <alignment horizontal="right"/>
    </xf>
    <xf numFmtId="39" fontId="1" fillId="0" borderId="0" xfId="4" applyNumberFormat="1" applyFont="1" applyFill="1" applyAlignment="1" applyProtection="1">
      <alignment horizontal="centerContinuous" wrapText="1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Fill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0" xfId="0" applyFont="1" applyFill="1" applyProtection="1"/>
    <xf numFmtId="0" fontId="4" fillId="0" borderId="0" xfId="0" applyFont="1" applyProtection="1"/>
    <xf numFmtId="0" fontId="4" fillId="0" borderId="0" xfId="0" applyFont="1" applyFill="1" applyProtection="1"/>
    <xf numFmtId="0" fontId="1" fillId="0" borderId="0" xfId="0" applyFont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5" fillId="0" borderId="0" xfId="0" applyFont="1" applyProtection="1"/>
    <xf numFmtId="165" fontId="4" fillId="0" borderId="0" xfId="0" applyNumberFormat="1" applyFont="1" applyProtection="1"/>
    <xf numFmtId="168" fontId="4" fillId="0" borderId="0" xfId="0" applyNumberFormat="1" applyFont="1" applyFill="1" applyProtection="1"/>
    <xf numFmtId="175" fontId="4" fillId="0" borderId="0" xfId="3" applyNumberFormat="1" applyFont="1" applyFill="1" applyBorder="1" applyAlignment="1" applyProtection="1">
      <alignment horizontal="right"/>
    </xf>
    <xf numFmtId="165" fontId="4" fillId="0" borderId="0" xfId="0" applyNumberFormat="1" applyFont="1" applyBorder="1" applyProtection="1"/>
    <xf numFmtId="0" fontId="4" fillId="0" borderId="0" xfId="0" applyFont="1" applyBorder="1" applyProtection="1"/>
    <xf numFmtId="172" fontId="4" fillId="0" borderId="0" xfId="0" applyNumberFormat="1" applyFont="1" applyFill="1" applyProtection="1"/>
    <xf numFmtId="44" fontId="4" fillId="0" borderId="0" xfId="0" applyNumberFormat="1" applyFont="1" applyProtection="1"/>
    <xf numFmtId="44" fontId="4" fillId="0" borderId="0" xfId="0" applyNumberFormat="1" applyFont="1" applyFill="1" applyProtection="1"/>
    <xf numFmtId="0" fontId="2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5" fillId="0" borderId="0" xfId="0" applyFont="1" applyFill="1" applyProtection="1"/>
    <xf numFmtId="43" fontId="4" fillId="0" borderId="0" xfId="0" applyNumberFormat="1" applyFont="1" applyFill="1" applyProtection="1"/>
    <xf numFmtId="43" fontId="4" fillId="0" borderId="0" xfId="0" applyNumberFormat="1" applyFont="1" applyFill="1" applyBorder="1" applyProtection="1"/>
    <xf numFmtId="0" fontId="4" fillId="0" borderId="0" xfId="0" applyFont="1" applyFill="1" applyBorder="1" applyProtection="1"/>
    <xf numFmtId="44" fontId="4" fillId="0" borderId="0" xfId="0" applyNumberFormat="1" applyFont="1" applyFill="1" applyBorder="1" applyProtection="1"/>
    <xf numFmtId="164" fontId="4" fillId="0" borderId="0" xfId="0" applyNumberFormat="1" applyFont="1" applyFill="1" applyBorder="1" applyProtection="1"/>
    <xf numFmtId="164" fontId="4" fillId="0" borderId="0" xfId="0" applyNumberFormat="1" applyFont="1" applyFill="1" applyProtection="1"/>
    <xf numFmtId="49" fontId="4" fillId="0" borderId="0" xfId="0" applyNumberFormat="1" applyFont="1" applyFill="1" applyProtection="1"/>
    <xf numFmtId="170" fontId="4" fillId="0" borderId="0" xfId="0" applyNumberFormat="1" applyFont="1" applyFill="1" applyProtection="1"/>
    <xf numFmtId="165" fontId="4" fillId="0" borderId="0" xfId="0" applyNumberFormat="1" applyFont="1" applyFill="1" applyProtection="1"/>
    <xf numFmtId="0" fontId="0" fillId="0" borderId="0" xfId="0" applyFill="1" applyAlignment="1">
      <alignment horizontal="centerContinuous" wrapText="1"/>
    </xf>
  </cellXfs>
  <cellStyles count="7">
    <cellStyle name="Comma 2" xfId="5"/>
    <cellStyle name="Currency 2" xfId="3"/>
    <cellStyle name="Normal" xfId="0" builtinId="0"/>
    <cellStyle name="Normal 2" xfId="2"/>
    <cellStyle name="Normal 3" xfId="6"/>
    <cellStyle name="Normal_Monthly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Reports/SalesOfElectricity/2009%20SOE/04-2009/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07%20JE143/12-2007/12-07%20Elec_Unb%20(93.3%25%205%20months)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tabSelected="1" workbookViewId="0">
      <selection activeCell="Q30" sqref="Q30"/>
    </sheetView>
  </sheetViews>
  <sheetFormatPr defaultColWidth="9.140625" defaultRowHeight="12" x14ac:dyDescent="0.2"/>
  <cols>
    <col min="1" max="2" width="1.7109375" style="46" customWidth="1"/>
    <col min="3" max="3" width="9.140625" style="46"/>
    <col min="4" max="4" width="23.85546875" style="46" customWidth="1"/>
    <col min="5" max="5" width="16.7109375" style="46" customWidth="1"/>
    <col min="6" max="6" width="0.85546875" style="46" customWidth="1"/>
    <col min="7" max="7" width="16.7109375" style="46" customWidth="1"/>
    <col min="8" max="8" width="0.85546875" style="46" customWidth="1"/>
    <col min="9" max="9" width="16.7109375" style="46" customWidth="1"/>
    <col min="10" max="10" width="0.85546875" style="46" customWidth="1"/>
    <col min="11" max="11" width="7.7109375" style="47" customWidth="1"/>
    <col min="12" max="12" width="0.85546875" style="46" customWidth="1"/>
    <col min="13" max="13" width="7.7109375" style="47" customWidth="1"/>
    <col min="14" max="14" width="0.85546875" style="47" customWidth="1"/>
    <col min="15" max="15" width="7.7109375" style="47" customWidth="1"/>
    <col min="16" max="16384" width="9.140625" style="46"/>
  </cols>
  <sheetData>
    <row r="1" spans="1:15" s="40" customFormat="1" ht="15" x14ac:dyDescent="0.25">
      <c r="E1" s="41" t="s">
        <v>0</v>
      </c>
      <c r="F1" s="41"/>
      <c r="G1" s="41"/>
      <c r="H1" s="41"/>
      <c r="I1" s="41"/>
      <c r="J1" s="41"/>
      <c r="K1" s="41"/>
      <c r="M1" s="42"/>
      <c r="N1" s="42"/>
      <c r="O1" s="42"/>
    </row>
    <row r="2" spans="1:15" s="40" customFormat="1" ht="15" x14ac:dyDescent="0.25">
      <c r="E2" s="41" t="s">
        <v>1</v>
      </c>
      <c r="F2" s="41"/>
      <c r="G2" s="41"/>
      <c r="H2" s="41"/>
      <c r="I2" s="41"/>
      <c r="J2" s="41"/>
      <c r="K2" s="41"/>
      <c r="M2" s="42"/>
      <c r="N2" s="42"/>
      <c r="O2" s="42"/>
    </row>
    <row r="3" spans="1:15" s="40" customFormat="1" ht="15" x14ac:dyDescent="0.25">
      <c r="E3" s="41" t="s">
        <v>43</v>
      </c>
      <c r="F3" s="41"/>
      <c r="G3" s="41"/>
      <c r="H3" s="41"/>
      <c r="I3" s="41"/>
      <c r="J3" s="41"/>
      <c r="K3" s="41"/>
      <c r="M3" s="42"/>
      <c r="N3" s="42"/>
      <c r="O3" s="42"/>
    </row>
    <row r="4" spans="1:15" s="43" customFormat="1" ht="12.75" x14ac:dyDescent="0.2">
      <c r="E4" s="44" t="s">
        <v>2</v>
      </c>
      <c r="F4" s="44"/>
      <c r="G4" s="44"/>
      <c r="H4" s="44"/>
      <c r="I4" s="44"/>
      <c r="J4" s="44"/>
      <c r="K4" s="44"/>
      <c r="M4" s="45"/>
      <c r="N4" s="45"/>
      <c r="O4" s="45"/>
    </row>
    <row r="5" spans="1:15" x14ac:dyDescent="0.2">
      <c r="A5" s="46" t="s">
        <v>3</v>
      </c>
    </row>
    <row r="6" spans="1:15" s="48" customFormat="1" ht="12.75" x14ac:dyDescent="0.2">
      <c r="A6" s="48" t="s">
        <v>3</v>
      </c>
      <c r="I6" s="49" t="s">
        <v>44</v>
      </c>
      <c r="J6" s="49"/>
      <c r="K6" s="49"/>
      <c r="M6" s="50" t="s">
        <v>4</v>
      </c>
      <c r="N6" s="50"/>
      <c r="O6" s="50"/>
    </row>
    <row r="7" spans="1:15" s="48" customFormat="1" ht="12.75" x14ac:dyDescent="0.2">
      <c r="E7" s="51" t="s">
        <v>5</v>
      </c>
      <c r="G7" s="51" t="s">
        <v>5</v>
      </c>
      <c r="I7" s="51"/>
      <c r="K7" s="52"/>
      <c r="M7" s="52"/>
      <c r="N7" s="53"/>
      <c r="O7" s="52"/>
    </row>
    <row r="8" spans="1:15" s="48" customFormat="1" ht="12.75" x14ac:dyDescent="0.2">
      <c r="A8" s="43" t="s">
        <v>6</v>
      </c>
      <c r="E8" s="54">
        <v>2022</v>
      </c>
      <c r="G8" s="54">
        <f>E8-1</f>
        <v>2021</v>
      </c>
      <c r="I8" s="54" t="s">
        <v>7</v>
      </c>
      <c r="K8" s="55" t="s">
        <v>8</v>
      </c>
      <c r="M8" s="55">
        <f>E8</f>
        <v>2022</v>
      </c>
      <c r="N8" s="53"/>
      <c r="O8" s="55">
        <f>G8</f>
        <v>2021</v>
      </c>
    </row>
    <row r="9" spans="1:15" x14ac:dyDescent="0.2">
      <c r="B9" s="56" t="s">
        <v>9</v>
      </c>
    </row>
    <row r="10" spans="1:15" x14ac:dyDescent="0.2">
      <c r="C10" s="46" t="s">
        <v>10</v>
      </c>
      <c r="E10" s="1">
        <v>24536238.609999999</v>
      </c>
      <c r="F10" s="2"/>
      <c r="G10" s="1">
        <v>22531502.010000002</v>
      </c>
      <c r="H10" s="57"/>
      <c r="I10" s="1">
        <f>E10-G10</f>
        <v>2004736.5999999978</v>
      </c>
      <c r="K10" s="3">
        <f>IF(G10=0,"n/a",IF(AND(I10/G10&lt;1,I10/G10&gt;-1),I10/G10,"n/a"))</f>
        <v>8.8974831731601797E-2</v>
      </c>
      <c r="M10" s="4">
        <f>IF(E52=0,"n/a",E10/E52)</f>
        <v>1.7789651890001625</v>
      </c>
      <c r="N10" s="58"/>
      <c r="O10" s="4">
        <f>IF(G52=0,"n/a",G10/G52)</f>
        <v>1.7762442506499061</v>
      </c>
    </row>
    <row r="11" spans="1:15" x14ac:dyDescent="0.2">
      <c r="C11" s="46" t="s">
        <v>11</v>
      </c>
      <c r="E11" s="5">
        <v>14166317.869999999</v>
      </c>
      <c r="F11" s="57"/>
      <c r="G11" s="5">
        <v>11009412.76</v>
      </c>
      <c r="H11" s="57"/>
      <c r="I11" s="5">
        <f>E11-G11</f>
        <v>3156905.1099999994</v>
      </c>
      <c r="K11" s="3">
        <f>IF(G11=0,"n/a",IF(AND(I11/G11&lt;1,I11/G11&gt;-1),I11/G11,"n/a"))</f>
        <v>0.2867460035170849</v>
      </c>
      <c r="M11" s="6">
        <f>IF(E53=0,"n/a",E11/E53)</f>
        <v>1.2776711254879207</v>
      </c>
      <c r="N11" s="58"/>
      <c r="O11" s="6">
        <f>IF(G53=0,"n/a",G11/G53)</f>
        <v>1.1778470311268832</v>
      </c>
    </row>
    <row r="12" spans="1:15" x14ac:dyDescent="0.2">
      <c r="C12" s="46" t="s">
        <v>12</v>
      </c>
      <c r="E12" s="7">
        <v>881457.2</v>
      </c>
      <c r="F12" s="57"/>
      <c r="G12" s="7">
        <v>617433.59</v>
      </c>
      <c r="H12" s="57"/>
      <c r="I12" s="7">
        <f>E12-G12</f>
        <v>264023.61</v>
      </c>
      <c r="K12" s="8">
        <f>IF(G12=0,"n/a",IF(AND(I12/G12&lt;1,I12/G12&gt;-1),I12/G12,"n/a"))</f>
        <v>0.42761458766763888</v>
      </c>
      <c r="M12" s="9">
        <f>IF(E54=0,"n/a",E12/E54)</f>
        <v>1.0373147835419636</v>
      </c>
      <c r="N12" s="58"/>
      <c r="O12" s="9">
        <f>IF(G54=0,"n/a",G12/G54)</f>
        <v>0.83215775095118782</v>
      </c>
    </row>
    <row r="13" spans="1:15" ht="6.95" customHeight="1" x14ac:dyDescent="0.2">
      <c r="E13" s="5"/>
      <c r="F13" s="57"/>
      <c r="G13" s="5"/>
      <c r="H13" s="57"/>
      <c r="I13" s="5"/>
      <c r="K13" s="10"/>
      <c r="M13" s="58"/>
      <c r="N13" s="58"/>
      <c r="O13" s="58"/>
    </row>
    <row r="14" spans="1:15" x14ac:dyDescent="0.2">
      <c r="C14" s="46" t="s">
        <v>13</v>
      </c>
      <c r="E14" s="5">
        <f>SUM(E10:E12)</f>
        <v>39584013.68</v>
      </c>
      <c r="F14" s="57"/>
      <c r="G14" s="5">
        <f>SUM(G10:G12)</f>
        <v>34158348.360000007</v>
      </c>
      <c r="H14" s="57"/>
      <c r="I14" s="5">
        <f>E14-G14</f>
        <v>5425665.3199999928</v>
      </c>
      <c r="K14" s="3">
        <f>IF(G14=0,"n/a",IF(AND(I14/G14&lt;1,I14/G14&gt;-1),I14/G14,"n/a"))</f>
        <v>0.15883863185708175</v>
      </c>
      <c r="M14" s="6">
        <f>IF(E56=0,"n/a",E14/E56)</f>
        <v>1.5384513073955548</v>
      </c>
      <c r="N14" s="58"/>
      <c r="O14" s="6">
        <f>IF(G56=0,"n/a",G14/G56)</f>
        <v>1.4998872553651668</v>
      </c>
    </row>
    <row r="15" spans="1:15" ht="6.95" customHeight="1" x14ac:dyDescent="0.2">
      <c r="E15" s="5"/>
      <c r="F15" s="57"/>
      <c r="G15" s="5"/>
      <c r="H15" s="57"/>
      <c r="I15" s="5"/>
      <c r="K15" s="10"/>
      <c r="M15" s="58"/>
      <c r="N15" s="58"/>
      <c r="O15" s="58"/>
    </row>
    <row r="16" spans="1:15" x14ac:dyDescent="0.2">
      <c r="B16" s="56" t="s">
        <v>14</v>
      </c>
      <c r="E16" s="5"/>
      <c r="F16" s="57"/>
      <c r="G16" s="5"/>
      <c r="H16" s="57"/>
      <c r="I16" s="5"/>
      <c r="K16" s="10"/>
      <c r="M16" s="58"/>
      <c r="N16" s="58"/>
      <c r="O16" s="58"/>
    </row>
    <row r="17" spans="2:15" x14ac:dyDescent="0.2">
      <c r="C17" s="46" t="s">
        <v>15</v>
      </c>
      <c r="E17" s="5">
        <v>2189820.84</v>
      </c>
      <c r="F17" s="57"/>
      <c r="G17" s="5">
        <v>936974.93</v>
      </c>
      <c r="H17" s="57"/>
      <c r="I17" s="5">
        <f>E17-G17</f>
        <v>1252845.9099999997</v>
      </c>
      <c r="K17" s="3" t="str">
        <f>IF(G17=0,"n/a",IF(AND(I17/G17&lt;1,I17/G17&gt;-1),I17/G17,"n/a"))</f>
        <v>n/a</v>
      </c>
      <c r="M17" s="6">
        <f>IF(E59=0,"n/a",E17/E59)</f>
        <v>0.56639737915026711</v>
      </c>
      <c r="N17" s="58"/>
      <c r="O17" s="6">
        <f>IF(G59=0,"n/a",G17/G59)</f>
        <v>0.52640933718965177</v>
      </c>
    </row>
    <row r="18" spans="2:15" x14ac:dyDescent="0.2">
      <c r="C18" s="46" t="s">
        <v>16</v>
      </c>
      <c r="E18" s="7">
        <v>168442.33</v>
      </c>
      <c r="F18" s="11"/>
      <c r="G18" s="7">
        <v>163779.59</v>
      </c>
      <c r="H18" s="12"/>
      <c r="I18" s="7">
        <f>E18-G18</f>
        <v>4662.7399999999907</v>
      </c>
      <c r="K18" s="8">
        <f>IF(G18=0,"n/a",IF(AND(I18/G18&lt;1,I18/G18&gt;-1),I18/G18,"n/a"))</f>
        <v>2.8469603569040505E-2</v>
      </c>
      <c r="M18" s="9">
        <f>IF(E60=0,"n/a",E18/E60)</f>
        <v>0.58743310211583188</v>
      </c>
      <c r="N18" s="58"/>
      <c r="O18" s="9">
        <f>IF(G60=0,"n/a",G18/G60)</f>
        <v>0.49228592812571387</v>
      </c>
    </row>
    <row r="19" spans="2:15" ht="6.95" customHeight="1" x14ac:dyDescent="0.2">
      <c r="E19" s="5"/>
      <c r="F19" s="60"/>
      <c r="G19" s="5"/>
      <c r="H19" s="60"/>
      <c r="I19" s="5"/>
      <c r="K19" s="10"/>
      <c r="M19" s="58"/>
      <c r="N19" s="58"/>
      <c r="O19" s="58"/>
    </row>
    <row r="20" spans="2:15" x14ac:dyDescent="0.2">
      <c r="C20" s="46" t="s">
        <v>17</v>
      </c>
      <c r="E20" s="7">
        <f>SUM(E17:E18)</f>
        <v>2358263.17</v>
      </c>
      <c r="F20" s="11"/>
      <c r="G20" s="7">
        <f>SUM(G17:G18)</f>
        <v>1100754.52</v>
      </c>
      <c r="H20" s="12"/>
      <c r="I20" s="7">
        <f>E20-G20</f>
        <v>1257508.6499999999</v>
      </c>
      <c r="K20" s="8" t="str">
        <f>IF(G20=0,"n/a",IF(AND(I20/G20&lt;1,I20/G20&gt;-1),I20/G20,"n/a"))</f>
        <v>n/a</v>
      </c>
      <c r="M20" s="9">
        <f>IF(E62=0,"n/a",E20/E62)</f>
        <v>0.567849796651553</v>
      </c>
      <c r="N20" s="58"/>
      <c r="O20" s="9">
        <f>IF(G62=0,"n/a",G20/G62)</f>
        <v>0.52103565795776641</v>
      </c>
    </row>
    <row r="21" spans="2:15" ht="6.95" customHeight="1" x14ac:dyDescent="0.2">
      <c r="E21" s="5"/>
      <c r="F21" s="60"/>
      <c r="G21" s="5"/>
      <c r="H21" s="60"/>
      <c r="I21" s="5"/>
      <c r="K21" s="10"/>
      <c r="M21" s="58"/>
      <c r="N21" s="58"/>
      <c r="O21" s="58"/>
    </row>
    <row r="22" spans="2:15" x14ac:dyDescent="0.2">
      <c r="C22" s="46" t="s">
        <v>18</v>
      </c>
      <c r="E22" s="5">
        <f>E14+E20</f>
        <v>41942276.850000001</v>
      </c>
      <c r="F22" s="60"/>
      <c r="G22" s="5">
        <f>G14+G20</f>
        <v>35259102.88000001</v>
      </c>
      <c r="H22" s="60"/>
      <c r="I22" s="5">
        <f>E22-G22</f>
        <v>6683173.9699999914</v>
      </c>
      <c r="K22" s="3">
        <f>IF(G22=0,"n/a",IF(AND(I22/G22&lt;1,I22/G22&gt;-1),I22/G22,"n/a"))</f>
        <v>0.18954464022369902</v>
      </c>
      <c r="M22" s="6">
        <f>IF(E64=0,"n/a",E22/E64)</f>
        <v>1.403561481122052</v>
      </c>
      <c r="N22" s="58"/>
      <c r="O22" s="6">
        <f>IF(G64=0,"n/a",G22/G64)</f>
        <v>1.4167922717520118</v>
      </c>
    </row>
    <row r="23" spans="2:15" ht="6.95" customHeight="1" x14ac:dyDescent="0.2">
      <c r="E23" s="5"/>
      <c r="F23" s="60"/>
      <c r="G23" s="5"/>
      <c r="H23" s="60"/>
      <c r="I23" s="5"/>
      <c r="K23" s="10"/>
      <c r="M23" s="58"/>
      <c r="N23" s="58"/>
      <c r="O23" s="58"/>
    </row>
    <row r="24" spans="2:15" x14ac:dyDescent="0.2">
      <c r="B24" s="56" t="s">
        <v>19</v>
      </c>
      <c r="E24" s="5"/>
      <c r="F24" s="60"/>
      <c r="G24" s="5"/>
      <c r="H24" s="60"/>
      <c r="I24" s="5"/>
      <c r="K24" s="10"/>
      <c r="M24" s="58"/>
      <c r="N24" s="58"/>
      <c r="O24" s="58"/>
    </row>
    <row r="25" spans="2:15" x14ac:dyDescent="0.2">
      <c r="C25" s="46" t="s">
        <v>20</v>
      </c>
      <c r="E25" s="5">
        <v>515025.09</v>
      </c>
      <c r="F25" s="60"/>
      <c r="G25" s="5">
        <v>497977.93</v>
      </c>
      <c r="H25" s="60"/>
      <c r="I25" s="5">
        <f>E25-G25</f>
        <v>17047.160000000033</v>
      </c>
      <c r="K25" s="3">
        <f>IF(G25=0,"n/a",IF(AND(I25/G25&lt;1,I25/G25&gt;-1),I25/G25,"n/a"))</f>
        <v>3.423276208244818E-2</v>
      </c>
      <c r="M25" s="6">
        <f>IF(E67=0,"n/a",E25/E67)</f>
        <v>0.15370579755992742</v>
      </c>
      <c r="N25" s="58"/>
      <c r="O25" s="6">
        <f>IF(G67=0,"n/a",G25/G67)</f>
        <v>0.16798301812070621</v>
      </c>
    </row>
    <row r="26" spans="2:15" x14ac:dyDescent="0.2">
      <c r="C26" s="46" t="s">
        <v>21</v>
      </c>
      <c r="E26" s="7">
        <v>989768.01</v>
      </c>
      <c r="F26" s="11"/>
      <c r="G26" s="7">
        <v>1065289.8700000001</v>
      </c>
      <c r="H26" s="12"/>
      <c r="I26" s="7">
        <f>E26-G26</f>
        <v>-75521.860000000102</v>
      </c>
      <c r="K26" s="8">
        <f>IF(G26=0,"n/a",IF(AND(I26/G26&lt;1,I26/G26&gt;-1),I26/G26,"n/a"))</f>
        <v>-7.0893248989591998E-2</v>
      </c>
      <c r="M26" s="9">
        <f>IF(E68=0,"n/a",E26/E68)</f>
        <v>9.0620088315783401E-2</v>
      </c>
      <c r="N26" s="58"/>
      <c r="O26" s="9">
        <f>IF(G68=0,"n/a",G26/G68)</f>
        <v>8.0583647347537521E-2</v>
      </c>
    </row>
    <row r="27" spans="2:15" ht="6.95" customHeight="1" x14ac:dyDescent="0.2">
      <c r="E27" s="5"/>
      <c r="F27" s="60"/>
      <c r="G27" s="5"/>
      <c r="H27" s="60"/>
      <c r="I27" s="5"/>
      <c r="K27" s="10"/>
      <c r="M27" s="58"/>
      <c r="N27" s="58"/>
      <c r="O27" s="58"/>
    </row>
    <row r="28" spans="2:15" x14ac:dyDescent="0.2">
      <c r="C28" s="46" t="s">
        <v>22</v>
      </c>
      <c r="E28" s="7">
        <f>SUM(E25:E26)</f>
        <v>1504793.1</v>
      </c>
      <c r="F28" s="11"/>
      <c r="G28" s="7">
        <f>SUM(G25:G26)</f>
        <v>1563267.8</v>
      </c>
      <c r="H28" s="12"/>
      <c r="I28" s="7">
        <f>E28-G28</f>
        <v>-58474.699999999953</v>
      </c>
      <c r="K28" s="8">
        <f>IF(G28=0,"n/a",IF(AND(I28/G28&lt;1,I28/G28&gt;-1),I28/G28,"n/a"))</f>
        <v>-3.7405427272281785E-2</v>
      </c>
      <c r="M28" s="9">
        <f>IF(E70=0,"n/a",E28/E70)</f>
        <v>0.10543016165611871</v>
      </c>
      <c r="N28" s="58"/>
      <c r="O28" s="9">
        <f>IF(G70=0,"n/a",G28/G70)</f>
        <v>9.6592625418527242E-2</v>
      </c>
    </row>
    <row r="29" spans="2:15" ht="6.95" customHeight="1" x14ac:dyDescent="0.2">
      <c r="E29" s="5"/>
      <c r="F29" s="60"/>
      <c r="G29" s="5"/>
      <c r="H29" s="60"/>
      <c r="I29" s="5"/>
      <c r="K29" s="10"/>
      <c r="M29" s="58"/>
      <c r="N29" s="58"/>
      <c r="O29" s="58"/>
    </row>
    <row r="30" spans="2:15" x14ac:dyDescent="0.2">
      <c r="C30" s="46" t="s">
        <v>23</v>
      </c>
      <c r="E30" s="5">
        <f>E22+E28</f>
        <v>43447069.950000003</v>
      </c>
      <c r="F30" s="60"/>
      <c r="G30" s="5">
        <f>G22+G28</f>
        <v>36822370.680000007</v>
      </c>
      <c r="H30" s="60"/>
      <c r="I30" s="5">
        <f>E30-G30</f>
        <v>6624699.2699999958</v>
      </c>
      <c r="K30" s="3">
        <f>IF(G30=0,"n/a",IF(AND(I30/G30&lt;1,I30/G30&gt;-1),I30/G30,"n/a"))</f>
        <v>0.17990963503059262</v>
      </c>
      <c r="M30" s="4">
        <f>IF(E72=0,"n/a",E30/E72)</f>
        <v>0.98395289820281173</v>
      </c>
      <c r="N30" s="58"/>
      <c r="O30" s="4">
        <f>IF(G72=0,"n/a",G30/G72)</f>
        <v>0.89656049431244245</v>
      </c>
    </row>
    <row r="31" spans="2:15" ht="6.95" customHeight="1" x14ac:dyDescent="0.2">
      <c r="E31" s="5"/>
      <c r="F31" s="60"/>
      <c r="G31" s="5"/>
      <c r="H31" s="60"/>
      <c r="I31" s="5"/>
      <c r="K31" s="10"/>
      <c r="M31" s="62"/>
      <c r="N31" s="62"/>
      <c r="O31" s="62"/>
    </row>
    <row r="32" spans="2:15" x14ac:dyDescent="0.2">
      <c r="B32" s="46" t="s">
        <v>24</v>
      </c>
      <c r="E32" s="5">
        <v>-1831718.43</v>
      </c>
      <c r="F32" s="60"/>
      <c r="G32" s="5">
        <v>-595353.66</v>
      </c>
      <c r="H32" s="60"/>
      <c r="I32" s="5">
        <f>E32-G32</f>
        <v>-1236364.77</v>
      </c>
      <c r="K32" s="3" t="str">
        <f>IF(G32=0,"n/a",IF(AND(I32/G32&lt;1,I32/G32&gt;-1),I32/G32,"n/a"))</f>
        <v>n/a</v>
      </c>
      <c r="M32" s="62"/>
      <c r="N32" s="62"/>
      <c r="O32" s="62"/>
    </row>
    <row r="33" spans="2:15" x14ac:dyDescent="0.2">
      <c r="B33" s="46" t="s">
        <v>25</v>
      </c>
      <c r="E33" s="7">
        <v>2252987.15</v>
      </c>
      <c r="F33" s="11"/>
      <c r="G33" s="7">
        <v>677717.17</v>
      </c>
      <c r="H33" s="12"/>
      <c r="I33" s="7">
        <f>E33-G33</f>
        <v>1575269.98</v>
      </c>
      <c r="K33" s="8" t="str">
        <f>IF(G33=0,"n/a",IF(AND(I33/G33&lt;1,I33/G33&gt;-1),I33/G33,"n/a"))</f>
        <v>n/a</v>
      </c>
    </row>
    <row r="34" spans="2:15" ht="6.95" customHeight="1" x14ac:dyDescent="0.2">
      <c r="E34" s="13"/>
      <c r="F34" s="60"/>
      <c r="G34" s="13"/>
      <c r="H34" s="60"/>
      <c r="I34" s="13"/>
      <c r="K34" s="14"/>
      <c r="M34" s="62"/>
      <c r="N34" s="62"/>
      <c r="O34" s="62"/>
    </row>
    <row r="35" spans="2:15" ht="12.75" thickBot="1" x14ac:dyDescent="0.25">
      <c r="C35" s="46" t="s">
        <v>26</v>
      </c>
      <c r="E35" s="15">
        <f>SUM(E30:E33)</f>
        <v>43868338.670000002</v>
      </c>
      <c r="F35" s="16"/>
      <c r="G35" s="15">
        <f>SUM(G30:G33)</f>
        <v>36904734.190000013</v>
      </c>
      <c r="H35" s="60"/>
      <c r="I35" s="15">
        <f>E35-G35</f>
        <v>6963604.4799999893</v>
      </c>
      <c r="K35" s="17">
        <f>IF(G35=0,"n/a",IF(AND(I35/G35&lt;1,I35/G35&gt;-1),I35/G35,"n/a"))</f>
        <v>0.18869135987130076</v>
      </c>
    </row>
    <row r="36" spans="2:15" ht="12.75" thickTop="1" x14ac:dyDescent="0.2">
      <c r="E36" s="13"/>
      <c r="F36" s="60"/>
      <c r="G36" s="13"/>
      <c r="H36" s="57"/>
      <c r="I36" s="13"/>
    </row>
    <row r="37" spans="2:15" x14ac:dyDescent="0.2">
      <c r="C37" s="35" t="s">
        <v>36</v>
      </c>
      <c r="E37" s="1">
        <v>2276706.86</v>
      </c>
      <c r="F37" s="1"/>
      <c r="G37" s="1">
        <v>1887837</v>
      </c>
      <c r="H37" s="57"/>
      <c r="I37" s="13"/>
    </row>
    <row r="38" spans="2:15" x14ac:dyDescent="0.2">
      <c r="C38" s="35" t="s">
        <v>45</v>
      </c>
      <c r="E38" s="5">
        <v>13233427.689999999</v>
      </c>
      <c r="F38" s="13"/>
      <c r="G38" s="5">
        <v>0</v>
      </c>
      <c r="H38" s="57"/>
      <c r="I38" s="13"/>
    </row>
    <row r="39" spans="2:15" x14ac:dyDescent="0.2">
      <c r="C39" s="35" t="s">
        <v>46</v>
      </c>
      <c r="E39" s="5">
        <v>35983.730000000003</v>
      </c>
      <c r="F39" s="57"/>
      <c r="G39" s="5">
        <v>0</v>
      </c>
      <c r="H39" s="57"/>
      <c r="I39" s="13"/>
    </row>
    <row r="40" spans="2:15" x14ac:dyDescent="0.2">
      <c r="C40" s="35" t="s">
        <v>47</v>
      </c>
      <c r="E40" s="5">
        <v>746904.27</v>
      </c>
      <c r="F40" s="57"/>
      <c r="G40" s="5">
        <v>0</v>
      </c>
      <c r="H40" s="57"/>
      <c r="I40" s="13"/>
    </row>
    <row r="41" spans="2:15" x14ac:dyDescent="0.2">
      <c r="C41" s="35" t="s">
        <v>37</v>
      </c>
      <c r="E41" s="5">
        <v>689605.36</v>
      </c>
      <c r="F41" s="57"/>
      <c r="G41" s="5">
        <v>496226.46</v>
      </c>
      <c r="H41" s="57"/>
      <c r="I41" s="13"/>
    </row>
    <row r="42" spans="2:15" x14ac:dyDescent="0.2">
      <c r="C42" s="35" t="s">
        <v>38</v>
      </c>
      <c r="E42" s="5">
        <v>92999.27</v>
      </c>
      <c r="F42" s="57"/>
      <c r="G42" s="5">
        <v>156904.78</v>
      </c>
      <c r="H42" s="57"/>
      <c r="I42" s="13"/>
    </row>
    <row r="43" spans="2:15" x14ac:dyDescent="0.2">
      <c r="C43" s="35" t="s">
        <v>27</v>
      </c>
      <c r="E43" s="5">
        <v>663667.87</v>
      </c>
      <c r="F43" s="57"/>
      <c r="G43" s="5">
        <v>578243.67000000004</v>
      </c>
      <c r="H43" s="57"/>
      <c r="I43" s="13"/>
    </row>
    <row r="44" spans="2:15" x14ac:dyDescent="0.2">
      <c r="C44" s="35" t="s">
        <v>48</v>
      </c>
      <c r="E44" s="5">
        <v>496525.85</v>
      </c>
      <c r="F44" s="57"/>
      <c r="G44" s="5">
        <v>0</v>
      </c>
      <c r="H44" s="57"/>
      <c r="I44" s="13"/>
    </row>
    <row r="45" spans="2:15" x14ac:dyDescent="0.2">
      <c r="C45" s="35" t="s">
        <v>28</v>
      </c>
      <c r="E45" s="5">
        <v>677520</v>
      </c>
      <c r="F45" s="57"/>
      <c r="G45" s="5">
        <v>462965.24</v>
      </c>
      <c r="H45" s="57"/>
      <c r="I45" s="13"/>
    </row>
    <row r="46" spans="2:15" x14ac:dyDescent="0.2">
      <c r="C46" s="35" t="s">
        <v>39</v>
      </c>
      <c r="E46" s="5">
        <v>0</v>
      </c>
      <c r="F46" s="57"/>
      <c r="G46" s="5">
        <v>-17197.080000000002</v>
      </c>
      <c r="H46" s="57"/>
      <c r="I46" s="13"/>
    </row>
    <row r="47" spans="2:15" x14ac:dyDescent="0.2">
      <c r="C47" s="35" t="s">
        <v>41</v>
      </c>
      <c r="E47" s="5">
        <v>92369.4</v>
      </c>
      <c r="F47" s="57"/>
      <c r="G47" s="5">
        <v>-343900.51</v>
      </c>
      <c r="H47" s="57"/>
      <c r="I47" s="13"/>
    </row>
    <row r="48" spans="2:15" x14ac:dyDescent="0.2">
      <c r="C48" s="35" t="s">
        <v>42</v>
      </c>
      <c r="E48" s="5">
        <v>-38589.06</v>
      </c>
      <c r="F48" s="57"/>
      <c r="G48" s="5">
        <v>-33713.949999999997</v>
      </c>
      <c r="H48" s="57"/>
      <c r="I48" s="13"/>
    </row>
    <row r="49" spans="1:15" x14ac:dyDescent="0.2">
      <c r="E49" s="18"/>
      <c r="F49" s="57"/>
      <c r="G49" s="57"/>
      <c r="H49" s="57"/>
      <c r="I49" s="57"/>
    </row>
    <row r="50" spans="1:15" ht="12.75" x14ac:dyDescent="0.2">
      <c r="A50" s="43" t="s">
        <v>29</v>
      </c>
      <c r="E50" s="18"/>
      <c r="F50" s="57"/>
      <c r="G50" s="57"/>
      <c r="H50" s="57"/>
      <c r="I50" s="57"/>
    </row>
    <row r="51" spans="1:15" x14ac:dyDescent="0.2">
      <c r="B51" s="56" t="s">
        <v>30</v>
      </c>
      <c r="E51" s="18"/>
      <c r="F51" s="57"/>
      <c r="G51" s="57"/>
      <c r="H51" s="57"/>
      <c r="I51" s="57"/>
    </row>
    <row r="52" spans="1:15" x14ac:dyDescent="0.2">
      <c r="C52" s="46" t="s">
        <v>10</v>
      </c>
      <c r="E52" s="18">
        <v>13792422</v>
      </c>
      <c r="F52" s="57"/>
      <c r="G52" s="18">
        <v>12684912</v>
      </c>
      <c r="H52" s="19"/>
      <c r="I52" s="18">
        <f>E52-G52</f>
        <v>1107510</v>
      </c>
      <c r="K52" s="3">
        <f>IF(G52=0,"n/a",IF(AND(I52/G52&lt;1,I52/G52&gt;-1),I52/G52,"n/a"))</f>
        <v>8.7309237935588355E-2</v>
      </c>
    </row>
    <row r="53" spans="1:15" x14ac:dyDescent="0.2">
      <c r="C53" s="46" t="s">
        <v>11</v>
      </c>
      <c r="E53" s="18">
        <v>11087609</v>
      </c>
      <c r="F53" s="57"/>
      <c r="G53" s="18">
        <v>9347065</v>
      </c>
      <c r="H53" s="19"/>
      <c r="I53" s="18">
        <f>E53-G53</f>
        <v>1740544</v>
      </c>
      <c r="K53" s="3">
        <f>IF(G53=0,"n/a",IF(AND(I53/G53&lt;1,I53/G53&gt;-1),I53/G53,"n/a"))</f>
        <v>0.18621289142634614</v>
      </c>
    </row>
    <row r="54" spans="1:15" x14ac:dyDescent="0.2">
      <c r="C54" s="46" t="s">
        <v>12</v>
      </c>
      <c r="E54" s="20">
        <v>849749</v>
      </c>
      <c r="F54" s="57"/>
      <c r="G54" s="20">
        <v>741967</v>
      </c>
      <c r="H54" s="19"/>
      <c r="I54" s="20">
        <f>E54-G54</f>
        <v>107782</v>
      </c>
      <c r="K54" s="8">
        <f>IF(G54=0,"n/a",IF(AND(I54/G54&lt;1,I54/G54&gt;-1),I54/G54,"n/a"))</f>
        <v>0.14526522069040806</v>
      </c>
    </row>
    <row r="55" spans="1:15" ht="6.95" customHeight="1" x14ac:dyDescent="0.2">
      <c r="E55" s="18"/>
      <c r="F55" s="57"/>
      <c r="G55" s="18"/>
      <c r="H55" s="57"/>
      <c r="I55" s="18"/>
      <c r="K55" s="10"/>
      <c r="M55" s="62"/>
      <c r="N55" s="62"/>
      <c r="O55" s="62"/>
    </row>
    <row r="56" spans="1:15" x14ac:dyDescent="0.2">
      <c r="C56" s="46" t="s">
        <v>13</v>
      </c>
      <c r="E56" s="18">
        <f>SUM(E52:E54)</f>
        <v>25729780</v>
      </c>
      <c r="F56" s="57"/>
      <c r="G56" s="18">
        <f>SUM(G52:G54)</f>
        <v>22773944</v>
      </c>
      <c r="H56" s="19"/>
      <c r="I56" s="18">
        <f>E56-G56</f>
        <v>2955836</v>
      </c>
      <c r="K56" s="3">
        <f>IF(G56=0,"n/a",IF(AND(I56/G56&lt;1,I56/G56&gt;-1),I56/G56,"n/a"))</f>
        <v>0.12979025503882857</v>
      </c>
    </row>
    <row r="57" spans="1:15" ht="6.95" customHeight="1" x14ac:dyDescent="0.2">
      <c r="E57" s="18"/>
      <c r="F57" s="57"/>
      <c r="G57" s="18"/>
      <c r="H57" s="57"/>
      <c r="I57" s="18"/>
      <c r="K57" s="10"/>
      <c r="M57" s="62"/>
      <c r="N57" s="62"/>
      <c r="O57" s="62"/>
    </row>
    <row r="58" spans="1:15" x14ac:dyDescent="0.2">
      <c r="B58" s="56" t="s">
        <v>31</v>
      </c>
      <c r="E58" s="18"/>
      <c r="F58" s="57"/>
      <c r="G58" s="18"/>
      <c r="H58" s="19"/>
      <c r="I58" s="18"/>
      <c r="K58" s="10"/>
    </row>
    <row r="59" spans="1:15" x14ac:dyDescent="0.2">
      <c r="C59" s="46" t="s">
        <v>15</v>
      </c>
      <c r="E59" s="18">
        <v>3866227</v>
      </c>
      <c r="F59" s="57"/>
      <c r="G59" s="18">
        <v>1779936</v>
      </c>
      <c r="H59" s="19"/>
      <c r="I59" s="18">
        <f>E59-G59</f>
        <v>2086291</v>
      </c>
      <c r="K59" s="3" t="str">
        <f>IF(G59=0,"n/a",IF(AND(I59/G59&lt;1,I59/G59&gt;-1),I59/G59,"n/a"))</f>
        <v>n/a</v>
      </c>
    </row>
    <row r="60" spans="1:15" x14ac:dyDescent="0.2">
      <c r="C60" s="46" t="s">
        <v>16</v>
      </c>
      <c r="E60" s="20">
        <v>286743</v>
      </c>
      <c r="F60" s="57"/>
      <c r="G60" s="20">
        <v>332692</v>
      </c>
      <c r="H60" s="19"/>
      <c r="I60" s="20">
        <f>E60-G60</f>
        <v>-45949</v>
      </c>
      <c r="K60" s="8">
        <f>IF(G60=0,"n/a",IF(AND(I60/G60&lt;1,I60/G60&gt;-1),I60/G60,"n/a"))</f>
        <v>-0.13811272889038509</v>
      </c>
    </row>
    <row r="61" spans="1:15" ht="6.95" customHeight="1" x14ac:dyDescent="0.2">
      <c r="E61" s="18"/>
      <c r="F61" s="57"/>
      <c r="G61" s="18"/>
      <c r="H61" s="57"/>
      <c r="I61" s="18"/>
      <c r="K61" s="10"/>
      <c r="M61" s="62"/>
      <c r="N61" s="62"/>
      <c r="O61" s="62"/>
    </row>
    <row r="62" spans="1:15" x14ac:dyDescent="0.2">
      <c r="C62" s="46" t="s">
        <v>17</v>
      </c>
      <c r="E62" s="20">
        <f>SUM(E59:E60)</f>
        <v>4152970</v>
      </c>
      <c r="F62" s="57"/>
      <c r="G62" s="20">
        <f>SUM(G59:G60)</f>
        <v>2112628</v>
      </c>
      <c r="H62" s="19"/>
      <c r="I62" s="20">
        <f>E62-G62</f>
        <v>2040342</v>
      </c>
      <c r="K62" s="8">
        <f>IF(G62=0,"n/a",IF(AND(I62/G62&lt;1,I62/G62&gt;-1),I62/G62,"n/a"))</f>
        <v>0.9657838483632708</v>
      </c>
    </row>
    <row r="63" spans="1:15" ht="6.95" customHeight="1" x14ac:dyDescent="0.2">
      <c r="E63" s="18"/>
      <c r="F63" s="57"/>
      <c r="G63" s="18"/>
      <c r="H63" s="57"/>
      <c r="I63" s="18"/>
      <c r="K63" s="10"/>
      <c r="M63" s="62"/>
      <c r="N63" s="62"/>
      <c r="O63" s="62"/>
    </row>
    <row r="64" spans="1:15" x14ac:dyDescent="0.2">
      <c r="C64" s="46" t="s">
        <v>32</v>
      </c>
      <c r="E64" s="18">
        <f>E56+E62</f>
        <v>29882750</v>
      </c>
      <c r="F64" s="57"/>
      <c r="G64" s="18">
        <f>G56+G62</f>
        <v>24886572</v>
      </c>
      <c r="H64" s="19"/>
      <c r="I64" s="18">
        <f>E64-G64</f>
        <v>4996178</v>
      </c>
      <c r="K64" s="3">
        <f>IF(G64=0,"n/a",IF(AND(I64/G64&lt;1,I64/G64&gt;-1),I64/G64,"n/a"))</f>
        <v>0.20075798306010165</v>
      </c>
    </row>
    <row r="65" spans="1:15" ht="6.95" customHeight="1" x14ac:dyDescent="0.2">
      <c r="E65" s="18"/>
      <c r="F65" s="57"/>
      <c r="G65" s="18"/>
      <c r="H65" s="57"/>
      <c r="I65" s="18"/>
      <c r="K65" s="10"/>
      <c r="M65" s="62"/>
      <c r="N65" s="62"/>
      <c r="O65" s="62"/>
    </row>
    <row r="66" spans="1:15" x14ac:dyDescent="0.2">
      <c r="B66" s="56" t="s">
        <v>33</v>
      </c>
      <c r="E66" s="18"/>
      <c r="F66" s="57"/>
      <c r="G66" s="18"/>
      <c r="H66" s="19"/>
      <c r="I66" s="18"/>
      <c r="K66" s="10"/>
    </row>
    <row r="67" spans="1:15" x14ac:dyDescent="0.2">
      <c r="C67" s="46" t="s">
        <v>20</v>
      </c>
      <c r="E67" s="18">
        <v>3350720</v>
      </c>
      <c r="F67" s="57"/>
      <c r="G67" s="18">
        <v>2964454</v>
      </c>
      <c r="H67" s="19"/>
      <c r="I67" s="18">
        <f>E67-G67</f>
        <v>386266</v>
      </c>
      <c r="K67" s="3">
        <f>IF(G67=0,"n/a",IF(AND(I67/G67&lt;1,I67/G67&gt;-1),I67/G67,"n/a"))</f>
        <v>0.13029920518247204</v>
      </c>
    </row>
    <row r="68" spans="1:15" x14ac:dyDescent="0.2">
      <c r="C68" s="46" t="s">
        <v>21</v>
      </c>
      <c r="E68" s="20">
        <v>10922170</v>
      </c>
      <c r="F68" s="57"/>
      <c r="G68" s="20">
        <v>13219678</v>
      </c>
      <c r="H68" s="19"/>
      <c r="I68" s="20">
        <f>E68-G68</f>
        <v>-2297508</v>
      </c>
      <c r="K68" s="8">
        <f>IF(G68=0,"n/a",IF(AND(I68/G68&lt;1,I68/G68&gt;-1),I68/G68,"n/a"))</f>
        <v>-0.17379455082037551</v>
      </c>
    </row>
    <row r="69" spans="1:15" ht="6.95" customHeight="1" x14ac:dyDescent="0.2">
      <c r="E69" s="18"/>
      <c r="F69" s="57"/>
      <c r="G69" s="18"/>
      <c r="H69" s="57"/>
      <c r="I69" s="18"/>
      <c r="K69" s="10"/>
      <c r="M69" s="62"/>
      <c r="N69" s="62"/>
      <c r="O69" s="62"/>
    </row>
    <row r="70" spans="1:15" x14ac:dyDescent="0.2">
      <c r="C70" s="46" t="s">
        <v>22</v>
      </c>
      <c r="E70" s="20">
        <f>SUM(E67:E68)</f>
        <v>14272890</v>
      </c>
      <c r="F70" s="57"/>
      <c r="G70" s="20">
        <f>SUM(G67:G68)</f>
        <v>16184132</v>
      </c>
      <c r="H70" s="19"/>
      <c r="I70" s="20">
        <f>E70-G70</f>
        <v>-1911242</v>
      </c>
      <c r="K70" s="8">
        <f>IF(G70=0,"n/a",IF(AND(I70/G70&lt;1,I70/G70&gt;-1),I70/G70,"n/a"))</f>
        <v>-0.11809357461988075</v>
      </c>
    </row>
    <row r="71" spans="1:15" ht="6.95" customHeight="1" x14ac:dyDescent="0.2">
      <c r="E71" s="18"/>
      <c r="F71" s="57"/>
      <c r="G71" s="18"/>
      <c r="H71" s="57"/>
      <c r="I71" s="18"/>
      <c r="K71" s="10"/>
      <c r="M71" s="62"/>
      <c r="N71" s="62"/>
      <c r="O71" s="62"/>
    </row>
    <row r="72" spans="1:15" ht="12.75" thickBot="1" x14ac:dyDescent="0.25">
      <c r="C72" s="46" t="s">
        <v>34</v>
      </c>
      <c r="E72" s="21">
        <f>E64+E70</f>
        <v>44155640</v>
      </c>
      <c r="F72" s="57"/>
      <c r="G72" s="21">
        <f>G64+G70</f>
        <v>41070704</v>
      </c>
      <c r="H72" s="19"/>
      <c r="I72" s="21">
        <f>E72-G72</f>
        <v>3084936</v>
      </c>
      <c r="K72" s="17">
        <f>IF(G72=0,"n/a",IF(AND(I72/G72&lt;1,I72/G72&gt;-1),I72/G72,"n/a"))</f>
        <v>7.5112810337996647E-2</v>
      </c>
    </row>
    <row r="73" spans="1:15" ht="12.75" thickTop="1" x14ac:dyDescent="0.2"/>
    <row r="74" spans="1:15" ht="12.75" customHeight="1" x14ac:dyDescent="0.2">
      <c r="A74" s="46" t="s">
        <v>3</v>
      </c>
      <c r="C74" s="36" t="s">
        <v>35</v>
      </c>
      <c r="D74"/>
      <c r="E74"/>
      <c r="F74"/>
      <c r="G74"/>
      <c r="H74"/>
      <c r="I74"/>
      <c r="J74"/>
      <c r="K74"/>
      <c r="L74"/>
      <c r="M74"/>
      <c r="N74"/>
      <c r="O74"/>
    </row>
    <row r="75" spans="1:15" x14ac:dyDescent="0.2">
      <c r="A75" s="46" t="s">
        <v>3</v>
      </c>
    </row>
    <row r="76" spans="1:15" x14ac:dyDescent="0.2">
      <c r="A76" s="46" t="s">
        <v>3</v>
      </c>
    </row>
    <row r="77" spans="1:15" x14ac:dyDescent="0.2">
      <c r="A77" s="46" t="s">
        <v>3</v>
      </c>
    </row>
    <row r="78" spans="1:15" x14ac:dyDescent="0.2">
      <c r="A78" s="46" t="s">
        <v>3</v>
      </c>
    </row>
    <row r="79" spans="1:15" x14ac:dyDescent="0.2">
      <c r="A79" s="46" t="s">
        <v>3</v>
      </c>
    </row>
    <row r="80" spans="1:15" x14ac:dyDescent="0.2">
      <c r="A80" s="46" t="s">
        <v>3</v>
      </c>
    </row>
    <row r="81" spans="1:1" x14ac:dyDescent="0.2">
      <c r="A81" s="46" t="s">
        <v>3</v>
      </c>
    </row>
    <row r="82" spans="1:1" x14ac:dyDescent="0.2">
      <c r="A82" s="46" t="s">
        <v>3</v>
      </c>
    </row>
    <row r="83" spans="1:1" x14ac:dyDescent="0.2">
      <c r="A83" s="46" t="s">
        <v>3</v>
      </c>
    </row>
    <row r="84" spans="1:1" x14ac:dyDescent="0.2">
      <c r="A84" s="46" t="s">
        <v>3</v>
      </c>
    </row>
    <row r="85" spans="1:1" x14ac:dyDescent="0.2">
      <c r="A85" s="46" t="s">
        <v>3</v>
      </c>
    </row>
    <row r="86" spans="1:1" x14ac:dyDescent="0.2">
      <c r="A86" s="46" t="s">
        <v>3</v>
      </c>
    </row>
    <row r="87" spans="1:1" x14ac:dyDescent="0.2">
      <c r="A87" s="46" t="s">
        <v>3</v>
      </c>
    </row>
    <row r="88" spans="1:1" x14ac:dyDescent="0.2">
      <c r="A88" s="46" t="s">
        <v>3</v>
      </c>
    </row>
  </sheetData>
  <mergeCells count="6">
    <mergeCell ref="M6:O6"/>
    <mergeCell ref="E1:K1"/>
    <mergeCell ref="E2:K2"/>
    <mergeCell ref="E3:K3"/>
    <mergeCell ref="E4:K4"/>
    <mergeCell ref="I6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L47" sqref="L47"/>
    </sheetView>
  </sheetViews>
  <sheetFormatPr defaultColWidth="9.140625" defaultRowHeight="12" x14ac:dyDescent="0.2"/>
  <cols>
    <col min="1" max="2" width="1.7109375" style="46" customWidth="1"/>
    <col min="3" max="3" width="9.140625" style="46"/>
    <col min="4" max="4" width="23.85546875" style="46" customWidth="1"/>
    <col min="5" max="5" width="16.7109375" style="46" customWidth="1"/>
    <col min="6" max="6" width="0.85546875" style="46" customWidth="1"/>
    <col min="7" max="7" width="16.7109375" style="46" customWidth="1"/>
    <col min="8" max="8" width="0.85546875" style="46" customWidth="1"/>
    <col min="9" max="9" width="16.7109375" style="46" customWidth="1"/>
    <col min="10" max="10" width="0.85546875" style="46" customWidth="1"/>
    <col min="11" max="11" width="7.7109375" style="47" customWidth="1"/>
    <col min="12" max="12" width="0.85546875" style="46" customWidth="1"/>
    <col min="13" max="13" width="7.7109375" style="47" customWidth="1"/>
    <col min="14" max="14" width="0.85546875" style="47" customWidth="1"/>
    <col min="15" max="15" width="7.7109375" style="47" customWidth="1"/>
    <col min="16" max="16384" width="9.140625" style="46"/>
  </cols>
  <sheetData>
    <row r="1" spans="1:15" s="40" customFormat="1" ht="15" x14ac:dyDescent="0.25">
      <c r="E1" s="41" t="s">
        <v>0</v>
      </c>
      <c r="F1" s="41"/>
      <c r="G1" s="41"/>
      <c r="H1" s="41"/>
      <c r="I1" s="41"/>
      <c r="J1" s="41"/>
      <c r="K1" s="41"/>
      <c r="M1" s="42"/>
      <c r="N1" s="42"/>
      <c r="O1" s="42"/>
    </row>
    <row r="2" spans="1:15" s="40" customFormat="1" ht="15" x14ac:dyDescent="0.25">
      <c r="E2" s="41" t="s">
        <v>1</v>
      </c>
      <c r="F2" s="41"/>
      <c r="G2" s="41"/>
      <c r="H2" s="41"/>
      <c r="I2" s="41"/>
      <c r="J2" s="41"/>
      <c r="K2" s="41"/>
      <c r="M2" s="42"/>
      <c r="N2" s="42"/>
      <c r="O2" s="42"/>
    </row>
    <row r="3" spans="1:15" s="40" customFormat="1" ht="15" x14ac:dyDescent="0.25">
      <c r="E3" s="41" t="s">
        <v>49</v>
      </c>
      <c r="F3" s="41"/>
      <c r="G3" s="41"/>
      <c r="H3" s="41"/>
      <c r="I3" s="41"/>
      <c r="J3" s="41"/>
      <c r="K3" s="41"/>
      <c r="M3" s="42"/>
      <c r="N3" s="42"/>
      <c r="O3" s="42"/>
    </row>
    <row r="4" spans="1:15" s="43" customFormat="1" ht="12.75" x14ac:dyDescent="0.2">
      <c r="E4" s="44" t="s">
        <v>2</v>
      </c>
      <c r="F4" s="44"/>
      <c r="G4" s="44"/>
      <c r="H4" s="44"/>
      <c r="I4" s="44"/>
      <c r="J4" s="44"/>
      <c r="K4" s="44"/>
      <c r="M4" s="45"/>
      <c r="N4" s="45"/>
      <c r="O4" s="45"/>
    </row>
    <row r="5" spans="1:15" x14ac:dyDescent="0.2">
      <c r="A5" s="46" t="s">
        <v>3</v>
      </c>
    </row>
    <row r="6" spans="1:15" s="48" customFormat="1" ht="12.75" x14ac:dyDescent="0.2">
      <c r="A6" s="48" t="s">
        <v>3</v>
      </c>
      <c r="I6" s="49" t="s">
        <v>44</v>
      </c>
      <c r="J6" s="49"/>
      <c r="K6" s="49"/>
      <c r="M6" s="50" t="s">
        <v>4</v>
      </c>
      <c r="N6" s="50"/>
      <c r="O6" s="50"/>
    </row>
    <row r="7" spans="1:15" s="48" customFormat="1" ht="12.75" x14ac:dyDescent="0.2">
      <c r="E7" s="51" t="s">
        <v>5</v>
      </c>
      <c r="G7" s="51" t="s">
        <v>5</v>
      </c>
      <c r="I7" s="51"/>
      <c r="K7" s="52"/>
      <c r="M7" s="52"/>
      <c r="N7" s="53"/>
      <c r="O7" s="52"/>
    </row>
    <row r="8" spans="1:15" s="48" customFormat="1" ht="12.75" x14ac:dyDescent="0.2">
      <c r="A8" s="43" t="s">
        <v>6</v>
      </c>
      <c r="E8" s="54">
        <v>2022</v>
      </c>
      <c r="G8" s="54">
        <f>E8-1</f>
        <v>2021</v>
      </c>
      <c r="I8" s="54" t="s">
        <v>7</v>
      </c>
      <c r="K8" s="55" t="s">
        <v>8</v>
      </c>
      <c r="M8" s="55">
        <f>E8</f>
        <v>2022</v>
      </c>
      <c r="N8" s="53"/>
      <c r="O8" s="55">
        <f>G8</f>
        <v>2021</v>
      </c>
    </row>
    <row r="9" spans="1:15" x14ac:dyDescent="0.2">
      <c r="B9" s="56" t="s">
        <v>9</v>
      </c>
    </row>
    <row r="10" spans="1:15" x14ac:dyDescent="0.2">
      <c r="C10" s="46" t="s">
        <v>10</v>
      </c>
      <c r="E10" s="1">
        <v>22892806.52</v>
      </c>
      <c r="F10" s="2"/>
      <c r="G10" s="1">
        <v>22816624.84</v>
      </c>
      <c r="H10" s="57"/>
      <c r="I10" s="1">
        <f>E10-G10</f>
        <v>76181.679999999702</v>
      </c>
      <c r="K10" s="3">
        <f>IF(G10=0,"n/a",IF(AND(I10/G10&lt;1,I10/G10&gt;-1),I10/G10,"n/a"))</f>
        <v>3.3388671871592951E-3</v>
      </c>
      <c r="M10" s="4">
        <f>IF(E52=0,"n/a",E10/E52)</f>
        <v>1.8542191045713734</v>
      </c>
      <c r="N10" s="58"/>
      <c r="O10" s="4">
        <f>IF(G52=0,"n/a",G10/G52)</f>
        <v>1.7152381793624218</v>
      </c>
    </row>
    <row r="11" spans="1:15" x14ac:dyDescent="0.2">
      <c r="C11" s="46" t="s">
        <v>11</v>
      </c>
      <c r="E11" s="5">
        <v>9656006.1699999999</v>
      </c>
      <c r="F11" s="57"/>
      <c r="G11" s="5">
        <v>10925992.869999999</v>
      </c>
      <c r="H11" s="57"/>
      <c r="I11" s="5">
        <f>E11-G11</f>
        <v>-1269986.6999999993</v>
      </c>
      <c r="K11" s="3">
        <f>IF(G11=0,"n/a",IF(AND(I11/G11&lt;1,I11/G11&gt;-1),I11/G11,"n/a"))</f>
        <v>-0.11623535866356458</v>
      </c>
      <c r="M11" s="6">
        <f>IF(E53=0,"n/a",E11/E53)</f>
        <v>1.1469685791864535</v>
      </c>
      <c r="N11" s="58"/>
      <c r="O11" s="6">
        <f>IF(G53=0,"n/a",G11/G53)</f>
        <v>1.1647043886443913</v>
      </c>
    </row>
    <row r="12" spans="1:15" x14ac:dyDescent="0.2">
      <c r="C12" s="46" t="s">
        <v>12</v>
      </c>
      <c r="E12" s="7">
        <v>982834.46</v>
      </c>
      <c r="F12" s="57"/>
      <c r="G12" s="7">
        <v>924628.35</v>
      </c>
      <c r="H12" s="57"/>
      <c r="I12" s="7">
        <f>E12-G12</f>
        <v>58206.109999999986</v>
      </c>
      <c r="K12" s="8">
        <f>IF(G12=0,"n/a",IF(AND(I12/G12&lt;1,I12/G12&gt;-1),I12/G12,"n/a"))</f>
        <v>6.2950816941747451E-2</v>
      </c>
      <c r="M12" s="9">
        <f>IF(E54=0,"n/a",E12/E54)</f>
        <v>0.93721728317597575</v>
      </c>
      <c r="N12" s="58"/>
      <c r="O12" s="9">
        <f>IF(G54=0,"n/a",G12/G54)</f>
        <v>0.84089764845080772</v>
      </c>
    </row>
    <row r="13" spans="1:15" ht="6.95" customHeight="1" x14ac:dyDescent="0.2">
      <c r="E13" s="5"/>
      <c r="F13" s="57"/>
      <c r="G13" s="5"/>
      <c r="H13" s="57"/>
      <c r="I13" s="5"/>
      <c r="K13" s="10"/>
      <c r="M13" s="58"/>
      <c r="N13" s="58"/>
      <c r="O13" s="58"/>
    </row>
    <row r="14" spans="1:15" x14ac:dyDescent="0.2">
      <c r="C14" s="46" t="s">
        <v>13</v>
      </c>
      <c r="E14" s="5">
        <f>SUM(E10:E12)</f>
        <v>33531647.149999999</v>
      </c>
      <c r="F14" s="57"/>
      <c r="G14" s="5">
        <f>SUM(G10:G12)</f>
        <v>34667246.060000002</v>
      </c>
      <c r="H14" s="57"/>
      <c r="I14" s="5">
        <f>E14-G14</f>
        <v>-1135598.9100000039</v>
      </c>
      <c r="K14" s="3">
        <f>IF(G14=0,"n/a",IF(AND(I14/G14&lt;1,I14/G14&gt;-1),I14/G14,"n/a"))</f>
        <v>-3.2757113386929465E-2</v>
      </c>
      <c r="M14" s="6">
        <f>IF(E56=0,"n/a",E14/E56)</f>
        <v>1.5371811623186777</v>
      </c>
      <c r="N14" s="58"/>
      <c r="O14" s="6">
        <f>IF(G56=0,"n/a",G14/G56)</f>
        <v>1.4576607190197788</v>
      </c>
    </row>
    <row r="15" spans="1:15" ht="6.95" customHeight="1" x14ac:dyDescent="0.2">
      <c r="E15" s="5"/>
      <c r="F15" s="57"/>
      <c r="G15" s="5"/>
      <c r="H15" s="57"/>
      <c r="I15" s="5"/>
      <c r="K15" s="10"/>
      <c r="M15" s="58"/>
      <c r="N15" s="58"/>
      <c r="O15" s="58"/>
    </row>
    <row r="16" spans="1:15" x14ac:dyDescent="0.2">
      <c r="B16" s="56" t="s">
        <v>14</v>
      </c>
      <c r="E16" s="5"/>
      <c r="F16" s="57"/>
      <c r="G16" s="5"/>
      <c r="H16" s="57"/>
      <c r="I16" s="5"/>
      <c r="K16" s="10"/>
      <c r="M16" s="58"/>
      <c r="N16" s="58"/>
      <c r="O16" s="58"/>
    </row>
    <row r="17" spans="2:15" x14ac:dyDescent="0.2">
      <c r="C17" s="46" t="s">
        <v>15</v>
      </c>
      <c r="E17" s="5">
        <v>923958.79</v>
      </c>
      <c r="F17" s="57"/>
      <c r="G17" s="5">
        <v>1095736.8999999999</v>
      </c>
      <c r="H17" s="57"/>
      <c r="I17" s="5">
        <f>E17-G17</f>
        <v>-171778.10999999987</v>
      </c>
      <c r="K17" s="3">
        <f>IF(G17=0,"n/a",IF(AND(I17/G17&lt;1,I17/G17&gt;-1),I17/G17,"n/a"))</f>
        <v>-0.15676948544855968</v>
      </c>
      <c r="M17" s="6">
        <f>IF(E59=0,"n/a",E17/E59)</f>
        <v>0.60260631682200994</v>
      </c>
      <c r="N17" s="58"/>
      <c r="O17" s="6">
        <f>IF(G59=0,"n/a",G17/G59)</f>
        <v>0.51217617294770668</v>
      </c>
    </row>
    <row r="18" spans="2:15" x14ac:dyDescent="0.2">
      <c r="C18" s="46" t="s">
        <v>16</v>
      </c>
      <c r="E18" s="7">
        <v>198025.89</v>
      </c>
      <c r="F18" s="11"/>
      <c r="G18" s="7">
        <v>150663.79999999999</v>
      </c>
      <c r="H18" s="12"/>
      <c r="I18" s="7">
        <f>E18-G18</f>
        <v>47362.090000000026</v>
      </c>
      <c r="K18" s="8">
        <f>IF(G18=0,"n/a",IF(AND(I18/G18&lt;1,I18/G18&gt;-1),I18/G18,"n/a"))</f>
        <v>0.31435613597957857</v>
      </c>
      <c r="M18" s="9">
        <f>IF(E60=0,"n/a",E18/E60)</f>
        <v>0.57707249763955759</v>
      </c>
      <c r="N18" s="58"/>
      <c r="O18" s="9">
        <f>IF(G60=0,"n/a",G18/G60)</f>
        <v>0.49038618646964044</v>
      </c>
    </row>
    <row r="19" spans="2:15" ht="6.95" customHeight="1" x14ac:dyDescent="0.2">
      <c r="E19" s="5"/>
      <c r="F19" s="60"/>
      <c r="G19" s="5"/>
      <c r="H19" s="60"/>
      <c r="I19" s="5"/>
      <c r="K19" s="10"/>
      <c r="M19" s="58"/>
      <c r="N19" s="58"/>
      <c r="O19" s="58"/>
    </row>
    <row r="20" spans="2:15" x14ac:dyDescent="0.2">
      <c r="C20" s="46" t="s">
        <v>17</v>
      </c>
      <c r="E20" s="7">
        <f>SUM(E17:E18)</f>
        <v>1121984.6800000002</v>
      </c>
      <c r="F20" s="11"/>
      <c r="G20" s="7">
        <f>SUM(G17:G18)</f>
        <v>1246400.7</v>
      </c>
      <c r="H20" s="12"/>
      <c r="I20" s="7">
        <f>E20-G20</f>
        <v>-124416.01999999979</v>
      </c>
      <c r="K20" s="8">
        <f>IF(G20=0,"n/a",IF(AND(I20/G20&lt;1,I20/G20&gt;-1),I20/G20,"n/a"))</f>
        <v>-9.982024239877256E-2</v>
      </c>
      <c r="M20" s="9">
        <f>IF(E62=0,"n/a",E20/E62)</f>
        <v>0.59793675959682957</v>
      </c>
      <c r="N20" s="58"/>
      <c r="O20" s="9">
        <f>IF(G62=0,"n/a",G20/G62)</f>
        <v>0.50943987803532231</v>
      </c>
    </row>
    <row r="21" spans="2:15" ht="6.95" customHeight="1" x14ac:dyDescent="0.2">
      <c r="E21" s="5"/>
      <c r="F21" s="60"/>
      <c r="G21" s="5"/>
      <c r="H21" s="60"/>
      <c r="I21" s="5"/>
      <c r="K21" s="10"/>
      <c r="M21" s="58"/>
      <c r="N21" s="58"/>
      <c r="O21" s="58"/>
    </row>
    <row r="22" spans="2:15" x14ac:dyDescent="0.2">
      <c r="C22" s="46" t="s">
        <v>18</v>
      </c>
      <c r="E22" s="5">
        <f>E14+E20</f>
        <v>34653631.829999998</v>
      </c>
      <c r="F22" s="60"/>
      <c r="G22" s="5">
        <f>G14+G20</f>
        <v>35913646.760000005</v>
      </c>
      <c r="H22" s="60"/>
      <c r="I22" s="5">
        <f>E22-G22</f>
        <v>-1260014.9300000072</v>
      </c>
      <c r="K22" s="3">
        <f>IF(G22=0,"n/a",IF(AND(I22/G22&lt;1,I22/G22&gt;-1),I22/G22,"n/a"))</f>
        <v>-3.5084572124359975E-2</v>
      </c>
      <c r="M22" s="6">
        <f>IF(E64=0,"n/a",E22/E64)</f>
        <v>1.4627863860898824</v>
      </c>
      <c r="N22" s="58"/>
      <c r="O22" s="6">
        <f>IF(G64=0,"n/a",G22/G64)</f>
        <v>1.3692131697230647</v>
      </c>
    </row>
    <row r="23" spans="2:15" ht="6.95" customHeight="1" x14ac:dyDescent="0.2">
      <c r="E23" s="5"/>
      <c r="F23" s="60"/>
      <c r="G23" s="5"/>
      <c r="H23" s="60"/>
      <c r="I23" s="5"/>
      <c r="K23" s="10"/>
      <c r="M23" s="58"/>
      <c r="N23" s="58"/>
      <c r="O23" s="58"/>
    </row>
    <row r="24" spans="2:15" x14ac:dyDescent="0.2">
      <c r="B24" s="56" t="s">
        <v>19</v>
      </c>
      <c r="E24" s="5"/>
      <c r="F24" s="60"/>
      <c r="G24" s="5"/>
      <c r="H24" s="60"/>
      <c r="I24" s="5"/>
      <c r="K24" s="10"/>
      <c r="M24" s="58"/>
      <c r="N24" s="58"/>
      <c r="O24" s="58"/>
    </row>
    <row r="25" spans="2:15" x14ac:dyDescent="0.2">
      <c r="C25" s="46" t="s">
        <v>20</v>
      </c>
      <c r="E25" s="5">
        <v>549693.71</v>
      </c>
      <c r="F25" s="60"/>
      <c r="G25" s="5">
        <v>557434.06000000006</v>
      </c>
      <c r="H25" s="60"/>
      <c r="I25" s="5">
        <f>E25-G25</f>
        <v>-7740.3500000000931</v>
      </c>
      <c r="K25" s="3">
        <f>IF(G25=0,"n/a",IF(AND(I25/G25&lt;1,I25/G25&gt;-1),I25/G25,"n/a"))</f>
        <v>-1.3885678245064703E-2</v>
      </c>
      <c r="M25" s="6">
        <f>IF(E67=0,"n/a",E25/E67)</f>
        <v>0.14676705876196283</v>
      </c>
      <c r="N25" s="58"/>
      <c r="O25" s="6">
        <f>IF(G67=0,"n/a",G25/G67)</f>
        <v>0.13056976611544482</v>
      </c>
    </row>
    <row r="26" spans="2:15" x14ac:dyDescent="0.2">
      <c r="C26" s="46" t="s">
        <v>21</v>
      </c>
      <c r="E26" s="7">
        <v>1040091.17</v>
      </c>
      <c r="F26" s="11"/>
      <c r="G26" s="7">
        <v>1040232.24</v>
      </c>
      <c r="H26" s="12"/>
      <c r="I26" s="7">
        <f>E26-G26</f>
        <v>-141.06999999994878</v>
      </c>
      <c r="K26" s="8">
        <f>IF(G26=0,"n/a",IF(AND(I26/G26&lt;1,I26/G26&gt;-1),I26/G26,"n/a"))</f>
        <v>-1.3561394713160283E-4</v>
      </c>
      <c r="M26" s="9">
        <f>IF(E68=0,"n/a",E26/E68)</f>
        <v>8.3744612432504945E-2</v>
      </c>
      <c r="N26" s="58"/>
      <c r="O26" s="9">
        <f>IF(G68=0,"n/a",G26/G68)</f>
        <v>8.5527148519349935E-2</v>
      </c>
    </row>
    <row r="27" spans="2:15" ht="6.95" customHeight="1" x14ac:dyDescent="0.2">
      <c r="E27" s="5"/>
      <c r="F27" s="60"/>
      <c r="G27" s="5"/>
      <c r="H27" s="60"/>
      <c r="I27" s="5"/>
      <c r="K27" s="10"/>
      <c r="M27" s="58"/>
      <c r="N27" s="58"/>
      <c r="O27" s="58"/>
    </row>
    <row r="28" spans="2:15" x14ac:dyDescent="0.2">
      <c r="C28" s="46" t="s">
        <v>22</v>
      </c>
      <c r="E28" s="7">
        <f>SUM(E25:E26)</f>
        <v>1589784.88</v>
      </c>
      <c r="F28" s="11"/>
      <c r="G28" s="7">
        <f>SUM(G25:G26)</f>
        <v>1597666.3</v>
      </c>
      <c r="H28" s="12"/>
      <c r="I28" s="7">
        <f>E28-G28</f>
        <v>-7881.4200000001583</v>
      </c>
      <c r="K28" s="8">
        <f>IF(G28=0,"n/a",IF(AND(I28/G28&lt;1,I28/G28&gt;-1),I28/G28,"n/a"))</f>
        <v>-4.9330827094495001E-3</v>
      </c>
      <c r="M28" s="9">
        <f>IF(E70=0,"n/a",E28/E70)</f>
        <v>9.8346459722665036E-2</v>
      </c>
      <c r="N28" s="58"/>
      <c r="O28" s="9">
        <f>IF(G70=0,"n/a",G28/G70)</f>
        <v>9.7229908519070291E-2</v>
      </c>
    </row>
    <row r="29" spans="2:15" ht="6.95" customHeight="1" x14ac:dyDescent="0.2">
      <c r="E29" s="5"/>
      <c r="F29" s="60"/>
      <c r="G29" s="5"/>
      <c r="H29" s="60"/>
      <c r="I29" s="5"/>
      <c r="K29" s="10"/>
      <c r="M29" s="58"/>
      <c r="N29" s="58"/>
      <c r="O29" s="58"/>
    </row>
    <row r="30" spans="2:15" x14ac:dyDescent="0.2">
      <c r="C30" s="46" t="s">
        <v>23</v>
      </c>
      <c r="E30" s="5">
        <f>E22+E28</f>
        <v>36243416.710000001</v>
      </c>
      <c r="F30" s="60"/>
      <c r="G30" s="5">
        <f>G22+G28</f>
        <v>37511313.060000002</v>
      </c>
      <c r="H30" s="60"/>
      <c r="I30" s="5">
        <f>E30-G30</f>
        <v>-1267896.3500000015</v>
      </c>
      <c r="K30" s="3">
        <f>IF(G30=0,"n/a",IF(AND(I30/G30&lt;1,I30/G30&gt;-1),I30/G30,"n/a"))</f>
        <v>-3.3800372382912301E-2</v>
      </c>
      <c r="M30" s="4">
        <f>IF(E72=0,"n/a",E30/E72)</f>
        <v>0.90937512774336804</v>
      </c>
      <c r="N30" s="58"/>
      <c r="O30" s="4">
        <f>IF(G72=0,"n/a",G30/G72)</f>
        <v>0.87928313062593466</v>
      </c>
    </row>
    <row r="31" spans="2:15" ht="6.95" customHeight="1" x14ac:dyDescent="0.2">
      <c r="E31" s="5"/>
      <c r="F31" s="60"/>
      <c r="G31" s="5"/>
      <c r="H31" s="60"/>
      <c r="I31" s="5"/>
      <c r="K31" s="10"/>
      <c r="M31" s="62"/>
      <c r="N31" s="62"/>
      <c r="O31" s="62"/>
    </row>
    <row r="32" spans="2:15" x14ac:dyDescent="0.2">
      <c r="B32" s="46" t="s">
        <v>24</v>
      </c>
      <c r="E32" s="5">
        <v>932294.58</v>
      </c>
      <c r="F32" s="60"/>
      <c r="G32" s="5">
        <v>-27538.34</v>
      </c>
      <c r="H32" s="60"/>
      <c r="I32" s="5">
        <f>E32-G32</f>
        <v>959832.91999999993</v>
      </c>
      <c r="K32" s="3" t="str">
        <f>IF(G32=0,"n/a",IF(AND(I32/G32&lt;1,I32/G32&gt;-1),I32/G32,"n/a"))</f>
        <v>n/a</v>
      </c>
      <c r="M32" s="62"/>
      <c r="N32" s="62"/>
      <c r="O32" s="62"/>
    </row>
    <row r="33" spans="2:15" x14ac:dyDescent="0.2">
      <c r="B33" s="46" t="s">
        <v>25</v>
      </c>
      <c r="E33" s="7">
        <v>2088088.91</v>
      </c>
      <c r="F33" s="11"/>
      <c r="G33" s="7">
        <v>551099.59</v>
      </c>
      <c r="H33" s="12"/>
      <c r="I33" s="7">
        <f>E33-G33</f>
        <v>1536989.3199999998</v>
      </c>
      <c r="K33" s="8" t="str">
        <f>IF(G33=0,"n/a",IF(AND(I33/G33&lt;1,I33/G33&gt;-1),I33/G33,"n/a"))</f>
        <v>n/a</v>
      </c>
    </row>
    <row r="34" spans="2:15" ht="6.95" customHeight="1" x14ac:dyDescent="0.2">
      <c r="E34" s="13"/>
      <c r="F34" s="60"/>
      <c r="G34" s="13"/>
      <c r="H34" s="60"/>
      <c r="I34" s="13"/>
      <c r="K34" s="14"/>
      <c r="M34" s="62"/>
      <c r="N34" s="62"/>
      <c r="O34" s="62"/>
    </row>
    <row r="35" spans="2:15" ht="12.75" thickBot="1" x14ac:dyDescent="0.25">
      <c r="C35" s="46" t="s">
        <v>26</v>
      </c>
      <c r="E35" s="15">
        <f>SUM(E30:E33)</f>
        <v>39263800.199999996</v>
      </c>
      <c r="F35" s="16"/>
      <c r="G35" s="15">
        <f>SUM(G30:G33)</f>
        <v>38034874.310000002</v>
      </c>
      <c r="H35" s="60"/>
      <c r="I35" s="15">
        <f>E35-G35</f>
        <v>1228925.8899999931</v>
      </c>
      <c r="K35" s="17">
        <f>IF(G35=0,"n/a",IF(AND(I35/G35&lt;1,I35/G35&gt;-1),I35/G35,"n/a"))</f>
        <v>3.2310502198159965E-2</v>
      </c>
    </row>
    <row r="36" spans="2:15" ht="12.75" thickTop="1" x14ac:dyDescent="0.2">
      <c r="E36" s="13"/>
      <c r="F36" s="60"/>
      <c r="G36" s="13"/>
      <c r="H36" s="57"/>
      <c r="I36" s="13"/>
    </row>
    <row r="37" spans="2:15" x14ac:dyDescent="0.2">
      <c r="C37" s="35" t="s">
        <v>36</v>
      </c>
      <c r="E37" s="1">
        <v>1870191.84</v>
      </c>
      <c r="F37" s="1"/>
      <c r="G37" s="1">
        <v>1753235.31</v>
      </c>
      <c r="H37" s="57"/>
      <c r="I37" s="13"/>
    </row>
    <row r="38" spans="2:15" x14ac:dyDescent="0.2">
      <c r="C38" s="35" t="s">
        <v>45</v>
      </c>
      <c r="E38" s="5">
        <v>9929007.2799999993</v>
      </c>
      <c r="F38" s="13"/>
      <c r="G38" s="5">
        <v>0</v>
      </c>
      <c r="H38" s="57"/>
      <c r="I38" s="13"/>
    </row>
    <row r="39" spans="2:15" x14ac:dyDescent="0.2">
      <c r="C39" s="35" t="s">
        <v>46</v>
      </c>
      <c r="E39" s="5">
        <v>25451.32</v>
      </c>
      <c r="F39" s="57"/>
      <c r="G39" s="5">
        <v>0</v>
      </c>
      <c r="H39" s="57"/>
      <c r="I39" s="13"/>
    </row>
    <row r="40" spans="2:15" x14ac:dyDescent="0.2">
      <c r="C40" s="35" t="s">
        <v>47</v>
      </c>
      <c r="E40" s="5">
        <v>561515.6</v>
      </c>
      <c r="F40" s="57"/>
      <c r="G40" s="5">
        <v>0</v>
      </c>
      <c r="H40" s="57"/>
      <c r="I40" s="13"/>
    </row>
    <row r="41" spans="2:15" x14ac:dyDescent="0.2">
      <c r="C41" s="35" t="s">
        <v>37</v>
      </c>
      <c r="E41" s="5">
        <v>527020.81999999995</v>
      </c>
      <c r="F41" s="57"/>
      <c r="G41" s="5">
        <v>522562.51</v>
      </c>
      <c r="H41" s="57"/>
      <c r="I41" s="13"/>
    </row>
    <row r="42" spans="2:15" x14ac:dyDescent="0.2">
      <c r="C42" s="35" t="s">
        <v>38</v>
      </c>
      <c r="E42" s="5">
        <v>76220.759999999995</v>
      </c>
      <c r="F42" s="57"/>
      <c r="G42" s="5">
        <v>163466.76</v>
      </c>
      <c r="H42" s="57"/>
      <c r="I42" s="13"/>
    </row>
    <row r="43" spans="2:15" x14ac:dyDescent="0.2">
      <c r="C43" s="35" t="s">
        <v>27</v>
      </c>
      <c r="E43" s="5">
        <v>519345.98</v>
      </c>
      <c r="F43" s="57"/>
      <c r="G43" s="5">
        <v>602318.91</v>
      </c>
      <c r="H43" s="57"/>
      <c r="I43" s="13"/>
    </row>
    <row r="44" spans="2:15" x14ac:dyDescent="0.2">
      <c r="C44" s="35" t="s">
        <v>48</v>
      </c>
      <c r="E44" s="5">
        <v>306649.15999999997</v>
      </c>
      <c r="F44" s="57"/>
      <c r="G44" s="5">
        <v>0</v>
      </c>
      <c r="H44" s="57"/>
      <c r="I44" s="13"/>
    </row>
    <row r="45" spans="2:15" x14ac:dyDescent="0.2">
      <c r="C45" s="35" t="s">
        <v>28</v>
      </c>
      <c r="E45" s="5">
        <v>538156.36</v>
      </c>
      <c r="F45" s="57"/>
      <c r="G45" s="5">
        <v>481961.64</v>
      </c>
      <c r="H45" s="57"/>
      <c r="I45" s="13"/>
    </row>
    <row r="46" spans="2:15" x14ac:dyDescent="0.2">
      <c r="C46" s="35" t="s">
        <v>39</v>
      </c>
      <c r="E46" s="5">
        <v>0</v>
      </c>
      <c r="F46" s="57"/>
      <c r="G46" s="5">
        <v>-18354.88</v>
      </c>
      <c r="H46" s="57"/>
      <c r="I46" s="13"/>
    </row>
    <row r="47" spans="2:15" x14ac:dyDescent="0.2">
      <c r="C47" s="35" t="s">
        <v>41</v>
      </c>
      <c r="E47" s="5">
        <v>73979.61</v>
      </c>
      <c r="F47" s="57"/>
      <c r="G47" s="5">
        <v>-355943.49</v>
      </c>
      <c r="H47" s="57"/>
      <c r="I47" s="13"/>
    </row>
    <row r="48" spans="2:15" x14ac:dyDescent="0.2">
      <c r="C48" s="35" t="s">
        <v>42</v>
      </c>
      <c r="E48" s="5">
        <v>-30319.49</v>
      </c>
      <c r="F48" s="57"/>
      <c r="G48" s="5">
        <v>-35062.06</v>
      </c>
      <c r="H48" s="57"/>
      <c r="I48" s="13"/>
    </row>
    <row r="49" spans="1:15" x14ac:dyDescent="0.2">
      <c r="E49" s="18"/>
      <c r="F49" s="57"/>
      <c r="G49" s="57"/>
      <c r="H49" s="57"/>
      <c r="I49" s="57"/>
    </row>
    <row r="50" spans="1:15" ht="12.75" x14ac:dyDescent="0.2">
      <c r="A50" s="43" t="s">
        <v>29</v>
      </c>
      <c r="E50" s="18"/>
      <c r="F50" s="57"/>
      <c r="G50" s="57"/>
      <c r="H50" s="57"/>
      <c r="I50" s="57"/>
    </row>
    <row r="51" spans="1:15" x14ac:dyDescent="0.2">
      <c r="B51" s="56" t="s">
        <v>30</v>
      </c>
      <c r="E51" s="18"/>
      <c r="F51" s="57"/>
      <c r="G51" s="57"/>
      <c r="H51" s="57"/>
      <c r="I51" s="57"/>
    </row>
    <row r="52" spans="1:15" x14ac:dyDescent="0.2">
      <c r="C52" s="46" t="s">
        <v>10</v>
      </c>
      <c r="E52" s="18">
        <v>12346333</v>
      </c>
      <c r="F52" s="57"/>
      <c r="G52" s="18">
        <v>13302307</v>
      </c>
      <c r="H52" s="19"/>
      <c r="I52" s="18">
        <f>E52-G52</f>
        <v>-955974</v>
      </c>
      <c r="K52" s="3">
        <f>IF(G52=0,"n/a",IF(AND(I52/G52&lt;1,I52/G52&gt;-1),I52/G52,"n/a"))</f>
        <v>-7.1865278706919028E-2</v>
      </c>
    </row>
    <row r="53" spans="1:15" x14ac:dyDescent="0.2">
      <c r="C53" s="46" t="s">
        <v>11</v>
      </c>
      <c r="E53" s="18">
        <v>8418719</v>
      </c>
      <c r="F53" s="57"/>
      <c r="G53" s="18">
        <v>9380915</v>
      </c>
      <c r="H53" s="19"/>
      <c r="I53" s="18">
        <f>E53-G53</f>
        <v>-962196</v>
      </c>
      <c r="K53" s="3">
        <f>IF(G53=0,"n/a",IF(AND(I53/G53&lt;1,I53/G53&gt;-1),I53/G53,"n/a"))</f>
        <v>-0.10256952546739843</v>
      </c>
    </row>
    <row r="54" spans="1:15" x14ac:dyDescent="0.2">
      <c r="C54" s="46" t="s">
        <v>12</v>
      </c>
      <c r="E54" s="20">
        <v>1048673</v>
      </c>
      <c r="F54" s="57"/>
      <c r="G54" s="20">
        <v>1099573</v>
      </c>
      <c r="H54" s="19"/>
      <c r="I54" s="20">
        <f>E54-G54</f>
        <v>-50900</v>
      </c>
      <c r="K54" s="8">
        <f>IF(G54=0,"n/a",IF(AND(I54/G54&lt;1,I54/G54&gt;-1),I54/G54,"n/a"))</f>
        <v>-4.6290696479451568E-2</v>
      </c>
    </row>
    <row r="55" spans="1:15" ht="6.95" customHeight="1" x14ac:dyDescent="0.2">
      <c r="E55" s="18"/>
      <c r="F55" s="57"/>
      <c r="G55" s="18"/>
      <c r="H55" s="57"/>
      <c r="I55" s="18"/>
      <c r="K55" s="10"/>
      <c r="M55" s="62"/>
      <c r="N55" s="62"/>
      <c r="O55" s="62"/>
    </row>
    <row r="56" spans="1:15" x14ac:dyDescent="0.2">
      <c r="C56" s="46" t="s">
        <v>13</v>
      </c>
      <c r="E56" s="18">
        <f>SUM(E52:E54)</f>
        <v>21813725</v>
      </c>
      <c r="F56" s="57"/>
      <c r="G56" s="18">
        <f>SUM(G52:G54)</f>
        <v>23782795</v>
      </c>
      <c r="H56" s="19"/>
      <c r="I56" s="18">
        <f>E56-G56</f>
        <v>-1969070</v>
      </c>
      <c r="K56" s="3">
        <f>IF(G56=0,"n/a",IF(AND(I56/G56&lt;1,I56/G56&gt;-1),I56/G56,"n/a"))</f>
        <v>-8.2793885243513221E-2</v>
      </c>
    </row>
    <row r="57" spans="1:15" ht="6.95" customHeight="1" x14ac:dyDescent="0.2">
      <c r="E57" s="18"/>
      <c r="F57" s="57"/>
      <c r="G57" s="18"/>
      <c r="H57" s="57"/>
      <c r="I57" s="18"/>
      <c r="K57" s="10"/>
      <c r="M57" s="62"/>
      <c r="N57" s="62"/>
      <c r="O57" s="62"/>
    </row>
    <row r="58" spans="1:15" x14ac:dyDescent="0.2">
      <c r="B58" s="56" t="s">
        <v>31</v>
      </c>
      <c r="E58" s="18"/>
      <c r="F58" s="57"/>
      <c r="G58" s="18"/>
      <c r="H58" s="19"/>
      <c r="I58" s="18"/>
      <c r="K58" s="10"/>
    </row>
    <row r="59" spans="1:15" x14ac:dyDescent="0.2">
      <c r="C59" s="46" t="s">
        <v>15</v>
      </c>
      <c r="E59" s="18">
        <v>1533271</v>
      </c>
      <c r="F59" s="57"/>
      <c r="G59" s="18">
        <v>2139375</v>
      </c>
      <c r="H59" s="19"/>
      <c r="I59" s="18">
        <f>E59-G59</f>
        <v>-606104</v>
      </c>
      <c r="K59" s="3">
        <f>IF(G59=0,"n/a",IF(AND(I59/G59&lt;1,I59/G59&gt;-1),I59/G59,"n/a"))</f>
        <v>-0.28330891031259131</v>
      </c>
    </row>
    <row r="60" spans="1:15" x14ac:dyDescent="0.2">
      <c r="C60" s="46" t="s">
        <v>16</v>
      </c>
      <c r="E60" s="20">
        <v>343156</v>
      </c>
      <c r="F60" s="57"/>
      <c r="G60" s="20">
        <v>307235</v>
      </c>
      <c r="H60" s="19"/>
      <c r="I60" s="20">
        <f>E60-G60</f>
        <v>35921</v>
      </c>
      <c r="K60" s="8">
        <f>IF(G60=0,"n/a",IF(AND(I60/G60&lt;1,I60/G60&gt;-1),I60/G60,"n/a"))</f>
        <v>0.11691701791788045</v>
      </c>
    </row>
    <row r="61" spans="1:15" ht="6.95" customHeight="1" x14ac:dyDescent="0.2">
      <c r="E61" s="18"/>
      <c r="F61" s="57"/>
      <c r="G61" s="18"/>
      <c r="H61" s="57"/>
      <c r="I61" s="18"/>
      <c r="K61" s="10"/>
      <c r="M61" s="62"/>
      <c r="N61" s="62"/>
      <c r="O61" s="62"/>
    </row>
    <row r="62" spans="1:15" x14ac:dyDescent="0.2">
      <c r="C62" s="46" t="s">
        <v>17</v>
      </c>
      <c r="E62" s="20">
        <f>SUM(E59:E60)</f>
        <v>1876427</v>
      </c>
      <c r="F62" s="57"/>
      <c r="G62" s="20">
        <f>SUM(G59:G60)</f>
        <v>2446610</v>
      </c>
      <c r="H62" s="19"/>
      <c r="I62" s="20">
        <f>E62-G62</f>
        <v>-570183</v>
      </c>
      <c r="K62" s="8">
        <f>IF(G62=0,"n/a",IF(AND(I62/G62&lt;1,I62/G62&gt;-1),I62/G62,"n/a"))</f>
        <v>-0.23305022050919436</v>
      </c>
    </row>
    <row r="63" spans="1:15" ht="6.95" customHeight="1" x14ac:dyDescent="0.2">
      <c r="E63" s="18"/>
      <c r="F63" s="57"/>
      <c r="G63" s="18"/>
      <c r="H63" s="57"/>
      <c r="I63" s="18"/>
      <c r="K63" s="10"/>
      <c r="M63" s="62"/>
      <c r="N63" s="62"/>
      <c r="O63" s="62"/>
    </row>
    <row r="64" spans="1:15" x14ac:dyDescent="0.2">
      <c r="C64" s="46" t="s">
        <v>32</v>
      </c>
      <c r="E64" s="18">
        <f>E56+E62</f>
        <v>23690152</v>
      </c>
      <c r="F64" s="57"/>
      <c r="G64" s="18">
        <f>G56+G62</f>
        <v>26229405</v>
      </c>
      <c r="H64" s="19"/>
      <c r="I64" s="18">
        <f>E64-G64</f>
        <v>-2539253</v>
      </c>
      <c r="K64" s="3">
        <f>IF(G64=0,"n/a",IF(AND(I64/G64&lt;1,I64/G64&gt;-1),I64/G64,"n/a"))</f>
        <v>-9.6809401509489065E-2</v>
      </c>
    </row>
    <row r="65" spans="1:15" ht="6.95" customHeight="1" x14ac:dyDescent="0.2">
      <c r="E65" s="18"/>
      <c r="F65" s="57"/>
      <c r="G65" s="18"/>
      <c r="H65" s="57"/>
      <c r="I65" s="18"/>
      <c r="K65" s="10"/>
      <c r="M65" s="62"/>
      <c r="N65" s="62"/>
      <c r="O65" s="62"/>
    </row>
    <row r="66" spans="1:15" x14ac:dyDescent="0.2">
      <c r="B66" s="56" t="s">
        <v>33</v>
      </c>
      <c r="E66" s="18"/>
      <c r="F66" s="57"/>
      <c r="G66" s="18"/>
      <c r="H66" s="19"/>
      <c r="I66" s="18"/>
      <c r="K66" s="10"/>
    </row>
    <row r="67" spans="1:15" x14ac:dyDescent="0.2">
      <c r="C67" s="46" t="s">
        <v>20</v>
      </c>
      <c r="E67" s="18">
        <v>3745348</v>
      </c>
      <c r="F67" s="57"/>
      <c r="G67" s="18">
        <v>4269243</v>
      </c>
      <c r="H67" s="19"/>
      <c r="I67" s="18">
        <f>E67-G67</f>
        <v>-523895</v>
      </c>
      <c r="K67" s="3">
        <f>IF(G67=0,"n/a",IF(AND(I67/G67&lt;1,I67/G67&gt;-1),I67/G67,"n/a"))</f>
        <v>-0.12271379258571133</v>
      </c>
    </row>
    <row r="68" spans="1:15" x14ac:dyDescent="0.2">
      <c r="C68" s="46" t="s">
        <v>21</v>
      </c>
      <c r="E68" s="20">
        <v>12419798</v>
      </c>
      <c r="F68" s="57"/>
      <c r="G68" s="20">
        <v>12162597</v>
      </c>
      <c r="H68" s="19"/>
      <c r="I68" s="20">
        <f>E68-G68</f>
        <v>257201</v>
      </c>
      <c r="K68" s="8">
        <f>IF(G68=0,"n/a",IF(AND(I68/G68&lt;1,I68/G68&gt;-1),I68/G68,"n/a"))</f>
        <v>2.1146881706267173E-2</v>
      </c>
    </row>
    <row r="69" spans="1:15" ht="6.95" customHeight="1" x14ac:dyDescent="0.2">
      <c r="E69" s="18"/>
      <c r="F69" s="57"/>
      <c r="G69" s="18"/>
      <c r="H69" s="57"/>
      <c r="I69" s="18"/>
      <c r="K69" s="10"/>
      <c r="M69" s="62"/>
      <c r="N69" s="62"/>
      <c r="O69" s="62"/>
    </row>
    <row r="70" spans="1:15" x14ac:dyDescent="0.2">
      <c r="C70" s="46" t="s">
        <v>22</v>
      </c>
      <c r="E70" s="20">
        <f>SUM(E67:E68)</f>
        <v>16165146</v>
      </c>
      <c r="F70" s="57"/>
      <c r="G70" s="20">
        <f>SUM(G67:G68)</f>
        <v>16431840</v>
      </c>
      <c r="H70" s="19"/>
      <c r="I70" s="20">
        <f>E70-G70</f>
        <v>-266694</v>
      </c>
      <c r="K70" s="8">
        <f>IF(G70=0,"n/a",IF(AND(I70/G70&lt;1,I70/G70&gt;-1),I70/G70,"n/a"))</f>
        <v>-1.6230318698332018E-2</v>
      </c>
    </row>
    <row r="71" spans="1:15" ht="6.95" customHeight="1" x14ac:dyDescent="0.2">
      <c r="E71" s="18"/>
      <c r="F71" s="57"/>
      <c r="G71" s="18"/>
      <c r="H71" s="57"/>
      <c r="I71" s="18"/>
      <c r="K71" s="10"/>
      <c r="M71" s="62"/>
      <c r="N71" s="62"/>
      <c r="O71" s="62"/>
    </row>
    <row r="72" spans="1:15" ht="12.75" thickBot="1" x14ac:dyDescent="0.25">
      <c r="C72" s="46" t="s">
        <v>34</v>
      </c>
      <c r="E72" s="21">
        <f>E64+E70</f>
        <v>39855298</v>
      </c>
      <c r="F72" s="57"/>
      <c r="G72" s="21">
        <f>G64+G70</f>
        <v>42661245</v>
      </c>
      <c r="H72" s="19"/>
      <c r="I72" s="21">
        <f>E72-G72</f>
        <v>-2805947</v>
      </c>
      <c r="K72" s="17">
        <f>IF(G72=0,"n/a",IF(AND(I72/G72&lt;1,I72/G72&gt;-1),I72/G72,"n/a"))</f>
        <v>-6.5772740575198871E-2</v>
      </c>
    </row>
    <row r="73" spans="1:15" ht="12.75" thickTop="1" x14ac:dyDescent="0.2"/>
    <row r="74" spans="1:15" ht="12.75" customHeight="1" x14ac:dyDescent="0.2">
      <c r="A74" s="46" t="s">
        <v>3</v>
      </c>
      <c r="C74" s="36" t="s">
        <v>35</v>
      </c>
      <c r="D74"/>
      <c r="E74"/>
      <c r="F74"/>
      <c r="G74"/>
      <c r="H74"/>
      <c r="I74"/>
      <c r="J74"/>
      <c r="K74"/>
      <c r="L74"/>
      <c r="M74"/>
      <c r="N74"/>
      <c r="O74"/>
    </row>
    <row r="75" spans="1:15" x14ac:dyDescent="0.2">
      <c r="A75" s="46" t="s">
        <v>3</v>
      </c>
    </row>
    <row r="76" spans="1:15" x14ac:dyDescent="0.2">
      <c r="A76" s="46" t="s">
        <v>3</v>
      </c>
    </row>
    <row r="77" spans="1:15" x14ac:dyDescent="0.2">
      <c r="A77" s="46" t="s">
        <v>3</v>
      </c>
    </row>
    <row r="78" spans="1:15" x14ac:dyDescent="0.2">
      <c r="A78" s="46" t="s">
        <v>3</v>
      </c>
    </row>
    <row r="79" spans="1:15" x14ac:dyDescent="0.2">
      <c r="A79" s="46" t="s">
        <v>3</v>
      </c>
    </row>
    <row r="80" spans="1:15" x14ac:dyDescent="0.2">
      <c r="A80" s="46" t="s">
        <v>3</v>
      </c>
    </row>
    <row r="81" spans="1:1" x14ac:dyDescent="0.2">
      <c r="A81" s="46" t="s">
        <v>3</v>
      </c>
    </row>
    <row r="82" spans="1:1" x14ac:dyDescent="0.2">
      <c r="A82" s="46" t="s">
        <v>3</v>
      </c>
    </row>
    <row r="83" spans="1:1" x14ac:dyDescent="0.2">
      <c r="A83" s="46" t="s">
        <v>3</v>
      </c>
    </row>
    <row r="84" spans="1:1" x14ac:dyDescent="0.2">
      <c r="A84" s="46" t="s">
        <v>3</v>
      </c>
    </row>
    <row r="85" spans="1:1" x14ac:dyDescent="0.2">
      <c r="A85" s="46" t="s">
        <v>3</v>
      </c>
    </row>
    <row r="86" spans="1:1" x14ac:dyDescent="0.2">
      <c r="A86" s="46" t="s">
        <v>3</v>
      </c>
    </row>
    <row r="87" spans="1:1" x14ac:dyDescent="0.2">
      <c r="A87" s="46" t="s">
        <v>3</v>
      </c>
    </row>
    <row r="88" spans="1:1" x14ac:dyDescent="0.2">
      <c r="A88" s="46" t="s">
        <v>3</v>
      </c>
    </row>
  </sheetData>
  <mergeCells count="6">
    <mergeCell ref="M6:O6"/>
    <mergeCell ref="E1:K1"/>
    <mergeCell ref="E2:K2"/>
    <mergeCell ref="E3:K3"/>
    <mergeCell ref="E4:K4"/>
    <mergeCell ref="I6:K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workbookViewId="0">
      <selection activeCell="O1" sqref="O1:P1048576"/>
    </sheetView>
  </sheetViews>
  <sheetFormatPr defaultColWidth="9.140625" defaultRowHeight="12" x14ac:dyDescent="0.2"/>
  <cols>
    <col min="1" max="2" width="1.7109375" style="46" customWidth="1"/>
    <col min="3" max="3" width="9.140625" style="46"/>
    <col min="4" max="4" width="23.85546875" style="46" customWidth="1"/>
    <col min="5" max="5" width="16.7109375" style="46" customWidth="1"/>
    <col min="6" max="6" width="0.85546875" style="46" customWidth="1"/>
    <col min="7" max="7" width="16.7109375" style="46" customWidth="1"/>
    <col min="8" max="8" width="0.85546875" style="46" customWidth="1"/>
    <col min="9" max="9" width="16.7109375" style="46" customWidth="1"/>
    <col min="10" max="10" width="0.85546875" style="46" customWidth="1"/>
    <col min="11" max="11" width="7.7109375" style="47" customWidth="1"/>
    <col min="12" max="12" width="0.85546875" style="46" customWidth="1"/>
    <col min="13" max="13" width="7.7109375" style="47" customWidth="1"/>
    <col min="14" max="14" width="0.85546875" style="47" customWidth="1"/>
    <col min="15" max="15" width="7.7109375" style="47" customWidth="1"/>
    <col min="16" max="16384" width="9.140625" style="46"/>
  </cols>
  <sheetData>
    <row r="1" spans="1:15" s="40" customFormat="1" ht="15" x14ac:dyDescent="0.25">
      <c r="E1" s="41" t="s">
        <v>0</v>
      </c>
      <c r="F1" s="41"/>
      <c r="G1" s="41"/>
      <c r="H1" s="41"/>
      <c r="I1" s="41"/>
      <c r="J1" s="41"/>
      <c r="K1" s="41"/>
      <c r="M1" s="42"/>
      <c r="N1" s="42"/>
      <c r="O1" s="42"/>
    </row>
    <row r="2" spans="1:15" s="40" customFormat="1" ht="15" x14ac:dyDescent="0.25">
      <c r="E2" s="41" t="s">
        <v>1</v>
      </c>
      <c r="F2" s="41"/>
      <c r="G2" s="41"/>
      <c r="H2" s="41"/>
      <c r="I2" s="41"/>
      <c r="J2" s="41"/>
      <c r="K2" s="41"/>
      <c r="M2" s="42"/>
      <c r="N2" s="42"/>
      <c r="O2" s="42"/>
    </row>
    <row r="3" spans="1:15" s="40" customFormat="1" ht="15" x14ac:dyDescent="0.25">
      <c r="E3" s="41" t="s">
        <v>50</v>
      </c>
      <c r="F3" s="41"/>
      <c r="G3" s="41"/>
      <c r="H3" s="41"/>
      <c r="I3" s="41"/>
      <c r="J3" s="41"/>
      <c r="K3" s="41"/>
      <c r="M3" s="42"/>
      <c r="N3" s="42"/>
      <c r="O3" s="42"/>
    </row>
    <row r="4" spans="1:15" s="43" customFormat="1" ht="12.75" x14ac:dyDescent="0.2">
      <c r="E4" s="44" t="s">
        <v>2</v>
      </c>
      <c r="F4" s="44"/>
      <c r="G4" s="44"/>
      <c r="H4" s="44"/>
      <c r="I4" s="44"/>
      <c r="J4" s="44"/>
      <c r="K4" s="44"/>
      <c r="M4" s="45"/>
      <c r="N4" s="45"/>
      <c r="O4" s="45"/>
    </row>
    <row r="5" spans="1:15" x14ac:dyDescent="0.2">
      <c r="A5" s="46" t="s">
        <v>3</v>
      </c>
    </row>
    <row r="6" spans="1:15" s="48" customFormat="1" ht="12.75" x14ac:dyDescent="0.2">
      <c r="A6" s="48" t="s">
        <v>3</v>
      </c>
      <c r="I6" s="49" t="s">
        <v>44</v>
      </c>
      <c r="J6" s="49"/>
      <c r="K6" s="49"/>
      <c r="M6" s="50" t="s">
        <v>4</v>
      </c>
      <c r="N6" s="50"/>
      <c r="O6" s="50"/>
    </row>
    <row r="7" spans="1:15" s="48" customFormat="1" ht="12.75" x14ac:dyDescent="0.2">
      <c r="E7" s="51" t="s">
        <v>5</v>
      </c>
      <c r="G7" s="51" t="s">
        <v>5</v>
      </c>
      <c r="I7" s="51"/>
      <c r="K7" s="52"/>
      <c r="M7" s="52"/>
      <c r="N7" s="53"/>
      <c r="O7" s="52"/>
    </row>
    <row r="8" spans="1:15" s="48" customFormat="1" ht="12.75" x14ac:dyDescent="0.2">
      <c r="A8" s="43" t="s">
        <v>6</v>
      </c>
      <c r="E8" s="54">
        <v>2022</v>
      </c>
      <c r="G8" s="54">
        <f>E8-1</f>
        <v>2021</v>
      </c>
      <c r="I8" s="54" t="s">
        <v>7</v>
      </c>
      <c r="K8" s="55" t="s">
        <v>8</v>
      </c>
      <c r="M8" s="55">
        <f>E8</f>
        <v>2022</v>
      </c>
      <c r="N8" s="53"/>
      <c r="O8" s="55">
        <f>G8</f>
        <v>2021</v>
      </c>
    </row>
    <row r="9" spans="1:15" x14ac:dyDescent="0.2">
      <c r="B9" s="56" t="s">
        <v>9</v>
      </c>
    </row>
    <row r="10" spans="1:15" x14ac:dyDescent="0.2">
      <c r="C10" s="46" t="s">
        <v>10</v>
      </c>
      <c r="E10" s="1">
        <v>24995771.059999999</v>
      </c>
      <c r="G10" s="1">
        <v>28410094.239999998</v>
      </c>
      <c r="H10" s="57"/>
      <c r="I10" s="1">
        <f>E10-G10</f>
        <v>-3414323.1799999997</v>
      </c>
      <c r="K10" s="3">
        <f>IF(G10=0,"n/a",IF(AND(I10/G10&lt;1,I10/G10&gt;-1),I10/G10,"n/a"))</f>
        <v>-0.12017993151155418</v>
      </c>
      <c r="M10" s="4">
        <f>IF(E51=0,"n/a",E10/E51)</f>
        <v>1.7370303402827461</v>
      </c>
      <c r="N10" s="58"/>
      <c r="O10" s="4">
        <f>IF(G51=0,"n/a",G10/G51)</f>
        <v>1.4826882107524963</v>
      </c>
    </row>
    <row r="11" spans="1:15" x14ac:dyDescent="0.2">
      <c r="C11" s="46" t="s">
        <v>11</v>
      </c>
      <c r="E11" s="5">
        <v>12535398.35</v>
      </c>
      <c r="G11" s="5">
        <v>13713130.140000001</v>
      </c>
      <c r="H11" s="57"/>
      <c r="I11" s="5">
        <f>E11-G11</f>
        <v>-1177731.790000001</v>
      </c>
      <c r="K11" s="3">
        <f>IF(G11=0,"n/a",IF(AND(I11/G11&lt;1,I11/G11&gt;-1),I11/G11,"n/a"))</f>
        <v>-8.5883512952645319E-2</v>
      </c>
      <c r="M11" s="6">
        <f>IF(E52=0,"n/a",E11/E52)</f>
        <v>1.2053995520114098</v>
      </c>
      <c r="N11" s="58"/>
      <c r="O11" s="6">
        <f>IF(G52=0,"n/a",G11/G52)</f>
        <v>1.0414355847863905</v>
      </c>
    </row>
    <row r="12" spans="1:15" x14ac:dyDescent="0.2">
      <c r="C12" s="46" t="s">
        <v>12</v>
      </c>
      <c r="E12" s="7">
        <v>976808.18</v>
      </c>
      <c r="G12" s="7">
        <v>893308.78</v>
      </c>
      <c r="H12" s="57"/>
      <c r="I12" s="7">
        <f>E12-G12</f>
        <v>83499.400000000023</v>
      </c>
      <c r="K12" s="8">
        <f>IF(G12=0,"n/a",IF(AND(I12/G12&lt;1,I12/G12&gt;-1),I12/G12,"n/a"))</f>
        <v>9.3472046698119343E-2</v>
      </c>
      <c r="M12" s="9">
        <f>IF(E53=0,"n/a",E12/E53)</f>
        <v>0.95195455059311496</v>
      </c>
      <c r="N12" s="58"/>
      <c r="O12" s="9">
        <f>IF(G53=0,"n/a",G12/G53)</f>
        <v>0.83760942824084061</v>
      </c>
    </row>
    <row r="13" spans="1:15" ht="6.95" customHeight="1" x14ac:dyDescent="0.2">
      <c r="E13" s="5"/>
      <c r="G13" s="5"/>
      <c r="H13" s="57"/>
      <c r="I13" s="5"/>
      <c r="K13" s="10"/>
      <c r="M13" s="58"/>
      <c r="N13" s="58"/>
      <c r="O13" s="58"/>
    </row>
    <row r="14" spans="1:15" x14ac:dyDescent="0.2">
      <c r="C14" s="46" t="s">
        <v>13</v>
      </c>
      <c r="E14" s="5">
        <f>SUM(E10:E12)</f>
        <v>38507977.589999996</v>
      </c>
      <c r="G14" s="5">
        <f>SUM(G10:G12)</f>
        <v>43016533.159999996</v>
      </c>
      <c r="H14" s="57"/>
      <c r="I14" s="5">
        <f>E14-G14</f>
        <v>-4508555.57</v>
      </c>
      <c r="K14" s="3">
        <f>IF(G14=0,"n/a",IF(AND(I14/G14&lt;1,I14/G14&gt;-1),I14/G14,"n/a"))</f>
        <v>-0.10480983098359944</v>
      </c>
      <c r="M14" s="6">
        <f>IF(E55=0,"n/a",E14/E55)</f>
        <v>1.4916654515662631</v>
      </c>
      <c r="N14" s="58"/>
      <c r="O14" s="6">
        <f>IF(G55=0,"n/a",G14/G55)</f>
        <v>1.2881041142702114</v>
      </c>
    </row>
    <row r="15" spans="1:15" ht="6.95" customHeight="1" x14ac:dyDescent="0.2">
      <c r="E15" s="5"/>
      <c r="G15" s="5"/>
      <c r="H15" s="57"/>
      <c r="I15" s="5"/>
      <c r="K15" s="10"/>
      <c r="M15" s="58"/>
      <c r="N15" s="58"/>
      <c r="O15" s="58"/>
    </row>
    <row r="16" spans="1:15" x14ac:dyDescent="0.2">
      <c r="B16" s="56" t="s">
        <v>14</v>
      </c>
      <c r="E16" s="5"/>
      <c r="G16" s="5"/>
      <c r="H16" s="57"/>
      <c r="I16" s="5"/>
      <c r="K16" s="10"/>
      <c r="M16" s="58"/>
      <c r="N16" s="58"/>
      <c r="O16" s="58"/>
    </row>
    <row r="17" spans="2:15" x14ac:dyDescent="0.2">
      <c r="C17" s="46" t="s">
        <v>15</v>
      </c>
      <c r="E17" s="5">
        <v>1105787.47</v>
      </c>
      <c r="G17" s="5">
        <v>1082241.8700000001</v>
      </c>
      <c r="H17" s="57"/>
      <c r="I17" s="5">
        <f>E17-G17</f>
        <v>23545.59999999986</v>
      </c>
      <c r="K17" s="3">
        <f>IF(G17=0,"n/a",IF(AND(I17/G17&lt;1,I17/G17&gt;-1),I17/G17,"n/a"))</f>
        <v>2.1756319592402998E-2</v>
      </c>
      <c r="M17" s="6">
        <f>IF(E58=0,"n/a",E17/E58)</f>
        <v>0.59730161696749051</v>
      </c>
      <c r="N17" s="58"/>
      <c r="O17" s="6">
        <f>IF(G58=0,"n/a",G17/G58)</f>
        <v>0.52495902160194108</v>
      </c>
    </row>
    <row r="18" spans="2:15" x14ac:dyDescent="0.2">
      <c r="C18" s="46" t="s">
        <v>16</v>
      </c>
      <c r="E18" s="7">
        <v>176644.76</v>
      </c>
      <c r="F18" s="59"/>
      <c r="G18" s="7">
        <v>152558.39999999999</v>
      </c>
      <c r="H18" s="12"/>
      <c r="I18" s="7">
        <f>E18-G18</f>
        <v>24086.360000000015</v>
      </c>
      <c r="K18" s="8">
        <f>IF(G18=0,"n/a",IF(AND(I18/G18&lt;1,I18/G18&gt;-1),I18/G18,"n/a"))</f>
        <v>0.15788288288288299</v>
      </c>
      <c r="M18" s="9">
        <f>IF(E59=0,"n/a",E18/E59)</f>
        <v>0.57962684902019979</v>
      </c>
      <c r="N18" s="58"/>
      <c r="O18" s="9">
        <f>IF(G59=0,"n/a",G18/G59)</f>
        <v>0.48682377343438371</v>
      </c>
    </row>
    <row r="19" spans="2:15" ht="6.95" customHeight="1" x14ac:dyDescent="0.2">
      <c r="E19" s="5"/>
      <c r="F19" s="61"/>
      <c r="G19" s="5"/>
      <c r="H19" s="60"/>
      <c r="I19" s="5"/>
      <c r="K19" s="10"/>
      <c r="M19" s="58"/>
      <c r="N19" s="58"/>
      <c r="O19" s="58"/>
    </row>
    <row r="20" spans="2:15" x14ac:dyDescent="0.2">
      <c r="C20" s="46" t="s">
        <v>17</v>
      </c>
      <c r="E20" s="7">
        <f>SUM(E17:E18)</f>
        <v>1282432.23</v>
      </c>
      <c r="F20" s="59"/>
      <c r="G20" s="7">
        <f>SUM(G17:G18)</f>
        <v>1234800.27</v>
      </c>
      <c r="H20" s="12"/>
      <c r="I20" s="7">
        <f>E20-G20</f>
        <v>47631.959999999963</v>
      </c>
      <c r="K20" s="8">
        <f>IF(G20=0,"n/a",IF(AND(I20/G20&lt;1,I20/G20&gt;-1),I20/G20,"n/a"))</f>
        <v>3.8574627133827859E-2</v>
      </c>
      <c r="M20" s="9">
        <f>IF(E61=0,"n/a",E20/E61)</f>
        <v>0.59480331493403937</v>
      </c>
      <c r="N20" s="58"/>
      <c r="O20" s="9">
        <f>IF(G61=0,"n/a",G20/G61)</f>
        <v>0.51992706790756349</v>
      </c>
    </row>
    <row r="21" spans="2:15" ht="6.95" customHeight="1" x14ac:dyDescent="0.2">
      <c r="E21" s="5"/>
      <c r="F21" s="61"/>
      <c r="G21" s="5"/>
      <c r="H21" s="60"/>
      <c r="I21" s="5"/>
      <c r="K21" s="10"/>
      <c r="M21" s="58"/>
      <c r="N21" s="58"/>
      <c r="O21" s="58"/>
    </row>
    <row r="22" spans="2:15" x14ac:dyDescent="0.2">
      <c r="C22" s="46" t="s">
        <v>18</v>
      </c>
      <c r="E22" s="5">
        <f>E14+E20</f>
        <v>39790409.819999993</v>
      </c>
      <c r="F22" s="61"/>
      <c r="G22" s="5">
        <f>G14+G20</f>
        <v>44251333.43</v>
      </c>
      <c r="H22" s="60"/>
      <c r="I22" s="5">
        <f>E22-G22</f>
        <v>-4460923.6100000069</v>
      </c>
      <c r="K22" s="3">
        <f>IF(G22=0,"n/a",IF(AND(I22/G22&lt;1,I22/G22&gt;-1),I22/G22,"n/a"))</f>
        <v>-0.10080879522097616</v>
      </c>
      <c r="M22" s="6">
        <f>IF(E63=0,"n/a",E22/E63)</f>
        <v>1.4225347133863389</v>
      </c>
      <c r="N22" s="58"/>
      <c r="O22" s="6">
        <f>IF(G63=0,"n/a",G22/G63)</f>
        <v>1.2371012577264431</v>
      </c>
    </row>
    <row r="23" spans="2:15" ht="6.95" customHeight="1" x14ac:dyDescent="0.2">
      <c r="E23" s="5"/>
      <c r="F23" s="61"/>
      <c r="G23" s="5"/>
      <c r="H23" s="60"/>
      <c r="I23" s="5"/>
      <c r="K23" s="10"/>
      <c r="M23" s="58"/>
      <c r="N23" s="58"/>
      <c r="O23" s="58"/>
    </row>
    <row r="24" spans="2:15" x14ac:dyDescent="0.2">
      <c r="B24" s="56" t="s">
        <v>19</v>
      </c>
      <c r="E24" s="5"/>
      <c r="F24" s="61"/>
      <c r="G24" s="5"/>
      <c r="H24" s="60"/>
      <c r="I24" s="5"/>
      <c r="K24" s="10"/>
      <c r="M24" s="58"/>
      <c r="N24" s="58"/>
      <c r="O24" s="58"/>
    </row>
    <row r="25" spans="2:15" x14ac:dyDescent="0.2">
      <c r="C25" s="46" t="s">
        <v>20</v>
      </c>
      <c r="E25" s="5">
        <v>525117.6</v>
      </c>
      <c r="F25" s="61"/>
      <c r="G25" s="5">
        <v>499187.89</v>
      </c>
      <c r="H25" s="60"/>
      <c r="I25" s="5">
        <f>E25-G25</f>
        <v>25929.709999999963</v>
      </c>
      <c r="K25" s="3">
        <f>IF(G25=0,"n/a",IF(AND(I25/G25&lt;1,I25/G25&gt;-1),I25/G25,"n/a"))</f>
        <v>5.1943788139571977E-2</v>
      </c>
      <c r="M25" s="6">
        <f>IF(E66=0,"n/a",E25/E66)</f>
        <v>0.14841825808422784</v>
      </c>
      <c r="N25" s="58"/>
      <c r="O25" s="6">
        <f>IF(G66=0,"n/a",G25/G66)</f>
        <v>0.16395209342868536</v>
      </c>
    </row>
    <row r="26" spans="2:15" x14ac:dyDescent="0.2">
      <c r="C26" s="46" t="s">
        <v>21</v>
      </c>
      <c r="E26" s="7">
        <v>1043995.26</v>
      </c>
      <c r="F26" s="59"/>
      <c r="G26" s="7">
        <v>1069438.1299999999</v>
      </c>
      <c r="H26" s="12"/>
      <c r="I26" s="7">
        <f>E26-G26</f>
        <v>-25442.869999999879</v>
      </c>
      <c r="K26" s="8">
        <f>IF(G26=0,"n/a",IF(AND(I26/G26&lt;1,I26/G26&gt;-1),I26/G26,"n/a"))</f>
        <v>-2.3790876055634822E-2</v>
      </c>
      <c r="M26" s="9">
        <f>IF(E67=0,"n/a",E26/E67)</f>
        <v>8.3971022144320784E-2</v>
      </c>
      <c r="N26" s="58"/>
      <c r="O26" s="9">
        <f>IF(G67=0,"n/a",G26/G67)</f>
        <v>7.7128213113218283E-2</v>
      </c>
    </row>
    <row r="27" spans="2:15" ht="6.95" customHeight="1" x14ac:dyDescent="0.2">
      <c r="E27" s="5"/>
      <c r="F27" s="61"/>
      <c r="G27" s="5"/>
      <c r="H27" s="60"/>
      <c r="I27" s="5"/>
      <c r="K27" s="10"/>
      <c r="M27" s="58"/>
      <c r="N27" s="58"/>
      <c r="O27" s="58"/>
    </row>
    <row r="28" spans="2:15" x14ac:dyDescent="0.2">
      <c r="C28" s="46" t="s">
        <v>22</v>
      </c>
      <c r="E28" s="7">
        <f>SUM(E25:E26)</f>
        <v>1569112.8599999999</v>
      </c>
      <c r="F28" s="59"/>
      <c r="G28" s="7">
        <f>SUM(G25:G26)</f>
        <v>1568626.02</v>
      </c>
      <c r="H28" s="12"/>
      <c r="I28" s="7">
        <f>E28-G28</f>
        <v>486.83999999985099</v>
      </c>
      <c r="K28" s="8">
        <f>IF(G28=0,"n/a",IF(AND(I28/G28&lt;1,I28/G28&gt;-1),I28/G28,"n/a"))</f>
        <v>3.1036078312652942E-4</v>
      </c>
      <c r="M28" s="9">
        <f>IF(E69=0,"n/a",E28/E69)</f>
        <v>9.8248261196600281E-2</v>
      </c>
      <c r="N28" s="58"/>
      <c r="O28" s="9">
        <f>IF(G69=0,"n/a",G28/G69)</f>
        <v>9.2760821024317708E-2</v>
      </c>
    </row>
    <row r="29" spans="2:15" ht="6.95" customHeight="1" x14ac:dyDescent="0.2">
      <c r="E29" s="5"/>
      <c r="F29" s="61"/>
      <c r="G29" s="5"/>
      <c r="H29" s="60"/>
      <c r="I29" s="5"/>
      <c r="K29" s="10"/>
      <c r="M29" s="58"/>
      <c r="N29" s="58"/>
      <c r="O29" s="58"/>
    </row>
    <row r="30" spans="2:15" x14ac:dyDescent="0.2">
      <c r="C30" s="46" t="s">
        <v>23</v>
      </c>
      <c r="E30" s="5">
        <f>E22+E28</f>
        <v>41359522.679999992</v>
      </c>
      <c r="F30" s="61"/>
      <c r="G30" s="5">
        <f>G22+G28</f>
        <v>45819959.450000003</v>
      </c>
      <c r="H30" s="60"/>
      <c r="I30" s="5">
        <f>E30-G30</f>
        <v>-4460436.7700000107</v>
      </c>
      <c r="K30" s="3">
        <f>IF(G30=0,"n/a",IF(AND(I30/G30&lt;1,I30/G30&gt;-1),I30/G30,"n/a"))</f>
        <v>-9.7347025696680536E-2</v>
      </c>
      <c r="M30" s="4">
        <f>IF(E71=0,"n/a",E30/E71)</f>
        <v>0.94122166019080011</v>
      </c>
      <c r="N30" s="58"/>
      <c r="O30" s="4">
        <f>IF(G71=0,"n/a",G30/G71)</f>
        <v>0.86976886242180618</v>
      </c>
    </row>
    <row r="31" spans="2:15" ht="6.95" customHeight="1" x14ac:dyDescent="0.2">
      <c r="E31" s="5"/>
      <c r="F31" s="61"/>
      <c r="G31" s="5"/>
      <c r="H31" s="60"/>
      <c r="I31" s="5"/>
      <c r="K31" s="10"/>
      <c r="M31" s="62"/>
      <c r="N31" s="62"/>
      <c r="O31" s="62"/>
    </row>
    <row r="32" spans="2:15" x14ac:dyDescent="0.2">
      <c r="B32" s="46" t="s">
        <v>24</v>
      </c>
      <c r="E32" s="5">
        <v>1977042.88</v>
      </c>
      <c r="F32" s="61"/>
      <c r="G32" s="5">
        <v>-980307.69</v>
      </c>
      <c r="H32" s="60"/>
      <c r="I32" s="5">
        <f>E32-G32</f>
        <v>2957350.57</v>
      </c>
      <c r="K32" s="3" t="str">
        <f>IF(G32=0,"n/a",IF(AND(I32/G32&lt;1,I32/G32&gt;-1),I32/G32,"n/a"))</f>
        <v>n/a</v>
      </c>
      <c r="M32" s="62"/>
      <c r="N32" s="62"/>
      <c r="O32" s="62"/>
    </row>
    <row r="33" spans="2:15" x14ac:dyDescent="0.2">
      <c r="B33" s="46" t="s">
        <v>25</v>
      </c>
      <c r="E33" s="7">
        <v>2197063.38</v>
      </c>
      <c r="F33" s="59"/>
      <c r="G33" s="7">
        <v>3028982.68</v>
      </c>
      <c r="H33" s="12"/>
      <c r="I33" s="7">
        <f>E33-G33</f>
        <v>-831919.30000000028</v>
      </c>
      <c r="K33" s="8">
        <f>IF(G33=0,"n/a",IF(AND(I33/G33&lt;1,I33/G33&gt;-1),I33/G33,"n/a"))</f>
        <v>-0.27465303961394727</v>
      </c>
    </row>
    <row r="34" spans="2:15" ht="6.95" customHeight="1" x14ac:dyDescent="0.2">
      <c r="E34" s="13"/>
      <c r="F34" s="61"/>
      <c r="G34" s="13"/>
      <c r="H34" s="60"/>
      <c r="I34" s="13"/>
      <c r="K34" s="14"/>
      <c r="M34" s="62"/>
      <c r="N34" s="62"/>
      <c r="O34" s="62"/>
    </row>
    <row r="35" spans="2:15" ht="12.75" thickBot="1" x14ac:dyDescent="0.25">
      <c r="C35" s="46" t="s">
        <v>26</v>
      </c>
      <c r="E35" s="15">
        <f>SUM(E30:E33)</f>
        <v>45533628.939999998</v>
      </c>
      <c r="F35" s="61"/>
      <c r="G35" s="15">
        <f>SUM(G30:G33)</f>
        <v>47868634.440000005</v>
      </c>
      <c r="H35" s="60"/>
      <c r="I35" s="15">
        <f>E35-G35</f>
        <v>-2335005.5000000075</v>
      </c>
      <c r="K35" s="17">
        <f>IF(G35=0,"n/a",IF(AND(I35/G35&lt;1,I35/G35&gt;-1),I35/G35,"n/a"))</f>
        <v>-4.8779446652625402E-2</v>
      </c>
    </row>
    <row r="36" spans="2:15" ht="12.75" thickTop="1" x14ac:dyDescent="0.2">
      <c r="E36" s="13"/>
      <c r="G36" s="13"/>
      <c r="H36" s="57"/>
      <c r="I36" s="13"/>
    </row>
    <row r="37" spans="2:15" x14ac:dyDescent="0.2">
      <c r="C37" s="35" t="s">
        <v>36</v>
      </c>
      <c r="E37" s="1">
        <v>1926472.92</v>
      </c>
      <c r="F37" s="63"/>
      <c r="G37" s="1">
        <v>1967858.31</v>
      </c>
      <c r="H37" s="57"/>
      <c r="I37" s="13"/>
    </row>
    <row r="38" spans="2:15" x14ac:dyDescent="0.2">
      <c r="C38" s="35" t="s">
        <v>45</v>
      </c>
      <c r="E38" s="5">
        <v>12404404.76</v>
      </c>
      <c r="G38" s="5">
        <v>0</v>
      </c>
      <c r="H38" s="57"/>
      <c r="I38" s="13"/>
    </row>
    <row r="39" spans="2:15" x14ac:dyDescent="0.2">
      <c r="C39" s="35" t="s">
        <v>46</v>
      </c>
      <c r="E39" s="5">
        <v>33696.65</v>
      </c>
      <c r="G39" s="5">
        <v>0</v>
      </c>
      <c r="H39" s="57"/>
      <c r="I39" s="13"/>
    </row>
    <row r="40" spans="2:15" x14ac:dyDescent="0.2">
      <c r="C40" s="35" t="s">
        <v>47</v>
      </c>
      <c r="E40" s="5">
        <v>698022.16</v>
      </c>
      <c r="G40" s="5">
        <v>0</v>
      </c>
      <c r="H40" s="57"/>
      <c r="I40" s="13"/>
    </row>
    <row r="41" spans="2:15" x14ac:dyDescent="0.2">
      <c r="C41" s="35" t="s">
        <v>37</v>
      </c>
      <c r="E41" s="5">
        <v>655277.19999999995</v>
      </c>
      <c r="G41" s="5">
        <v>714694.95</v>
      </c>
      <c r="H41" s="57"/>
      <c r="I41" s="13"/>
    </row>
    <row r="42" spans="2:15" x14ac:dyDescent="0.2">
      <c r="C42" s="35" t="s">
        <v>38</v>
      </c>
      <c r="E42" s="5">
        <v>91266.44</v>
      </c>
      <c r="G42" s="5">
        <v>221386.37</v>
      </c>
      <c r="H42" s="57"/>
      <c r="I42" s="13"/>
    </row>
    <row r="43" spans="2:15" x14ac:dyDescent="0.2">
      <c r="C43" s="35" t="s">
        <v>27</v>
      </c>
      <c r="E43" s="5">
        <v>646438.57999999996</v>
      </c>
      <c r="G43" s="5">
        <v>807323.38</v>
      </c>
      <c r="H43" s="57"/>
      <c r="I43" s="13"/>
    </row>
    <row r="44" spans="2:15" x14ac:dyDescent="0.2">
      <c r="C44" s="35" t="s">
        <v>48</v>
      </c>
      <c r="E44" s="5">
        <v>398061.72</v>
      </c>
      <c r="G44" s="5">
        <v>0</v>
      </c>
      <c r="H44" s="57"/>
      <c r="I44" s="13"/>
    </row>
    <row r="45" spans="2:15" x14ac:dyDescent="0.2">
      <c r="C45" s="35" t="s">
        <v>28</v>
      </c>
      <c r="E45" s="5">
        <v>660887.11</v>
      </c>
      <c r="G45" s="5">
        <v>641011.17000000004</v>
      </c>
      <c r="H45" s="57"/>
      <c r="I45" s="13"/>
    </row>
    <row r="46" spans="2:15" x14ac:dyDescent="0.2">
      <c r="C46" s="35" t="s">
        <v>41</v>
      </c>
      <c r="E46" s="5">
        <v>90253.21</v>
      </c>
      <c r="G46" s="5">
        <v>-480615.64</v>
      </c>
      <c r="H46" s="57"/>
      <c r="I46" s="13"/>
    </row>
    <row r="47" spans="2:15" x14ac:dyDescent="0.2">
      <c r="C47" s="35" t="s">
        <v>42</v>
      </c>
      <c r="E47" s="5">
        <v>-37656.300000000003</v>
      </c>
      <c r="G47" s="5">
        <v>-47193.62</v>
      </c>
      <c r="H47" s="57"/>
      <c r="I47" s="13"/>
    </row>
    <row r="48" spans="2:15" x14ac:dyDescent="0.2">
      <c r="E48" s="18"/>
      <c r="G48" s="57"/>
      <c r="H48" s="57"/>
      <c r="I48" s="57"/>
    </row>
    <row r="49" spans="1:15" ht="12.75" x14ac:dyDescent="0.2">
      <c r="A49" s="43" t="s">
        <v>29</v>
      </c>
      <c r="E49" s="18"/>
      <c r="G49" s="57"/>
      <c r="H49" s="57"/>
      <c r="I49" s="57"/>
    </row>
    <row r="50" spans="1:15" x14ac:dyDescent="0.2">
      <c r="B50" s="56" t="s">
        <v>30</v>
      </c>
      <c r="E50" s="18"/>
      <c r="G50" s="57"/>
      <c r="H50" s="57"/>
      <c r="I50" s="57"/>
    </row>
    <row r="51" spans="1:15" x14ac:dyDescent="0.2">
      <c r="C51" s="46" t="s">
        <v>10</v>
      </c>
      <c r="E51" s="18">
        <v>14389945</v>
      </c>
      <c r="G51" s="18">
        <v>19161206</v>
      </c>
      <c r="H51" s="19"/>
      <c r="I51" s="18">
        <f>E51-G51</f>
        <v>-4771261</v>
      </c>
      <c r="K51" s="3">
        <f>IF(G51=0,"n/a",IF(AND(I51/G51&lt;1,I51/G51&gt;-1),I51/G51,"n/a"))</f>
        <v>-0.2490062994991025</v>
      </c>
    </row>
    <row r="52" spans="1:15" x14ac:dyDescent="0.2">
      <c r="C52" s="46" t="s">
        <v>11</v>
      </c>
      <c r="E52" s="18">
        <v>10399372</v>
      </c>
      <c r="G52" s="18">
        <v>13167526</v>
      </c>
      <c r="H52" s="19"/>
      <c r="I52" s="18">
        <f>E52-G52</f>
        <v>-2768154</v>
      </c>
      <c r="K52" s="3">
        <f>IF(G52=0,"n/a",IF(AND(I52/G52&lt;1,I52/G52&gt;-1),I52/G52,"n/a"))</f>
        <v>-0.21022582374244031</v>
      </c>
    </row>
    <row r="53" spans="1:15" x14ac:dyDescent="0.2">
      <c r="C53" s="46" t="s">
        <v>12</v>
      </c>
      <c r="E53" s="20">
        <v>1026108</v>
      </c>
      <c r="G53" s="20">
        <v>1066498</v>
      </c>
      <c r="H53" s="19"/>
      <c r="I53" s="20">
        <f>E53-G53</f>
        <v>-40390</v>
      </c>
      <c r="K53" s="8">
        <f>IF(G53=0,"n/a",IF(AND(I53/G53&lt;1,I53/G53&gt;-1),I53/G53,"n/a"))</f>
        <v>-3.7871613448876601E-2</v>
      </c>
    </row>
    <row r="54" spans="1:15" ht="6.95" customHeight="1" x14ac:dyDescent="0.2">
      <c r="E54" s="18"/>
      <c r="G54" s="18"/>
      <c r="H54" s="57"/>
      <c r="I54" s="18"/>
      <c r="K54" s="10"/>
      <c r="M54" s="62"/>
      <c r="N54" s="62"/>
      <c r="O54" s="62"/>
    </row>
    <row r="55" spans="1:15" x14ac:dyDescent="0.2">
      <c r="C55" s="46" t="s">
        <v>13</v>
      </c>
      <c r="E55" s="18">
        <f>SUM(E51:E53)</f>
        <v>25815425</v>
      </c>
      <c r="G55" s="18">
        <f>SUM(G51:G53)</f>
        <v>33395230</v>
      </c>
      <c r="H55" s="19"/>
      <c r="I55" s="18">
        <f>E55-G55</f>
        <v>-7579805</v>
      </c>
      <c r="K55" s="3">
        <f>IF(G55=0,"n/a",IF(AND(I55/G55&lt;1,I55/G55&gt;-1),I55/G55,"n/a"))</f>
        <v>-0.22697268442229623</v>
      </c>
    </row>
    <row r="56" spans="1:15" ht="6.95" customHeight="1" x14ac:dyDescent="0.2">
      <c r="E56" s="18"/>
      <c r="G56" s="18"/>
      <c r="H56" s="57"/>
      <c r="I56" s="18"/>
      <c r="K56" s="10"/>
      <c r="M56" s="62"/>
      <c r="N56" s="62"/>
      <c r="O56" s="62"/>
    </row>
    <row r="57" spans="1:15" x14ac:dyDescent="0.2">
      <c r="B57" s="56" t="s">
        <v>31</v>
      </c>
      <c r="E57" s="18"/>
      <c r="G57" s="18"/>
      <c r="H57" s="19"/>
      <c r="I57" s="18"/>
      <c r="K57" s="10"/>
    </row>
    <row r="58" spans="1:15" x14ac:dyDescent="0.2">
      <c r="C58" s="46" t="s">
        <v>15</v>
      </c>
      <c r="E58" s="18">
        <v>1851305</v>
      </c>
      <c r="G58" s="18">
        <v>2061574</v>
      </c>
      <c r="H58" s="19"/>
      <c r="I58" s="18">
        <f>E58-G58</f>
        <v>-210269</v>
      </c>
      <c r="K58" s="3">
        <f>IF(G58=0,"n/a",IF(AND(I58/G58&lt;1,I58/G58&gt;-1),I58/G58,"n/a"))</f>
        <v>-0.1019943984547729</v>
      </c>
    </row>
    <row r="59" spans="1:15" x14ac:dyDescent="0.2">
      <c r="C59" s="46" t="s">
        <v>16</v>
      </c>
      <c r="E59" s="20">
        <v>304756</v>
      </c>
      <c r="G59" s="20">
        <v>313375</v>
      </c>
      <c r="H59" s="19"/>
      <c r="I59" s="20">
        <f>E59-G59</f>
        <v>-8619</v>
      </c>
      <c r="K59" s="8">
        <f>IF(G59=0,"n/a",IF(AND(I59/G59&lt;1,I59/G59&gt;-1),I59/G59,"n/a"))</f>
        <v>-2.7503789389708815E-2</v>
      </c>
    </row>
    <row r="60" spans="1:15" ht="6.95" customHeight="1" x14ac:dyDescent="0.2">
      <c r="E60" s="18"/>
      <c r="G60" s="18"/>
      <c r="H60" s="57"/>
      <c r="I60" s="18"/>
      <c r="K60" s="10"/>
      <c r="M60" s="62"/>
      <c r="N60" s="62"/>
      <c r="O60" s="62"/>
    </row>
    <row r="61" spans="1:15" x14ac:dyDescent="0.2">
      <c r="C61" s="46" t="s">
        <v>17</v>
      </c>
      <c r="E61" s="20">
        <f>SUM(E58:E59)</f>
        <v>2156061</v>
      </c>
      <c r="G61" s="20">
        <f>SUM(G58:G59)</f>
        <v>2374949</v>
      </c>
      <c r="H61" s="19"/>
      <c r="I61" s="20">
        <f>E61-G61</f>
        <v>-218888</v>
      </c>
      <c r="K61" s="8">
        <f>IF(G61=0,"n/a",IF(AND(I61/G61&lt;1,I61/G61&gt;-1),I61/G61,"n/a"))</f>
        <v>-9.2165347550621085E-2</v>
      </c>
    </row>
    <row r="62" spans="1:15" ht="6.95" customHeight="1" x14ac:dyDescent="0.2">
      <c r="E62" s="18"/>
      <c r="G62" s="18"/>
      <c r="H62" s="57"/>
      <c r="I62" s="18"/>
      <c r="K62" s="10"/>
      <c r="M62" s="62"/>
      <c r="N62" s="62"/>
      <c r="O62" s="62"/>
    </row>
    <row r="63" spans="1:15" x14ac:dyDescent="0.2">
      <c r="C63" s="46" t="s">
        <v>32</v>
      </c>
      <c r="E63" s="18">
        <f>E55+E61</f>
        <v>27971486</v>
      </c>
      <c r="G63" s="18">
        <f>G55+G61</f>
        <v>35770179</v>
      </c>
      <c r="H63" s="19"/>
      <c r="I63" s="18">
        <f>E63-G63</f>
        <v>-7798693</v>
      </c>
      <c r="K63" s="3">
        <f>IF(G63=0,"n/a",IF(AND(I63/G63&lt;1,I63/G63&gt;-1),I63/G63,"n/a"))</f>
        <v>-0.21802219664598269</v>
      </c>
    </row>
    <row r="64" spans="1:15" ht="6.95" customHeight="1" x14ac:dyDescent="0.2">
      <c r="E64" s="18"/>
      <c r="G64" s="18"/>
      <c r="H64" s="57"/>
      <c r="I64" s="18"/>
      <c r="K64" s="10"/>
      <c r="M64" s="62"/>
      <c r="N64" s="62"/>
      <c r="O64" s="62"/>
    </row>
    <row r="65" spans="1:15" x14ac:dyDescent="0.2">
      <c r="B65" s="56" t="s">
        <v>33</v>
      </c>
      <c r="E65" s="18"/>
      <c r="G65" s="18"/>
      <c r="H65" s="19"/>
      <c r="I65" s="18"/>
      <c r="K65" s="10"/>
    </row>
    <row r="66" spans="1:15" x14ac:dyDescent="0.2">
      <c r="C66" s="46" t="s">
        <v>20</v>
      </c>
      <c r="E66" s="18">
        <v>3538093</v>
      </c>
      <c r="G66" s="18">
        <v>3044718</v>
      </c>
      <c r="H66" s="19"/>
      <c r="I66" s="18">
        <f>E66-G66</f>
        <v>493375</v>
      </c>
      <c r="K66" s="3">
        <f>IF(G66=0,"n/a",IF(AND(I66/G66&lt;1,I66/G66&gt;-1),I66/G66,"n/a"))</f>
        <v>0.16204292154478675</v>
      </c>
    </row>
    <row r="67" spans="1:15" x14ac:dyDescent="0.2">
      <c r="C67" s="46" t="s">
        <v>21</v>
      </c>
      <c r="E67" s="20">
        <v>12432804</v>
      </c>
      <c r="G67" s="20">
        <v>13865719</v>
      </c>
      <c r="H67" s="19"/>
      <c r="I67" s="20">
        <f>E67-G67</f>
        <v>-1432915</v>
      </c>
      <c r="K67" s="8">
        <f>IF(G67=0,"n/a",IF(AND(I67/G67&lt;1,I67/G67&gt;-1),I67/G67,"n/a"))</f>
        <v>-0.10334227889660824</v>
      </c>
    </row>
    <row r="68" spans="1:15" ht="6.95" customHeight="1" x14ac:dyDescent="0.2">
      <c r="E68" s="18"/>
      <c r="G68" s="18"/>
      <c r="H68" s="57"/>
      <c r="I68" s="18"/>
      <c r="K68" s="10"/>
      <c r="M68" s="62"/>
      <c r="N68" s="62"/>
      <c r="O68" s="62"/>
    </row>
    <row r="69" spans="1:15" x14ac:dyDescent="0.2">
      <c r="C69" s="46" t="s">
        <v>22</v>
      </c>
      <c r="E69" s="20">
        <f>SUM(E66:E67)</f>
        <v>15970897</v>
      </c>
      <c r="G69" s="20">
        <f>SUM(G66:G67)</f>
        <v>16910437</v>
      </c>
      <c r="H69" s="19"/>
      <c r="I69" s="20">
        <f>E69-G69</f>
        <v>-939540</v>
      </c>
      <c r="K69" s="8">
        <f>IF(G69=0,"n/a",IF(AND(I69/G69&lt;1,I69/G69&gt;-1),I69/G69,"n/a"))</f>
        <v>-5.5559770572457708E-2</v>
      </c>
    </row>
    <row r="70" spans="1:15" ht="6.95" customHeight="1" x14ac:dyDescent="0.2">
      <c r="E70" s="18"/>
      <c r="G70" s="18"/>
      <c r="H70" s="57"/>
      <c r="I70" s="18"/>
      <c r="K70" s="10"/>
      <c r="M70" s="62"/>
      <c r="N70" s="62"/>
      <c r="O70" s="62"/>
    </row>
    <row r="71" spans="1:15" ht="12.75" thickBot="1" x14ac:dyDescent="0.25">
      <c r="C71" s="46" t="s">
        <v>34</v>
      </c>
      <c r="E71" s="21">
        <f>E63+E69</f>
        <v>43942383</v>
      </c>
      <c r="G71" s="21">
        <f>G63+G69</f>
        <v>52680616</v>
      </c>
      <c r="H71" s="19"/>
      <c r="I71" s="21">
        <f>E71-G71</f>
        <v>-8738233</v>
      </c>
      <c r="K71" s="17">
        <f>IF(G71=0,"n/a",IF(AND(I71/G71&lt;1,I71/G71&gt;-1),I71/G71,"n/a"))</f>
        <v>-0.16587188350265306</v>
      </c>
    </row>
    <row r="72" spans="1:15" ht="12.75" thickTop="1" x14ac:dyDescent="0.2"/>
    <row r="73" spans="1:15" ht="12.75" customHeight="1" x14ac:dyDescent="0.2">
      <c r="A73" s="46" t="s">
        <v>3</v>
      </c>
      <c r="C73" s="36" t="s">
        <v>35</v>
      </c>
      <c r="D73"/>
      <c r="E73"/>
      <c r="F73"/>
      <c r="G73"/>
      <c r="H73"/>
      <c r="I73"/>
      <c r="J73"/>
      <c r="K73"/>
      <c r="L73"/>
      <c r="M73"/>
      <c r="N73"/>
      <c r="O73"/>
    </row>
    <row r="74" spans="1:15" x14ac:dyDescent="0.2">
      <c r="A74" s="46" t="s">
        <v>3</v>
      </c>
    </row>
    <row r="75" spans="1:15" x14ac:dyDescent="0.2">
      <c r="A75" s="46" t="s">
        <v>3</v>
      </c>
    </row>
    <row r="76" spans="1:15" x14ac:dyDescent="0.2">
      <c r="A76" s="46" t="s">
        <v>3</v>
      </c>
    </row>
    <row r="77" spans="1:15" x14ac:dyDescent="0.2">
      <c r="A77" s="46" t="s">
        <v>3</v>
      </c>
    </row>
    <row r="78" spans="1:15" x14ac:dyDescent="0.2">
      <c r="A78" s="46" t="s">
        <v>3</v>
      </c>
    </row>
    <row r="79" spans="1:15" x14ac:dyDescent="0.2">
      <c r="A79" s="46" t="s">
        <v>3</v>
      </c>
    </row>
    <row r="80" spans="1:15" x14ac:dyDescent="0.2">
      <c r="A80" s="46" t="s">
        <v>3</v>
      </c>
    </row>
    <row r="81" spans="1:1" x14ac:dyDescent="0.2">
      <c r="A81" s="46" t="s">
        <v>3</v>
      </c>
    </row>
    <row r="82" spans="1:1" x14ac:dyDescent="0.2">
      <c r="A82" s="46" t="s">
        <v>3</v>
      </c>
    </row>
    <row r="83" spans="1:1" x14ac:dyDescent="0.2">
      <c r="A83" s="46" t="s">
        <v>3</v>
      </c>
    </row>
    <row r="84" spans="1:1" x14ac:dyDescent="0.2">
      <c r="A84" s="46" t="s">
        <v>3</v>
      </c>
    </row>
    <row r="85" spans="1:1" x14ac:dyDescent="0.2">
      <c r="A85" s="46" t="s">
        <v>3</v>
      </c>
    </row>
    <row r="86" spans="1:1" x14ac:dyDescent="0.2">
      <c r="A86" s="46" t="s">
        <v>3</v>
      </c>
    </row>
    <row r="87" spans="1:1" x14ac:dyDescent="0.2">
      <c r="A87" s="46" t="s">
        <v>3</v>
      </c>
    </row>
  </sheetData>
  <mergeCells count="6">
    <mergeCell ref="M6:O6"/>
    <mergeCell ref="E1:K1"/>
    <mergeCell ref="E2:K2"/>
    <mergeCell ref="E3:K3"/>
    <mergeCell ref="E4:K4"/>
    <mergeCell ref="I6:K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4"/>
  <sheetViews>
    <sheetView topLeftCell="A22" workbookViewId="0">
      <selection activeCell="V52" sqref="V52"/>
    </sheetView>
  </sheetViews>
  <sheetFormatPr defaultColWidth="9.140625" defaultRowHeight="12" x14ac:dyDescent="0.2"/>
  <cols>
    <col min="1" max="2" width="1.7109375" style="47" customWidth="1"/>
    <col min="3" max="3" width="9.140625" style="47"/>
    <col min="4" max="4" width="23.85546875" style="47" customWidth="1"/>
    <col min="5" max="5" width="16.7109375" style="47" customWidth="1"/>
    <col min="6" max="6" width="0.85546875" style="47" customWidth="1"/>
    <col min="7" max="7" width="16.7109375" style="47" customWidth="1"/>
    <col min="8" max="8" width="0.85546875" style="47" customWidth="1"/>
    <col min="9" max="9" width="16.7109375" style="47" customWidth="1"/>
    <col min="10" max="10" width="0.85546875" style="47" customWidth="1"/>
    <col min="11" max="11" width="7.7109375" style="47" customWidth="1"/>
    <col min="12" max="12" width="0.85546875" style="47" customWidth="1"/>
    <col min="13" max="13" width="10.7109375" style="47" customWidth="1"/>
    <col min="14" max="14" width="0.85546875" style="47" customWidth="1"/>
    <col min="15" max="15" width="7.7109375" style="47" hidden="1" customWidth="1"/>
    <col min="16" max="16" width="0.85546875" style="47" hidden="1" customWidth="1"/>
    <col min="17" max="17" width="10.7109375" style="47" customWidth="1"/>
    <col min="18" max="16384" width="9.140625" style="47"/>
  </cols>
  <sheetData>
    <row r="1" spans="1:17" s="42" customFormat="1" ht="15" x14ac:dyDescent="0.25">
      <c r="E1" s="65" t="s">
        <v>0</v>
      </c>
      <c r="F1" s="65"/>
      <c r="G1" s="65"/>
      <c r="H1" s="65"/>
      <c r="I1" s="65"/>
      <c r="J1" s="65"/>
      <c r="K1" s="65"/>
    </row>
    <row r="2" spans="1:17" s="42" customFormat="1" ht="15" x14ac:dyDescent="0.25">
      <c r="E2" s="65" t="s">
        <v>1</v>
      </c>
      <c r="F2" s="65"/>
      <c r="G2" s="65"/>
      <c r="H2" s="65"/>
      <c r="I2" s="65"/>
      <c r="J2" s="65"/>
      <c r="K2" s="65"/>
    </row>
    <row r="3" spans="1:17" s="42" customFormat="1" ht="15" x14ac:dyDescent="0.25">
      <c r="E3" s="65" t="s">
        <v>51</v>
      </c>
      <c r="F3" s="65"/>
      <c r="G3" s="65"/>
      <c r="H3" s="65"/>
      <c r="I3" s="65"/>
      <c r="J3" s="65"/>
      <c r="K3" s="65"/>
    </row>
    <row r="4" spans="1:17" s="45" customFormat="1" ht="12.75" x14ac:dyDescent="0.2">
      <c r="E4" s="66" t="s">
        <v>2</v>
      </c>
      <c r="F4" s="66"/>
      <c r="G4" s="66"/>
      <c r="H4" s="66"/>
      <c r="I4" s="66"/>
      <c r="J4" s="66"/>
      <c r="K4" s="66"/>
    </row>
    <row r="5" spans="1:17" x14ac:dyDescent="0.2">
      <c r="A5" s="47" t="s">
        <v>3</v>
      </c>
    </row>
    <row r="6" spans="1:17" s="53" customFormat="1" ht="12.75" x14ac:dyDescent="0.2">
      <c r="A6" s="53" t="s">
        <v>3</v>
      </c>
      <c r="I6" s="50" t="s">
        <v>44</v>
      </c>
      <c r="J6" s="50"/>
      <c r="K6" s="50"/>
      <c r="M6" s="50" t="s">
        <v>4</v>
      </c>
      <c r="N6" s="50"/>
      <c r="O6" s="50"/>
      <c r="P6" s="50"/>
      <c r="Q6" s="50"/>
    </row>
    <row r="7" spans="1:17" s="53" customFormat="1" ht="12.75" x14ac:dyDescent="0.2">
      <c r="E7" s="52" t="s">
        <v>5</v>
      </c>
      <c r="G7" s="52" t="s">
        <v>5</v>
      </c>
      <c r="I7" s="52"/>
      <c r="K7" s="52"/>
      <c r="M7" s="52"/>
      <c r="O7" s="52"/>
      <c r="Q7" s="52"/>
    </row>
    <row r="8" spans="1:17" s="53" customFormat="1" ht="12.75" x14ac:dyDescent="0.2">
      <c r="A8" s="45" t="s">
        <v>6</v>
      </c>
      <c r="E8" s="55">
        <v>2022</v>
      </c>
      <c r="G8" s="55">
        <v>2021</v>
      </c>
      <c r="I8" s="55" t="s">
        <v>7</v>
      </c>
      <c r="K8" s="55" t="s">
        <v>8</v>
      </c>
      <c r="M8" s="55">
        <v>2022</v>
      </c>
      <c r="O8" s="55" t="s">
        <v>40</v>
      </c>
      <c r="Q8" s="55">
        <v>2021</v>
      </c>
    </row>
    <row r="9" spans="1:17" x14ac:dyDescent="0.2">
      <c r="B9" s="67" t="s">
        <v>9</v>
      </c>
    </row>
    <row r="10" spans="1:17" x14ac:dyDescent="0.2">
      <c r="C10" s="47" t="s">
        <v>10</v>
      </c>
      <c r="E10" s="23">
        <v>774652879.26999998</v>
      </c>
      <c r="F10" s="64"/>
      <c r="G10" s="23">
        <v>687757884.59000003</v>
      </c>
      <c r="H10" s="64"/>
      <c r="I10" s="23">
        <f>E10-G10</f>
        <v>86894994.679999948</v>
      </c>
      <c r="K10" s="3">
        <f>IF(G10=0,"n/a",IF(AND(I10/G10&lt;1,I10/G10&gt;-1),I10/G10,"n/a"))</f>
        <v>0.12634532678865837</v>
      </c>
      <c r="M10" s="4">
        <f>IF(E48=0,"n/a",E10/E48)</f>
        <v>1.2330578917422139</v>
      </c>
      <c r="N10" s="58"/>
      <c r="O10" s="4" t="e">
        <f>IF(#REF!=0,"n/a",#REF!/#REF!)</f>
        <v>#REF!</v>
      </c>
      <c r="P10" s="58"/>
      <c r="Q10" s="4">
        <f>IF(G48=0,"n/a",G10/G48)</f>
        <v>1.1562991138764871</v>
      </c>
    </row>
    <row r="11" spans="1:17" x14ac:dyDescent="0.2">
      <c r="C11" s="47" t="s">
        <v>11</v>
      </c>
      <c r="E11" s="24">
        <v>305961051.56999999</v>
      </c>
      <c r="F11" s="68"/>
      <c r="G11" s="24">
        <v>253117844.53999999</v>
      </c>
      <c r="H11" s="68"/>
      <c r="I11" s="24">
        <f>E11-G11</f>
        <v>52843207.030000001</v>
      </c>
      <c r="K11" s="3">
        <f>IF(G11=0,"n/a",IF(AND(I11/G11&lt;1,I11/G11&gt;-1),I11/G11,"n/a"))</f>
        <v>0.20876918862055668</v>
      </c>
      <c r="M11" s="6">
        <f>IF(E49=0,"n/a",E11/E49)</f>
        <v>1.0580690571316422</v>
      </c>
      <c r="N11" s="58"/>
      <c r="O11" s="6" t="e">
        <f>IF(#REF!=0,"n/a",#REF!/#REF!)</f>
        <v>#REF!</v>
      </c>
      <c r="P11" s="58"/>
      <c r="Q11" s="6">
        <f>IF(G49=0,"n/a",G11/G49)</f>
        <v>0.96898957931111529</v>
      </c>
    </row>
    <row r="12" spans="1:17" x14ac:dyDescent="0.2">
      <c r="C12" s="47" t="s">
        <v>12</v>
      </c>
      <c r="E12" s="25">
        <v>21855254.09</v>
      </c>
      <c r="F12" s="68"/>
      <c r="G12" s="25">
        <v>18484374.75</v>
      </c>
      <c r="H12" s="68"/>
      <c r="I12" s="25">
        <f>E12-G12</f>
        <v>3370879.34</v>
      </c>
      <c r="K12" s="8">
        <f>IF(G12=0,"n/a",IF(AND(I12/G12&lt;1,I12/G12&gt;-1),I12/G12,"n/a"))</f>
        <v>0.18236371993053213</v>
      </c>
      <c r="M12" s="9">
        <f>IF(E50=0,"n/a",E12/E50)</f>
        <v>0.92879409207980101</v>
      </c>
      <c r="N12" s="58"/>
      <c r="O12" s="9" t="e">
        <f>IF(#REF!=0,"n/a",#REF!/#REF!)</f>
        <v>#REF!</v>
      </c>
      <c r="P12" s="58"/>
      <c r="Q12" s="9">
        <f>IF(G50=0,"n/a",G12/G50)</f>
        <v>0.83454741100730545</v>
      </c>
    </row>
    <row r="13" spans="1:17" ht="6.95" customHeight="1" x14ac:dyDescent="0.2">
      <c r="E13" s="24"/>
      <c r="F13" s="68"/>
      <c r="G13" s="24"/>
      <c r="H13" s="68"/>
      <c r="I13" s="24"/>
      <c r="K13" s="10"/>
      <c r="M13" s="58"/>
      <c r="N13" s="58"/>
      <c r="O13" s="58"/>
      <c r="P13" s="58"/>
      <c r="Q13" s="58"/>
    </row>
    <row r="14" spans="1:17" x14ac:dyDescent="0.2">
      <c r="C14" s="47" t="s">
        <v>13</v>
      </c>
      <c r="E14" s="24">
        <f>SUM(E10:E12)</f>
        <v>1102469184.9299998</v>
      </c>
      <c r="F14" s="68"/>
      <c r="G14" s="24">
        <f>SUM(G10:G12)</f>
        <v>959360103.88</v>
      </c>
      <c r="H14" s="68"/>
      <c r="I14" s="24">
        <f>E14-G14</f>
        <v>143109081.04999983</v>
      </c>
      <c r="K14" s="3">
        <f>IF(G14=0,"n/a",IF(AND(I14/G14&lt;1,I14/G14&gt;-1),I14/G14,"n/a"))</f>
        <v>0.14917139087941519</v>
      </c>
      <c r="M14" s="6">
        <f>IF(E52=0,"n/a",E14/E52)</f>
        <v>1.1716712725457268</v>
      </c>
      <c r="N14" s="58"/>
      <c r="O14" s="6" t="e">
        <f>IF(#REF!=0,"n/a",#REF!/#REF!)</f>
        <v>#REF!</v>
      </c>
      <c r="P14" s="58"/>
      <c r="Q14" s="6">
        <f>IF(G52=0,"n/a",G14/G52)</f>
        <v>1.0924665805511971</v>
      </c>
    </row>
    <row r="15" spans="1:17" ht="6.95" customHeight="1" x14ac:dyDescent="0.2">
      <c r="E15" s="24"/>
      <c r="F15" s="68"/>
      <c r="G15" s="24"/>
      <c r="H15" s="68"/>
      <c r="I15" s="24"/>
      <c r="K15" s="10"/>
      <c r="M15" s="58"/>
      <c r="N15" s="58"/>
      <c r="O15" s="58"/>
      <c r="P15" s="58"/>
      <c r="Q15" s="58"/>
    </row>
    <row r="16" spans="1:17" x14ac:dyDescent="0.2">
      <c r="B16" s="67" t="s">
        <v>14</v>
      </c>
      <c r="E16" s="24"/>
      <c r="F16" s="68"/>
      <c r="G16" s="24"/>
      <c r="H16" s="68"/>
      <c r="I16" s="24"/>
      <c r="K16" s="10"/>
      <c r="M16" s="58"/>
      <c r="N16" s="58"/>
      <c r="O16" s="58"/>
      <c r="P16" s="58"/>
      <c r="Q16" s="58"/>
    </row>
    <row r="17" spans="2:17" x14ac:dyDescent="0.2">
      <c r="C17" s="47" t="s">
        <v>15</v>
      </c>
      <c r="E17" s="24">
        <v>25094649.940000001</v>
      </c>
      <c r="F17" s="68"/>
      <c r="G17" s="24">
        <v>20956021.170000002</v>
      </c>
      <c r="H17" s="68"/>
      <c r="I17" s="24">
        <f>E17-G17</f>
        <v>4138628.7699999996</v>
      </c>
      <c r="K17" s="3">
        <f>IF(G17=0,"n/a",IF(AND(I17/G17&lt;1,I17/G17&gt;-1),I17/G17,"n/a"))</f>
        <v>0.19749115237222292</v>
      </c>
      <c r="M17" s="6">
        <f>IF(E55=0,"n/a",E17/E55)</f>
        <v>0.56156892978260775</v>
      </c>
      <c r="N17" s="58"/>
      <c r="O17" s="6" t="e">
        <f>IF(#REF!=0,"n/a",#REF!/#REF!)</f>
        <v>#REF!</v>
      </c>
      <c r="P17" s="58"/>
      <c r="Q17" s="6">
        <f>IF(G55=0,"n/a",G17/G55)</f>
        <v>0.49466901598804247</v>
      </c>
    </row>
    <row r="18" spans="2:17" x14ac:dyDescent="0.2">
      <c r="C18" s="47" t="s">
        <v>16</v>
      </c>
      <c r="E18" s="25">
        <v>1757545.89</v>
      </c>
      <c r="F18" s="26"/>
      <c r="G18" s="25">
        <v>1509331.62</v>
      </c>
      <c r="H18" s="22"/>
      <c r="I18" s="25">
        <f>E18-G18</f>
        <v>248214.26999999979</v>
      </c>
      <c r="K18" s="8">
        <f>IF(G18=0,"n/a",IF(AND(I18/G18&lt;1,I18/G18&gt;-1),I18/G18,"n/a"))</f>
        <v>0.16445310408324962</v>
      </c>
      <c r="M18" s="9">
        <f>IF(E56=0,"n/a",E18/E56)</f>
        <v>0.56987429371478293</v>
      </c>
      <c r="N18" s="58"/>
      <c r="O18" s="9" t="e">
        <f>IF(#REF!=0,"n/a",#REF!/#REF!)</f>
        <v>#REF!</v>
      </c>
      <c r="P18" s="58"/>
      <c r="Q18" s="9">
        <f>IF(G56=0,"n/a",G18/G56)</f>
        <v>0.5120382685713879</v>
      </c>
    </row>
    <row r="19" spans="2:17" ht="6.95" customHeight="1" x14ac:dyDescent="0.2">
      <c r="E19" s="24"/>
      <c r="F19" s="69"/>
      <c r="G19" s="24"/>
      <c r="H19" s="69"/>
      <c r="I19" s="24"/>
      <c r="K19" s="10"/>
      <c r="M19" s="58"/>
      <c r="N19" s="58"/>
      <c r="O19" s="58"/>
      <c r="P19" s="58"/>
      <c r="Q19" s="58"/>
    </row>
    <row r="20" spans="2:17" x14ac:dyDescent="0.2">
      <c r="C20" s="47" t="s">
        <v>17</v>
      </c>
      <c r="E20" s="25">
        <f>SUM(E17:E18)</f>
        <v>26852195.830000002</v>
      </c>
      <c r="F20" s="26"/>
      <c r="G20" s="25">
        <f>SUM(G17:G18)</f>
        <v>22465352.790000003</v>
      </c>
      <c r="H20" s="22"/>
      <c r="I20" s="25">
        <f>E20-G20</f>
        <v>4386843.0399999991</v>
      </c>
      <c r="K20" s="8">
        <f>IF(G20=0,"n/a",IF(AND(I20/G20&lt;1,I20/G20&gt;-1),I20/G20,"n/a"))</f>
        <v>0.19527149566744012</v>
      </c>
      <c r="M20" s="9">
        <f>IF(E58=0,"n/a",E20/E58)</f>
        <v>0.562105126331222</v>
      </c>
      <c r="N20" s="58"/>
      <c r="O20" s="9" t="e">
        <f>IF(#REF!=0,"n/a",#REF!/#REF!)</f>
        <v>#REF!</v>
      </c>
      <c r="P20" s="58"/>
      <c r="Q20" s="9">
        <f>IF(G58=0,"n/a",G20/G58)</f>
        <v>0.4957989569339436</v>
      </c>
    </row>
    <row r="21" spans="2:17" ht="6.95" customHeight="1" x14ac:dyDescent="0.2">
      <c r="E21" s="24"/>
      <c r="F21" s="69"/>
      <c r="G21" s="24"/>
      <c r="H21" s="69"/>
      <c r="I21" s="24"/>
      <c r="K21" s="10"/>
      <c r="M21" s="58"/>
      <c r="N21" s="58"/>
      <c r="O21" s="58"/>
      <c r="P21" s="58"/>
      <c r="Q21" s="58"/>
    </row>
    <row r="22" spans="2:17" x14ac:dyDescent="0.2">
      <c r="C22" s="47" t="s">
        <v>18</v>
      </c>
      <c r="E22" s="24">
        <f>E14+E20</f>
        <v>1129321380.7599998</v>
      </c>
      <c r="F22" s="69"/>
      <c r="G22" s="24">
        <f>G14+G20</f>
        <v>981825456.66999996</v>
      </c>
      <c r="H22" s="69"/>
      <c r="I22" s="24">
        <f>E22-G22</f>
        <v>147495924.08999979</v>
      </c>
      <c r="K22" s="3">
        <f>IF(G22=0,"n/a",IF(AND(I22/G22&lt;1,I22/G22&gt;-1),I22/G22,"n/a"))</f>
        <v>0.15022621697980118</v>
      </c>
      <c r="M22" s="6">
        <f>IF(E60=0,"n/a",E22/E60)</f>
        <v>1.1422192566417197</v>
      </c>
      <c r="N22" s="58"/>
      <c r="O22" s="6" t="e">
        <f>IF(#REF!=0,"n/a",#REF!/#REF!)</f>
        <v>#REF!</v>
      </c>
      <c r="P22" s="58"/>
      <c r="Q22" s="6">
        <f>IF(G60=0,"n/a",G22/G60)</f>
        <v>1.063190239369235</v>
      </c>
    </row>
    <row r="23" spans="2:17" ht="6.95" customHeight="1" x14ac:dyDescent="0.2">
      <c r="E23" s="24"/>
      <c r="F23" s="69"/>
      <c r="G23" s="24"/>
      <c r="H23" s="69"/>
      <c r="I23" s="24"/>
      <c r="K23" s="10"/>
      <c r="M23" s="58"/>
      <c r="N23" s="58"/>
      <c r="O23" s="58"/>
      <c r="P23" s="58"/>
      <c r="Q23" s="58"/>
    </row>
    <row r="24" spans="2:17" x14ac:dyDescent="0.2">
      <c r="B24" s="67" t="s">
        <v>19</v>
      </c>
      <c r="E24" s="24"/>
      <c r="F24" s="69"/>
      <c r="G24" s="24"/>
      <c r="H24" s="69"/>
      <c r="I24" s="24"/>
      <c r="K24" s="10"/>
      <c r="M24" s="58"/>
      <c r="N24" s="58"/>
      <c r="O24" s="58"/>
      <c r="P24" s="58"/>
      <c r="Q24" s="58"/>
    </row>
    <row r="25" spans="2:17" x14ac:dyDescent="0.2">
      <c r="C25" s="47" t="s">
        <v>20</v>
      </c>
      <c r="E25" s="24">
        <v>7163079.7400000002</v>
      </c>
      <c r="F25" s="69"/>
      <c r="G25" s="24">
        <v>6780359.2300000004</v>
      </c>
      <c r="H25" s="69"/>
      <c r="I25" s="24">
        <f>E25-G25</f>
        <v>382720.50999999978</v>
      </c>
      <c r="K25" s="3">
        <f>IF(G25=0,"n/a",IF(AND(I25/G25&lt;1,I25/G25&gt;-1),I25/G25,"n/a"))</f>
        <v>5.6445462108649917E-2</v>
      </c>
      <c r="M25" s="6">
        <f>IF(E63=0,"n/a",E25/E63)</f>
        <v>0.13277061572646823</v>
      </c>
      <c r="N25" s="58"/>
      <c r="O25" s="6" t="e">
        <f>IF(#REF!=0,"n/a",#REF!/#REF!)</f>
        <v>#REF!</v>
      </c>
      <c r="P25" s="58"/>
      <c r="Q25" s="6">
        <f>IF(G63=0,"n/a",G25/G63)</f>
        <v>0.13578458988237313</v>
      </c>
    </row>
    <row r="26" spans="2:17" x14ac:dyDescent="0.2">
      <c r="C26" s="47" t="s">
        <v>21</v>
      </c>
      <c r="E26" s="25">
        <v>13305352.57</v>
      </c>
      <c r="F26" s="26"/>
      <c r="G26" s="25">
        <v>13084591.800000001</v>
      </c>
      <c r="H26" s="22"/>
      <c r="I26" s="25">
        <f>E26-G26</f>
        <v>220760.76999999955</v>
      </c>
      <c r="K26" s="8">
        <f>IF(G26=0,"n/a",IF(AND(I26/G26&lt;1,I26/G26&gt;-1),I26/G26,"n/a"))</f>
        <v>1.6871811774823539E-2</v>
      </c>
      <c r="M26" s="9">
        <f>IF(E64=0,"n/a",E26/E64)</f>
        <v>8.0381978633737347E-2</v>
      </c>
      <c r="N26" s="58"/>
      <c r="O26" s="9" t="e">
        <f>IF(#REF!=0,"n/a",#REF!/#REF!)</f>
        <v>#REF!</v>
      </c>
      <c r="P26" s="58"/>
      <c r="Q26" s="9">
        <f>IF(G64=0,"n/a",G26/G64)</f>
        <v>7.698859175288246E-2</v>
      </c>
    </row>
    <row r="27" spans="2:17" ht="6.95" customHeight="1" x14ac:dyDescent="0.2">
      <c r="E27" s="24"/>
      <c r="F27" s="69"/>
      <c r="G27" s="24"/>
      <c r="H27" s="69"/>
      <c r="I27" s="24"/>
      <c r="K27" s="10"/>
      <c r="M27" s="58"/>
      <c r="N27" s="58"/>
      <c r="O27" s="58"/>
      <c r="P27" s="58"/>
      <c r="Q27" s="58"/>
    </row>
    <row r="28" spans="2:17" x14ac:dyDescent="0.2">
      <c r="C28" s="47" t="s">
        <v>22</v>
      </c>
      <c r="E28" s="25">
        <f>SUM(E25:E26)</f>
        <v>20468432.310000002</v>
      </c>
      <c r="F28" s="26"/>
      <c r="G28" s="25">
        <f>SUM(G25:G26)</f>
        <v>19864951.030000001</v>
      </c>
      <c r="H28" s="22"/>
      <c r="I28" s="25">
        <f>E28-G28</f>
        <v>603481.28000000119</v>
      </c>
      <c r="K28" s="8">
        <f>IF(G28=0,"n/a",IF(AND(I28/G28&lt;1,I28/G28&gt;-1),I28/G28,"n/a"))</f>
        <v>3.037919796976218E-2</v>
      </c>
      <c r="M28" s="9">
        <f>IF(E66=0,"n/a",E28/E66)</f>
        <v>9.3259883219021705E-2</v>
      </c>
      <c r="N28" s="58"/>
      <c r="O28" s="9" t="e">
        <f>IF(#REF!=0,"n/a",#REF!/#REF!)</f>
        <v>#REF!</v>
      </c>
      <c r="P28" s="58"/>
      <c r="Q28" s="9">
        <f>IF(G66=0,"n/a",G28/G66)</f>
        <v>9.0340559098156248E-2</v>
      </c>
    </row>
    <row r="29" spans="2:17" ht="6.95" customHeight="1" x14ac:dyDescent="0.2">
      <c r="E29" s="24"/>
      <c r="F29" s="69"/>
      <c r="G29" s="24"/>
      <c r="H29" s="69"/>
      <c r="I29" s="24"/>
      <c r="K29" s="10"/>
      <c r="M29" s="58"/>
      <c r="N29" s="58"/>
      <c r="O29" s="58"/>
      <c r="P29" s="58"/>
      <c r="Q29" s="58"/>
    </row>
    <row r="30" spans="2:17" x14ac:dyDescent="0.2">
      <c r="C30" s="47" t="s">
        <v>23</v>
      </c>
      <c r="E30" s="24">
        <f>E22+E28</f>
        <v>1149789813.0699997</v>
      </c>
      <c r="F30" s="69"/>
      <c r="G30" s="24">
        <f>G22+G28</f>
        <v>1001690407.6999999</v>
      </c>
      <c r="H30" s="69"/>
      <c r="I30" s="24">
        <f>E30-G30</f>
        <v>148099405.36999977</v>
      </c>
      <c r="K30" s="3">
        <f>IF(G30=0,"n/a",IF(AND(I30/G30&lt;1,I30/G30&gt;-1),I30/G30,"n/a"))</f>
        <v>0.14784947947146024</v>
      </c>
      <c r="M30" s="4">
        <f>IF(E68=0,"n/a",E30/E68)</f>
        <v>0.95166669329475384</v>
      </c>
      <c r="N30" s="58"/>
      <c r="O30" s="4" t="e">
        <f>IF(#REF!=0,"n/a",#REF!/#REF!)</f>
        <v>#REF!</v>
      </c>
      <c r="P30" s="58"/>
      <c r="Q30" s="4">
        <f>IF(G68=0,"n/a",G30/G68)</f>
        <v>0.87609307767759004</v>
      </c>
    </row>
    <row r="31" spans="2:17" ht="6.95" customHeight="1" x14ac:dyDescent="0.2">
      <c r="E31" s="24"/>
      <c r="F31" s="69"/>
      <c r="G31" s="24"/>
      <c r="H31" s="69"/>
      <c r="I31" s="24"/>
      <c r="K31" s="10"/>
      <c r="M31" s="62"/>
      <c r="N31" s="62"/>
      <c r="O31" s="62"/>
      <c r="P31" s="62"/>
      <c r="Q31" s="62"/>
    </row>
    <row r="32" spans="2:17" x14ac:dyDescent="0.2">
      <c r="B32" s="47" t="s">
        <v>24</v>
      </c>
      <c r="E32" s="24">
        <v>-19655474.359999999</v>
      </c>
      <c r="F32" s="69"/>
      <c r="G32" s="24">
        <v>12723425.58</v>
      </c>
      <c r="H32" s="69"/>
      <c r="I32" s="24">
        <f>E32-G32</f>
        <v>-32378899.939999998</v>
      </c>
      <c r="K32" s="3" t="str">
        <f>IF(G32=0,"n/a",IF(AND(I32/G32&lt;1,I32/G32&gt;-1),I32/G32,"n/a"))</f>
        <v>n/a</v>
      </c>
      <c r="M32" s="62"/>
      <c r="N32" s="62"/>
      <c r="O32" s="62"/>
      <c r="P32" s="62"/>
      <c r="Q32" s="62"/>
    </row>
    <row r="33" spans="1:17" x14ac:dyDescent="0.2">
      <c r="B33" s="47" t="s">
        <v>25</v>
      </c>
      <c r="E33" s="25">
        <v>17513024.039999999</v>
      </c>
      <c r="F33" s="26"/>
      <c r="G33" s="25">
        <v>16340585.800000001</v>
      </c>
      <c r="H33" s="22"/>
      <c r="I33" s="25">
        <f>E33-G33</f>
        <v>1172438.2399999984</v>
      </c>
      <c r="K33" s="8">
        <f>IF(G33=0,"n/a",IF(AND(I33/G33&lt;1,I33/G33&gt;-1),I33/G33,"n/a"))</f>
        <v>7.1750073978375878E-2</v>
      </c>
    </row>
    <row r="34" spans="1:17" ht="6.95" customHeight="1" x14ac:dyDescent="0.2">
      <c r="E34" s="24"/>
      <c r="F34" s="70"/>
      <c r="G34" s="24"/>
      <c r="H34" s="70"/>
      <c r="I34" s="24"/>
      <c r="K34" s="14"/>
      <c r="M34" s="62"/>
      <c r="N34" s="62"/>
      <c r="O34" s="62"/>
      <c r="P34" s="62"/>
      <c r="Q34" s="62"/>
    </row>
    <row r="35" spans="1:17" ht="12.75" thickBot="1" x14ac:dyDescent="0.25">
      <c r="C35" s="47" t="s">
        <v>26</v>
      </c>
      <c r="E35" s="27">
        <f>SUM(E30:E33)</f>
        <v>1147647362.7499998</v>
      </c>
      <c r="F35" s="71"/>
      <c r="G35" s="27">
        <f>SUM(G30:G33)</f>
        <v>1030754419.0799999</v>
      </c>
      <c r="H35" s="71"/>
      <c r="I35" s="27">
        <f>E35-G35</f>
        <v>116892943.66999984</v>
      </c>
      <c r="K35" s="17">
        <f>IF(G35=0,"n/a",IF(AND(I35/G35&lt;1,I35/G35&gt;-1),I35/G35,"n/a"))</f>
        <v>0.11340523164997213</v>
      </c>
    </row>
    <row r="36" spans="1:17" ht="12.75" thickTop="1" x14ac:dyDescent="0.2">
      <c r="E36" s="28"/>
      <c r="F36" s="72"/>
      <c r="G36" s="28"/>
      <c r="H36" s="73"/>
      <c r="I36" s="28"/>
    </row>
    <row r="37" spans="1:17" x14ac:dyDescent="0.2">
      <c r="C37" s="74" t="s">
        <v>36</v>
      </c>
      <c r="E37" s="23">
        <v>54015017.969999999</v>
      </c>
      <c r="F37" s="23"/>
      <c r="G37" s="37">
        <v>46542235.280000001</v>
      </c>
      <c r="H37" s="73"/>
      <c r="I37" s="28"/>
    </row>
    <row r="38" spans="1:17" x14ac:dyDescent="0.2">
      <c r="C38" s="47" t="s">
        <v>37</v>
      </c>
      <c r="E38" s="37">
        <v>20428449</v>
      </c>
      <c r="F38" s="75"/>
      <c r="G38" s="37">
        <v>19699350.41</v>
      </c>
      <c r="H38" s="76"/>
      <c r="I38" s="38"/>
    </row>
    <row r="39" spans="1:17" x14ac:dyDescent="0.2">
      <c r="C39" s="47" t="s">
        <v>38</v>
      </c>
      <c r="E39" s="37">
        <v>3294498.66</v>
      </c>
      <c r="F39" s="75"/>
      <c r="G39" s="37">
        <v>5841409.7999999998</v>
      </c>
      <c r="H39" s="76"/>
      <c r="I39" s="38"/>
    </row>
    <row r="40" spans="1:17" x14ac:dyDescent="0.2">
      <c r="C40" s="47" t="s">
        <v>27</v>
      </c>
      <c r="E40" s="37">
        <v>22414599.66</v>
      </c>
      <c r="F40" s="75"/>
      <c r="G40" s="37">
        <v>18409078.739999998</v>
      </c>
      <c r="H40" s="76"/>
      <c r="I40" s="38"/>
    </row>
    <row r="41" spans="1:17" x14ac:dyDescent="0.2">
      <c r="C41" s="47" t="s">
        <v>28</v>
      </c>
      <c r="E41" s="37">
        <v>21984582.190000001</v>
      </c>
      <c r="F41" s="75"/>
      <c r="G41" s="37">
        <v>15288118.35</v>
      </c>
      <c r="H41" s="76"/>
      <c r="I41" s="38"/>
    </row>
    <row r="42" spans="1:17" x14ac:dyDescent="0.2">
      <c r="C42" s="47" t="s">
        <v>39</v>
      </c>
      <c r="E42" s="37">
        <v>0</v>
      </c>
      <c r="F42" s="75"/>
      <c r="G42" s="37">
        <v>-591043.61</v>
      </c>
      <c r="H42" s="76"/>
      <c r="I42" s="38"/>
    </row>
    <row r="43" spans="1:17" x14ac:dyDescent="0.2">
      <c r="C43" s="47" t="s">
        <v>41</v>
      </c>
      <c r="E43" s="37">
        <v>3012631.94</v>
      </c>
      <c r="F43" s="75"/>
      <c r="G43" s="37">
        <v>-12345538.279999999</v>
      </c>
      <c r="H43" s="76"/>
      <c r="I43" s="38"/>
    </row>
    <row r="44" spans="1:17" x14ac:dyDescent="0.2">
      <c r="C44" s="47" t="s">
        <v>42</v>
      </c>
      <c r="E44" s="37">
        <v>-1316071.67</v>
      </c>
      <c r="F44" s="75"/>
      <c r="G44" s="37">
        <v>-1225620.6000000001</v>
      </c>
      <c r="H44" s="76"/>
      <c r="I44" s="38"/>
    </row>
    <row r="45" spans="1:17" x14ac:dyDescent="0.2">
      <c r="E45" s="24"/>
      <c r="G45" s="24"/>
    </row>
    <row r="46" spans="1:17" ht="12.75" x14ac:dyDescent="0.2">
      <c r="A46" s="45" t="s">
        <v>29</v>
      </c>
      <c r="E46" s="29"/>
    </row>
    <row r="47" spans="1:17" x14ac:dyDescent="0.2">
      <c r="B47" s="67" t="s">
        <v>30</v>
      </c>
      <c r="E47" s="29"/>
    </row>
    <row r="48" spans="1:17" x14ac:dyDescent="0.2">
      <c r="C48" s="47" t="s">
        <v>10</v>
      </c>
      <c r="E48" s="30">
        <v>628237234</v>
      </c>
      <c r="G48" s="30">
        <v>594792365</v>
      </c>
      <c r="H48" s="32"/>
      <c r="I48" s="31">
        <f>E48-G48</f>
        <v>33444869</v>
      </c>
      <c r="K48" s="3">
        <f>IF(G48=0,"n/a",IF(AND(I48/G48&lt;1,I48/G48&gt;-1),I48/G48,"n/a"))</f>
        <v>5.6229486066116538E-2</v>
      </c>
    </row>
    <row r="49" spans="2:17" x14ac:dyDescent="0.2">
      <c r="C49" s="47" t="s">
        <v>11</v>
      </c>
      <c r="E49" s="30">
        <v>289169265</v>
      </c>
      <c r="G49" s="30">
        <v>261218335</v>
      </c>
      <c r="H49" s="32"/>
      <c r="I49" s="31">
        <f>E49-G49</f>
        <v>27950930</v>
      </c>
      <c r="K49" s="3">
        <f>IF(G49=0,"n/a",IF(AND(I49/G49&lt;1,I49/G49&gt;-1),I49/G49,"n/a"))</f>
        <v>0.10700217501960572</v>
      </c>
    </row>
    <row r="50" spans="2:17" x14ac:dyDescent="0.2">
      <c r="C50" s="47" t="s">
        <v>12</v>
      </c>
      <c r="E50" s="33">
        <v>23530785</v>
      </c>
      <c r="G50" s="33">
        <v>22148981</v>
      </c>
      <c r="H50" s="32"/>
      <c r="I50" s="33">
        <f>E50-G50</f>
        <v>1381804</v>
      </c>
      <c r="K50" s="8">
        <f>IF(G50=0,"n/a",IF(AND(I50/G50&lt;1,I50/G50&gt;-1),I50/G50,"n/a"))</f>
        <v>6.2386797839593611E-2</v>
      </c>
    </row>
    <row r="51" spans="2:17" ht="6.95" customHeight="1" x14ac:dyDescent="0.2">
      <c r="E51" s="31"/>
      <c r="G51" s="31"/>
      <c r="I51" s="31"/>
      <c r="K51" s="10"/>
      <c r="M51" s="62"/>
      <c r="N51" s="62"/>
      <c r="O51" s="62"/>
      <c r="P51" s="62"/>
      <c r="Q51" s="62"/>
    </row>
    <row r="52" spans="2:17" x14ac:dyDescent="0.2">
      <c r="C52" s="47" t="s">
        <v>13</v>
      </c>
      <c r="E52" s="31">
        <f>SUM(E48:E50)</f>
        <v>940937284</v>
      </c>
      <c r="G52" s="31">
        <f>SUM(G48:G50)</f>
        <v>878159681</v>
      </c>
      <c r="H52" s="32"/>
      <c r="I52" s="31">
        <f>E52-G52</f>
        <v>62777603</v>
      </c>
      <c r="K52" s="3">
        <f>IF(G52=0,"n/a",IF(AND(I52/G52&lt;1,I52/G52&gt;-1),I52/G52,"n/a"))</f>
        <v>7.1487685392834607E-2</v>
      </c>
    </row>
    <row r="53" spans="2:17" ht="6.95" customHeight="1" x14ac:dyDescent="0.2">
      <c r="E53" s="31"/>
      <c r="G53" s="31"/>
      <c r="I53" s="31"/>
      <c r="K53" s="10"/>
      <c r="M53" s="62"/>
      <c r="N53" s="62"/>
      <c r="O53" s="62"/>
      <c r="P53" s="62"/>
      <c r="Q53" s="62"/>
    </row>
    <row r="54" spans="2:17" x14ac:dyDescent="0.2">
      <c r="B54" s="67" t="s">
        <v>31</v>
      </c>
      <c r="E54" s="31"/>
      <c r="G54" s="31"/>
      <c r="H54" s="32"/>
      <c r="I54" s="31"/>
      <c r="K54" s="10"/>
    </row>
    <row r="55" spans="2:17" x14ac:dyDescent="0.2">
      <c r="C55" s="47" t="s">
        <v>15</v>
      </c>
      <c r="E55" s="30">
        <v>44686678</v>
      </c>
      <c r="G55" s="30">
        <v>42363723</v>
      </c>
      <c r="H55" s="32"/>
      <c r="I55" s="31">
        <f>E55-G55</f>
        <v>2322955</v>
      </c>
      <c r="K55" s="3">
        <f>IF(G55=0,"n/a",IF(AND(I55/G55&lt;1,I55/G55&gt;-1),I55/G55,"n/a"))</f>
        <v>5.4833589578517451E-2</v>
      </c>
    </row>
    <row r="56" spans="2:17" x14ac:dyDescent="0.2">
      <c r="C56" s="47" t="s">
        <v>16</v>
      </c>
      <c r="E56" s="33">
        <v>3084094</v>
      </c>
      <c r="G56" s="33">
        <v>2947693</v>
      </c>
      <c r="H56" s="32"/>
      <c r="I56" s="33">
        <f>E56-G56</f>
        <v>136401</v>
      </c>
      <c r="K56" s="8">
        <f>IF(G56=0,"n/a",IF(AND(I56/G56&lt;1,I56/G56&gt;-1),I56/G56,"n/a"))</f>
        <v>4.6273814810429713E-2</v>
      </c>
    </row>
    <row r="57" spans="2:17" ht="6.95" customHeight="1" x14ac:dyDescent="0.2">
      <c r="E57" s="31"/>
      <c r="G57" s="31"/>
      <c r="I57" s="31"/>
      <c r="K57" s="10"/>
      <c r="M57" s="62"/>
      <c r="N57" s="62"/>
      <c r="O57" s="62"/>
      <c r="P57" s="62"/>
      <c r="Q57" s="62"/>
    </row>
    <row r="58" spans="2:17" x14ac:dyDescent="0.2">
      <c r="C58" s="47" t="s">
        <v>17</v>
      </c>
      <c r="E58" s="33">
        <f>SUM(E55:E56)</f>
        <v>47770772</v>
      </c>
      <c r="G58" s="33">
        <f>SUM(G55:G56)</f>
        <v>45311416</v>
      </c>
      <c r="H58" s="32"/>
      <c r="I58" s="33">
        <f>E58-G58</f>
        <v>2459356</v>
      </c>
      <c r="K58" s="8">
        <f>IF(G58=0,"n/a",IF(AND(I58/G58&lt;1,I58/G58&gt;-1),I58/G58,"n/a"))</f>
        <v>5.4276741207999329E-2</v>
      </c>
    </row>
    <row r="59" spans="2:17" ht="6.95" customHeight="1" x14ac:dyDescent="0.2">
      <c r="E59" s="31"/>
      <c r="G59" s="31"/>
      <c r="I59" s="31"/>
      <c r="K59" s="10"/>
      <c r="M59" s="62"/>
      <c r="N59" s="62"/>
      <c r="O59" s="62"/>
      <c r="P59" s="62"/>
      <c r="Q59" s="62"/>
    </row>
    <row r="60" spans="2:17" x14ac:dyDescent="0.2">
      <c r="C60" s="47" t="s">
        <v>32</v>
      </c>
      <c r="E60" s="31">
        <f>E52+E58</f>
        <v>988708056</v>
      </c>
      <c r="G60" s="31">
        <f>G52+G58</f>
        <v>923471097</v>
      </c>
      <c r="H60" s="32"/>
      <c r="I60" s="31">
        <f>E60-G60</f>
        <v>65236959</v>
      </c>
      <c r="K60" s="3">
        <f>IF(G60=0,"n/a",IF(AND(I60/G60&lt;1,I60/G60&gt;-1),I60/G60,"n/a"))</f>
        <v>7.0643206064520722E-2</v>
      </c>
    </row>
    <row r="61" spans="2:17" ht="6.95" customHeight="1" x14ac:dyDescent="0.2">
      <c r="E61" s="31"/>
      <c r="G61" s="31"/>
      <c r="I61" s="31"/>
      <c r="K61" s="10"/>
      <c r="M61" s="62"/>
      <c r="N61" s="62"/>
      <c r="O61" s="62"/>
      <c r="P61" s="62"/>
      <c r="Q61" s="62"/>
    </row>
    <row r="62" spans="2:17" x14ac:dyDescent="0.2">
      <c r="B62" s="67" t="s">
        <v>33</v>
      </c>
      <c r="E62" s="31"/>
      <c r="G62" s="31"/>
      <c r="H62" s="32"/>
      <c r="I62" s="31"/>
      <c r="K62" s="10"/>
    </row>
    <row r="63" spans="2:17" x14ac:dyDescent="0.2">
      <c r="C63" s="47" t="s">
        <v>20</v>
      </c>
      <c r="E63" s="30">
        <v>53950791</v>
      </c>
      <c r="G63" s="30">
        <v>49934674</v>
      </c>
      <c r="H63" s="32"/>
      <c r="I63" s="31">
        <f>E63-G63</f>
        <v>4016117</v>
      </c>
      <c r="K63" s="3">
        <f>IF(G63=0,"n/a",IF(AND(I63/G63&lt;1,I63/G63&gt;-1),I63/G63,"n/a"))</f>
        <v>8.0427420032821287E-2</v>
      </c>
    </row>
    <row r="64" spans="2:17" x14ac:dyDescent="0.2">
      <c r="C64" s="47" t="s">
        <v>21</v>
      </c>
      <c r="E64" s="33">
        <v>165526562</v>
      </c>
      <c r="G64" s="33">
        <v>169954944</v>
      </c>
      <c r="H64" s="32"/>
      <c r="I64" s="33">
        <f>E64-G64</f>
        <v>-4428382</v>
      </c>
      <c r="K64" s="8">
        <f>IF(G64=0,"n/a",IF(AND(I64/G64&lt;1,I64/G64&gt;-1),I64/G64,"n/a"))</f>
        <v>-2.6056211698083934E-2</v>
      </c>
    </row>
    <row r="65" spans="1:17" ht="6.95" customHeight="1" x14ac:dyDescent="0.2">
      <c r="E65" s="31"/>
      <c r="G65" s="31"/>
      <c r="I65" s="31"/>
      <c r="K65" s="10"/>
      <c r="M65" s="62"/>
      <c r="N65" s="62"/>
      <c r="O65" s="62"/>
      <c r="P65" s="62"/>
      <c r="Q65" s="62"/>
    </row>
    <row r="66" spans="1:17" x14ac:dyDescent="0.2">
      <c r="C66" s="47" t="s">
        <v>22</v>
      </c>
      <c r="E66" s="33">
        <f>SUM(E63:E64)</f>
        <v>219477353</v>
      </c>
      <c r="G66" s="33">
        <f>SUM(G63:G64)</f>
        <v>219889618</v>
      </c>
      <c r="H66" s="32"/>
      <c r="I66" s="33">
        <f>E66-G66</f>
        <v>-412265</v>
      </c>
      <c r="K66" s="8">
        <f>IF(G66=0,"n/a",IF(AND(I66/G66&lt;1,I66/G66&gt;-1),I66/G66,"n/a"))</f>
        <v>-1.8748725098972159E-3</v>
      </c>
    </row>
    <row r="67" spans="1:17" ht="6.95" customHeight="1" x14ac:dyDescent="0.2">
      <c r="E67" s="31"/>
      <c r="G67" s="31"/>
      <c r="I67" s="31"/>
      <c r="K67" s="10"/>
      <c r="M67" s="62"/>
      <c r="N67" s="62"/>
      <c r="O67" s="62"/>
      <c r="P67" s="62"/>
      <c r="Q67" s="62"/>
    </row>
    <row r="68" spans="1:17" ht="12.75" thickBot="1" x14ac:dyDescent="0.25">
      <c r="C68" s="47" t="s">
        <v>34</v>
      </c>
      <c r="E68" s="34">
        <f>E60+E66</f>
        <v>1208185409</v>
      </c>
      <c r="G68" s="34">
        <f>G60+G66</f>
        <v>1143360715</v>
      </c>
      <c r="H68" s="32"/>
      <c r="I68" s="34">
        <f>E68-G68</f>
        <v>64824694</v>
      </c>
      <c r="K68" s="17">
        <f>IF(G68=0,"n/a",IF(AND(I68/G68&lt;1,I68/G68&gt;-1),I68/G68,"n/a"))</f>
        <v>5.669662526405763E-2</v>
      </c>
    </row>
    <row r="69" spans="1:17" ht="12.75" thickTop="1" x14ac:dyDescent="0.2"/>
    <row r="70" spans="1:17" ht="12.75" customHeight="1" x14ac:dyDescent="0.2">
      <c r="A70" s="47" t="s">
        <v>3</v>
      </c>
      <c r="C70" s="39" t="s">
        <v>35</v>
      </c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</row>
    <row r="71" spans="1:17" x14ac:dyDescent="0.2">
      <c r="A71" s="47" t="s">
        <v>3</v>
      </c>
    </row>
    <row r="72" spans="1:17" x14ac:dyDescent="0.2">
      <c r="A72" s="47" t="s">
        <v>3</v>
      </c>
    </row>
    <row r="73" spans="1:17" x14ac:dyDescent="0.2">
      <c r="A73" s="47" t="s">
        <v>3</v>
      </c>
    </row>
    <row r="74" spans="1:17" x14ac:dyDescent="0.2">
      <c r="A74" s="47" t="s">
        <v>3</v>
      </c>
    </row>
    <row r="75" spans="1:17" x14ac:dyDescent="0.2">
      <c r="A75" s="47" t="s">
        <v>3</v>
      </c>
    </row>
    <row r="76" spans="1:17" x14ac:dyDescent="0.2">
      <c r="A76" s="47" t="s">
        <v>3</v>
      </c>
    </row>
    <row r="77" spans="1:17" x14ac:dyDescent="0.2">
      <c r="A77" s="47" t="s">
        <v>3</v>
      </c>
    </row>
    <row r="78" spans="1:17" x14ac:dyDescent="0.2">
      <c r="A78" s="47" t="s">
        <v>3</v>
      </c>
    </row>
    <row r="79" spans="1:17" x14ac:dyDescent="0.2">
      <c r="A79" s="47" t="s">
        <v>3</v>
      </c>
    </row>
    <row r="80" spans="1:17" x14ac:dyDescent="0.2">
      <c r="A80" s="47" t="s">
        <v>3</v>
      </c>
    </row>
    <row r="81" spans="1:1" x14ac:dyDescent="0.2">
      <c r="A81" s="47" t="s">
        <v>3</v>
      </c>
    </row>
    <row r="82" spans="1:1" x14ac:dyDescent="0.2">
      <c r="A82" s="47" t="s">
        <v>3</v>
      </c>
    </row>
    <row r="83" spans="1:1" x14ac:dyDescent="0.2">
      <c r="A83" s="47" t="s">
        <v>3</v>
      </c>
    </row>
    <row r="84" spans="1:1" x14ac:dyDescent="0.2">
      <c r="A84" s="47" t="s">
        <v>3</v>
      </c>
    </row>
  </sheetData>
  <mergeCells count="6">
    <mergeCell ref="M6:Q6"/>
    <mergeCell ref="E1:K1"/>
    <mergeCell ref="E2:K2"/>
    <mergeCell ref="E3:K3"/>
    <mergeCell ref="E4:K4"/>
    <mergeCell ref="I6:K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F2695F1E16C7342B5976D249A3D8547" ma:contentTypeVersion="28" ma:contentTypeDescription="" ma:contentTypeScope="" ma:versionID="9fb09faddaaa425a2bd78b78fe8795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2022-11-15T08:00:00+00:00</OpenedDate>
    <SignificantOrder xmlns="dc463f71-b30c-4ab2-9473-d307f9d35888">false</SignificantOrder>
    <Date1 xmlns="dc463f71-b30c-4ab2-9473-d307f9d35888">2022-11-15T08:00:00+00:00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220840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2549614-C5AF-4F64-B02D-1918D9CED3CB}"/>
</file>

<file path=customXml/itemProps2.xml><?xml version="1.0" encoding="utf-8"?>
<ds:datastoreItem xmlns:ds="http://schemas.openxmlformats.org/officeDocument/2006/customXml" ds:itemID="{BDF15381-B786-44E4-97A3-07B759B118CC}"/>
</file>

<file path=customXml/itemProps3.xml><?xml version="1.0" encoding="utf-8"?>
<ds:datastoreItem xmlns:ds="http://schemas.openxmlformats.org/officeDocument/2006/customXml" ds:itemID="{6D74D47D-3C21-4A76-A881-0EE1454A325D}"/>
</file>

<file path=customXml/itemProps4.xml><?xml version="1.0" encoding="utf-8"?>
<ds:datastoreItem xmlns:ds="http://schemas.openxmlformats.org/officeDocument/2006/customXml" ds:itemID="{EC83C5C6-4012-4064-81E9-322757A886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07-2022 SOG</vt:lpstr>
      <vt:lpstr>08-2022 SOG</vt:lpstr>
      <vt:lpstr>09-2022 SOG</vt:lpstr>
      <vt:lpstr>12ME 09-2022 SOG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DiMasso, James</cp:lastModifiedBy>
  <cp:lastPrinted>2019-11-08T17:14:36Z</cp:lastPrinted>
  <dcterms:created xsi:type="dcterms:W3CDTF">2019-04-22T18:51:38Z</dcterms:created>
  <dcterms:modified xsi:type="dcterms:W3CDTF">2022-10-31T21:28:51Z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NEW-PSE-Sale-of-Gas-Rpt-Q2-2019-(08-XX-19).xlsx</vt:lpwstr>
  </property>
  <property fmtid="{D5CDD505-2E9C-101B-9397-08002B2CF9AE}" pid="3" name="ContentTypeId">
    <vt:lpwstr>0x0101006E56B4D1795A2E4DB2F0B01679ED314A005F2695F1E16C7342B5976D249A3D8547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