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2\Sales of Electric and Gas\"/>
    </mc:Choice>
  </mc:AlternateContent>
  <bookViews>
    <workbookView xWindow="0" yWindow="0" windowWidth="15060" windowHeight="5340" activeTab="3"/>
  </bookViews>
  <sheets>
    <sheet name="01-2022 SOG" sheetId="2" r:id="rId1"/>
    <sheet name="02-2022 SOG" sheetId="3" r:id="rId2"/>
    <sheet name="03-2022 SOG" sheetId="1" r:id="rId3"/>
    <sheet name="12ME 03-2022 SO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3" l="1"/>
  <c r="I64" i="3"/>
  <c r="K64" i="3" s="1"/>
  <c r="I63" i="3"/>
  <c r="K63" i="3" s="1"/>
  <c r="G66" i="3"/>
  <c r="G58" i="3"/>
  <c r="I56" i="3"/>
  <c r="E58" i="3"/>
  <c r="E52" i="3"/>
  <c r="I50" i="3"/>
  <c r="K50" i="3" s="1"/>
  <c r="I49" i="3"/>
  <c r="K49" i="3" s="1"/>
  <c r="I48" i="3"/>
  <c r="K48" i="3" s="1"/>
  <c r="G52" i="3"/>
  <c r="I33" i="3"/>
  <c r="I32" i="3"/>
  <c r="K32" i="3" s="1"/>
  <c r="O26" i="3"/>
  <c r="I26" i="3"/>
  <c r="O25" i="3"/>
  <c r="I25" i="3"/>
  <c r="G28" i="3"/>
  <c r="M25" i="3"/>
  <c r="O18" i="3"/>
  <c r="I18" i="3"/>
  <c r="K18" i="3" s="1"/>
  <c r="O17" i="3"/>
  <c r="I17" i="3"/>
  <c r="G20" i="3"/>
  <c r="M17" i="3"/>
  <c r="G14" i="3"/>
  <c r="O12" i="3"/>
  <c r="M12" i="3"/>
  <c r="I12" i="3"/>
  <c r="K12" i="3" s="1"/>
  <c r="O11" i="3"/>
  <c r="I11" i="3"/>
  <c r="O10" i="3"/>
  <c r="I10" i="3"/>
  <c r="K10" i="3" s="1"/>
  <c r="M10" i="3"/>
  <c r="M8" i="3"/>
  <c r="G66" i="2"/>
  <c r="O26" i="2"/>
  <c r="I64" i="2"/>
  <c r="K64" i="2" s="1"/>
  <c r="I63" i="2"/>
  <c r="K63" i="2" s="1"/>
  <c r="E66" i="2"/>
  <c r="E58" i="2"/>
  <c r="O18" i="2"/>
  <c r="I56" i="2"/>
  <c r="K56" i="2" s="1"/>
  <c r="I55" i="2"/>
  <c r="K55" i="2" s="1"/>
  <c r="G58" i="2"/>
  <c r="G52" i="2"/>
  <c r="E52" i="2"/>
  <c r="E60" i="2" s="1"/>
  <c r="O12" i="2"/>
  <c r="O11" i="2"/>
  <c r="I49" i="2"/>
  <c r="K49" i="2" s="1"/>
  <c r="I48" i="2"/>
  <c r="K48" i="2"/>
  <c r="I33" i="2"/>
  <c r="K33" i="2" s="1"/>
  <c r="I32" i="2"/>
  <c r="K32" i="2" s="1"/>
  <c r="I26" i="2"/>
  <c r="M25" i="2"/>
  <c r="O25" i="2"/>
  <c r="I25" i="2"/>
  <c r="K25" i="2" s="1"/>
  <c r="M17" i="2"/>
  <c r="O17" i="2"/>
  <c r="I17" i="2"/>
  <c r="K17" i="2" s="1"/>
  <c r="E14" i="2"/>
  <c r="M12" i="2"/>
  <c r="G14" i="2"/>
  <c r="I11" i="2"/>
  <c r="M10" i="2"/>
  <c r="O10" i="2"/>
  <c r="I10" i="2"/>
  <c r="K10" i="2" s="1"/>
  <c r="M8" i="2"/>
  <c r="G8" i="2"/>
  <c r="O8" i="2" s="1"/>
  <c r="I58" i="2" l="1"/>
  <c r="K58" i="2" s="1"/>
  <c r="M14" i="2"/>
  <c r="G60" i="2"/>
  <c r="O14" i="3"/>
  <c r="G60" i="3"/>
  <c r="K26" i="3"/>
  <c r="O28" i="3"/>
  <c r="I52" i="3"/>
  <c r="K52" i="3" s="1"/>
  <c r="K11" i="3"/>
  <c r="I58" i="3"/>
  <c r="K58" i="3" s="1"/>
  <c r="K56" i="3"/>
  <c r="K33" i="3"/>
  <c r="I66" i="3"/>
  <c r="K66" i="3" s="1"/>
  <c r="M11" i="3"/>
  <c r="M18" i="3"/>
  <c r="M26" i="3"/>
  <c r="G22" i="3"/>
  <c r="E20" i="3"/>
  <c r="M20" i="3" s="1"/>
  <c r="E28" i="3"/>
  <c r="G8" i="3"/>
  <c r="O8" i="3" s="1"/>
  <c r="O20" i="3"/>
  <c r="E14" i="3"/>
  <c r="M14" i="3" s="1"/>
  <c r="K17" i="3"/>
  <c r="K25" i="3"/>
  <c r="I55" i="3"/>
  <c r="K55" i="3" s="1"/>
  <c r="E60" i="3"/>
  <c r="G68" i="2"/>
  <c r="O14" i="2"/>
  <c r="K26" i="2"/>
  <c r="I66" i="2"/>
  <c r="K66" i="2" s="1"/>
  <c r="I18" i="2"/>
  <c r="K18" i="2" s="1"/>
  <c r="I52" i="2"/>
  <c r="K11" i="2"/>
  <c r="G20" i="2"/>
  <c r="G22" i="2" s="1"/>
  <c r="G28" i="2"/>
  <c r="I50" i="2"/>
  <c r="K50" i="2" s="1"/>
  <c r="K52" i="2"/>
  <c r="M11" i="2"/>
  <c r="I12" i="2"/>
  <c r="K12" i="2" s="1"/>
  <c r="M18" i="2"/>
  <c r="M26" i="2"/>
  <c r="I14" i="2"/>
  <c r="K14" i="2" s="1"/>
  <c r="I60" i="2"/>
  <c r="K60" i="2" s="1"/>
  <c r="E68" i="2"/>
  <c r="E20" i="2"/>
  <c r="M20" i="2" s="1"/>
  <c r="E28" i="2"/>
  <c r="M28" i="2" s="1"/>
  <c r="G30" i="3" l="1"/>
  <c r="O22" i="3"/>
  <c r="G68" i="3"/>
  <c r="M28" i="3"/>
  <c r="I28" i="3"/>
  <c r="K28" i="3" s="1"/>
  <c r="I14" i="3"/>
  <c r="K14" i="3" s="1"/>
  <c r="E22" i="3"/>
  <c r="I60" i="3"/>
  <c r="K60" i="3" s="1"/>
  <c r="E68" i="3"/>
  <c r="I20" i="3"/>
  <c r="K20" i="3" s="1"/>
  <c r="G30" i="2"/>
  <c r="O22" i="2"/>
  <c r="O20" i="2"/>
  <c r="O30" i="2"/>
  <c r="K68" i="2"/>
  <c r="I28" i="2"/>
  <c r="K28" i="2" s="1"/>
  <c r="I20" i="2"/>
  <c r="K20" i="2" s="1"/>
  <c r="E22" i="2"/>
  <c r="I68" i="2"/>
  <c r="O28" i="2"/>
  <c r="E30" i="3" l="1"/>
  <c r="M30" i="3" s="1"/>
  <c r="I22" i="3"/>
  <c r="K22" i="3" s="1"/>
  <c r="O30" i="3"/>
  <c r="G35" i="3"/>
  <c r="I68" i="3"/>
  <c r="K68" i="3" s="1"/>
  <c r="M22" i="3"/>
  <c r="E30" i="2"/>
  <c r="I22" i="2"/>
  <c r="K22" i="2" s="1"/>
  <c r="M22" i="2"/>
  <c r="G35" i="2"/>
  <c r="E35" i="3" l="1"/>
  <c r="I30" i="3"/>
  <c r="K30" i="3" s="1"/>
  <c r="E35" i="2"/>
  <c r="I30" i="2"/>
  <c r="K30" i="2" s="1"/>
  <c r="M30" i="2"/>
  <c r="I35" i="3" l="1"/>
  <c r="K35" i="3" s="1"/>
  <c r="I35" i="2"/>
  <c r="K35" i="2" s="1"/>
  <c r="G66" i="4" l="1"/>
  <c r="I63" i="4"/>
  <c r="K63" i="4" s="1"/>
  <c r="E58" i="4"/>
  <c r="I56" i="4"/>
  <c r="K56" i="4" s="1"/>
  <c r="I55" i="4"/>
  <c r="K55" i="4" s="1"/>
  <c r="E52" i="4"/>
  <c r="I50" i="4"/>
  <c r="I49" i="4"/>
  <c r="K49" i="4" s="1"/>
  <c r="I48" i="4"/>
  <c r="G52" i="4"/>
  <c r="I33" i="4"/>
  <c r="K33" i="4" s="1"/>
  <c r="I32" i="4"/>
  <c r="K32" i="4" s="1"/>
  <c r="O26" i="4"/>
  <c r="Q25" i="4"/>
  <c r="M25" i="4"/>
  <c r="I25" i="4"/>
  <c r="K25" i="4" s="1"/>
  <c r="G28" i="4"/>
  <c r="O25" i="4"/>
  <c r="E28" i="4"/>
  <c r="O18" i="4"/>
  <c r="I18" i="4"/>
  <c r="M17" i="4"/>
  <c r="I17" i="4"/>
  <c r="K17" i="4" s="1"/>
  <c r="G20" i="4"/>
  <c r="E20" i="4"/>
  <c r="G14" i="4"/>
  <c r="Q12" i="4"/>
  <c r="I12" i="4"/>
  <c r="K12" i="4" s="1"/>
  <c r="O11" i="4"/>
  <c r="I11" i="4"/>
  <c r="Q10" i="4"/>
  <c r="M10" i="4"/>
  <c r="I10" i="4"/>
  <c r="K10" i="4" s="1"/>
  <c r="O10" i="4"/>
  <c r="E14" i="4"/>
  <c r="O26" i="1"/>
  <c r="G66" i="1"/>
  <c r="I56" i="1"/>
  <c r="E58" i="1"/>
  <c r="I50" i="1"/>
  <c r="K50" i="1" s="1"/>
  <c r="G52" i="1"/>
  <c r="I33" i="1"/>
  <c r="K33" i="1" s="1"/>
  <c r="I32" i="1"/>
  <c r="G28" i="1"/>
  <c r="I26" i="1"/>
  <c r="K26" i="1" s="1"/>
  <c r="O25" i="1"/>
  <c r="M25" i="1"/>
  <c r="I25" i="1"/>
  <c r="K25" i="1" s="1"/>
  <c r="G20" i="1"/>
  <c r="O18" i="1"/>
  <c r="I18" i="1"/>
  <c r="K18" i="1" s="1"/>
  <c r="O17" i="1"/>
  <c r="M17" i="1"/>
  <c r="I17" i="1"/>
  <c r="G14" i="1"/>
  <c r="M12" i="1"/>
  <c r="O12" i="1"/>
  <c r="O11" i="1"/>
  <c r="I11" i="1"/>
  <c r="K11" i="1" s="1"/>
  <c r="O10" i="1"/>
  <c r="M10" i="1"/>
  <c r="E14" i="1"/>
  <c r="M8" i="1"/>
  <c r="I28" i="4" l="1"/>
  <c r="O20" i="4"/>
  <c r="O28" i="4"/>
  <c r="I20" i="4"/>
  <c r="K20" i="4" s="1"/>
  <c r="O14" i="4"/>
  <c r="K11" i="4"/>
  <c r="Q14" i="4"/>
  <c r="E22" i="4"/>
  <c r="I14" i="4"/>
  <c r="K14" i="4" s="1"/>
  <c r="M14" i="4"/>
  <c r="Q28" i="4"/>
  <c r="K28" i="4"/>
  <c r="K18" i="4"/>
  <c r="I52" i="4"/>
  <c r="K52" i="4" s="1"/>
  <c r="I26" i="4"/>
  <c r="K26" i="4" s="1"/>
  <c r="M11" i="4"/>
  <c r="Q17" i="4"/>
  <c r="M18" i="4"/>
  <c r="M26" i="4"/>
  <c r="K50" i="4"/>
  <c r="I64" i="4"/>
  <c r="K64" i="4" s="1"/>
  <c r="G22" i="4"/>
  <c r="Q11" i="4"/>
  <c r="M12" i="4"/>
  <c r="Q18" i="4"/>
  <c r="M20" i="4"/>
  <c r="Q26" i="4"/>
  <c r="K48" i="4"/>
  <c r="G58" i="4"/>
  <c r="E66" i="4"/>
  <c r="O12" i="4"/>
  <c r="E60" i="4"/>
  <c r="O17" i="4"/>
  <c r="K56" i="1"/>
  <c r="K17" i="1"/>
  <c r="O14" i="1"/>
  <c r="K32" i="1"/>
  <c r="O28" i="1"/>
  <c r="I14" i="1"/>
  <c r="K14" i="1" s="1"/>
  <c r="M11" i="1"/>
  <c r="I12" i="1"/>
  <c r="K12" i="1" s="1"/>
  <c r="M18" i="1"/>
  <c r="M26" i="1"/>
  <c r="I49" i="1"/>
  <c r="K49" i="1" s="1"/>
  <c r="I64" i="1"/>
  <c r="K64" i="1" s="1"/>
  <c r="I48" i="1"/>
  <c r="K48" i="1" s="1"/>
  <c r="E52" i="1"/>
  <c r="I63" i="1"/>
  <c r="K63" i="1" s="1"/>
  <c r="G58" i="1"/>
  <c r="I58" i="1" s="1"/>
  <c r="E66" i="1"/>
  <c r="G22" i="1"/>
  <c r="E20" i="1"/>
  <c r="E28" i="1"/>
  <c r="I10" i="1"/>
  <c r="K10" i="1" s="1"/>
  <c r="G8" i="1"/>
  <c r="O8" i="1" s="1"/>
  <c r="I55" i="1"/>
  <c r="K55" i="1" s="1"/>
  <c r="G60" i="1" l="1"/>
  <c r="Q20" i="4"/>
  <c r="I66" i="4"/>
  <c r="K66" i="4" s="1"/>
  <c r="M28" i="4"/>
  <c r="E30" i="4"/>
  <c r="I22" i="4"/>
  <c r="K22" i="4" s="1"/>
  <c r="M22" i="4"/>
  <c r="E68" i="4"/>
  <c r="G30" i="4"/>
  <c r="O22" i="4"/>
  <c r="G60" i="4"/>
  <c r="I58" i="4"/>
  <c r="K58" i="4" s="1"/>
  <c r="I52" i="1"/>
  <c r="K52" i="1" s="1"/>
  <c r="E60" i="1"/>
  <c r="M14" i="1"/>
  <c r="I28" i="1"/>
  <c r="K28" i="1" s="1"/>
  <c r="I20" i="1"/>
  <c r="K20" i="1" s="1"/>
  <c r="E22" i="1"/>
  <c r="M20" i="1"/>
  <c r="G30" i="1"/>
  <c r="I66" i="1"/>
  <c r="K66" i="1" s="1"/>
  <c r="M28" i="1"/>
  <c r="G68" i="1"/>
  <c r="O22" i="1"/>
  <c r="O20" i="1"/>
  <c r="K58" i="1"/>
  <c r="O30" i="4" l="1"/>
  <c r="E35" i="4"/>
  <c r="I30" i="4"/>
  <c r="M30" i="4"/>
  <c r="K30" i="4"/>
  <c r="G35" i="4"/>
  <c r="G68" i="4"/>
  <c r="I68" i="4" s="1"/>
  <c r="Q22" i="4"/>
  <c r="I60" i="4"/>
  <c r="K60" i="4" s="1"/>
  <c r="E30" i="1"/>
  <c r="I22" i="1"/>
  <c r="K22" i="1" s="1"/>
  <c r="G35" i="1"/>
  <c r="O30" i="1"/>
  <c r="M22" i="1"/>
  <c r="I60" i="1"/>
  <c r="K60" i="1" s="1"/>
  <c r="E68" i="1"/>
  <c r="K68" i="4" l="1"/>
  <c r="Q30" i="4"/>
  <c r="I35" i="4"/>
  <c r="K35" i="4"/>
  <c r="I68" i="1"/>
  <c r="K68" i="1" s="1"/>
  <c r="M30" i="1"/>
  <c r="E35" i="1"/>
  <c r="I30" i="1"/>
  <c r="K30" i="1" s="1"/>
  <c r="I35" i="1" l="1"/>
  <c r="K35" i="1" s="1"/>
</calcChain>
</file>

<file path=xl/sharedStrings.xml><?xml version="1.0" encoding="utf-8"?>
<sst xmlns="http://schemas.openxmlformats.org/spreadsheetml/2006/main" count="285" uniqueCount="48">
  <si>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</si>
  <si>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</si>
  <si>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</si>
  <si>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</si>
  <si>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</si>
  <si>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</si>
  <si>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</si>
  <si>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</si>
  <si>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</si>
  <si>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</si>
  <si>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</si>
  <si>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</si>
  <si>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</si>
  <si>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</si>
  <si>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</si>
  <si>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</si>
  <si>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</si>
  <si>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</si>
  <si>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</si>
  <si>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</si>
  <si>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</si>
  <si>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</si>
  <si>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</si>
  <si>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</si>
  <si>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</si>
  <si>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</si>
  <si>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</si>
  <si>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</si>
  <si>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</si>
  <si>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</si>
  <si>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</si>
  <si>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</si>
  <si>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</si>
  <si>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</si>
  <si>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</si>
  <si>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JANUARY 2022</t>
  </si>
  <si>
    <t>VARIANCE FROM 2021</t>
  </si>
  <si>
    <t>SCH.  81 (UtilityTax &amp; FranFee) in above</t>
  </si>
  <si>
    <t>SCH. 120 (Cons. Trk Rev) in above</t>
  </si>
  <si>
    <t>Low Income Surcharge in above</t>
  </si>
  <si>
    <t>SCH. 140 (Prop Tax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</si>
  <si>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</si>
  <si>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</si>
  <si>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</si>
  <si>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</si>
  <si>
    <t>MONTH OF FEBRUARY 2022</t>
  </si>
  <si>
    <t>MONTH OF MARCH 2022</t>
  </si>
  <si>
    <t>TWELVE MONTHS ENDED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</si>
</sst>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1" formatCode="_(#,##0.00_);\(#,##0.00\);_(#,##0.00_);_(@_)"/>
    <numFmt numFmtId="172" formatCode="0.0%;\(0.0%\)"/>
    <numFmt numFmtId="174" formatCode="0.000"/>
    <numFmt numFmtId="175" formatCode="_-* #,##0\ _D_M_-;\-* #,##0\ _D_M_-;_-* &quot;-&quot;??\ _D_M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7" fillId="0" borderId="0"/>
  </cellStyleXfs>
  <cellXfs count="7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6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174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9" fontId="4" fillId="0" borderId="0" xfId="2" applyNumberFormat="1" applyFont="1" applyAlignment="1" applyProtection="1">
      <alignment horizontal="left"/>
    </xf>
    <xf numFmtId="44" fontId="4" fillId="0" borderId="0" xfId="0" applyNumberFormat="1" applyFont="1" applyFill="1" applyProtection="1"/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39" fontId="5" fillId="0" borderId="0" xfId="4" applyNumberFormat="1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44" fontId="4" fillId="0" borderId="0" xfId="1" applyNumberFormat="1" applyFont="1" applyFill="1" applyAlignment="1" applyProtection="1">
      <alignment horizontal="right"/>
    </xf>
    <xf numFmtId="43" fontId="4" fillId="0" borderId="0" xfId="1" applyNumberFormat="1" applyFont="1" applyFill="1" applyAlignment="1" applyProtection="1">
      <alignment horizontal="right"/>
    </xf>
    <xf numFmtId="43" fontId="4" fillId="0" borderId="0" xfId="0" applyNumberFormat="1" applyFont="1" applyFill="1" applyProtection="1"/>
    <xf numFmtId="43" fontId="4" fillId="0" borderId="1" xfId="1" applyNumberFormat="1" applyFont="1" applyFill="1" applyBorder="1" applyAlignment="1" applyProtection="1">
      <alignment horizontal="right"/>
    </xf>
    <xf numFmtId="43" fontId="4" fillId="0" borderId="0" xfId="1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44" fontId="4" fillId="0" borderId="2" xfId="1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Protection="1"/>
    <xf numFmtId="165" fontId="4" fillId="0" borderId="0" xfId="1" applyNumberFormat="1" applyFont="1" applyFill="1" applyAlignment="1" applyProtection="1">
      <alignment horizontal="right"/>
    </xf>
    <xf numFmtId="165" fontId="4" fillId="0" borderId="0" xfId="0" applyNumberFormat="1" applyFont="1" applyFill="1" applyBorder="1" applyProtection="1"/>
    <xf numFmtId="165" fontId="4" fillId="0" borderId="0" xfId="0" applyNumberFormat="1" applyFont="1" applyFill="1" applyProtection="1"/>
    <xf numFmtId="49" fontId="4" fillId="0" borderId="0" xfId="0" applyNumberFormat="1" applyFont="1" applyFill="1" applyProtection="1"/>
    <xf numFmtId="171" fontId="4" fillId="0" borderId="0" xfId="1" applyNumberFormat="1" applyFont="1" applyFill="1" applyAlignment="1" applyProtection="1">
      <alignment horizontal="right"/>
    </xf>
    <xf numFmtId="171" fontId="4" fillId="0" borderId="0" xfId="0" applyNumberFormat="1" applyFont="1" applyFill="1" applyProtection="1"/>
    <xf numFmtId="166" fontId="4" fillId="0" borderId="0" xfId="0" applyNumberFormat="1" applyFont="1" applyFill="1" applyProtection="1"/>
    <xf numFmtId="166" fontId="4" fillId="0" borderId="0" xfId="1" applyNumberFormat="1" applyFont="1" applyFill="1" applyAlignment="1" applyProtection="1">
      <alignment horizontal="right"/>
    </xf>
    <xf numFmtId="43" fontId="4" fillId="0" borderId="0" xfId="1" applyFont="1" applyFill="1" applyAlignment="1" applyProtection="1"/>
    <xf numFmtId="166" fontId="4" fillId="0" borderId="0" xfId="1" applyNumberFormat="1" applyFont="1" applyFill="1" applyBorder="1" applyAlignment="1" applyProtection="1"/>
    <xf numFmtId="166" fontId="4" fillId="0" borderId="0" xfId="1" applyNumberFormat="1" applyFont="1" applyFill="1" applyAlignment="1" applyProtection="1"/>
    <xf numFmtId="175" fontId="4" fillId="0" borderId="0" xfId="1" applyNumberFormat="1" applyFont="1" applyFill="1" applyProtection="1"/>
    <xf numFmtId="166" fontId="4" fillId="0" borderId="1" xfId="1" applyNumberFormat="1" applyFont="1" applyFill="1" applyBorder="1" applyAlignment="1" applyProtection="1"/>
    <xf numFmtId="166" fontId="4" fillId="0" borderId="2" xfId="1" applyNumberFormat="1" applyFont="1" applyFill="1" applyBorder="1" applyAlignment="1" applyProtection="1"/>
    <xf numFmtId="39" fontId="5" fillId="0" borderId="0" xfId="4" applyNumberFormat="1" applyFont="1" applyFill="1" applyAlignment="1" applyProtection="1">
      <alignment horizontal="centerContinuous" wrapText="1"/>
    </xf>
    <xf numFmtId="0" fontId="0" fillId="0" borderId="0" xfId="0" applyFill="1" applyAlignment="1">
      <alignment horizontal="centerContinuous" wrapText="1"/>
    </xf>
  </cellXfs>
  <cellStyles count="5">
    <cellStyle name="Comma" xfId="1" builtinId="3"/>
    <cellStyle name="Currency" xfId="2" builtinId="4"/>
    <cellStyle name="Normal" xfId="0" builtinId="0"/>
    <cellStyle name="Normal_Monthly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R16" sqref="R16"/>
    </sheetView>
  </sheetViews>
  <sheetFormatPr defaultColWidth="9.140625"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7.7109375" style="8" customWidth="1"/>
    <col min="14" max="14" width="0.85546875" style="8" customWidth="1"/>
    <col min="15" max="15" width="7.7109375" style="8" customWidth="1"/>
    <col min="16" max="16384" width="9.140625" style="7"/>
  </cols>
  <sheetData>
    <row r="1" spans="1:15" s="1" customFormat="1" ht="15" x14ac:dyDescent="0.25">
      <c r="E1" s="2" t="s">
        <v>0</v>
      </c>
      <c r="F1" s="2"/>
      <c r="G1" s="2"/>
      <c r="H1" s="2"/>
      <c r="I1" s="2"/>
      <c r="J1" s="2"/>
      <c r="K1" s="2"/>
      <c r="M1" s="3"/>
      <c r="N1" s="3"/>
      <c r="O1" s="3"/>
    </row>
    <row r="2" spans="1:15" s="1" customFormat="1" ht="15" x14ac:dyDescent="0.25">
      <c r="E2" s="2" t="s">
        <v>1</v>
      </c>
      <c r="F2" s="2"/>
      <c r="G2" s="2"/>
      <c r="H2" s="2"/>
      <c r="I2" s="2"/>
      <c r="J2" s="2"/>
      <c r="K2" s="2"/>
      <c r="M2" s="3"/>
      <c r="N2" s="3"/>
      <c r="O2" s="3"/>
    </row>
    <row r="3" spans="1:15" s="1" customFormat="1" ht="15" x14ac:dyDescent="0.25">
      <c r="E3" s="2" t="s">
        <v>35</v>
      </c>
      <c r="F3" s="2"/>
      <c r="G3" s="2"/>
      <c r="H3" s="2"/>
      <c r="I3" s="2"/>
      <c r="J3" s="2"/>
      <c r="K3" s="2"/>
      <c r="M3" s="3"/>
      <c r="N3" s="3"/>
      <c r="O3" s="3"/>
    </row>
    <row r="4" spans="1:15" s="4" customFormat="1" ht="12.75" x14ac:dyDescent="0.2">
      <c r="E4" s="5" t="s">
        <v>2</v>
      </c>
      <c r="F4" s="5"/>
      <c r="G4" s="5"/>
      <c r="H4" s="5"/>
      <c r="I4" s="5"/>
      <c r="J4" s="5"/>
      <c r="K4" s="5"/>
      <c r="M4" s="6"/>
      <c r="N4" s="6"/>
      <c r="O4" s="6"/>
    </row>
    <row r="5" spans="1:15" x14ac:dyDescent="0.2">
      <c r="A5" s="7" t="s">
        <v>3</v>
      </c>
    </row>
    <row r="6" spans="1:15" s="9" customFormat="1" ht="12.75" x14ac:dyDescent="0.2">
      <c r="A6" s="9" t="s">
        <v>3</v>
      </c>
      <c r="I6" s="10" t="s">
        <v>36</v>
      </c>
      <c r="J6" s="10"/>
      <c r="K6" s="10"/>
      <c r="M6" s="11" t="s">
        <v>4</v>
      </c>
      <c r="N6" s="11"/>
      <c r="O6" s="11"/>
    </row>
    <row r="7" spans="1:15" s="9" customFormat="1" ht="12.75" x14ac:dyDescent="0.2">
      <c r="E7" s="12" t="s">
        <v>5</v>
      </c>
      <c r="G7" s="12" t="s">
        <v>5</v>
      </c>
      <c r="I7" s="12"/>
      <c r="K7" s="13"/>
      <c r="M7" s="13"/>
      <c r="N7" s="14"/>
      <c r="O7" s="13"/>
    </row>
    <row r="8" spans="1:15" s="9" customFormat="1" ht="12.75" x14ac:dyDescent="0.2">
      <c r="A8" s="4" t="s">
        <v>6</v>
      </c>
      <c r="E8" s="15">
        <v>2022</v>
      </c>
      <c r="G8" s="15">
        <f>E8-1</f>
        <v>2021</v>
      </c>
      <c r="I8" s="15" t="s">
        <v>8</v>
      </c>
      <c r="K8" s="16" t="s">
        <v>9</v>
      </c>
      <c r="M8" s="16">
        <f>E8</f>
        <v>2022</v>
      </c>
      <c r="N8" s="14"/>
      <c r="O8" s="16">
        <f>G8</f>
        <v>2021</v>
      </c>
    </row>
    <row r="9" spans="1:15" x14ac:dyDescent="0.2">
      <c r="B9" s="17" t="s">
        <v>10</v>
      </c>
    </row>
    <row r="10" spans="1:15" x14ac:dyDescent="0.2">
      <c r="C10" s="7" t="s">
        <v>11</v>
      </c>
      <c r="E10" s="18">
        <v>114265689.87</v>
      </c>
      <c r="F10" s="19"/>
      <c r="G10" s="18">
        <v>94631381.700000003</v>
      </c>
      <c r="H10" s="20"/>
      <c r="I10" s="18">
        <f>E10-G10</f>
        <v>19634308.170000002</v>
      </c>
      <c r="K10" s="21">
        <f>IF(G10=0,"n/a",IF(AND(I10/G10&lt;1,I10/G10&gt;-1),I10/G10,"n/a"))</f>
        <v>0.20748199822596483</v>
      </c>
      <c r="M10" s="22">
        <f>IF(E48=0,"n/a",E10/E48)</f>
        <v>1.1522207224513923</v>
      </c>
      <c r="N10" s="23"/>
      <c r="O10" s="22">
        <f>IF(G48=0,"n/a",G10/G48)</f>
        <v>1.0728792223765213</v>
      </c>
    </row>
    <row r="11" spans="1:15" x14ac:dyDescent="0.2">
      <c r="C11" s="7" t="s">
        <v>12</v>
      </c>
      <c r="E11" s="24">
        <v>42658233.979999997</v>
      </c>
      <c r="F11" s="20"/>
      <c r="G11" s="24">
        <v>30637871.32</v>
      </c>
      <c r="H11" s="20"/>
      <c r="I11" s="24">
        <f>E11-G11</f>
        <v>12020362.659999996</v>
      </c>
      <c r="K11" s="21">
        <f>IF(G11=0,"n/a",IF(AND(I11/G11&lt;1,I11/G11&gt;-1),I11/G11,"n/a"))</f>
        <v>0.39233674345231884</v>
      </c>
      <c r="M11" s="25">
        <f>IF(E49=0,"n/a",E11/E49)</f>
        <v>1.0239916332627375</v>
      </c>
      <c r="N11" s="23"/>
      <c r="O11" s="25">
        <f>IF(G49=0,"n/a",G11/G49)</f>
        <v>0.92804965749892443</v>
      </c>
    </row>
    <row r="12" spans="1:15" x14ac:dyDescent="0.2">
      <c r="C12" s="7" t="s">
        <v>13</v>
      </c>
      <c r="E12" s="26">
        <v>2878353.33</v>
      </c>
      <c r="F12" s="20"/>
      <c r="G12" s="26">
        <v>2228968.62</v>
      </c>
      <c r="H12" s="20"/>
      <c r="I12" s="26">
        <f>E12-G12</f>
        <v>649384.71</v>
      </c>
      <c r="K12" s="27">
        <f>IF(G12=0,"n/a",IF(AND(I12/G12&lt;1,I12/G12&gt;-1),I12/G12,"n/a"))</f>
        <v>0.2913386506087286</v>
      </c>
      <c r="M12" s="28">
        <f>IF(E50=0,"n/a",E12/E50)</f>
        <v>0.95728795831020508</v>
      </c>
      <c r="N12" s="23"/>
      <c r="O12" s="28">
        <f>IF(G50=0,"n/a",G12/G50)</f>
        <v>0.85512229687010866</v>
      </c>
    </row>
    <row r="13" spans="1:15" ht="6.95" customHeight="1" x14ac:dyDescent="0.2">
      <c r="E13" s="24"/>
      <c r="F13" s="20"/>
      <c r="G13" s="24"/>
      <c r="H13" s="20"/>
      <c r="I13" s="24"/>
      <c r="K13" s="29"/>
      <c r="M13" s="23"/>
      <c r="N13" s="23"/>
      <c r="O13" s="23"/>
    </row>
    <row r="14" spans="1:15" x14ac:dyDescent="0.2">
      <c r="C14" s="7" t="s">
        <v>14</v>
      </c>
      <c r="E14" s="24">
        <f>SUM(E10:E12)</f>
        <v>159802277.18000001</v>
      </c>
      <c r="F14" s="20"/>
      <c r="G14" s="24">
        <f>SUM(G10:G12)</f>
        <v>127498221.64000002</v>
      </c>
      <c r="H14" s="20"/>
      <c r="I14" s="24">
        <f>E14-G14</f>
        <v>32304055.539999992</v>
      </c>
      <c r="K14" s="21">
        <f>IF(G14=0,"n/a",IF(AND(I14/G14&lt;1,I14/G14&gt;-1),I14/G14,"n/a"))</f>
        <v>0.25336867545660918</v>
      </c>
      <c r="M14" s="25">
        <f>IF(E52=0,"n/a",E14/E52)</f>
        <v>1.1110070760895587</v>
      </c>
      <c r="N14" s="23"/>
      <c r="O14" s="25">
        <f>IF(G52=0,"n/a",G14/G52)</f>
        <v>1.0296813349443428</v>
      </c>
    </row>
    <row r="15" spans="1:15" ht="6.95" customHeight="1" x14ac:dyDescent="0.2">
      <c r="E15" s="24"/>
      <c r="F15" s="20"/>
      <c r="G15" s="24"/>
      <c r="H15" s="20"/>
      <c r="I15" s="24"/>
      <c r="K15" s="29"/>
      <c r="M15" s="23"/>
      <c r="N15" s="23"/>
      <c r="O15" s="23"/>
    </row>
    <row r="16" spans="1:15" x14ac:dyDescent="0.2">
      <c r="B16" s="17" t="s">
        <v>15</v>
      </c>
      <c r="E16" s="24"/>
      <c r="F16" s="20"/>
      <c r="G16" s="24"/>
      <c r="H16" s="20"/>
      <c r="I16" s="24"/>
      <c r="K16" s="29"/>
      <c r="M16" s="23"/>
      <c r="N16" s="23"/>
      <c r="O16" s="23"/>
    </row>
    <row r="17" spans="2:15" x14ac:dyDescent="0.2">
      <c r="C17" s="7" t="s">
        <v>16</v>
      </c>
      <c r="E17" s="24">
        <v>3917719.57</v>
      </c>
      <c r="F17" s="20"/>
      <c r="G17" s="24">
        <v>2467095.2200000002</v>
      </c>
      <c r="H17" s="20"/>
      <c r="I17" s="24">
        <f>E17-G17</f>
        <v>1450624.3499999996</v>
      </c>
      <c r="K17" s="21">
        <f>IF(G17=0,"n/a",IF(AND(I17/G17&lt;1,I17/G17&gt;-1),I17/G17,"n/a"))</f>
        <v>0.58798879680047356</v>
      </c>
      <c r="M17" s="25">
        <f>IF(E55=0,"n/a",E17/E55)</f>
        <v>0.547569573079005</v>
      </c>
      <c r="N17" s="23"/>
      <c r="O17" s="25">
        <f>IF(G55=0,"n/a",G17/G55)</f>
        <v>0.48943475146224646</v>
      </c>
    </row>
    <row r="18" spans="2:15" x14ac:dyDescent="0.2">
      <c r="C18" s="7" t="s">
        <v>17</v>
      </c>
      <c r="E18" s="26">
        <v>114860</v>
      </c>
      <c r="F18" s="30"/>
      <c r="G18" s="26">
        <v>63536.41</v>
      </c>
      <c r="H18" s="31"/>
      <c r="I18" s="26">
        <f>E18-G18</f>
        <v>51323.59</v>
      </c>
      <c r="K18" s="27">
        <f>IF(G18=0,"n/a",IF(AND(I18/G18&lt;1,I18/G18&gt;-1),I18/G18,"n/a"))</f>
        <v>0.8077823408656547</v>
      </c>
      <c r="M18" s="28">
        <f>IF(E56=0,"n/a",E18/E56)</f>
        <v>0.59473817746871227</v>
      </c>
      <c r="N18" s="23"/>
      <c r="O18" s="28">
        <f>IF(G56=0,"n/a",G18/G56)</f>
        <v>0.57037039364423903</v>
      </c>
    </row>
    <row r="19" spans="2:15" ht="6.95" customHeight="1" x14ac:dyDescent="0.2">
      <c r="E19" s="24"/>
      <c r="F19" s="32"/>
      <c r="G19" s="24"/>
      <c r="H19" s="32"/>
      <c r="I19" s="24"/>
      <c r="K19" s="29"/>
      <c r="M19" s="23"/>
      <c r="N19" s="23"/>
      <c r="O19" s="23"/>
    </row>
    <row r="20" spans="2:15" x14ac:dyDescent="0.2">
      <c r="C20" s="7" t="s">
        <v>18</v>
      </c>
      <c r="E20" s="26">
        <f>SUM(E17:E18)</f>
        <v>4032579.57</v>
      </c>
      <c r="F20" s="30"/>
      <c r="G20" s="26">
        <f>SUM(G17:G18)</f>
        <v>2530631.6300000004</v>
      </c>
      <c r="H20" s="31"/>
      <c r="I20" s="26">
        <f>E20-G20</f>
        <v>1501947.9399999995</v>
      </c>
      <c r="K20" s="27">
        <f>IF(G20=0,"n/a",IF(AND(I20/G20&lt;1,I20/G20&gt;-1),I20/G20,"n/a"))</f>
        <v>0.59350713955946222</v>
      </c>
      <c r="M20" s="28">
        <f>IF(E58=0,"n/a",E20/E58)</f>
        <v>0.54880932433480722</v>
      </c>
      <c r="N20" s="23"/>
      <c r="O20" s="28">
        <f>IF(G58=0,"n/a",G20/G58)</f>
        <v>0.49118468437518081</v>
      </c>
    </row>
    <row r="21" spans="2:15" ht="6.95" customHeight="1" x14ac:dyDescent="0.2">
      <c r="E21" s="24"/>
      <c r="F21" s="32"/>
      <c r="G21" s="24"/>
      <c r="H21" s="32"/>
      <c r="I21" s="24"/>
      <c r="K21" s="29"/>
      <c r="M21" s="23"/>
      <c r="N21" s="23"/>
      <c r="O21" s="23"/>
    </row>
    <row r="22" spans="2:15" x14ac:dyDescent="0.2">
      <c r="C22" s="7" t="s">
        <v>19</v>
      </c>
      <c r="E22" s="24">
        <f>E14+E20</f>
        <v>163834856.75</v>
      </c>
      <c r="F22" s="32"/>
      <c r="G22" s="24">
        <f>G14+G20</f>
        <v>130028853.27000001</v>
      </c>
      <c r="H22" s="32"/>
      <c r="I22" s="24">
        <f>E22-G22</f>
        <v>33806003.479999989</v>
      </c>
      <c r="K22" s="21">
        <f>IF(G22=0,"n/a",IF(AND(I22/G22&lt;1,I22/G22&gt;-1),I22/G22,"n/a"))</f>
        <v>0.25998847663297542</v>
      </c>
      <c r="M22" s="25">
        <f>IF(E60=0,"n/a",E22/E60)</f>
        <v>1.0836829363400888</v>
      </c>
      <c r="N22" s="23"/>
      <c r="O22" s="25">
        <f>IF(G60=0,"n/a",G22/G60)</f>
        <v>1.0081703008413532</v>
      </c>
    </row>
    <row r="23" spans="2:15" ht="6.95" customHeight="1" x14ac:dyDescent="0.2">
      <c r="E23" s="24"/>
      <c r="F23" s="32"/>
      <c r="G23" s="24"/>
      <c r="H23" s="32"/>
      <c r="I23" s="24"/>
      <c r="K23" s="29"/>
      <c r="M23" s="23"/>
      <c r="N23" s="23"/>
      <c r="O23" s="23"/>
    </row>
    <row r="24" spans="2:15" x14ac:dyDescent="0.2">
      <c r="B24" s="17" t="s">
        <v>20</v>
      </c>
      <c r="E24" s="24"/>
      <c r="F24" s="32"/>
      <c r="G24" s="24"/>
      <c r="H24" s="32"/>
      <c r="I24" s="24"/>
      <c r="K24" s="29"/>
      <c r="M24" s="23"/>
      <c r="N24" s="23"/>
      <c r="O24" s="23"/>
    </row>
    <row r="25" spans="2:15" x14ac:dyDescent="0.2">
      <c r="C25" s="7" t="s">
        <v>21</v>
      </c>
      <c r="E25" s="24">
        <v>636964.62</v>
      </c>
      <c r="F25" s="32"/>
      <c r="G25" s="24">
        <v>596290.43000000005</v>
      </c>
      <c r="H25" s="32"/>
      <c r="I25" s="24">
        <f>E25-G25</f>
        <v>40674.189999999944</v>
      </c>
      <c r="K25" s="21">
        <f>IF(G25=0,"n/a",IF(AND(I25/G25&lt;1,I25/G25&gt;-1),I25/G25,"n/a"))</f>
        <v>6.8212045596639778E-2</v>
      </c>
      <c r="M25" s="25">
        <f>IF(E63=0,"n/a",E25/E63)</f>
        <v>0.12484635792949729</v>
      </c>
      <c r="N25" s="23"/>
      <c r="O25" s="25">
        <f>IF(G63=0,"n/a",G25/G63)</f>
        <v>0.12579921759774279</v>
      </c>
    </row>
    <row r="26" spans="2:15" x14ac:dyDescent="0.2">
      <c r="C26" s="7" t="s">
        <v>22</v>
      </c>
      <c r="E26" s="26">
        <v>1119513.99</v>
      </c>
      <c r="F26" s="30"/>
      <c r="G26" s="26">
        <v>1123573.03</v>
      </c>
      <c r="H26" s="31"/>
      <c r="I26" s="26">
        <f>E26-G26</f>
        <v>-4059.0400000000373</v>
      </c>
      <c r="K26" s="27">
        <f>IF(G26=0,"n/a",IF(AND(I26/G26&lt;1,I26/G26&gt;-1),I26/G26,"n/a"))</f>
        <v>-3.6126178642789577E-3</v>
      </c>
      <c r="M26" s="28">
        <f>IF(E64=0,"n/a",E26/E64)</f>
        <v>7.623187779137458E-2</v>
      </c>
      <c r="N26" s="23"/>
      <c r="O26" s="28">
        <f>IF(G64=0,"n/a",G26/G64)</f>
        <v>7.6334963495779562E-2</v>
      </c>
    </row>
    <row r="27" spans="2:15" ht="6.95" customHeight="1" x14ac:dyDescent="0.2">
      <c r="E27" s="24"/>
      <c r="F27" s="32"/>
      <c r="G27" s="24"/>
      <c r="H27" s="32"/>
      <c r="I27" s="24"/>
      <c r="K27" s="29"/>
      <c r="M27" s="23"/>
      <c r="N27" s="23"/>
      <c r="O27" s="23"/>
    </row>
    <row r="28" spans="2:15" x14ac:dyDescent="0.2">
      <c r="C28" s="7" t="s">
        <v>23</v>
      </c>
      <c r="E28" s="26">
        <f>SUM(E25:E26)</f>
        <v>1756478.6099999999</v>
      </c>
      <c r="F28" s="30"/>
      <c r="G28" s="26">
        <f>SUM(G25:G26)</f>
        <v>1719863.46</v>
      </c>
      <c r="H28" s="31"/>
      <c r="I28" s="26">
        <f>E28-G28</f>
        <v>36615.149999999907</v>
      </c>
      <c r="K28" s="27">
        <f>IF(G28=0,"n/a",IF(AND(I28/G28&lt;1,I28/G28&gt;-1),I28/G28,"n/a"))</f>
        <v>2.1289567952097726E-2</v>
      </c>
      <c r="M28" s="28">
        <f>IF(E66=0,"n/a",E28/E66)</f>
        <v>8.8766502040239378E-2</v>
      </c>
      <c r="N28" s="23"/>
      <c r="O28" s="28">
        <f>IF(G66=0,"n/a",G28/G66)</f>
        <v>8.8383959093478598E-2</v>
      </c>
    </row>
    <row r="29" spans="2:15" ht="6.95" customHeight="1" x14ac:dyDescent="0.2">
      <c r="E29" s="24"/>
      <c r="F29" s="32"/>
      <c r="G29" s="24"/>
      <c r="H29" s="32"/>
      <c r="I29" s="24"/>
      <c r="K29" s="29"/>
      <c r="M29" s="23"/>
      <c r="N29" s="23"/>
      <c r="O29" s="23"/>
    </row>
    <row r="30" spans="2:15" x14ac:dyDescent="0.2">
      <c r="C30" s="7" t="s">
        <v>24</v>
      </c>
      <c r="E30" s="24">
        <f>E22+E28</f>
        <v>165591335.36000001</v>
      </c>
      <c r="F30" s="32"/>
      <c r="G30" s="24">
        <f>G22+G28</f>
        <v>131748716.73</v>
      </c>
      <c r="H30" s="32"/>
      <c r="I30" s="24">
        <f>E30-G30</f>
        <v>33842618.63000001</v>
      </c>
      <c r="K30" s="21">
        <f>IF(G30=0,"n/a",IF(AND(I30/G30&lt;1,I30/G30&gt;-1),I30/G30,"n/a"))</f>
        <v>0.25687247261281165</v>
      </c>
      <c r="M30" s="22">
        <f>IF(E68=0,"n/a",E30/E68)</f>
        <v>0.96853454599579625</v>
      </c>
      <c r="N30" s="23"/>
      <c r="O30" s="22">
        <f>IF(G68=0,"n/a",G30/G68)</f>
        <v>0.88759070443441535</v>
      </c>
    </row>
    <row r="31" spans="2:15" ht="6.95" customHeight="1" x14ac:dyDescent="0.2">
      <c r="E31" s="24"/>
      <c r="F31" s="32"/>
      <c r="G31" s="24"/>
      <c r="H31" s="32"/>
      <c r="I31" s="24"/>
      <c r="K31" s="29"/>
      <c r="M31" s="33"/>
      <c r="N31" s="33"/>
      <c r="O31" s="33"/>
    </row>
    <row r="32" spans="2:15" x14ac:dyDescent="0.2">
      <c r="B32" s="7" t="s">
        <v>25</v>
      </c>
      <c r="E32" s="24">
        <v>-4680284.5199999996</v>
      </c>
      <c r="F32" s="32"/>
      <c r="G32" s="24">
        <v>4746910.47</v>
      </c>
      <c r="H32" s="32"/>
      <c r="I32" s="24">
        <f>E32-G32</f>
        <v>-9427194.9899999984</v>
      </c>
      <c r="K32" s="21" t="str">
        <f>IF(G32=0,"n/a",IF(AND(I32/G32&lt;1,I32/G32&gt;-1),I32/G32,"n/a"))</f>
        <v>n/a</v>
      </c>
      <c r="M32" s="33"/>
      <c r="N32" s="33"/>
      <c r="O32" s="33"/>
    </row>
    <row r="33" spans="1:15" x14ac:dyDescent="0.2">
      <c r="B33" s="7" t="s">
        <v>26</v>
      </c>
      <c r="E33" s="26">
        <v>-40139.300000000003</v>
      </c>
      <c r="F33" s="30"/>
      <c r="G33" s="26">
        <v>791657.29</v>
      </c>
      <c r="H33" s="31"/>
      <c r="I33" s="26">
        <f>E33-G33</f>
        <v>-831796.59000000008</v>
      </c>
      <c r="K33" s="27" t="str">
        <f>IF(G33=0,"n/a",IF(AND(I33/G33&lt;1,I33/G33&gt;-1),I33/G33,"n/a"))</f>
        <v>n/a</v>
      </c>
    </row>
    <row r="34" spans="1:15" ht="6.95" customHeight="1" x14ac:dyDescent="0.2">
      <c r="E34" s="34"/>
      <c r="F34" s="32"/>
      <c r="G34" s="34"/>
      <c r="H34" s="32"/>
      <c r="I34" s="34"/>
      <c r="K34" s="35"/>
      <c r="M34" s="33"/>
      <c r="N34" s="33"/>
      <c r="O34" s="33"/>
    </row>
    <row r="35" spans="1:15" ht="12.75" thickBot="1" x14ac:dyDescent="0.25">
      <c r="C35" s="7" t="s">
        <v>27</v>
      </c>
      <c r="E35" s="36">
        <f>SUM(E30:E33)</f>
        <v>160870911.53999999</v>
      </c>
      <c r="F35" s="37"/>
      <c r="G35" s="36">
        <f>SUM(G30:G33)</f>
        <v>137287284.49000001</v>
      </c>
      <c r="H35" s="32"/>
      <c r="I35" s="36">
        <f>E35-G35</f>
        <v>23583627.049999982</v>
      </c>
      <c r="K35" s="38">
        <f>IF(G35=0,"n/a",IF(AND(I35/G35&lt;1,I35/G35&gt;-1),I35/G35,"n/a"))</f>
        <v>0.17178303975935813</v>
      </c>
    </row>
    <row r="36" spans="1:15" ht="12.75" thickTop="1" x14ac:dyDescent="0.2">
      <c r="E36" s="34"/>
      <c r="F36" s="32"/>
      <c r="G36" s="34"/>
      <c r="H36" s="20"/>
      <c r="I36" s="34"/>
    </row>
    <row r="37" spans="1:15" x14ac:dyDescent="0.2">
      <c r="C37" s="39" t="s">
        <v>37</v>
      </c>
      <c r="E37" s="18">
        <v>8101900.04</v>
      </c>
      <c r="F37" s="18"/>
      <c r="G37" s="18">
        <v>6059037.3200000003</v>
      </c>
      <c r="H37" s="20"/>
      <c r="I37" s="34"/>
    </row>
    <row r="38" spans="1:15" x14ac:dyDescent="0.2">
      <c r="C38" s="39" t="s">
        <v>38</v>
      </c>
      <c r="E38" s="24">
        <v>3028492.1</v>
      </c>
      <c r="F38" s="34"/>
      <c r="G38" s="24">
        <v>2792609.2</v>
      </c>
      <c r="H38" s="20"/>
      <c r="I38" s="34"/>
    </row>
    <row r="39" spans="1:15" x14ac:dyDescent="0.2">
      <c r="C39" s="39" t="s">
        <v>39</v>
      </c>
      <c r="E39" s="24">
        <v>497181.48</v>
      </c>
      <c r="F39" s="20"/>
      <c r="G39" s="24">
        <v>819541.29</v>
      </c>
      <c r="H39" s="20"/>
      <c r="I39" s="34"/>
    </row>
    <row r="40" spans="1:15" x14ac:dyDescent="0.2">
      <c r="C40" s="39" t="s">
        <v>40</v>
      </c>
      <c r="E40" s="24">
        <v>3388670.57</v>
      </c>
      <c r="F40" s="20"/>
      <c r="G40" s="24">
        <v>2446449.7000000002</v>
      </c>
      <c r="H40" s="20"/>
      <c r="I40" s="34"/>
    </row>
    <row r="41" spans="1:15" x14ac:dyDescent="0.2">
      <c r="C41" s="39" t="s">
        <v>41</v>
      </c>
      <c r="E41" s="24">
        <v>3364617.09</v>
      </c>
      <c r="F41" s="20"/>
      <c r="G41" s="24">
        <v>3536063.75</v>
      </c>
      <c r="H41" s="20"/>
      <c r="I41" s="34"/>
    </row>
    <row r="42" spans="1:15" x14ac:dyDescent="0.2">
      <c r="C42" s="39" t="s">
        <v>42</v>
      </c>
      <c r="E42" s="24">
        <v>0</v>
      </c>
      <c r="F42" s="20"/>
      <c r="G42" s="24">
        <v>-84191.8</v>
      </c>
      <c r="H42" s="20"/>
      <c r="I42" s="34"/>
    </row>
    <row r="43" spans="1:15" x14ac:dyDescent="0.2">
      <c r="C43" s="39" t="s">
        <v>43</v>
      </c>
      <c r="E43" s="24">
        <v>464569.41</v>
      </c>
      <c r="F43" s="20"/>
      <c r="G43" s="24">
        <v>-1722873.52</v>
      </c>
      <c r="H43" s="20"/>
      <c r="I43" s="34"/>
    </row>
    <row r="44" spans="1:15" x14ac:dyDescent="0.2">
      <c r="C44" s="39" t="s">
        <v>44</v>
      </c>
      <c r="E44" s="24">
        <v>-199453.8</v>
      </c>
      <c r="F44" s="20"/>
      <c r="G44" s="24">
        <v>-169181.69</v>
      </c>
      <c r="H44" s="20"/>
      <c r="I44" s="34"/>
    </row>
    <row r="45" spans="1:15" x14ac:dyDescent="0.2">
      <c r="E45" s="41"/>
      <c r="F45" s="20"/>
      <c r="G45" s="20"/>
      <c r="H45" s="20"/>
      <c r="I45" s="20"/>
    </row>
    <row r="46" spans="1:15" ht="12.75" x14ac:dyDescent="0.2">
      <c r="A46" s="4" t="s">
        <v>28</v>
      </c>
      <c r="E46" s="41"/>
      <c r="F46" s="20"/>
      <c r="G46" s="20"/>
      <c r="H46" s="20"/>
      <c r="I46" s="20"/>
    </row>
    <row r="47" spans="1:15" x14ac:dyDescent="0.2">
      <c r="B47" s="17" t="s">
        <v>29</v>
      </c>
      <c r="E47" s="41"/>
      <c r="F47" s="20"/>
      <c r="G47" s="20"/>
      <c r="H47" s="20"/>
      <c r="I47" s="20"/>
    </row>
    <row r="48" spans="1:15" x14ac:dyDescent="0.2">
      <c r="C48" s="7" t="s">
        <v>11</v>
      </c>
      <c r="E48" s="41">
        <v>99169966</v>
      </c>
      <c r="F48" s="20"/>
      <c r="G48" s="41">
        <v>88203201</v>
      </c>
      <c r="H48" s="42"/>
      <c r="I48" s="41">
        <f>E48-G48</f>
        <v>10966765</v>
      </c>
      <c r="K48" s="21">
        <f>IF(G48=0,"n/a",IF(AND(I48/G48&lt;1,I48/G48&gt;-1),I48/G48,"n/a"))</f>
        <v>0.1243352267906921</v>
      </c>
    </row>
    <row r="49" spans="2:15" x14ac:dyDescent="0.2">
      <c r="C49" s="7" t="s">
        <v>12</v>
      </c>
      <c r="E49" s="41">
        <v>41658772</v>
      </c>
      <c r="F49" s="20"/>
      <c r="G49" s="41">
        <v>33013181</v>
      </c>
      <c r="H49" s="42"/>
      <c r="I49" s="41">
        <f>E49-G49</f>
        <v>8645591</v>
      </c>
      <c r="K49" s="21">
        <f>IF(G49=0,"n/a",IF(AND(I49/G49&lt;1,I49/G49&gt;-1),I49/G49,"n/a"))</f>
        <v>0.26188300364027328</v>
      </c>
    </row>
    <row r="50" spans="2:15" x14ac:dyDescent="0.2">
      <c r="C50" s="7" t="s">
        <v>13</v>
      </c>
      <c r="E50" s="43">
        <v>3006779</v>
      </c>
      <c r="F50" s="20"/>
      <c r="G50" s="43">
        <v>2606608</v>
      </c>
      <c r="H50" s="42"/>
      <c r="I50" s="43">
        <f>E50-G50</f>
        <v>400171</v>
      </c>
      <c r="K50" s="27">
        <f>IF(G50=0,"n/a",IF(AND(I50/G50&lt;1,I50/G50&gt;-1),I50/G50,"n/a"))</f>
        <v>0.15352174166579707</v>
      </c>
    </row>
    <row r="51" spans="2:15" ht="6.95" customHeight="1" x14ac:dyDescent="0.2">
      <c r="E51" s="41"/>
      <c r="F51" s="20"/>
      <c r="G51" s="41"/>
      <c r="H51" s="20"/>
      <c r="I51" s="41"/>
      <c r="K51" s="29"/>
      <c r="M51" s="33"/>
      <c r="N51" s="33"/>
      <c r="O51" s="33"/>
    </row>
    <row r="52" spans="2:15" x14ac:dyDescent="0.2">
      <c r="C52" s="7" t="s">
        <v>14</v>
      </c>
      <c r="E52" s="41">
        <f>SUM(E48:E50)</f>
        <v>143835517</v>
      </c>
      <c r="F52" s="20"/>
      <c r="G52" s="41">
        <f>SUM(G48:G50)</f>
        <v>123822990</v>
      </c>
      <c r="H52" s="42"/>
      <c r="I52" s="41">
        <f>E52-G52</f>
        <v>20012527</v>
      </c>
      <c r="K52" s="21">
        <f>IF(G52=0,"n/a",IF(AND(I52/G52&lt;1,I52/G52&gt;-1),I52/G52,"n/a"))</f>
        <v>0.16162206226808123</v>
      </c>
    </row>
    <row r="53" spans="2:15" ht="6.95" customHeight="1" x14ac:dyDescent="0.2">
      <c r="E53" s="41"/>
      <c r="F53" s="20"/>
      <c r="G53" s="41"/>
      <c r="H53" s="20"/>
      <c r="I53" s="41"/>
      <c r="K53" s="29"/>
      <c r="M53" s="33"/>
      <c r="N53" s="33"/>
      <c r="O53" s="33"/>
    </row>
    <row r="54" spans="2:15" x14ac:dyDescent="0.2">
      <c r="B54" s="17" t="s">
        <v>30</v>
      </c>
      <c r="E54" s="41"/>
      <c r="F54" s="20"/>
      <c r="G54" s="41"/>
      <c r="H54" s="42"/>
      <c r="I54" s="41"/>
      <c r="K54" s="29"/>
    </row>
    <row r="55" spans="2:15" x14ac:dyDescent="0.2">
      <c r="C55" s="7" t="s">
        <v>16</v>
      </c>
      <c r="E55" s="41">
        <v>7154743</v>
      </c>
      <c r="F55" s="20"/>
      <c r="G55" s="41">
        <v>5040703</v>
      </c>
      <c r="H55" s="42"/>
      <c r="I55" s="41">
        <f>E55-G55</f>
        <v>2114040</v>
      </c>
      <c r="K55" s="21">
        <f>IF(G55=0,"n/a",IF(AND(I55/G55&lt;1,I55/G55&gt;-1),I55/G55,"n/a"))</f>
        <v>0.41939388216286499</v>
      </c>
    </row>
    <row r="56" spans="2:15" x14ac:dyDescent="0.2">
      <c r="C56" s="7" t="s">
        <v>17</v>
      </c>
      <c r="E56" s="43">
        <v>193127</v>
      </c>
      <c r="F56" s="20"/>
      <c r="G56" s="43">
        <v>111395</v>
      </c>
      <c r="H56" s="42"/>
      <c r="I56" s="43">
        <f>E56-G56</f>
        <v>81732</v>
      </c>
      <c r="K56" s="27">
        <f>IF(G56=0,"n/a",IF(AND(I56/G56&lt;1,I56/G56&gt;-1),I56/G56,"n/a"))</f>
        <v>0.73371336235917228</v>
      </c>
    </row>
    <row r="57" spans="2:15" ht="6.95" customHeight="1" x14ac:dyDescent="0.2">
      <c r="E57" s="41"/>
      <c r="F57" s="20"/>
      <c r="G57" s="41"/>
      <c r="H57" s="20"/>
      <c r="I57" s="41"/>
      <c r="K57" s="29"/>
      <c r="M57" s="33"/>
      <c r="N57" s="33"/>
      <c r="O57" s="33"/>
    </row>
    <row r="58" spans="2:15" x14ac:dyDescent="0.2">
      <c r="C58" s="7" t="s">
        <v>18</v>
      </c>
      <c r="E58" s="43">
        <f>SUM(E55:E56)</f>
        <v>7347870</v>
      </c>
      <c r="F58" s="20"/>
      <c r="G58" s="43">
        <f>SUM(G55:G56)</f>
        <v>5152098</v>
      </c>
      <c r="H58" s="42"/>
      <c r="I58" s="43">
        <f>E58-G58</f>
        <v>2195772</v>
      </c>
      <c r="K58" s="27">
        <f>IF(G58=0,"n/a",IF(AND(I58/G58&lt;1,I58/G58&gt;-1),I58/G58,"n/a"))</f>
        <v>0.42618987449384699</v>
      </c>
    </row>
    <row r="59" spans="2:15" ht="6.95" customHeight="1" x14ac:dyDescent="0.2">
      <c r="E59" s="41"/>
      <c r="F59" s="20"/>
      <c r="G59" s="41"/>
      <c r="H59" s="20"/>
      <c r="I59" s="41"/>
      <c r="K59" s="29"/>
      <c r="M59" s="33"/>
      <c r="N59" s="33"/>
      <c r="O59" s="33"/>
    </row>
    <row r="60" spans="2:15" x14ac:dyDescent="0.2">
      <c r="C60" s="7" t="s">
        <v>31</v>
      </c>
      <c r="E60" s="41">
        <f>E52+E58</f>
        <v>151183387</v>
      </c>
      <c r="F60" s="20"/>
      <c r="G60" s="41">
        <f>G52+G58</f>
        <v>128975088</v>
      </c>
      <c r="H60" s="42"/>
      <c r="I60" s="41">
        <f>E60-G60</f>
        <v>22208299</v>
      </c>
      <c r="K60" s="21">
        <f>IF(G60=0,"n/a",IF(AND(I60/G60&lt;1,I60/G60&gt;-1),I60/G60,"n/a"))</f>
        <v>0.17219060939892517</v>
      </c>
    </row>
    <row r="61" spans="2:15" ht="6.95" customHeight="1" x14ac:dyDescent="0.2">
      <c r="E61" s="41"/>
      <c r="F61" s="20"/>
      <c r="G61" s="41"/>
      <c r="H61" s="20"/>
      <c r="I61" s="41"/>
      <c r="K61" s="29"/>
      <c r="M61" s="33"/>
      <c r="N61" s="33"/>
      <c r="O61" s="33"/>
    </row>
    <row r="62" spans="2:15" x14ac:dyDescent="0.2">
      <c r="B62" s="17" t="s">
        <v>32</v>
      </c>
      <c r="E62" s="41"/>
      <c r="F62" s="20"/>
      <c r="G62" s="41"/>
      <c r="H62" s="42"/>
      <c r="I62" s="41"/>
      <c r="K62" s="29"/>
    </row>
    <row r="63" spans="2:15" x14ac:dyDescent="0.2">
      <c r="C63" s="7" t="s">
        <v>21</v>
      </c>
      <c r="E63" s="41">
        <v>5101988</v>
      </c>
      <c r="F63" s="20"/>
      <c r="G63" s="41">
        <v>4740017</v>
      </c>
      <c r="H63" s="42"/>
      <c r="I63" s="41">
        <f>E63-G63</f>
        <v>361971</v>
      </c>
      <c r="K63" s="21">
        <f>IF(G63=0,"n/a",IF(AND(I63/G63&lt;1,I63/G63&gt;-1),I63/G63,"n/a"))</f>
        <v>7.6364915990807622E-2</v>
      </c>
    </row>
    <row r="64" spans="2:15" x14ac:dyDescent="0.2">
      <c r="C64" s="7" t="s">
        <v>22</v>
      </c>
      <c r="E64" s="43">
        <v>14685641</v>
      </c>
      <c r="F64" s="20"/>
      <c r="G64" s="43">
        <v>14718983</v>
      </c>
      <c r="H64" s="42"/>
      <c r="I64" s="43">
        <f>E64-G64</f>
        <v>-33342</v>
      </c>
      <c r="K64" s="27">
        <f>IF(G64=0,"n/a",IF(AND(I64/G64&lt;1,I64/G64&gt;-1),I64/G64,"n/a"))</f>
        <v>-2.2652380262957027E-3</v>
      </c>
    </row>
    <row r="65" spans="1:15" ht="6.95" customHeight="1" x14ac:dyDescent="0.2">
      <c r="E65" s="41"/>
      <c r="F65" s="20"/>
      <c r="G65" s="41"/>
      <c r="H65" s="20"/>
      <c r="I65" s="41"/>
      <c r="K65" s="29"/>
      <c r="M65" s="33"/>
      <c r="N65" s="33"/>
      <c r="O65" s="33"/>
    </row>
    <row r="66" spans="1:15" x14ac:dyDescent="0.2">
      <c r="C66" s="7" t="s">
        <v>23</v>
      </c>
      <c r="E66" s="43">
        <f>SUM(E63:E64)</f>
        <v>19787629</v>
      </c>
      <c r="F66" s="20"/>
      <c r="G66" s="43">
        <f>SUM(G63:G64)</f>
        <v>19459000</v>
      </c>
      <c r="H66" s="42"/>
      <c r="I66" s="43">
        <f>E66-G66</f>
        <v>328629</v>
      </c>
      <c r="K66" s="27">
        <f>IF(G66=0,"n/a",IF(AND(I66/G66&lt;1,I66/G66&gt;-1),I66/G66,"n/a"))</f>
        <v>1.6888277917673056E-2</v>
      </c>
    </row>
    <row r="67" spans="1:15" ht="6.95" customHeight="1" x14ac:dyDescent="0.2">
      <c r="E67" s="41"/>
      <c r="F67" s="20"/>
      <c r="G67" s="41"/>
      <c r="H67" s="20"/>
      <c r="I67" s="41"/>
      <c r="K67" s="29"/>
      <c r="M67" s="33"/>
      <c r="N67" s="33"/>
      <c r="O67" s="33"/>
    </row>
    <row r="68" spans="1:15" ht="12.75" thickBot="1" x14ac:dyDescent="0.25">
      <c r="C68" s="7" t="s">
        <v>33</v>
      </c>
      <c r="E68" s="44">
        <f>E60+E66</f>
        <v>170971016</v>
      </c>
      <c r="F68" s="20"/>
      <c r="G68" s="44">
        <f>G60+G66</f>
        <v>148434088</v>
      </c>
      <c r="H68" s="42"/>
      <c r="I68" s="44">
        <f>E68-G68</f>
        <v>22536928</v>
      </c>
      <c r="K68" s="38">
        <f>IF(G68=0,"n/a",IF(AND(I68/G68&lt;1,I68/G68&gt;-1),I68/G68,"n/a"))</f>
        <v>0.15183121548198553</v>
      </c>
    </row>
    <row r="69" spans="1:15" ht="12.75" thickTop="1" x14ac:dyDescent="0.2"/>
    <row r="70" spans="1:15" ht="12.75" customHeight="1" x14ac:dyDescent="0.25">
      <c r="A70" s="7" t="s">
        <v>3</v>
      </c>
      <c r="C70" s="45" t="s">
        <v>34</v>
      </c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 s="7" t="s">
        <v>3</v>
      </c>
    </row>
    <row r="72" spans="1:15" x14ac:dyDescent="0.2">
      <c r="A72" s="7" t="s">
        <v>3</v>
      </c>
    </row>
    <row r="73" spans="1:15" x14ac:dyDescent="0.2">
      <c r="A73" s="7" t="s">
        <v>3</v>
      </c>
    </row>
    <row r="74" spans="1:15" x14ac:dyDescent="0.2">
      <c r="A74" s="7" t="s">
        <v>3</v>
      </c>
    </row>
    <row r="75" spans="1:15" x14ac:dyDescent="0.2">
      <c r="A75" s="7" t="s">
        <v>3</v>
      </c>
    </row>
    <row r="76" spans="1:15" x14ac:dyDescent="0.2">
      <c r="A76" s="7" t="s">
        <v>3</v>
      </c>
    </row>
    <row r="77" spans="1:15" x14ac:dyDescent="0.2">
      <c r="A77" s="7" t="s">
        <v>3</v>
      </c>
    </row>
    <row r="78" spans="1:15" x14ac:dyDescent="0.2">
      <c r="A78" s="7" t="s">
        <v>3</v>
      </c>
    </row>
    <row r="79" spans="1:15" x14ac:dyDescent="0.2">
      <c r="A79" s="7" t="s">
        <v>3</v>
      </c>
    </row>
    <row r="80" spans="1:15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O1" sqref="O1:P1048576"/>
    </sheetView>
  </sheetViews>
  <sheetFormatPr defaultColWidth="9.140625"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7.7109375" style="8" customWidth="1"/>
    <col min="14" max="14" width="0.85546875" style="8" customWidth="1"/>
    <col min="15" max="15" width="7.7109375" style="8" customWidth="1"/>
    <col min="16" max="16384" width="9.140625" style="7"/>
  </cols>
  <sheetData>
    <row r="1" spans="1:15" s="1" customFormat="1" ht="15" x14ac:dyDescent="0.25">
      <c r="E1" s="2" t="s">
        <v>0</v>
      </c>
      <c r="F1" s="2"/>
      <c r="G1" s="2"/>
      <c r="H1" s="2"/>
      <c r="I1" s="2"/>
      <c r="J1" s="2"/>
      <c r="K1" s="2"/>
      <c r="M1" s="3"/>
      <c r="N1" s="3"/>
      <c r="O1" s="3"/>
    </row>
    <row r="2" spans="1:15" s="1" customFormat="1" ht="15" x14ac:dyDescent="0.25">
      <c r="E2" s="2" t="s">
        <v>1</v>
      </c>
      <c r="F2" s="2"/>
      <c r="G2" s="2"/>
      <c r="H2" s="2"/>
      <c r="I2" s="2"/>
      <c r="J2" s="2"/>
      <c r="K2" s="2"/>
      <c r="M2" s="3"/>
      <c r="N2" s="3"/>
      <c r="O2" s="3"/>
    </row>
    <row r="3" spans="1:15" s="1" customFormat="1" ht="15" x14ac:dyDescent="0.25">
      <c r="E3" s="2" t="s">
        <v>45</v>
      </c>
      <c r="F3" s="2"/>
      <c r="G3" s="2"/>
      <c r="H3" s="2"/>
      <c r="I3" s="2"/>
      <c r="J3" s="2"/>
      <c r="K3" s="2"/>
      <c r="M3" s="3"/>
      <c r="N3" s="3"/>
      <c r="O3" s="3"/>
    </row>
    <row r="4" spans="1:15" s="4" customFormat="1" ht="12.75" x14ac:dyDescent="0.2">
      <c r="E4" s="5" t="s">
        <v>2</v>
      </c>
      <c r="F4" s="5"/>
      <c r="G4" s="5"/>
      <c r="H4" s="5"/>
      <c r="I4" s="5"/>
      <c r="J4" s="5"/>
      <c r="K4" s="5"/>
      <c r="M4" s="6"/>
      <c r="N4" s="6"/>
      <c r="O4" s="6"/>
    </row>
    <row r="5" spans="1:15" x14ac:dyDescent="0.2">
      <c r="A5" s="7" t="s">
        <v>3</v>
      </c>
    </row>
    <row r="6" spans="1:15" s="9" customFormat="1" ht="12.75" x14ac:dyDescent="0.2">
      <c r="A6" s="9" t="s">
        <v>3</v>
      </c>
      <c r="I6" s="10" t="s">
        <v>36</v>
      </c>
      <c r="J6" s="10"/>
      <c r="K6" s="10"/>
      <c r="M6" s="11" t="s">
        <v>4</v>
      </c>
      <c r="N6" s="11"/>
      <c r="O6" s="11"/>
    </row>
    <row r="7" spans="1:15" s="9" customFormat="1" ht="12.75" x14ac:dyDescent="0.2">
      <c r="E7" s="12" t="s">
        <v>5</v>
      </c>
      <c r="G7" s="12" t="s">
        <v>5</v>
      </c>
      <c r="I7" s="12"/>
      <c r="K7" s="13"/>
      <c r="M7" s="13"/>
      <c r="N7" s="14"/>
      <c r="O7" s="13"/>
    </row>
    <row r="8" spans="1:15" s="9" customFormat="1" ht="12.75" x14ac:dyDescent="0.2">
      <c r="A8" s="4" t="s">
        <v>6</v>
      </c>
      <c r="E8" s="15">
        <v>2022</v>
      </c>
      <c r="G8" s="15">
        <f>E8-1</f>
        <v>2021</v>
      </c>
      <c r="I8" s="15" t="s">
        <v>8</v>
      </c>
      <c r="K8" s="16" t="s">
        <v>9</v>
      </c>
      <c r="M8" s="16">
        <f>E8</f>
        <v>2022</v>
      </c>
      <c r="N8" s="14"/>
      <c r="O8" s="16">
        <f>G8</f>
        <v>2021</v>
      </c>
    </row>
    <row r="9" spans="1:15" x14ac:dyDescent="0.2">
      <c r="B9" s="17" t="s">
        <v>10</v>
      </c>
    </row>
    <row r="10" spans="1:15" x14ac:dyDescent="0.2">
      <c r="C10" s="7" t="s">
        <v>11</v>
      </c>
      <c r="E10" s="18">
        <v>95523590.569999993</v>
      </c>
      <c r="F10" s="19"/>
      <c r="G10" s="18">
        <v>96453597.239999995</v>
      </c>
      <c r="H10" s="20"/>
      <c r="I10" s="18">
        <f>E10-G10</f>
        <v>-930006.67000000179</v>
      </c>
      <c r="K10" s="21">
        <f>IF(G10=0,"n/a",IF(AND(I10/G10&lt;1,I10/G10&gt;-1),I10/G10,"n/a"))</f>
        <v>-9.6420112532031241E-3</v>
      </c>
      <c r="M10" s="22">
        <f>IF(E48=0,"n/a",E10/E48)</f>
        <v>1.1737863422485109</v>
      </c>
      <c r="N10" s="23"/>
      <c r="O10" s="22">
        <f>IF(G48=0,"n/a",G10/G48)</f>
        <v>1.0716650792097062</v>
      </c>
    </row>
    <row r="11" spans="1:15" x14ac:dyDescent="0.2">
      <c r="C11" s="7" t="s">
        <v>12</v>
      </c>
      <c r="E11" s="24">
        <v>36370111.060000002</v>
      </c>
      <c r="F11" s="20"/>
      <c r="G11" s="24">
        <v>33671504.780000001</v>
      </c>
      <c r="H11" s="20"/>
      <c r="I11" s="24">
        <f>E11-G11</f>
        <v>2698606.2800000012</v>
      </c>
      <c r="K11" s="21">
        <f>IF(G11=0,"n/a",IF(AND(I11/G11&lt;1,I11/G11&gt;-1),I11/G11,"n/a"))</f>
        <v>8.0145104818805227E-2</v>
      </c>
      <c r="M11" s="25">
        <f>IF(E49=0,"n/a",E11/E49)</f>
        <v>1.0333365531361798</v>
      </c>
      <c r="N11" s="23"/>
      <c r="O11" s="25">
        <f>IF(G49=0,"n/a",G11/G49)</f>
        <v>0.91608248128365533</v>
      </c>
    </row>
    <row r="12" spans="1:15" x14ac:dyDescent="0.2">
      <c r="C12" s="7" t="s">
        <v>13</v>
      </c>
      <c r="E12" s="26">
        <v>2582179.2599999998</v>
      </c>
      <c r="F12" s="20"/>
      <c r="G12" s="26">
        <v>2341853.91</v>
      </c>
      <c r="H12" s="20"/>
      <c r="I12" s="26">
        <f>E12-G12</f>
        <v>240325.34999999963</v>
      </c>
      <c r="K12" s="27">
        <f>IF(G12=0,"n/a",IF(AND(I12/G12&lt;1,I12/G12&gt;-1),I12/G12,"n/a"))</f>
        <v>0.1026218369018585</v>
      </c>
      <c r="M12" s="28">
        <f>IF(E50=0,"n/a",E12/E50)</f>
        <v>0.96245467048838751</v>
      </c>
      <c r="N12" s="23"/>
      <c r="O12" s="28">
        <f>IF(G50=0,"n/a",G12/G50)</f>
        <v>0.83541566840990011</v>
      </c>
    </row>
    <row r="13" spans="1:15" ht="6.95" customHeight="1" x14ac:dyDescent="0.2">
      <c r="E13" s="24"/>
      <c r="F13" s="20"/>
      <c r="G13" s="24"/>
      <c r="H13" s="20"/>
      <c r="I13" s="24"/>
      <c r="K13" s="29"/>
      <c r="M13" s="23"/>
      <c r="N13" s="23"/>
      <c r="O13" s="23"/>
    </row>
    <row r="14" spans="1:15" x14ac:dyDescent="0.2">
      <c r="C14" s="7" t="s">
        <v>14</v>
      </c>
      <c r="E14" s="24">
        <f>SUM(E10:E12)</f>
        <v>134475880.88999999</v>
      </c>
      <c r="F14" s="20"/>
      <c r="G14" s="24">
        <f>SUM(G10:G12)</f>
        <v>132466955.92999999</v>
      </c>
      <c r="H14" s="20"/>
      <c r="I14" s="24">
        <f>E14-G14</f>
        <v>2008924.9599999934</v>
      </c>
      <c r="K14" s="21">
        <f>IF(G14=0,"n/a",IF(AND(I14/G14&lt;1,I14/G14&gt;-1),I14/G14,"n/a"))</f>
        <v>1.5165479918339613E-2</v>
      </c>
      <c r="M14" s="25">
        <f>IF(E52=0,"n/a",E14/E52)</f>
        <v>1.1275818815921759</v>
      </c>
      <c r="N14" s="23"/>
      <c r="O14" s="25">
        <f>IF(G52=0,"n/a",G14/G52)</f>
        <v>1.0224159520158138</v>
      </c>
    </row>
    <row r="15" spans="1:15" ht="6.95" customHeight="1" x14ac:dyDescent="0.2">
      <c r="E15" s="24"/>
      <c r="F15" s="20"/>
      <c r="G15" s="24"/>
      <c r="H15" s="20"/>
      <c r="I15" s="24"/>
      <c r="K15" s="29"/>
      <c r="M15" s="23"/>
      <c r="N15" s="23"/>
      <c r="O15" s="23"/>
    </row>
    <row r="16" spans="1:15" x14ac:dyDescent="0.2">
      <c r="B16" s="17" t="s">
        <v>15</v>
      </c>
      <c r="E16" s="24"/>
      <c r="F16" s="20"/>
      <c r="G16" s="24"/>
      <c r="H16" s="20"/>
      <c r="I16" s="24"/>
      <c r="K16" s="29"/>
      <c r="M16" s="23"/>
      <c r="N16" s="23"/>
      <c r="O16" s="23"/>
    </row>
    <row r="17" spans="2:15" x14ac:dyDescent="0.2">
      <c r="C17" s="7" t="s">
        <v>16</v>
      </c>
      <c r="E17" s="24">
        <v>2524302.3199999998</v>
      </c>
      <c r="F17" s="20"/>
      <c r="G17" s="24">
        <v>3368165.86</v>
      </c>
      <c r="H17" s="20"/>
      <c r="I17" s="24">
        <f>E17-G17</f>
        <v>-843863.54</v>
      </c>
      <c r="K17" s="21">
        <f>IF(G17=0,"n/a",IF(AND(I17/G17&lt;1,I17/G17&gt;-1),I17/G17,"n/a"))</f>
        <v>-0.25054096949964338</v>
      </c>
      <c r="M17" s="25">
        <f>IF(E55=0,"n/a",E17/E55)</f>
        <v>0.55726376523902954</v>
      </c>
      <c r="N17" s="23"/>
      <c r="O17" s="25">
        <f>IF(G55=0,"n/a",G17/G55)</f>
        <v>0.47178140395960305</v>
      </c>
    </row>
    <row r="18" spans="2:15" x14ac:dyDescent="0.2">
      <c r="C18" s="7" t="s">
        <v>17</v>
      </c>
      <c r="E18" s="26">
        <v>20783.490000000002</v>
      </c>
      <c r="F18" s="30"/>
      <c r="G18" s="26">
        <v>80517.8</v>
      </c>
      <c r="H18" s="31"/>
      <c r="I18" s="26">
        <f>E18-G18</f>
        <v>-59734.31</v>
      </c>
      <c r="K18" s="27">
        <f>IF(G18=0,"n/a",IF(AND(I18/G18&lt;1,I18/G18&gt;-1),I18/G18,"n/a"))</f>
        <v>-0.74187707562799776</v>
      </c>
      <c r="M18" s="28">
        <f>IF(E56=0,"n/a",E18/E56)</f>
        <v>0.87642278822636421</v>
      </c>
      <c r="N18" s="23"/>
      <c r="O18" s="28">
        <f>IF(G56=0,"n/a",G18/G56)</f>
        <v>0.52766378536367986</v>
      </c>
    </row>
    <row r="19" spans="2:15" ht="6.95" customHeight="1" x14ac:dyDescent="0.2">
      <c r="E19" s="24"/>
      <c r="F19" s="32"/>
      <c r="G19" s="24"/>
      <c r="H19" s="32"/>
      <c r="I19" s="24"/>
      <c r="K19" s="29"/>
      <c r="M19" s="23"/>
      <c r="N19" s="23"/>
      <c r="O19" s="23"/>
    </row>
    <row r="20" spans="2:15" x14ac:dyDescent="0.2">
      <c r="C20" s="7" t="s">
        <v>18</v>
      </c>
      <c r="E20" s="26">
        <f>SUM(E17:E18)</f>
        <v>2545085.81</v>
      </c>
      <c r="F20" s="30"/>
      <c r="G20" s="26">
        <f>SUM(G17:G18)</f>
        <v>3448683.6599999997</v>
      </c>
      <c r="H20" s="31"/>
      <c r="I20" s="26">
        <f>E20-G20</f>
        <v>-903597.84999999963</v>
      </c>
      <c r="K20" s="27">
        <f>IF(G20=0,"n/a",IF(AND(I20/G20&lt;1,I20/G20&gt;-1),I20/G20,"n/a"))</f>
        <v>-0.26201239054787639</v>
      </c>
      <c r="M20" s="28">
        <f>IF(E58=0,"n/a",E20/E58)</f>
        <v>0.55892589046300345</v>
      </c>
      <c r="N20" s="23"/>
      <c r="O20" s="28">
        <f>IF(G58=0,"n/a",G20/G58)</f>
        <v>0.47295082835014018</v>
      </c>
    </row>
    <row r="21" spans="2:15" ht="6.95" customHeight="1" x14ac:dyDescent="0.2">
      <c r="E21" s="24"/>
      <c r="F21" s="32"/>
      <c r="G21" s="24"/>
      <c r="H21" s="32"/>
      <c r="I21" s="24"/>
      <c r="K21" s="29"/>
      <c r="M21" s="23"/>
      <c r="N21" s="23"/>
      <c r="O21" s="23"/>
    </row>
    <row r="22" spans="2:15" x14ac:dyDescent="0.2">
      <c r="C22" s="7" t="s">
        <v>19</v>
      </c>
      <c r="E22" s="24">
        <f>E14+E20</f>
        <v>137020966.69999999</v>
      </c>
      <c r="F22" s="32"/>
      <c r="G22" s="24">
        <f>G14+G20</f>
        <v>135915639.59</v>
      </c>
      <c r="H22" s="32"/>
      <c r="I22" s="24">
        <f>E22-G22</f>
        <v>1105327.1099999845</v>
      </c>
      <c r="K22" s="21">
        <f>IF(G22=0,"n/a",IF(AND(I22/G22&lt;1,I22/G22&gt;-1),I22/G22,"n/a"))</f>
        <v>8.1324497558506788E-3</v>
      </c>
      <c r="M22" s="25">
        <f>IF(E60=0,"n/a",E22/E60)</f>
        <v>1.1066683071388816</v>
      </c>
      <c r="N22" s="23"/>
      <c r="O22" s="25">
        <f>IF(G60=0,"n/a",G22/G60)</f>
        <v>0.99313950793692773</v>
      </c>
    </row>
    <row r="23" spans="2:15" ht="6.95" customHeight="1" x14ac:dyDescent="0.2">
      <c r="E23" s="24"/>
      <c r="F23" s="32"/>
      <c r="G23" s="24"/>
      <c r="H23" s="32"/>
      <c r="I23" s="24"/>
      <c r="K23" s="29"/>
      <c r="M23" s="23"/>
      <c r="N23" s="23"/>
      <c r="O23" s="23"/>
    </row>
    <row r="24" spans="2:15" x14ac:dyDescent="0.2">
      <c r="B24" s="17" t="s">
        <v>20</v>
      </c>
      <c r="E24" s="24"/>
      <c r="F24" s="32"/>
      <c r="G24" s="24"/>
      <c r="H24" s="32"/>
      <c r="I24" s="24"/>
      <c r="K24" s="29"/>
      <c r="M24" s="23"/>
      <c r="N24" s="23"/>
      <c r="O24" s="23"/>
    </row>
    <row r="25" spans="2:15" x14ac:dyDescent="0.2">
      <c r="C25" s="7" t="s">
        <v>21</v>
      </c>
      <c r="E25" s="24">
        <v>793198.7</v>
      </c>
      <c r="F25" s="32"/>
      <c r="G25" s="24">
        <v>721534.68</v>
      </c>
      <c r="H25" s="32"/>
      <c r="I25" s="24">
        <f>E25-G25</f>
        <v>71664.019999999902</v>
      </c>
      <c r="K25" s="21">
        <f>IF(G25=0,"n/a",IF(AND(I25/G25&lt;1,I25/G25&gt;-1),I25/G25,"n/a"))</f>
        <v>9.9321656999217134E-2</v>
      </c>
      <c r="M25" s="25">
        <f>IF(E63=0,"n/a",E25/E63)</f>
        <v>0.15780871928424914</v>
      </c>
      <c r="N25" s="23"/>
      <c r="O25" s="25">
        <f>IF(G63=0,"n/a",G25/G63)</f>
        <v>0.15296454573091492</v>
      </c>
    </row>
    <row r="26" spans="2:15" x14ac:dyDescent="0.2">
      <c r="C26" s="7" t="s">
        <v>22</v>
      </c>
      <c r="E26" s="26">
        <v>1285615.94</v>
      </c>
      <c r="F26" s="30"/>
      <c r="G26" s="26">
        <v>1224201.32</v>
      </c>
      <c r="H26" s="31"/>
      <c r="I26" s="26">
        <f>E26-G26</f>
        <v>61414.619999999879</v>
      </c>
      <c r="K26" s="27">
        <f>IF(G26=0,"n/a",IF(AND(I26/G26&lt;1,I26/G26&gt;-1),I26/G26,"n/a"))</f>
        <v>5.0167091798267199E-2</v>
      </c>
      <c r="M26" s="28">
        <f>IF(E64=0,"n/a",E26/E64)</f>
        <v>0.10633863721314833</v>
      </c>
      <c r="N26" s="23"/>
      <c r="O26" s="28">
        <f>IF(G64=0,"n/a",G26/G64)</f>
        <v>9.9580141876739581E-2</v>
      </c>
    </row>
    <row r="27" spans="2:15" ht="6.95" customHeight="1" x14ac:dyDescent="0.2">
      <c r="E27" s="24"/>
      <c r="F27" s="32"/>
      <c r="G27" s="24"/>
      <c r="H27" s="32"/>
      <c r="I27" s="24"/>
      <c r="K27" s="29"/>
      <c r="M27" s="23"/>
      <c r="N27" s="23"/>
      <c r="O27" s="23"/>
    </row>
    <row r="28" spans="2:15" x14ac:dyDescent="0.2">
      <c r="C28" s="7" t="s">
        <v>23</v>
      </c>
      <c r="E28" s="26">
        <f>SUM(E25:E26)</f>
        <v>2078814.64</v>
      </c>
      <c r="F28" s="30"/>
      <c r="G28" s="26">
        <f>SUM(G25:G26)</f>
        <v>1945736</v>
      </c>
      <c r="H28" s="31"/>
      <c r="I28" s="26">
        <f>E28-G28</f>
        <v>133078.6399999999</v>
      </c>
      <c r="K28" s="27">
        <f>IF(G28=0,"n/a",IF(AND(I28/G28&lt;1,I28/G28&gt;-1),I28/G28,"n/a"))</f>
        <v>6.8395013506457145E-2</v>
      </c>
      <c r="M28" s="28">
        <f>IF(E66=0,"n/a",E28/E66)</f>
        <v>0.12145333774943315</v>
      </c>
      <c r="N28" s="23"/>
      <c r="O28" s="28">
        <f>IF(G66=0,"n/a",G28/G66)</f>
        <v>0.11438350185046002</v>
      </c>
    </row>
    <row r="29" spans="2:15" ht="6.95" customHeight="1" x14ac:dyDescent="0.2">
      <c r="E29" s="24"/>
      <c r="F29" s="32"/>
      <c r="G29" s="24"/>
      <c r="H29" s="32"/>
      <c r="I29" s="24"/>
      <c r="K29" s="29"/>
      <c r="M29" s="23"/>
      <c r="N29" s="23"/>
      <c r="O29" s="23"/>
    </row>
    <row r="30" spans="2:15" x14ac:dyDescent="0.2">
      <c r="C30" s="7" t="s">
        <v>24</v>
      </c>
      <c r="E30" s="24">
        <f>E22+E28</f>
        <v>139099781.33999997</v>
      </c>
      <c r="F30" s="32"/>
      <c r="G30" s="24">
        <f>G22+G28</f>
        <v>137861375.59</v>
      </c>
      <c r="H30" s="32"/>
      <c r="I30" s="24">
        <f>E30-G30</f>
        <v>1238405.7499999702</v>
      </c>
      <c r="K30" s="21">
        <f>IF(G30=0,"n/a",IF(AND(I30/G30&lt;1,I30/G30&gt;-1),I30/G30,"n/a"))</f>
        <v>8.9829783338517613E-3</v>
      </c>
      <c r="M30" s="22">
        <f>IF(E68=0,"n/a",E30/E68)</f>
        <v>0.98701256414332239</v>
      </c>
      <c r="N30" s="23"/>
      <c r="O30" s="22">
        <f>IF(G68=0,"n/a",G30/G68)</f>
        <v>0.89598822765366182</v>
      </c>
    </row>
    <row r="31" spans="2:15" ht="6.95" customHeight="1" x14ac:dyDescent="0.2">
      <c r="E31" s="24"/>
      <c r="F31" s="32"/>
      <c r="G31" s="24"/>
      <c r="H31" s="32"/>
      <c r="I31" s="24"/>
      <c r="K31" s="29"/>
      <c r="M31" s="33"/>
      <c r="N31" s="33"/>
      <c r="O31" s="33"/>
    </row>
    <row r="32" spans="2:15" x14ac:dyDescent="0.2">
      <c r="B32" s="7" t="s">
        <v>25</v>
      </c>
      <c r="E32" s="24">
        <v>-1589100.71</v>
      </c>
      <c r="F32" s="32"/>
      <c r="G32" s="24">
        <v>-4360631.1100000003</v>
      </c>
      <c r="H32" s="32"/>
      <c r="I32" s="24">
        <f>E32-G32</f>
        <v>2771530.4000000004</v>
      </c>
      <c r="K32" s="21">
        <f>IF(G32=0,"n/a",IF(AND(I32/G32&lt;1,I32/G32&gt;-1),I32/G32,"n/a"))</f>
        <v>-0.63558010987083935</v>
      </c>
      <c r="M32" s="33"/>
      <c r="N32" s="33"/>
      <c r="O32" s="33"/>
    </row>
    <row r="33" spans="1:15" x14ac:dyDescent="0.2">
      <c r="B33" s="7" t="s">
        <v>26</v>
      </c>
      <c r="E33" s="26">
        <v>2358973.66</v>
      </c>
      <c r="F33" s="30"/>
      <c r="G33" s="26">
        <v>587462.37</v>
      </c>
      <c r="H33" s="31"/>
      <c r="I33" s="26">
        <f>E33-G33</f>
        <v>1771511.29</v>
      </c>
      <c r="K33" s="27" t="str">
        <f>IF(G33=0,"n/a",IF(AND(I33/G33&lt;1,I33/G33&gt;-1),I33/G33,"n/a"))</f>
        <v>n/a</v>
      </c>
    </row>
    <row r="34" spans="1:15" ht="6.95" customHeight="1" x14ac:dyDescent="0.2">
      <c r="E34" s="34"/>
      <c r="F34" s="32"/>
      <c r="G34" s="34"/>
      <c r="H34" s="32"/>
      <c r="I34" s="34"/>
      <c r="K34" s="35"/>
      <c r="M34" s="33"/>
      <c r="N34" s="33"/>
      <c r="O34" s="33"/>
    </row>
    <row r="35" spans="1:15" ht="12.75" thickBot="1" x14ac:dyDescent="0.25">
      <c r="C35" s="7" t="s">
        <v>27</v>
      </c>
      <c r="E35" s="36">
        <f>SUM(E30:E33)</f>
        <v>139869654.28999996</v>
      </c>
      <c r="F35" s="37"/>
      <c r="G35" s="36">
        <f>SUM(G30:G33)</f>
        <v>134088206.85000001</v>
      </c>
      <c r="H35" s="32"/>
      <c r="I35" s="36">
        <f>E35-G35</f>
        <v>5781447.4399999529</v>
      </c>
      <c r="K35" s="38">
        <f>IF(G35=0,"n/a",IF(AND(I35/G35&lt;1,I35/G35&gt;-1),I35/G35,"n/a"))</f>
        <v>4.3116748115421252E-2</v>
      </c>
    </row>
    <row r="36" spans="1:15" ht="12.75" thickTop="1" x14ac:dyDescent="0.2">
      <c r="E36" s="34"/>
      <c r="F36" s="32"/>
      <c r="G36" s="34"/>
      <c r="H36" s="20"/>
      <c r="I36" s="34"/>
    </row>
    <row r="37" spans="1:15" x14ac:dyDescent="0.2">
      <c r="C37" s="39" t="s">
        <v>37</v>
      </c>
      <c r="E37" s="18">
        <v>6863574.9500000002</v>
      </c>
      <c r="F37" s="18"/>
      <c r="G37" s="18">
        <v>6370871.8799999999</v>
      </c>
      <c r="H37" s="20"/>
      <c r="I37" s="34"/>
    </row>
    <row r="38" spans="1:15" x14ac:dyDescent="0.2">
      <c r="C38" s="39" t="s">
        <v>38</v>
      </c>
      <c r="E38" s="24">
        <v>2484787.23</v>
      </c>
      <c r="F38" s="34"/>
      <c r="G38" s="24">
        <v>2956991.62</v>
      </c>
      <c r="H38" s="20"/>
      <c r="I38" s="34"/>
    </row>
    <row r="39" spans="1:15" x14ac:dyDescent="0.2">
      <c r="C39" s="39" t="s">
        <v>39</v>
      </c>
      <c r="E39" s="24">
        <v>413007.97</v>
      </c>
      <c r="F39" s="20"/>
      <c r="G39" s="24">
        <v>852029.33</v>
      </c>
      <c r="H39" s="20"/>
      <c r="I39" s="34"/>
    </row>
    <row r="40" spans="1:15" x14ac:dyDescent="0.2">
      <c r="C40" s="39" t="s">
        <v>40</v>
      </c>
      <c r="E40" s="24">
        <v>2805398.65</v>
      </c>
      <c r="F40" s="20"/>
      <c r="G40" s="24">
        <v>2592639.48</v>
      </c>
      <c r="H40" s="20"/>
      <c r="I40" s="34"/>
    </row>
    <row r="41" spans="1:15" x14ac:dyDescent="0.2">
      <c r="C41" s="39" t="s">
        <v>41</v>
      </c>
      <c r="E41" s="24">
        <v>2786524.23</v>
      </c>
      <c r="F41" s="20"/>
      <c r="G41" s="24">
        <v>2354697.4900000002</v>
      </c>
      <c r="H41" s="20"/>
      <c r="I41" s="34"/>
    </row>
    <row r="42" spans="1:15" x14ac:dyDescent="0.2">
      <c r="C42" s="39" t="s">
        <v>42</v>
      </c>
      <c r="E42" s="24">
        <v>0</v>
      </c>
      <c r="F42" s="20"/>
      <c r="G42" s="24">
        <v>-89522.26</v>
      </c>
      <c r="H42" s="20"/>
      <c r="I42" s="34"/>
    </row>
    <row r="43" spans="1:15" x14ac:dyDescent="0.2">
      <c r="C43" s="39" t="s">
        <v>43</v>
      </c>
      <c r="E43" s="24">
        <v>382007.98</v>
      </c>
      <c r="F43" s="20"/>
      <c r="G43" s="24">
        <v>-1825254.83</v>
      </c>
      <c r="H43" s="20"/>
      <c r="I43" s="34"/>
    </row>
    <row r="44" spans="1:15" x14ac:dyDescent="0.2">
      <c r="C44" s="39" t="s">
        <v>44</v>
      </c>
      <c r="E44" s="24">
        <v>-165036.92000000001</v>
      </c>
      <c r="F44" s="20"/>
      <c r="G44" s="24">
        <v>-179212.75</v>
      </c>
      <c r="H44" s="20"/>
      <c r="I44" s="34"/>
    </row>
    <row r="45" spans="1:15" x14ac:dyDescent="0.2">
      <c r="E45" s="41"/>
      <c r="F45" s="20"/>
      <c r="G45" s="20"/>
      <c r="H45" s="20"/>
      <c r="I45" s="20"/>
    </row>
    <row r="46" spans="1:15" ht="12.75" x14ac:dyDescent="0.2">
      <c r="A46" s="4" t="s">
        <v>28</v>
      </c>
      <c r="E46" s="41"/>
      <c r="F46" s="20"/>
      <c r="G46" s="20"/>
      <c r="H46" s="20"/>
      <c r="I46" s="20"/>
    </row>
    <row r="47" spans="1:15" x14ac:dyDescent="0.2">
      <c r="B47" s="17" t="s">
        <v>29</v>
      </c>
      <c r="E47" s="41"/>
      <c r="F47" s="20"/>
      <c r="G47" s="20"/>
      <c r="H47" s="20"/>
      <c r="I47" s="20"/>
    </row>
    <row r="48" spans="1:15" x14ac:dyDescent="0.2">
      <c r="C48" s="7" t="s">
        <v>11</v>
      </c>
      <c r="E48" s="41">
        <v>81380731</v>
      </c>
      <c r="F48" s="20"/>
      <c r="G48" s="41">
        <v>90003490</v>
      </c>
      <c r="H48" s="42"/>
      <c r="I48" s="41">
        <f>E48-G48</f>
        <v>-8622759</v>
      </c>
      <c r="K48" s="21">
        <f>IF(G48=0,"n/a",IF(AND(I48/G48&lt;1,I48/G48&gt;-1),I48/G48,"n/a"))</f>
        <v>-9.5804718239259387E-2</v>
      </c>
    </row>
    <row r="49" spans="2:15" x14ac:dyDescent="0.2">
      <c r="C49" s="7" t="s">
        <v>12</v>
      </c>
      <c r="E49" s="41">
        <v>35196772</v>
      </c>
      <c r="F49" s="20"/>
      <c r="G49" s="41">
        <v>36755975</v>
      </c>
      <c r="H49" s="42"/>
      <c r="I49" s="41">
        <f>E49-G49</f>
        <v>-1559203</v>
      </c>
      <c r="K49" s="21">
        <f>IF(G49=0,"n/a",IF(AND(I49/G49&lt;1,I49/G49&gt;-1),I49/G49,"n/a"))</f>
        <v>-4.2420395595546029E-2</v>
      </c>
    </row>
    <row r="50" spans="2:15" x14ac:dyDescent="0.2">
      <c r="C50" s="7" t="s">
        <v>13</v>
      </c>
      <c r="E50" s="43">
        <v>2682910</v>
      </c>
      <c r="F50" s="20"/>
      <c r="G50" s="43">
        <v>2803220</v>
      </c>
      <c r="H50" s="42"/>
      <c r="I50" s="43">
        <f>E50-G50</f>
        <v>-120310</v>
      </c>
      <c r="K50" s="27">
        <f>IF(G50=0,"n/a",IF(AND(I50/G50&lt;1,I50/G50&gt;-1),I50/G50,"n/a"))</f>
        <v>-4.2918500866860256E-2</v>
      </c>
    </row>
    <row r="51" spans="2:15" ht="6.95" customHeight="1" x14ac:dyDescent="0.2">
      <c r="E51" s="41"/>
      <c r="F51" s="20"/>
      <c r="G51" s="41"/>
      <c r="H51" s="20"/>
      <c r="I51" s="41"/>
      <c r="K51" s="29"/>
      <c r="M51" s="33"/>
      <c r="N51" s="33"/>
      <c r="O51" s="33"/>
    </row>
    <row r="52" spans="2:15" x14ac:dyDescent="0.2">
      <c r="C52" s="7" t="s">
        <v>14</v>
      </c>
      <c r="E52" s="41">
        <f>SUM(E48:E50)</f>
        <v>119260413</v>
      </c>
      <c r="F52" s="20"/>
      <c r="G52" s="41">
        <f>SUM(G48:G50)</f>
        <v>129562685</v>
      </c>
      <c r="H52" s="42"/>
      <c r="I52" s="41">
        <f>E52-G52</f>
        <v>-10302272</v>
      </c>
      <c r="K52" s="21">
        <f>IF(G52=0,"n/a",IF(AND(I52/G52&lt;1,I52/G52&gt;-1),I52/G52,"n/a"))</f>
        <v>-7.9515734024808146E-2</v>
      </c>
    </row>
    <row r="53" spans="2:15" ht="6.95" customHeight="1" x14ac:dyDescent="0.2">
      <c r="E53" s="41"/>
      <c r="F53" s="20"/>
      <c r="G53" s="41"/>
      <c r="H53" s="20"/>
      <c r="I53" s="41"/>
      <c r="K53" s="29"/>
      <c r="M53" s="33"/>
      <c r="N53" s="33"/>
      <c r="O53" s="33"/>
    </row>
    <row r="54" spans="2:15" x14ac:dyDescent="0.2">
      <c r="B54" s="17" t="s">
        <v>30</v>
      </c>
      <c r="E54" s="41"/>
      <c r="F54" s="20"/>
      <c r="G54" s="41"/>
      <c r="H54" s="42"/>
      <c r="I54" s="41"/>
      <c r="K54" s="29"/>
    </row>
    <row r="55" spans="2:15" x14ac:dyDescent="0.2">
      <c r="C55" s="7" t="s">
        <v>16</v>
      </c>
      <c r="E55" s="41">
        <v>4529816</v>
      </c>
      <c r="F55" s="20"/>
      <c r="G55" s="41">
        <v>7139251</v>
      </c>
      <c r="H55" s="42"/>
      <c r="I55" s="41">
        <f>E55-G55</f>
        <v>-2609435</v>
      </c>
      <c r="K55" s="21">
        <f>IF(G55=0,"n/a",IF(AND(I55/G55&lt;1,I55/G55&gt;-1),I55/G55,"n/a"))</f>
        <v>-0.36550542907092076</v>
      </c>
    </row>
    <row r="56" spans="2:15" x14ac:dyDescent="0.2">
      <c r="C56" s="7" t="s">
        <v>17</v>
      </c>
      <c r="E56" s="43">
        <v>23714</v>
      </c>
      <c r="F56" s="20"/>
      <c r="G56" s="43">
        <v>152593</v>
      </c>
      <c r="H56" s="42"/>
      <c r="I56" s="43">
        <f>E56-G56</f>
        <v>-128879</v>
      </c>
      <c r="K56" s="27">
        <f>IF(G56=0,"n/a",IF(AND(I56/G56&lt;1,I56/G56&gt;-1),I56/G56,"n/a"))</f>
        <v>-0.8445931333678478</v>
      </c>
    </row>
    <row r="57" spans="2:15" ht="6.95" customHeight="1" x14ac:dyDescent="0.2">
      <c r="E57" s="41"/>
      <c r="F57" s="20"/>
      <c r="G57" s="41"/>
      <c r="H57" s="20"/>
      <c r="I57" s="41"/>
      <c r="K57" s="29"/>
      <c r="M57" s="33"/>
      <c r="N57" s="33"/>
      <c r="O57" s="33"/>
    </row>
    <row r="58" spans="2:15" x14ac:dyDescent="0.2">
      <c r="C58" s="7" t="s">
        <v>18</v>
      </c>
      <c r="E58" s="43">
        <f>SUM(E55:E56)</f>
        <v>4553530</v>
      </c>
      <c r="F58" s="20"/>
      <c r="G58" s="43">
        <f>SUM(G55:G56)</f>
        <v>7291844</v>
      </c>
      <c r="H58" s="42"/>
      <c r="I58" s="43">
        <f>E58-G58</f>
        <v>-2738314</v>
      </c>
      <c r="K58" s="27">
        <f>IF(G58=0,"n/a",IF(AND(I58/G58&lt;1,I58/G58&gt;-1),I58/G58,"n/a"))</f>
        <v>-0.37553107279859527</v>
      </c>
    </row>
    <row r="59" spans="2:15" ht="6.95" customHeight="1" x14ac:dyDescent="0.2">
      <c r="E59" s="41"/>
      <c r="F59" s="20"/>
      <c r="G59" s="41"/>
      <c r="H59" s="20"/>
      <c r="I59" s="41"/>
      <c r="K59" s="29"/>
      <c r="M59" s="33"/>
      <c r="N59" s="33"/>
      <c r="O59" s="33"/>
    </row>
    <row r="60" spans="2:15" x14ac:dyDescent="0.2">
      <c r="C60" s="7" t="s">
        <v>31</v>
      </c>
      <c r="E60" s="41">
        <f>E52+E58</f>
        <v>123813943</v>
      </c>
      <c r="F60" s="20"/>
      <c r="G60" s="41">
        <f>G52+G58</f>
        <v>136854529</v>
      </c>
      <c r="H60" s="42"/>
      <c r="I60" s="41">
        <f>E60-G60</f>
        <v>-13040586</v>
      </c>
      <c r="K60" s="21">
        <f>IF(G60=0,"n/a",IF(AND(I60/G60&lt;1,I60/G60&gt;-1),I60/G60,"n/a"))</f>
        <v>-9.5287938917973256E-2</v>
      </c>
    </row>
    <row r="61" spans="2:15" ht="6.95" customHeight="1" x14ac:dyDescent="0.2">
      <c r="E61" s="41"/>
      <c r="F61" s="20"/>
      <c r="G61" s="41"/>
      <c r="H61" s="20"/>
      <c r="I61" s="41"/>
      <c r="K61" s="29"/>
      <c r="M61" s="33"/>
      <c r="N61" s="33"/>
      <c r="O61" s="33"/>
    </row>
    <row r="62" spans="2:15" x14ac:dyDescent="0.2">
      <c r="B62" s="17" t="s">
        <v>32</v>
      </c>
      <c r="E62" s="41"/>
      <c r="F62" s="20"/>
      <c r="G62" s="41"/>
      <c r="H62" s="42"/>
      <c r="I62" s="41"/>
      <c r="K62" s="29"/>
    </row>
    <row r="63" spans="2:15" x14ac:dyDescent="0.2">
      <c r="C63" s="7" t="s">
        <v>21</v>
      </c>
      <c r="E63" s="41">
        <v>5026330</v>
      </c>
      <c r="F63" s="20"/>
      <c r="G63" s="41">
        <v>4717006</v>
      </c>
      <c r="H63" s="42"/>
      <c r="I63" s="41">
        <f>E63-G63</f>
        <v>309324</v>
      </c>
      <c r="K63" s="21">
        <f>IF(G63=0,"n/a",IF(AND(I63/G63&lt;1,I63/G63&gt;-1),I63/G63,"n/a"))</f>
        <v>6.5576342281523495E-2</v>
      </c>
    </row>
    <row r="64" spans="2:15" x14ac:dyDescent="0.2">
      <c r="C64" s="7" t="s">
        <v>22</v>
      </c>
      <c r="E64" s="43">
        <v>12089829</v>
      </c>
      <c r="F64" s="20"/>
      <c r="G64" s="43">
        <v>12293629</v>
      </c>
      <c r="H64" s="42"/>
      <c r="I64" s="43">
        <f>E64-G64</f>
        <v>-203800</v>
      </c>
      <c r="K64" s="27">
        <f>IF(G64=0,"n/a",IF(AND(I64/G64&lt;1,I64/G64&gt;-1),I64/G64,"n/a"))</f>
        <v>-1.6577692396606405E-2</v>
      </c>
    </row>
    <row r="65" spans="1:15" ht="6.95" customHeight="1" x14ac:dyDescent="0.2">
      <c r="E65" s="41"/>
      <c r="F65" s="20"/>
      <c r="G65" s="41"/>
      <c r="H65" s="20"/>
      <c r="I65" s="41"/>
      <c r="K65" s="29"/>
      <c r="M65" s="33"/>
      <c r="N65" s="33"/>
      <c r="O65" s="33"/>
    </row>
    <row r="66" spans="1:15" x14ac:dyDescent="0.2">
      <c r="C66" s="7" t="s">
        <v>23</v>
      </c>
      <c r="E66" s="43">
        <f>SUM(E63:E64)</f>
        <v>17116159</v>
      </c>
      <c r="F66" s="20"/>
      <c r="G66" s="43">
        <f>SUM(G63:G64)</f>
        <v>17010635</v>
      </c>
      <c r="H66" s="42"/>
      <c r="I66" s="43">
        <f>E66-G66</f>
        <v>105524</v>
      </c>
      <c r="K66" s="27">
        <f>IF(G66=0,"n/a",IF(AND(I66/G66&lt;1,I66/G66&gt;-1),I66/G66,"n/a"))</f>
        <v>6.203413335245862E-3</v>
      </c>
    </row>
    <row r="67" spans="1:15" ht="6.95" customHeight="1" x14ac:dyDescent="0.2">
      <c r="E67" s="41"/>
      <c r="F67" s="20"/>
      <c r="G67" s="41"/>
      <c r="H67" s="20"/>
      <c r="I67" s="41"/>
      <c r="K67" s="29"/>
      <c r="M67" s="33"/>
      <c r="N67" s="33"/>
      <c r="O67" s="33"/>
    </row>
    <row r="68" spans="1:15" ht="12.75" thickBot="1" x14ac:dyDescent="0.25">
      <c r="C68" s="7" t="s">
        <v>33</v>
      </c>
      <c r="E68" s="44">
        <f>E60+E66</f>
        <v>140930102</v>
      </c>
      <c r="F68" s="20"/>
      <c r="G68" s="44">
        <f>G60+G66</f>
        <v>153865164</v>
      </c>
      <c r="H68" s="42"/>
      <c r="I68" s="44">
        <f>E68-G68</f>
        <v>-12935062</v>
      </c>
      <c r="K68" s="38">
        <f>IF(G68=0,"n/a",IF(AND(I68/G68&lt;1,I68/G68&gt;-1),I68/G68,"n/a"))</f>
        <v>-8.4067515113427499E-2</v>
      </c>
    </row>
    <row r="69" spans="1:15" ht="12.75" thickTop="1" x14ac:dyDescent="0.2"/>
    <row r="70" spans="1:15" ht="12.75" customHeight="1" x14ac:dyDescent="0.25">
      <c r="A70" s="7" t="s">
        <v>3</v>
      </c>
      <c r="C70" s="45" t="s">
        <v>34</v>
      </c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 s="7" t="s">
        <v>3</v>
      </c>
    </row>
    <row r="72" spans="1:15" x14ac:dyDescent="0.2">
      <c r="A72" s="7" t="s">
        <v>3</v>
      </c>
    </row>
    <row r="73" spans="1:15" x14ac:dyDescent="0.2">
      <c r="A73" s="7" t="s">
        <v>3</v>
      </c>
    </row>
    <row r="74" spans="1:15" x14ac:dyDescent="0.2">
      <c r="A74" s="7" t="s">
        <v>3</v>
      </c>
    </row>
    <row r="75" spans="1:15" x14ac:dyDescent="0.2">
      <c r="A75" s="7" t="s">
        <v>3</v>
      </c>
    </row>
    <row r="76" spans="1:15" x14ac:dyDescent="0.2">
      <c r="A76" s="7" t="s">
        <v>3</v>
      </c>
    </row>
    <row r="77" spans="1:15" x14ac:dyDescent="0.2">
      <c r="A77" s="7" t="s">
        <v>3</v>
      </c>
    </row>
    <row r="78" spans="1:15" x14ac:dyDescent="0.2">
      <c r="A78" s="7" t="s">
        <v>3</v>
      </c>
    </row>
    <row r="79" spans="1:15" x14ac:dyDescent="0.2">
      <c r="A79" s="7" t="s">
        <v>3</v>
      </c>
    </row>
    <row r="80" spans="1:15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Q22" sqref="Q22"/>
    </sheetView>
  </sheetViews>
  <sheetFormatPr defaultColWidth="9.140625"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7.7109375" style="8" customWidth="1"/>
    <col min="14" max="14" width="0.85546875" style="8" customWidth="1"/>
    <col min="15" max="15" width="7.7109375" style="8" customWidth="1"/>
    <col min="16" max="16384" width="9.140625" style="7"/>
  </cols>
  <sheetData>
    <row r="1" spans="1:15" s="1" customFormat="1" ht="15" x14ac:dyDescent="0.25">
      <c r="E1" s="2" t="s">
        <v>0</v>
      </c>
      <c r="F1" s="2"/>
      <c r="G1" s="2"/>
      <c r="H1" s="2"/>
      <c r="I1" s="2"/>
      <c r="J1" s="2"/>
      <c r="K1" s="2"/>
      <c r="M1" s="3"/>
      <c r="N1" s="3"/>
      <c r="O1" s="3"/>
    </row>
    <row r="2" spans="1:15" s="1" customFormat="1" ht="15" x14ac:dyDescent="0.25">
      <c r="E2" s="2" t="s">
        <v>1</v>
      </c>
      <c r="F2" s="2"/>
      <c r="G2" s="2"/>
      <c r="H2" s="2"/>
      <c r="I2" s="2"/>
      <c r="J2" s="2"/>
      <c r="K2" s="2"/>
      <c r="M2" s="3"/>
      <c r="N2" s="3"/>
      <c r="O2" s="3"/>
    </row>
    <row r="3" spans="1:15" s="1" customFormat="1" ht="15" x14ac:dyDescent="0.25">
      <c r="E3" s="2" t="s">
        <v>46</v>
      </c>
      <c r="F3" s="2"/>
      <c r="G3" s="2"/>
      <c r="H3" s="2"/>
      <c r="I3" s="2"/>
      <c r="J3" s="2"/>
      <c r="K3" s="2"/>
      <c r="M3" s="3"/>
      <c r="N3" s="3"/>
      <c r="O3" s="3"/>
    </row>
    <row r="4" spans="1:15" s="4" customFormat="1" ht="12.75" x14ac:dyDescent="0.2">
      <c r="E4" s="5" t="s">
        <v>2</v>
      </c>
      <c r="F4" s="5"/>
      <c r="G4" s="5"/>
      <c r="H4" s="5"/>
      <c r="I4" s="5"/>
      <c r="J4" s="5"/>
      <c r="K4" s="5"/>
      <c r="M4" s="6"/>
      <c r="N4" s="6"/>
      <c r="O4" s="6"/>
    </row>
    <row r="5" spans="1:15" x14ac:dyDescent="0.2">
      <c r="A5" s="7" t="s">
        <v>3</v>
      </c>
    </row>
    <row r="6" spans="1:15" s="9" customFormat="1" ht="12.75" x14ac:dyDescent="0.2">
      <c r="A6" s="9" t="s">
        <v>3</v>
      </c>
      <c r="I6" s="10" t="s">
        <v>36</v>
      </c>
      <c r="J6" s="10"/>
      <c r="K6" s="10"/>
      <c r="M6" s="11" t="s">
        <v>4</v>
      </c>
      <c r="N6" s="11"/>
      <c r="O6" s="11"/>
    </row>
    <row r="7" spans="1:15" s="9" customFormat="1" ht="12.75" x14ac:dyDescent="0.2">
      <c r="E7" s="12" t="s">
        <v>5</v>
      </c>
      <c r="G7" s="12" t="s">
        <v>5</v>
      </c>
      <c r="I7" s="12"/>
      <c r="K7" s="13"/>
      <c r="M7" s="13"/>
      <c r="N7" s="14"/>
      <c r="O7" s="13"/>
    </row>
    <row r="8" spans="1:15" s="9" customFormat="1" ht="12.75" x14ac:dyDescent="0.2">
      <c r="A8" s="4" t="s">
        <v>6</v>
      </c>
      <c r="E8" s="15">
        <v>2022</v>
      </c>
      <c r="G8" s="15">
        <f>E8-1</f>
        <v>2021</v>
      </c>
      <c r="I8" s="15" t="s">
        <v>8</v>
      </c>
      <c r="K8" s="16" t="s">
        <v>9</v>
      </c>
      <c r="M8" s="16">
        <f>E8</f>
        <v>2022</v>
      </c>
      <c r="N8" s="14"/>
      <c r="O8" s="16">
        <f>G8</f>
        <v>2021</v>
      </c>
    </row>
    <row r="9" spans="1:15" x14ac:dyDescent="0.2">
      <c r="B9" s="17" t="s">
        <v>10</v>
      </c>
    </row>
    <row r="10" spans="1:15" x14ac:dyDescent="0.2">
      <c r="C10" s="7" t="s">
        <v>11</v>
      </c>
      <c r="E10" s="18">
        <v>82806064.060000002</v>
      </c>
      <c r="F10" s="19"/>
      <c r="G10" s="18">
        <v>85601946.680000007</v>
      </c>
      <c r="H10" s="20"/>
      <c r="I10" s="18">
        <f>E10-G10</f>
        <v>-2795882.6200000048</v>
      </c>
      <c r="K10" s="21">
        <f>IF(G10=0,"n/a",IF(AND(I10/G10&lt;1,I10/G10&gt;-1),I10/G10,"n/a"))</f>
        <v>-3.2661437367209237E-2</v>
      </c>
      <c r="M10" s="22">
        <f>IF(E48=0,"n/a",E10/E48)</f>
        <v>1.2018489768768854</v>
      </c>
      <c r="N10" s="23"/>
      <c r="O10" s="22">
        <f>IF(G48=0,"n/a",G10/G48)</f>
        <v>1.0913093121728172</v>
      </c>
    </row>
    <row r="11" spans="1:15" x14ac:dyDescent="0.2">
      <c r="C11" s="7" t="s">
        <v>12</v>
      </c>
      <c r="E11" s="24">
        <v>32177769.129999999</v>
      </c>
      <c r="F11" s="20"/>
      <c r="G11" s="24">
        <v>31492540.989999998</v>
      </c>
      <c r="H11" s="20"/>
      <c r="I11" s="24">
        <f>E11-G11</f>
        <v>685228.1400000006</v>
      </c>
      <c r="K11" s="21">
        <f>IF(G11=0,"n/a",IF(AND(I11/G11&lt;1,I11/G11&gt;-1),I11/G11,"n/a"))</f>
        <v>2.1758426549880014E-2</v>
      </c>
      <c r="M11" s="25">
        <f>IF(E49=0,"n/a",E11/E49)</f>
        <v>1.0531511343924487</v>
      </c>
      <c r="N11" s="23"/>
      <c r="O11" s="25">
        <f>IF(G49=0,"n/a",G11/G49)</f>
        <v>0.93044562710919565</v>
      </c>
    </row>
    <row r="12" spans="1:15" x14ac:dyDescent="0.2">
      <c r="C12" s="7" t="s">
        <v>13</v>
      </c>
      <c r="E12" s="26">
        <v>2374379.33</v>
      </c>
      <c r="F12" s="20"/>
      <c r="G12" s="26">
        <v>2347981.89</v>
      </c>
      <c r="H12" s="20"/>
      <c r="I12" s="26">
        <f>E12-G12</f>
        <v>26397.439999999944</v>
      </c>
      <c r="K12" s="27">
        <f>IF(G12=0,"n/a",IF(AND(I12/G12&lt;1,I12/G12&gt;-1),I12/G12,"n/a"))</f>
        <v>1.1242608008360721E-2</v>
      </c>
      <c r="M12" s="28">
        <f>IF(E50=0,"n/a",E12/E50)</f>
        <v>0.90666622753457504</v>
      </c>
      <c r="N12" s="23"/>
      <c r="O12" s="28">
        <f>IF(G50=0,"n/a",G12/G50)</f>
        <v>0.84280729141614974</v>
      </c>
    </row>
    <row r="13" spans="1:15" ht="6.95" customHeight="1" x14ac:dyDescent="0.2">
      <c r="E13" s="24"/>
      <c r="F13" s="20"/>
      <c r="G13" s="24"/>
      <c r="H13" s="20"/>
      <c r="I13" s="24"/>
      <c r="K13" s="29"/>
      <c r="M13" s="23"/>
      <c r="N13" s="23"/>
      <c r="O13" s="23"/>
    </row>
    <row r="14" spans="1:15" x14ac:dyDescent="0.2">
      <c r="C14" s="7" t="s">
        <v>14</v>
      </c>
      <c r="E14" s="24">
        <f>SUM(E10:E12)</f>
        <v>117358212.52</v>
      </c>
      <c r="F14" s="20"/>
      <c r="G14" s="24">
        <f>SUM(G10:G12)</f>
        <v>119442469.56</v>
      </c>
      <c r="H14" s="20"/>
      <c r="I14" s="24">
        <f>E14-G14</f>
        <v>-2084257.0400000066</v>
      </c>
      <c r="K14" s="21">
        <f>IF(G14=0,"n/a",IF(AND(I14/G14&lt;1,I14/G14&gt;-1),I14/G14,"n/a"))</f>
        <v>-1.7449882338149526E-2</v>
      </c>
      <c r="M14" s="25">
        <f>IF(E52=0,"n/a",E14/E52)</f>
        <v>1.1497648047576847</v>
      </c>
      <c r="N14" s="23"/>
      <c r="O14" s="25">
        <f>IF(G52=0,"n/a",G14/G52)</f>
        <v>1.0379775169020029</v>
      </c>
    </row>
    <row r="15" spans="1:15" ht="6.95" customHeight="1" x14ac:dyDescent="0.2">
      <c r="E15" s="24"/>
      <c r="F15" s="20"/>
      <c r="G15" s="24"/>
      <c r="H15" s="20"/>
      <c r="I15" s="24"/>
      <c r="K15" s="29"/>
      <c r="M15" s="23"/>
      <c r="N15" s="23"/>
      <c r="O15" s="23"/>
    </row>
    <row r="16" spans="1:15" x14ac:dyDescent="0.2">
      <c r="B16" s="17" t="s">
        <v>15</v>
      </c>
      <c r="E16" s="24"/>
      <c r="F16" s="20"/>
      <c r="G16" s="24"/>
      <c r="H16" s="20"/>
      <c r="I16" s="24"/>
      <c r="K16" s="29"/>
      <c r="M16" s="23"/>
      <c r="N16" s="23"/>
      <c r="O16" s="23"/>
    </row>
    <row r="17" spans="2:15" x14ac:dyDescent="0.2">
      <c r="C17" s="7" t="s">
        <v>16</v>
      </c>
      <c r="E17" s="24">
        <v>3330636.55</v>
      </c>
      <c r="F17" s="20"/>
      <c r="G17" s="24">
        <v>1562901.24</v>
      </c>
      <c r="H17" s="20"/>
      <c r="I17" s="24">
        <f>E17-G17</f>
        <v>1767735.3099999998</v>
      </c>
      <c r="K17" s="21" t="str">
        <f>IF(G17=0,"n/a",IF(AND(I17/G17&lt;1,I17/G17&gt;-1),I17/G17,"n/a"))</f>
        <v>n/a</v>
      </c>
      <c r="M17" s="25">
        <f>IF(E55=0,"n/a",E17/E55)</f>
        <v>0.54131149009036705</v>
      </c>
      <c r="N17" s="23"/>
      <c r="O17" s="25">
        <f>IF(G55=0,"n/a",G17/G55)</f>
        <v>0.54608918482915203</v>
      </c>
    </row>
    <row r="18" spans="2:15" x14ac:dyDescent="0.2">
      <c r="C18" s="7" t="s">
        <v>17</v>
      </c>
      <c r="E18" s="26">
        <v>114317.25</v>
      </c>
      <c r="F18" s="30"/>
      <c r="G18" s="26">
        <v>461117.98</v>
      </c>
      <c r="H18" s="31"/>
      <c r="I18" s="26">
        <f>E18-G18</f>
        <v>-346800.73</v>
      </c>
      <c r="K18" s="27">
        <f>IF(G18=0,"n/a",IF(AND(I18/G18&lt;1,I18/G18&gt;-1),I18/G18,"n/a"))</f>
        <v>-0.75208676530028173</v>
      </c>
      <c r="M18" s="28">
        <f>IF(E56=0,"n/a",E18/E56)</f>
        <v>0.58836040515085075</v>
      </c>
      <c r="N18" s="23"/>
      <c r="O18" s="28">
        <f>IF(G56=0,"n/a",G18/G56)</f>
        <v>0.47916526036644164</v>
      </c>
    </row>
    <row r="19" spans="2:15" ht="6.95" customHeight="1" x14ac:dyDescent="0.2">
      <c r="E19" s="24"/>
      <c r="F19" s="32"/>
      <c r="G19" s="24"/>
      <c r="H19" s="32"/>
      <c r="I19" s="24"/>
      <c r="K19" s="29"/>
      <c r="M19" s="23"/>
      <c r="N19" s="23"/>
      <c r="O19" s="23"/>
    </row>
    <row r="20" spans="2:15" x14ac:dyDescent="0.2">
      <c r="C20" s="7" t="s">
        <v>18</v>
      </c>
      <c r="E20" s="26">
        <f>SUM(E17:E18)</f>
        <v>3444953.8</v>
      </c>
      <c r="F20" s="30"/>
      <c r="G20" s="26">
        <f>SUM(G17:G18)</f>
        <v>2024019.22</v>
      </c>
      <c r="H20" s="31"/>
      <c r="I20" s="26">
        <f>E20-G20</f>
        <v>1420934.5799999998</v>
      </c>
      <c r="K20" s="27">
        <f>IF(G20=0,"n/a",IF(AND(I20/G20&lt;1,I20/G20&gt;-1),I20/G20,"n/a"))</f>
        <v>0.70203611011164202</v>
      </c>
      <c r="M20" s="28">
        <f>IF(E58=0,"n/a",E20/E58)</f>
        <v>0.54275173304764301</v>
      </c>
      <c r="N20" s="23"/>
      <c r="O20" s="28">
        <f>IF(G58=0,"n/a",G20/G58)</f>
        <v>0.52924874847195258</v>
      </c>
    </row>
    <row r="21" spans="2:15" ht="6.95" customHeight="1" x14ac:dyDescent="0.2">
      <c r="E21" s="24"/>
      <c r="F21" s="32"/>
      <c r="G21" s="24"/>
      <c r="H21" s="32"/>
      <c r="I21" s="24"/>
      <c r="K21" s="29"/>
      <c r="M21" s="23"/>
      <c r="N21" s="23"/>
      <c r="O21" s="23"/>
    </row>
    <row r="22" spans="2:15" x14ac:dyDescent="0.2">
      <c r="C22" s="7" t="s">
        <v>19</v>
      </c>
      <c r="E22" s="24">
        <f>E14+E20</f>
        <v>120803166.31999999</v>
      </c>
      <c r="F22" s="32"/>
      <c r="G22" s="24">
        <f>G14+G20</f>
        <v>121466488.78</v>
      </c>
      <c r="H22" s="32"/>
      <c r="I22" s="24">
        <f>E22-G22</f>
        <v>-663322.46000000834</v>
      </c>
      <c r="K22" s="21">
        <f>IF(G22=0,"n/a",IF(AND(I22/G22&lt;1,I22/G22&gt;-1),I22/G22,"n/a"))</f>
        <v>-5.46095031364097E-3</v>
      </c>
      <c r="M22" s="25">
        <f>IF(E60=0,"n/a",E22/E60)</f>
        <v>1.1142281902581468</v>
      </c>
      <c r="N22" s="23"/>
      <c r="O22" s="25">
        <f>IF(G60=0,"n/a",G22/G60)</f>
        <v>1.0216141928795057</v>
      </c>
    </row>
    <row r="23" spans="2:15" ht="6.95" customHeight="1" x14ac:dyDescent="0.2">
      <c r="E23" s="24"/>
      <c r="F23" s="32"/>
      <c r="G23" s="24"/>
      <c r="H23" s="32"/>
      <c r="I23" s="24"/>
      <c r="K23" s="29"/>
      <c r="M23" s="23"/>
      <c r="N23" s="23"/>
      <c r="O23" s="23"/>
    </row>
    <row r="24" spans="2:15" x14ac:dyDescent="0.2">
      <c r="B24" s="17" t="s">
        <v>20</v>
      </c>
      <c r="E24" s="24"/>
      <c r="F24" s="32"/>
      <c r="G24" s="24"/>
      <c r="H24" s="32"/>
      <c r="I24" s="24"/>
      <c r="K24" s="29"/>
      <c r="M24" s="23"/>
      <c r="N24" s="23"/>
      <c r="O24" s="23"/>
    </row>
    <row r="25" spans="2:15" x14ac:dyDescent="0.2">
      <c r="C25" s="7" t="s">
        <v>21</v>
      </c>
      <c r="E25" s="24">
        <v>555824.25</v>
      </c>
      <c r="F25" s="32"/>
      <c r="G25" s="24">
        <v>469560.82</v>
      </c>
      <c r="H25" s="32"/>
      <c r="I25" s="24">
        <f>E25-G25</f>
        <v>86263.43</v>
      </c>
      <c r="K25" s="21">
        <f>IF(G25=0,"n/a",IF(AND(I25/G25&lt;1,I25/G25&gt;-1),I25/G25,"n/a"))</f>
        <v>0.1837108768998231</v>
      </c>
      <c r="M25" s="25">
        <f>IF(E63=0,"n/a",E25/E63)</f>
        <v>9.8066257645764418E-2</v>
      </c>
      <c r="N25" s="23"/>
      <c r="O25" s="25">
        <f>IF(G63=0,"n/a",G25/G63)</f>
        <v>9.224538218922293E-2</v>
      </c>
    </row>
    <row r="26" spans="2:15" x14ac:dyDescent="0.2">
      <c r="C26" s="7" t="s">
        <v>22</v>
      </c>
      <c r="E26" s="26">
        <v>1054503.6499999999</v>
      </c>
      <c r="F26" s="30"/>
      <c r="G26" s="26">
        <v>1025771.76</v>
      </c>
      <c r="H26" s="31"/>
      <c r="I26" s="26">
        <f>E26-G26</f>
        <v>28731.889999999898</v>
      </c>
      <c r="K26" s="27">
        <f>IF(G26=0,"n/a",IF(AND(I26/G26&lt;1,I26/G26&gt;-1),I26/G26,"n/a"))</f>
        <v>2.8010022424481539E-2</v>
      </c>
      <c r="M26" s="28">
        <f>IF(E64=0,"n/a",E26/E64)</f>
        <v>5.8955502754517899E-2</v>
      </c>
      <c r="N26" s="23"/>
      <c r="O26" s="28">
        <f>IF(G64=0,"n/a",G26/G64)</f>
        <v>5.5780602726603519E-2</v>
      </c>
    </row>
    <row r="27" spans="2:15" ht="6.95" customHeight="1" x14ac:dyDescent="0.2">
      <c r="E27" s="24"/>
      <c r="F27" s="32"/>
      <c r="G27" s="24"/>
      <c r="H27" s="32"/>
      <c r="I27" s="24"/>
      <c r="K27" s="29"/>
      <c r="M27" s="23"/>
      <c r="N27" s="23"/>
      <c r="O27" s="23"/>
    </row>
    <row r="28" spans="2:15" x14ac:dyDescent="0.2">
      <c r="C28" s="7" t="s">
        <v>23</v>
      </c>
      <c r="E28" s="26">
        <f>SUM(E25:E26)</f>
        <v>1610327.9</v>
      </c>
      <c r="F28" s="30"/>
      <c r="G28" s="26">
        <f>SUM(G25:G26)</f>
        <v>1495332.58</v>
      </c>
      <c r="H28" s="31"/>
      <c r="I28" s="26">
        <f>E28-G28</f>
        <v>114995.31999999983</v>
      </c>
      <c r="K28" s="27">
        <f>IF(G28=0,"n/a",IF(AND(I28/G28&lt;1,I28/G28&gt;-1),I28/G28,"n/a"))</f>
        <v>7.6902838564515075E-2</v>
      </c>
      <c r="M28" s="28">
        <f>IF(E66=0,"n/a",E28/E66)</f>
        <v>6.8366687714507213E-2</v>
      </c>
      <c r="N28" s="23"/>
      <c r="O28" s="28">
        <f>IF(G66=0,"n/a",G28/G66)</f>
        <v>6.3686068297848564E-2</v>
      </c>
    </row>
    <row r="29" spans="2:15" ht="6.95" customHeight="1" x14ac:dyDescent="0.2">
      <c r="E29" s="24"/>
      <c r="F29" s="32"/>
      <c r="G29" s="24"/>
      <c r="H29" s="32"/>
      <c r="I29" s="24"/>
      <c r="K29" s="29"/>
      <c r="M29" s="23"/>
      <c r="N29" s="23"/>
      <c r="O29" s="23"/>
    </row>
    <row r="30" spans="2:15" x14ac:dyDescent="0.2">
      <c r="C30" s="7" t="s">
        <v>24</v>
      </c>
      <c r="E30" s="24">
        <f>E22+E28</f>
        <v>122413494.22</v>
      </c>
      <c r="F30" s="32"/>
      <c r="G30" s="24">
        <f>G22+G28</f>
        <v>122961821.36</v>
      </c>
      <c r="H30" s="32"/>
      <c r="I30" s="24">
        <f>E30-G30</f>
        <v>-548327.1400000006</v>
      </c>
      <c r="K30" s="21">
        <f>IF(G30=0,"n/a",IF(AND(I30/G30&lt;1,I30/G30&gt;-1),I30/G30,"n/a"))</f>
        <v>-4.4593283828696911E-3</v>
      </c>
      <c r="M30" s="22">
        <f>IF(E68=0,"n/a",E30/E68)</f>
        <v>0.92756488214874788</v>
      </c>
      <c r="N30" s="23"/>
      <c r="O30" s="22">
        <f>IF(G68=0,"n/a",G30/G68)</f>
        <v>0.86363920116018122</v>
      </c>
    </row>
    <row r="31" spans="2:15" ht="6.95" customHeight="1" x14ac:dyDescent="0.2">
      <c r="E31" s="24"/>
      <c r="F31" s="32"/>
      <c r="G31" s="24"/>
      <c r="H31" s="32"/>
      <c r="I31" s="24"/>
      <c r="K31" s="29"/>
      <c r="M31" s="33"/>
      <c r="N31" s="33"/>
      <c r="O31" s="33"/>
    </row>
    <row r="32" spans="2:15" x14ac:dyDescent="0.2">
      <c r="B32" s="7" t="s">
        <v>25</v>
      </c>
      <c r="E32" s="24">
        <v>1645219.47</v>
      </c>
      <c r="F32" s="32"/>
      <c r="G32" s="24">
        <v>-2259380.35</v>
      </c>
      <c r="H32" s="32"/>
      <c r="I32" s="24">
        <f>E32-G32</f>
        <v>3904599.8200000003</v>
      </c>
      <c r="K32" s="21" t="str">
        <f>IF(G32=0,"n/a",IF(AND(I32/G32&lt;1,I32/G32&gt;-1),I32/G32,"n/a"))</f>
        <v>n/a</v>
      </c>
      <c r="M32" s="33"/>
      <c r="N32" s="33"/>
      <c r="O32" s="33"/>
    </row>
    <row r="33" spans="1:15" x14ac:dyDescent="0.2">
      <c r="B33" s="7" t="s">
        <v>26</v>
      </c>
      <c r="E33" s="26">
        <v>1549111.61</v>
      </c>
      <c r="F33" s="30"/>
      <c r="G33" s="26">
        <v>828527.99</v>
      </c>
      <c r="H33" s="31"/>
      <c r="I33" s="26">
        <f>E33-G33</f>
        <v>720583.62000000011</v>
      </c>
      <c r="K33" s="27">
        <f>IF(G33=0,"n/a",IF(AND(I33/G33&lt;1,I33/G33&gt;-1),I33/G33,"n/a"))</f>
        <v>0.86971548179078428</v>
      </c>
    </row>
    <row r="34" spans="1:15" ht="6.95" customHeight="1" x14ac:dyDescent="0.2">
      <c r="E34" s="34"/>
      <c r="F34" s="32"/>
      <c r="G34" s="34"/>
      <c r="H34" s="32"/>
      <c r="I34" s="34"/>
      <c r="K34" s="35"/>
      <c r="M34" s="33"/>
      <c r="N34" s="33"/>
      <c r="O34" s="33"/>
    </row>
    <row r="35" spans="1:15" ht="12.75" thickBot="1" x14ac:dyDescent="0.25">
      <c r="C35" s="7" t="s">
        <v>27</v>
      </c>
      <c r="E35" s="36">
        <f>SUM(E30:E33)</f>
        <v>125607825.3</v>
      </c>
      <c r="F35" s="37"/>
      <c r="G35" s="36">
        <f>SUM(G30:G33)</f>
        <v>121530969</v>
      </c>
      <c r="H35" s="32"/>
      <c r="I35" s="36">
        <f>E35-G35</f>
        <v>4076856.299999997</v>
      </c>
      <c r="K35" s="38">
        <f>IF(G35=0,"n/a",IF(AND(I35/G35&lt;1,I35/G35&gt;-1),I35/G35,"n/a"))</f>
        <v>3.354582238211231E-2</v>
      </c>
    </row>
    <row r="36" spans="1:15" ht="12.75" thickTop="1" x14ac:dyDescent="0.2">
      <c r="E36" s="34"/>
      <c r="F36" s="32"/>
      <c r="G36" s="34"/>
      <c r="H36" s="20"/>
      <c r="I36" s="34"/>
    </row>
    <row r="37" spans="1:15" x14ac:dyDescent="0.2">
      <c r="C37" s="39" t="s">
        <v>37</v>
      </c>
      <c r="E37" s="18">
        <v>6365562.3499999996</v>
      </c>
      <c r="F37" s="18"/>
      <c r="G37" s="18">
        <v>5980397.25</v>
      </c>
      <c r="H37" s="20"/>
      <c r="I37" s="34"/>
    </row>
    <row r="38" spans="1:15" x14ac:dyDescent="0.2">
      <c r="C38" s="39" t="s">
        <v>38</v>
      </c>
      <c r="E38" s="24">
        <v>2167950.84</v>
      </c>
      <c r="F38" s="34"/>
      <c r="G38" s="24">
        <v>2578327.31</v>
      </c>
      <c r="H38" s="20"/>
      <c r="I38" s="34"/>
    </row>
    <row r="39" spans="1:15" x14ac:dyDescent="0.2">
      <c r="C39" s="39" t="s">
        <v>39</v>
      </c>
      <c r="E39" s="24">
        <v>356679.81</v>
      </c>
      <c r="F39" s="20"/>
      <c r="G39" s="24">
        <v>763904.79</v>
      </c>
      <c r="H39" s="20"/>
      <c r="I39" s="34"/>
    </row>
    <row r="40" spans="1:15" x14ac:dyDescent="0.2">
      <c r="C40" s="39" t="s">
        <v>40</v>
      </c>
      <c r="E40" s="24">
        <v>2430953.08</v>
      </c>
      <c r="F40" s="20"/>
      <c r="G40" s="24">
        <v>2327309.63</v>
      </c>
      <c r="H40" s="20"/>
      <c r="I40" s="34"/>
    </row>
    <row r="41" spans="1:15" x14ac:dyDescent="0.2">
      <c r="C41" s="39" t="s">
        <v>41</v>
      </c>
      <c r="E41" s="24">
        <v>2427668.3199999998</v>
      </c>
      <c r="F41" s="20"/>
      <c r="G41" s="24">
        <v>2116978.4</v>
      </c>
      <c r="H41" s="20"/>
      <c r="I41" s="34"/>
    </row>
    <row r="42" spans="1:15" x14ac:dyDescent="0.2">
      <c r="C42" s="39" t="s">
        <v>42</v>
      </c>
      <c r="E42" s="24">
        <v>0</v>
      </c>
      <c r="F42" s="20"/>
      <c r="G42" s="24">
        <v>-80403.77</v>
      </c>
      <c r="H42" s="20"/>
      <c r="I42" s="34"/>
    </row>
    <row r="43" spans="1:15" x14ac:dyDescent="0.2">
      <c r="C43" s="39" t="s">
        <v>43</v>
      </c>
      <c r="E43" s="24">
        <v>335471.28000000003</v>
      </c>
      <c r="F43" s="20"/>
      <c r="G43" s="24">
        <v>-1636143.64</v>
      </c>
      <c r="H43" s="20"/>
      <c r="I43" s="34"/>
    </row>
    <row r="44" spans="1:15" x14ac:dyDescent="0.2">
      <c r="C44" s="39" t="s">
        <v>44</v>
      </c>
      <c r="E44" s="24">
        <v>-142916.57999999999</v>
      </c>
      <c r="F44" s="20"/>
      <c r="G44" s="24">
        <v>-160536.76</v>
      </c>
      <c r="H44" s="20"/>
      <c r="I44" s="34"/>
    </row>
    <row r="45" spans="1:15" x14ac:dyDescent="0.2">
      <c r="E45" s="41"/>
      <c r="F45" s="20"/>
      <c r="G45" s="20"/>
      <c r="H45" s="20"/>
      <c r="I45" s="20"/>
    </row>
    <row r="46" spans="1:15" ht="12.75" x14ac:dyDescent="0.2">
      <c r="A46" s="4" t="s">
        <v>28</v>
      </c>
      <c r="E46" s="41"/>
      <c r="F46" s="20"/>
      <c r="G46" s="20"/>
      <c r="H46" s="20"/>
      <c r="I46" s="20"/>
    </row>
    <row r="47" spans="1:15" x14ac:dyDescent="0.2">
      <c r="B47" s="17" t="s">
        <v>29</v>
      </c>
      <c r="E47" s="41"/>
      <c r="F47" s="20"/>
      <c r="G47" s="20"/>
      <c r="H47" s="20"/>
      <c r="I47" s="20"/>
    </row>
    <row r="48" spans="1:15" x14ac:dyDescent="0.2">
      <c r="C48" s="7" t="s">
        <v>11</v>
      </c>
      <c r="E48" s="41">
        <v>68898893</v>
      </c>
      <c r="F48" s="20"/>
      <c r="G48" s="41">
        <v>78439674</v>
      </c>
      <c r="H48" s="42"/>
      <c r="I48" s="41">
        <f>E48-G48</f>
        <v>-9540781</v>
      </c>
      <c r="K48" s="21">
        <f>IF(G48=0,"n/a",IF(AND(I48/G48&lt;1,I48/G48&gt;-1),I48/G48,"n/a"))</f>
        <v>-0.12163208378453995</v>
      </c>
    </row>
    <row r="49" spans="2:15" x14ac:dyDescent="0.2">
      <c r="C49" s="7" t="s">
        <v>12</v>
      </c>
      <c r="E49" s="41">
        <v>30553800</v>
      </c>
      <c r="F49" s="20"/>
      <c r="G49" s="41">
        <v>33846729</v>
      </c>
      <c r="H49" s="42"/>
      <c r="I49" s="41">
        <f>E49-G49</f>
        <v>-3292929</v>
      </c>
      <c r="K49" s="21">
        <f>IF(G49=0,"n/a",IF(AND(I49/G49&lt;1,I49/G49&gt;-1),I49/G49,"n/a"))</f>
        <v>-9.7289430833921942E-2</v>
      </c>
    </row>
    <row r="50" spans="2:15" x14ac:dyDescent="0.2">
      <c r="C50" s="7" t="s">
        <v>13</v>
      </c>
      <c r="E50" s="43">
        <v>2618802</v>
      </c>
      <c r="F50" s="20"/>
      <c r="G50" s="43">
        <v>2785906</v>
      </c>
      <c r="H50" s="42"/>
      <c r="I50" s="43">
        <f>E50-G50</f>
        <v>-167104</v>
      </c>
      <c r="K50" s="27">
        <f>IF(G50=0,"n/a",IF(AND(I50/G50&lt;1,I50/G50&gt;-1),I50/G50,"n/a"))</f>
        <v>-5.9981923295330135E-2</v>
      </c>
    </row>
    <row r="51" spans="2:15" ht="6.95" customHeight="1" x14ac:dyDescent="0.2">
      <c r="E51" s="41"/>
      <c r="F51" s="20"/>
      <c r="G51" s="41"/>
      <c r="H51" s="20"/>
      <c r="I51" s="41"/>
      <c r="K51" s="29"/>
      <c r="M51" s="33"/>
      <c r="N51" s="33"/>
      <c r="O51" s="33"/>
    </row>
    <row r="52" spans="2:15" x14ac:dyDescent="0.2">
      <c r="C52" s="7" t="s">
        <v>14</v>
      </c>
      <c r="E52" s="41">
        <f>SUM(E48:E50)</f>
        <v>102071495</v>
      </c>
      <c r="F52" s="20"/>
      <c r="G52" s="41">
        <f>SUM(G48:G50)</f>
        <v>115072309</v>
      </c>
      <c r="H52" s="42"/>
      <c r="I52" s="41">
        <f>E52-G52</f>
        <v>-13000814</v>
      </c>
      <c r="K52" s="21">
        <f>IF(G52=0,"n/a",IF(AND(I52/G52&lt;1,I52/G52&gt;-1),I52/G52,"n/a"))</f>
        <v>-0.11297951794814511</v>
      </c>
    </row>
    <row r="53" spans="2:15" ht="6.95" customHeight="1" x14ac:dyDescent="0.2">
      <c r="E53" s="41"/>
      <c r="F53" s="20"/>
      <c r="G53" s="41"/>
      <c r="H53" s="20"/>
      <c r="I53" s="41"/>
      <c r="K53" s="29"/>
      <c r="M53" s="33"/>
      <c r="N53" s="33"/>
      <c r="O53" s="33"/>
    </row>
    <row r="54" spans="2:15" x14ac:dyDescent="0.2">
      <c r="B54" s="17" t="s">
        <v>30</v>
      </c>
      <c r="E54" s="41"/>
      <c r="F54" s="20"/>
      <c r="G54" s="41"/>
      <c r="H54" s="42"/>
      <c r="I54" s="41"/>
      <c r="K54" s="29"/>
    </row>
    <row r="55" spans="2:15" x14ac:dyDescent="0.2">
      <c r="C55" s="7" t="s">
        <v>16</v>
      </c>
      <c r="E55" s="41">
        <v>6152902</v>
      </c>
      <c r="F55" s="20"/>
      <c r="G55" s="41">
        <v>2861989</v>
      </c>
      <c r="H55" s="42"/>
      <c r="I55" s="41">
        <f>E55-G55</f>
        <v>3290913</v>
      </c>
      <c r="K55" s="21" t="str">
        <f>IF(G55=0,"n/a",IF(AND(I55/G55&lt;1,I55/G55&gt;-1),I55/G55,"n/a"))</f>
        <v>n/a</v>
      </c>
    </row>
    <row r="56" spans="2:15" x14ac:dyDescent="0.2">
      <c r="C56" s="7" t="s">
        <v>17</v>
      </c>
      <c r="E56" s="43">
        <v>194298</v>
      </c>
      <c r="F56" s="20"/>
      <c r="G56" s="43">
        <v>962336</v>
      </c>
      <c r="H56" s="42"/>
      <c r="I56" s="43">
        <f>E56-G56</f>
        <v>-768038</v>
      </c>
      <c r="K56" s="27">
        <f>IF(G56=0,"n/a",IF(AND(I56/G56&lt;1,I56/G56&gt;-1),I56/G56,"n/a"))</f>
        <v>-0.79809754597146942</v>
      </c>
    </row>
    <row r="57" spans="2:15" ht="6.95" customHeight="1" x14ac:dyDescent="0.2">
      <c r="E57" s="41"/>
      <c r="F57" s="20"/>
      <c r="G57" s="41"/>
      <c r="H57" s="20"/>
      <c r="I57" s="41"/>
      <c r="K57" s="29"/>
      <c r="M57" s="33"/>
      <c r="N57" s="33"/>
      <c r="O57" s="33"/>
    </row>
    <row r="58" spans="2:15" x14ac:dyDescent="0.2">
      <c r="C58" s="7" t="s">
        <v>18</v>
      </c>
      <c r="E58" s="43">
        <f>SUM(E55:E56)</f>
        <v>6347200</v>
      </c>
      <c r="F58" s="20"/>
      <c r="G58" s="43">
        <f>SUM(G55:G56)</f>
        <v>3824325</v>
      </c>
      <c r="H58" s="42"/>
      <c r="I58" s="43">
        <f>E58-G58</f>
        <v>2522875</v>
      </c>
      <c r="K58" s="27">
        <f>IF(G58=0,"n/a",IF(AND(I58/G58&lt;1,I58/G58&gt;-1),I58/G58,"n/a"))</f>
        <v>0.65969157955979163</v>
      </c>
    </row>
    <row r="59" spans="2:15" ht="6.95" customHeight="1" x14ac:dyDescent="0.2">
      <c r="E59" s="41"/>
      <c r="F59" s="20"/>
      <c r="G59" s="41"/>
      <c r="H59" s="20"/>
      <c r="I59" s="41"/>
      <c r="K59" s="29"/>
      <c r="M59" s="33"/>
      <c r="N59" s="33"/>
      <c r="O59" s="33"/>
    </row>
    <row r="60" spans="2:15" x14ac:dyDescent="0.2">
      <c r="C60" s="7" t="s">
        <v>31</v>
      </c>
      <c r="E60" s="41">
        <f>E52+E58</f>
        <v>108418695</v>
      </c>
      <c r="F60" s="20"/>
      <c r="G60" s="41">
        <f>G52+G58</f>
        <v>118896634</v>
      </c>
      <c r="H60" s="42"/>
      <c r="I60" s="41">
        <f>E60-G60</f>
        <v>-10477939</v>
      </c>
      <c r="K60" s="21">
        <f>IF(G60=0,"n/a",IF(AND(I60/G60&lt;1,I60/G60&gt;-1),I60/G60,"n/a"))</f>
        <v>-8.8126456128270206E-2</v>
      </c>
    </row>
    <row r="61" spans="2:15" ht="6.95" customHeight="1" x14ac:dyDescent="0.2">
      <c r="E61" s="41"/>
      <c r="F61" s="20"/>
      <c r="G61" s="41"/>
      <c r="H61" s="20"/>
      <c r="I61" s="41"/>
      <c r="K61" s="29"/>
      <c r="M61" s="33"/>
      <c r="N61" s="33"/>
      <c r="O61" s="33"/>
    </row>
    <row r="62" spans="2:15" x14ac:dyDescent="0.2">
      <c r="B62" s="17" t="s">
        <v>32</v>
      </c>
      <c r="E62" s="41"/>
      <c r="F62" s="20"/>
      <c r="G62" s="41"/>
      <c r="H62" s="42"/>
      <c r="I62" s="41"/>
      <c r="K62" s="29"/>
    </row>
    <row r="63" spans="2:15" x14ac:dyDescent="0.2">
      <c r="C63" s="7" t="s">
        <v>21</v>
      </c>
      <c r="E63" s="41">
        <v>5667844</v>
      </c>
      <c r="F63" s="20"/>
      <c r="G63" s="41">
        <v>5090345</v>
      </c>
      <c r="H63" s="42"/>
      <c r="I63" s="41">
        <f>E63-G63</f>
        <v>577499</v>
      </c>
      <c r="K63" s="21">
        <f>IF(G63=0,"n/a",IF(AND(I63/G63&lt;1,I63/G63&gt;-1),I63/G63,"n/a"))</f>
        <v>0.11344987422267057</v>
      </c>
    </row>
    <row r="64" spans="2:15" x14ac:dyDescent="0.2">
      <c r="C64" s="7" t="s">
        <v>22</v>
      </c>
      <c r="E64" s="43">
        <v>17886433</v>
      </c>
      <c r="F64" s="20"/>
      <c r="G64" s="43">
        <v>18389399</v>
      </c>
      <c r="H64" s="42"/>
      <c r="I64" s="43">
        <f>E64-G64</f>
        <v>-502966</v>
      </c>
      <c r="K64" s="27">
        <f>IF(G64=0,"n/a",IF(AND(I64/G64&lt;1,I64/G64&gt;-1),I64/G64,"n/a"))</f>
        <v>-2.7350866659644504E-2</v>
      </c>
    </row>
    <row r="65" spans="1:15" ht="6.95" customHeight="1" x14ac:dyDescent="0.2">
      <c r="E65" s="41"/>
      <c r="F65" s="20"/>
      <c r="G65" s="41"/>
      <c r="H65" s="20"/>
      <c r="I65" s="41"/>
      <c r="K65" s="29"/>
      <c r="M65" s="33"/>
      <c r="N65" s="33"/>
      <c r="O65" s="33"/>
    </row>
    <row r="66" spans="1:15" x14ac:dyDescent="0.2">
      <c r="C66" s="7" t="s">
        <v>23</v>
      </c>
      <c r="E66" s="43">
        <f>SUM(E63:E64)</f>
        <v>23554277</v>
      </c>
      <c r="F66" s="20"/>
      <c r="G66" s="43">
        <f>SUM(G63:G64)</f>
        <v>23479744</v>
      </c>
      <c r="H66" s="42"/>
      <c r="I66" s="43">
        <f>E66-G66</f>
        <v>74533</v>
      </c>
      <c r="K66" s="27">
        <f>IF(G66=0,"n/a",IF(AND(I66/G66&lt;1,I66/G66&gt;-1),I66/G66,"n/a"))</f>
        <v>3.1743531786377227E-3</v>
      </c>
    </row>
    <row r="67" spans="1:15" ht="6.95" customHeight="1" x14ac:dyDescent="0.2">
      <c r="E67" s="41"/>
      <c r="F67" s="20"/>
      <c r="G67" s="41"/>
      <c r="H67" s="20"/>
      <c r="I67" s="41"/>
      <c r="K67" s="29"/>
      <c r="M67" s="33"/>
      <c r="N67" s="33"/>
      <c r="O67" s="33"/>
    </row>
    <row r="68" spans="1:15" ht="12.75" thickBot="1" x14ac:dyDescent="0.25">
      <c r="C68" s="7" t="s">
        <v>33</v>
      </c>
      <c r="E68" s="44">
        <f>E60+E66</f>
        <v>131972972</v>
      </c>
      <c r="F68" s="20"/>
      <c r="G68" s="44">
        <f>G60+G66</f>
        <v>142376378</v>
      </c>
      <c r="H68" s="42"/>
      <c r="I68" s="44">
        <f>E68-G68</f>
        <v>-10403406</v>
      </c>
      <c r="K68" s="38">
        <f>IF(G68=0,"n/a",IF(AND(I68/G68&lt;1,I68/G68&gt;-1),I68/G68,"n/a"))</f>
        <v>-7.3069747567254456E-2</v>
      </c>
    </row>
    <row r="69" spans="1:15" ht="12.75" thickTop="1" x14ac:dyDescent="0.2"/>
    <row r="70" spans="1:15" ht="12.75" customHeight="1" x14ac:dyDescent="0.25">
      <c r="A70" s="7" t="s">
        <v>3</v>
      </c>
      <c r="C70" s="45" t="s">
        <v>34</v>
      </c>
      <c r="D70"/>
      <c r="E70"/>
      <c r="F70"/>
      <c r="G70"/>
      <c r="H70"/>
      <c r="I70"/>
      <c r="J70"/>
      <c r="K70"/>
      <c r="L70"/>
      <c r="M70"/>
      <c r="N70"/>
      <c r="O70"/>
    </row>
    <row r="71" spans="1:15" x14ac:dyDescent="0.2">
      <c r="A71" s="7" t="s">
        <v>3</v>
      </c>
    </row>
    <row r="72" spans="1:15" x14ac:dyDescent="0.2">
      <c r="A72" s="7" t="s">
        <v>3</v>
      </c>
    </row>
    <row r="73" spans="1:15" x14ac:dyDescent="0.2">
      <c r="A73" s="7" t="s">
        <v>3</v>
      </c>
    </row>
    <row r="74" spans="1:15" x14ac:dyDescent="0.2">
      <c r="A74" s="7" t="s">
        <v>3</v>
      </c>
    </row>
    <row r="75" spans="1:15" x14ac:dyDescent="0.2">
      <c r="A75" s="7" t="s">
        <v>3</v>
      </c>
    </row>
    <row r="76" spans="1:15" x14ac:dyDescent="0.2">
      <c r="A76" s="7" t="s">
        <v>3</v>
      </c>
    </row>
    <row r="77" spans="1:15" x14ac:dyDescent="0.2">
      <c r="A77" s="7" t="s">
        <v>3</v>
      </c>
    </row>
    <row r="78" spans="1:15" x14ac:dyDescent="0.2">
      <c r="A78" s="7" t="s">
        <v>3</v>
      </c>
    </row>
    <row r="79" spans="1:15" x14ac:dyDescent="0.2">
      <c r="A79" s="7" t="s">
        <v>3</v>
      </c>
    </row>
    <row r="80" spans="1:15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workbookViewId="0">
      <selection activeCell="G47" sqref="G47"/>
    </sheetView>
  </sheetViews>
  <sheetFormatPr defaultColWidth="9.140625" defaultRowHeight="12" x14ac:dyDescent="0.2"/>
  <cols>
    <col min="1" max="2" width="1.7109375" style="8" customWidth="1"/>
    <col min="3" max="3" width="9.140625" style="8"/>
    <col min="4" max="4" width="23.85546875" style="8" customWidth="1"/>
    <col min="5" max="5" width="16.7109375" style="8" customWidth="1"/>
    <col min="6" max="6" width="0.85546875" style="8" customWidth="1"/>
    <col min="7" max="7" width="16.7109375" style="8" customWidth="1"/>
    <col min="8" max="8" width="0.85546875" style="8" customWidth="1"/>
    <col min="9" max="9" width="16.7109375" style="8" customWidth="1"/>
    <col min="10" max="10" width="0.85546875" style="8" customWidth="1"/>
    <col min="11" max="11" width="7.7109375" style="8" customWidth="1"/>
    <col min="12" max="12" width="0.85546875" style="8" customWidth="1"/>
    <col min="13" max="13" width="10.7109375" style="8" customWidth="1"/>
    <col min="14" max="14" width="0.85546875" style="8" customWidth="1"/>
    <col min="15" max="15" width="7.7109375" style="8" hidden="1" customWidth="1"/>
    <col min="16" max="16" width="0.85546875" style="8" hidden="1" customWidth="1"/>
    <col min="17" max="17" width="10.7109375" style="8" customWidth="1"/>
    <col min="18" max="16384" width="9.140625" style="8"/>
  </cols>
  <sheetData>
    <row r="1" spans="1:17" s="3" customFormat="1" ht="15" x14ac:dyDescent="0.25">
      <c r="E1" s="46" t="s">
        <v>0</v>
      </c>
      <c r="F1" s="46"/>
      <c r="G1" s="46"/>
      <c r="H1" s="46"/>
      <c r="I1" s="46"/>
      <c r="J1" s="46"/>
      <c r="K1" s="46"/>
    </row>
    <row r="2" spans="1:17" s="3" customFormat="1" ht="15" x14ac:dyDescent="0.25">
      <c r="E2" s="46" t="s">
        <v>1</v>
      </c>
      <c r="F2" s="46"/>
      <c r="G2" s="46"/>
      <c r="H2" s="46"/>
      <c r="I2" s="46"/>
      <c r="J2" s="46"/>
      <c r="K2" s="46"/>
    </row>
    <row r="3" spans="1:17" s="3" customFormat="1" ht="15" x14ac:dyDescent="0.25">
      <c r="E3" s="46" t="s">
        <v>47</v>
      </c>
      <c r="F3" s="46"/>
      <c r="G3" s="46"/>
      <c r="H3" s="46"/>
      <c r="I3" s="46"/>
      <c r="J3" s="46"/>
      <c r="K3" s="46"/>
    </row>
    <row r="4" spans="1:17" s="6" customFormat="1" ht="12.75" x14ac:dyDescent="0.2">
      <c r="E4" s="47" t="s">
        <v>2</v>
      </c>
      <c r="F4" s="47"/>
      <c r="G4" s="47"/>
      <c r="H4" s="47"/>
      <c r="I4" s="47"/>
      <c r="J4" s="47"/>
      <c r="K4" s="47"/>
    </row>
    <row r="5" spans="1:17" x14ac:dyDescent="0.2">
      <c r="A5" s="8" t="s">
        <v>3</v>
      </c>
    </row>
    <row r="6" spans="1:17" s="14" customFormat="1" ht="12.75" x14ac:dyDescent="0.2">
      <c r="A6" s="14" t="s">
        <v>3</v>
      </c>
      <c r="I6" s="11" t="s">
        <v>36</v>
      </c>
      <c r="J6" s="11"/>
      <c r="K6" s="11"/>
      <c r="M6" s="11" t="s">
        <v>4</v>
      </c>
      <c r="N6" s="11"/>
      <c r="O6" s="11"/>
      <c r="P6" s="11"/>
      <c r="Q6" s="11"/>
    </row>
    <row r="7" spans="1:17" s="14" customFormat="1" ht="12.75" x14ac:dyDescent="0.2">
      <c r="E7" s="13" t="s">
        <v>5</v>
      </c>
      <c r="G7" s="13" t="s">
        <v>5</v>
      </c>
      <c r="I7" s="13"/>
      <c r="K7" s="13"/>
      <c r="M7" s="13"/>
      <c r="O7" s="13"/>
      <c r="Q7" s="13"/>
    </row>
    <row r="8" spans="1:17" s="14" customFormat="1" ht="12.75" x14ac:dyDescent="0.2">
      <c r="A8" s="6" t="s">
        <v>6</v>
      </c>
      <c r="E8" s="16">
        <v>2022</v>
      </c>
      <c r="G8" s="16">
        <v>2021</v>
      </c>
      <c r="I8" s="16" t="s">
        <v>8</v>
      </c>
      <c r="K8" s="16" t="s">
        <v>9</v>
      </c>
      <c r="M8" s="16">
        <v>2022</v>
      </c>
      <c r="O8" s="16" t="s">
        <v>7</v>
      </c>
      <c r="Q8" s="16">
        <v>2021</v>
      </c>
    </row>
    <row r="9" spans="1:17" x14ac:dyDescent="0.2">
      <c r="B9" s="48" t="s">
        <v>10</v>
      </c>
    </row>
    <row r="10" spans="1:17" x14ac:dyDescent="0.2">
      <c r="C10" s="8" t="s">
        <v>11</v>
      </c>
      <c r="E10" s="49">
        <v>737910902.30999994</v>
      </c>
      <c r="F10" s="40"/>
      <c r="G10" s="49">
        <v>679158456.40999997</v>
      </c>
      <c r="H10" s="40"/>
      <c r="I10" s="49">
        <f>E10-G10</f>
        <v>58752445.899999976</v>
      </c>
      <c r="K10" s="21">
        <f>IF(G10=0,"n/a",IF(AND(I10/G10&lt;1,I10/G10&gt;-1),I10/G10,"n/a"))</f>
        <v>8.6507714577482658E-2</v>
      </c>
      <c r="M10" s="22">
        <f>IF(E48=0,"n/a",E10/E48)</f>
        <v>1.2220487875176351</v>
      </c>
      <c r="N10" s="23"/>
      <c r="O10" s="22" t="e">
        <f>IF(#REF!=0,"n/a",#REF!/#REF!)</f>
        <v>#REF!</v>
      </c>
      <c r="P10" s="23"/>
      <c r="Q10" s="22">
        <f>IF(G48=0,"n/a",G10/G48)</f>
        <v>1.132805443190229</v>
      </c>
    </row>
    <row r="11" spans="1:17" x14ac:dyDescent="0.2">
      <c r="C11" s="8" t="s">
        <v>12</v>
      </c>
      <c r="E11" s="50">
        <v>286112276.86000001</v>
      </c>
      <c r="F11" s="51"/>
      <c r="G11" s="50">
        <v>238008998.28999999</v>
      </c>
      <c r="H11" s="51"/>
      <c r="I11" s="50">
        <f>E11-G11</f>
        <v>48103278.570000023</v>
      </c>
      <c r="K11" s="21">
        <f>IF(G11=0,"n/a",IF(AND(I11/G11&lt;1,I11/G11&gt;-1),I11/G11,"n/a"))</f>
        <v>0.20210697459172952</v>
      </c>
      <c r="M11" s="25">
        <f>IF(E49=0,"n/a",E11/E49)</f>
        <v>1.0449100598020449</v>
      </c>
      <c r="N11" s="23"/>
      <c r="O11" s="25" t="e">
        <f>IF(#REF!=0,"n/a",#REF!/#REF!)</f>
        <v>#REF!</v>
      </c>
      <c r="P11" s="23"/>
      <c r="Q11" s="25">
        <f>IF(G49=0,"n/a",G11/G49)</f>
        <v>0.94816061420797226</v>
      </c>
    </row>
    <row r="12" spans="1:17" x14ac:dyDescent="0.2">
      <c r="C12" s="8" t="s">
        <v>13</v>
      </c>
      <c r="E12" s="52">
        <v>20580552.710000001</v>
      </c>
      <c r="F12" s="51"/>
      <c r="G12" s="52">
        <v>17793627.760000002</v>
      </c>
      <c r="H12" s="51"/>
      <c r="I12" s="52">
        <f>E12-G12</f>
        <v>2786924.9499999993</v>
      </c>
      <c r="K12" s="27">
        <f>IF(G12=0,"n/a",IF(AND(I12/G12&lt;1,I12/G12&gt;-1),I12/G12,"n/a"))</f>
        <v>0.15662488771766905</v>
      </c>
      <c r="M12" s="28">
        <f>IF(E50=0,"n/a",E12/E50)</f>
        <v>0.89844573542225814</v>
      </c>
      <c r="N12" s="23"/>
      <c r="O12" s="28" t="e">
        <f>IF(#REF!=0,"n/a",#REF!/#REF!)</f>
        <v>#REF!</v>
      </c>
      <c r="P12" s="23"/>
      <c r="Q12" s="28">
        <f>IF(G50=0,"n/a",G12/G50)</f>
        <v>0.81975097366468419</v>
      </c>
    </row>
    <row r="13" spans="1:17" ht="6.95" customHeight="1" x14ac:dyDescent="0.2">
      <c r="E13" s="50"/>
      <c r="F13" s="51"/>
      <c r="G13" s="50"/>
      <c r="H13" s="51"/>
      <c r="I13" s="50"/>
      <c r="K13" s="29"/>
      <c r="M13" s="23"/>
      <c r="N13" s="23"/>
      <c r="O13" s="23"/>
      <c r="P13" s="23"/>
      <c r="Q13" s="23"/>
    </row>
    <row r="14" spans="1:17" x14ac:dyDescent="0.2">
      <c r="C14" s="8" t="s">
        <v>14</v>
      </c>
      <c r="E14" s="50">
        <f>SUM(E10:E12)</f>
        <v>1044603731.88</v>
      </c>
      <c r="F14" s="51"/>
      <c r="G14" s="50">
        <f>SUM(G10:G12)</f>
        <v>934961082.45999992</v>
      </c>
      <c r="H14" s="51"/>
      <c r="I14" s="50">
        <f>E14-G14</f>
        <v>109642649.42000008</v>
      </c>
      <c r="K14" s="21">
        <f>IF(G14=0,"n/a",IF(AND(I14/G14&lt;1,I14/G14&gt;-1),I14/G14,"n/a"))</f>
        <v>0.11726974681290103</v>
      </c>
      <c r="M14" s="25">
        <f>IF(E52=0,"n/a",E14/E52)</f>
        <v>1.1599580486224939</v>
      </c>
      <c r="N14" s="23"/>
      <c r="O14" s="25" t="e">
        <f>IF(#REF!=0,"n/a",#REF!/#REF!)</f>
        <v>#REF!</v>
      </c>
      <c r="P14" s="23"/>
      <c r="Q14" s="25">
        <f>IF(G52=0,"n/a",G14/G52)</f>
        <v>1.0718777391958336</v>
      </c>
    </row>
    <row r="15" spans="1:17" ht="6.95" customHeight="1" x14ac:dyDescent="0.2">
      <c r="E15" s="50"/>
      <c r="F15" s="51"/>
      <c r="G15" s="50"/>
      <c r="H15" s="51"/>
      <c r="I15" s="50"/>
      <c r="K15" s="29"/>
      <c r="M15" s="23"/>
      <c r="N15" s="23"/>
      <c r="O15" s="23"/>
      <c r="P15" s="23"/>
      <c r="Q15" s="23"/>
    </row>
    <row r="16" spans="1:17" x14ac:dyDescent="0.2">
      <c r="B16" s="48" t="s">
        <v>15</v>
      </c>
      <c r="E16" s="50"/>
      <c r="F16" s="51"/>
      <c r="G16" s="50"/>
      <c r="H16" s="51"/>
      <c r="I16" s="50"/>
      <c r="K16" s="29"/>
      <c r="M16" s="23"/>
      <c r="N16" s="23"/>
      <c r="O16" s="23"/>
      <c r="P16" s="23"/>
      <c r="Q16" s="23"/>
    </row>
    <row r="17" spans="2:17" x14ac:dyDescent="0.2">
      <c r="C17" s="8" t="s">
        <v>16</v>
      </c>
      <c r="E17" s="50">
        <v>23883027.260000002</v>
      </c>
      <c r="F17" s="51"/>
      <c r="G17" s="50">
        <v>21431875.289999999</v>
      </c>
      <c r="H17" s="51"/>
      <c r="I17" s="50">
        <f>E17-G17</f>
        <v>2451151.9700000025</v>
      </c>
      <c r="K17" s="21">
        <f>IF(G17=0,"n/a",IF(AND(I17/G17&lt;1,I17/G17&gt;-1),I17/G17,"n/a"))</f>
        <v>0.11436945842735924</v>
      </c>
      <c r="M17" s="25">
        <f>IF(E55=0,"n/a",E17/E55)</f>
        <v>0.53284889927995982</v>
      </c>
      <c r="N17" s="23"/>
      <c r="O17" s="25" t="e">
        <f>IF(#REF!=0,"n/a",#REF!/#REF!)</f>
        <v>#REF!</v>
      </c>
      <c r="P17" s="23"/>
      <c r="Q17" s="25">
        <f>IF(G55=0,"n/a",G17/G55)</f>
        <v>0.48753248279135897</v>
      </c>
    </row>
    <row r="18" spans="2:17" x14ac:dyDescent="0.2">
      <c r="C18" s="8" t="s">
        <v>17</v>
      </c>
      <c r="E18" s="52">
        <v>1706676.97</v>
      </c>
      <c r="F18" s="53"/>
      <c r="G18" s="52">
        <v>1846247.51</v>
      </c>
      <c r="H18" s="54"/>
      <c r="I18" s="52">
        <f>E18-G18</f>
        <v>-139570.54000000004</v>
      </c>
      <c r="K18" s="27">
        <f>IF(G18=0,"n/a",IF(AND(I18/G18&lt;1,I18/G18&gt;-1),I18/G18,"n/a"))</f>
        <v>-7.5596873790773608E-2</v>
      </c>
      <c r="M18" s="28">
        <f>IF(E56=0,"n/a",E18/E56)</f>
        <v>0.52124815680841674</v>
      </c>
      <c r="N18" s="23"/>
      <c r="O18" s="28" t="e">
        <f>IF(#REF!=0,"n/a",#REF!/#REF!)</f>
        <v>#REF!</v>
      </c>
      <c r="P18" s="23"/>
      <c r="Q18" s="28">
        <f>IF(G56=0,"n/a",G18/G56)</f>
        <v>0.49783111442594502</v>
      </c>
    </row>
    <row r="19" spans="2:17" ht="6.95" customHeight="1" x14ac:dyDescent="0.2">
      <c r="E19" s="50"/>
      <c r="F19" s="55"/>
      <c r="G19" s="50"/>
      <c r="H19" s="55"/>
      <c r="I19" s="50"/>
      <c r="K19" s="29"/>
      <c r="M19" s="23"/>
      <c r="N19" s="23"/>
      <c r="O19" s="23"/>
      <c r="P19" s="23"/>
      <c r="Q19" s="23"/>
    </row>
    <row r="20" spans="2:17" x14ac:dyDescent="0.2">
      <c r="C20" s="8" t="s">
        <v>18</v>
      </c>
      <c r="E20" s="52">
        <f>SUM(E17:E18)</f>
        <v>25589704.23</v>
      </c>
      <c r="F20" s="53"/>
      <c r="G20" s="52">
        <f>SUM(G17:G18)</f>
        <v>23278122.800000001</v>
      </c>
      <c r="H20" s="54"/>
      <c r="I20" s="52">
        <f>E20-G20</f>
        <v>2311581.4299999997</v>
      </c>
      <c r="K20" s="27">
        <f>IF(G20=0,"n/a",IF(AND(I20/G20&lt;1,I20/G20&gt;-1),I20/G20,"n/a"))</f>
        <v>9.9302742315630355E-2</v>
      </c>
      <c r="M20" s="28">
        <f>IF(E58=0,"n/a",E20/E58)</f>
        <v>0.53205915364399237</v>
      </c>
      <c r="N20" s="23"/>
      <c r="O20" s="28" t="e">
        <f>IF(#REF!=0,"n/a",#REF!/#REF!)</f>
        <v>#REF!</v>
      </c>
      <c r="P20" s="23"/>
      <c r="Q20" s="28">
        <f>IF(G58=0,"n/a",G20/G58)</f>
        <v>0.48833371087146615</v>
      </c>
    </row>
    <row r="21" spans="2:17" ht="6.95" customHeight="1" x14ac:dyDescent="0.2">
      <c r="E21" s="50"/>
      <c r="F21" s="55"/>
      <c r="G21" s="50"/>
      <c r="H21" s="55"/>
      <c r="I21" s="50"/>
      <c r="K21" s="29"/>
      <c r="M21" s="23"/>
      <c r="N21" s="23"/>
      <c r="O21" s="23"/>
      <c r="P21" s="23"/>
      <c r="Q21" s="23"/>
    </row>
    <row r="22" spans="2:17" x14ac:dyDescent="0.2">
      <c r="C22" s="8" t="s">
        <v>19</v>
      </c>
      <c r="E22" s="50">
        <f>E14+E20</f>
        <v>1070193436.11</v>
      </c>
      <c r="F22" s="55"/>
      <c r="G22" s="50">
        <f>G14+G20</f>
        <v>958239205.25999987</v>
      </c>
      <c r="H22" s="55"/>
      <c r="I22" s="50">
        <f>E22-G22</f>
        <v>111954230.85000014</v>
      </c>
      <c r="K22" s="21">
        <f>IF(G22=0,"n/a",IF(AND(I22/G22&lt;1,I22/G22&gt;-1),I22/G22,"n/a"))</f>
        <v>0.11683328153915755</v>
      </c>
      <c r="M22" s="25">
        <f>IF(E60=0,"n/a",E22/E60)</f>
        <v>1.1281241606751411</v>
      </c>
      <c r="N22" s="23"/>
      <c r="O22" s="25" t="e">
        <f>IF(#REF!=0,"n/a",#REF!/#REF!)</f>
        <v>#REF!</v>
      </c>
      <c r="P22" s="23"/>
      <c r="Q22" s="25">
        <f>IF(G60=0,"n/a",G22/G60)</f>
        <v>1.0416400490729574</v>
      </c>
    </row>
    <row r="23" spans="2:17" ht="6.95" customHeight="1" x14ac:dyDescent="0.2">
      <c r="E23" s="50"/>
      <c r="F23" s="55"/>
      <c r="G23" s="50"/>
      <c r="H23" s="55"/>
      <c r="I23" s="50"/>
      <c r="K23" s="29"/>
      <c r="M23" s="23"/>
      <c r="N23" s="23"/>
      <c r="O23" s="23"/>
      <c r="P23" s="23"/>
      <c r="Q23" s="23"/>
    </row>
    <row r="24" spans="2:17" x14ac:dyDescent="0.2">
      <c r="B24" s="48" t="s">
        <v>20</v>
      </c>
      <c r="E24" s="50"/>
      <c r="F24" s="55"/>
      <c r="G24" s="50"/>
      <c r="H24" s="55"/>
      <c r="I24" s="50"/>
      <c r="K24" s="29"/>
      <c r="M24" s="23"/>
      <c r="N24" s="23"/>
      <c r="O24" s="23"/>
      <c r="P24" s="23"/>
      <c r="Q24" s="23"/>
    </row>
    <row r="25" spans="2:17" x14ac:dyDescent="0.2">
      <c r="C25" s="8" t="s">
        <v>21</v>
      </c>
      <c r="E25" s="50">
        <v>7048328.8600000003</v>
      </c>
      <c r="F25" s="55"/>
      <c r="G25" s="50">
        <v>6726114.5700000003</v>
      </c>
      <c r="H25" s="55"/>
      <c r="I25" s="50">
        <f>E25-G25</f>
        <v>322214.29000000004</v>
      </c>
      <c r="K25" s="21">
        <f>IF(G25=0,"n/a",IF(AND(I25/G25&lt;1,I25/G25&gt;-1),I25/G25,"n/a"))</f>
        <v>4.7904966031525692E-2</v>
      </c>
      <c r="M25" s="25">
        <f>IF(E63=0,"n/a",E25/E63)</f>
        <v>0.13442283590953003</v>
      </c>
      <c r="N25" s="23"/>
      <c r="O25" s="25" t="e">
        <f>IF(#REF!=0,"n/a",#REF!/#REF!)</f>
        <v>#REF!</v>
      </c>
      <c r="P25" s="23"/>
      <c r="Q25" s="25">
        <f>IF(G63=0,"n/a",G25/G63)</f>
        <v>0.13493775124229992</v>
      </c>
    </row>
    <row r="26" spans="2:17" x14ac:dyDescent="0.2">
      <c r="C26" s="8" t="s">
        <v>22</v>
      </c>
      <c r="E26" s="52">
        <v>13266802.9</v>
      </c>
      <c r="F26" s="53"/>
      <c r="G26" s="52">
        <v>12895089.460000001</v>
      </c>
      <c r="H26" s="54"/>
      <c r="I26" s="52">
        <f>E26-G26</f>
        <v>371713.43999999948</v>
      </c>
      <c r="K26" s="27">
        <f>IF(G26=0,"n/a",IF(AND(I26/G26&lt;1,I26/G26&gt;-1),I26/G26,"n/a"))</f>
        <v>2.8825968300029106E-2</v>
      </c>
      <c r="M26" s="28">
        <f>IF(E64=0,"n/a",E26/E64)</f>
        <v>7.9025719736526834E-2</v>
      </c>
      <c r="N26" s="23"/>
      <c r="O26" s="28" t="e">
        <f>IF(#REF!=0,"n/a",#REF!/#REF!)</f>
        <v>#REF!</v>
      </c>
      <c r="P26" s="23"/>
      <c r="Q26" s="28">
        <f>IF(G64=0,"n/a",G26/G64)</f>
        <v>7.8532627875885844E-2</v>
      </c>
    </row>
    <row r="27" spans="2:17" ht="6.95" customHeight="1" x14ac:dyDescent="0.2">
      <c r="E27" s="50"/>
      <c r="F27" s="55"/>
      <c r="G27" s="50"/>
      <c r="H27" s="55"/>
      <c r="I27" s="50"/>
      <c r="K27" s="29"/>
      <c r="M27" s="23"/>
      <c r="N27" s="23"/>
      <c r="O27" s="23"/>
      <c r="P27" s="23"/>
      <c r="Q27" s="23"/>
    </row>
    <row r="28" spans="2:17" x14ac:dyDescent="0.2">
      <c r="C28" s="8" t="s">
        <v>23</v>
      </c>
      <c r="E28" s="52">
        <f>SUM(E25:E26)</f>
        <v>20315131.760000002</v>
      </c>
      <c r="F28" s="53"/>
      <c r="G28" s="52">
        <f>SUM(G25:G26)</f>
        <v>19621204.030000001</v>
      </c>
      <c r="H28" s="54"/>
      <c r="I28" s="52">
        <f>E28-G28</f>
        <v>693927.73000000045</v>
      </c>
      <c r="K28" s="27">
        <f>IF(G28=0,"n/a",IF(AND(I28/G28&lt;1,I28/G28&gt;-1),I28/G28,"n/a"))</f>
        <v>3.5366215495186426E-2</v>
      </c>
      <c r="M28" s="28">
        <f>IF(E66=0,"n/a",E28/E66)</f>
        <v>9.2210078460350148E-2</v>
      </c>
      <c r="N28" s="23"/>
      <c r="O28" s="28" t="e">
        <f>IF(#REF!=0,"n/a",#REF!/#REF!)</f>
        <v>#REF!</v>
      </c>
      <c r="P28" s="23"/>
      <c r="Q28" s="28">
        <f>IF(G66=0,"n/a",G28/G66)</f>
        <v>9.166796706969163E-2</v>
      </c>
    </row>
    <row r="29" spans="2:17" ht="6.95" customHeight="1" x14ac:dyDescent="0.2">
      <c r="E29" s="50"/>
      <c r="F29" s="55"/>
      <c r="G29" s="50"/>
      <c r="H29" s="55"/>
      <c r="I29" s="50"/>
      <c r="K29" s="29"/>
      <c r="M29" s="23"/>
      <c r="N29" s="23"/>
      <c r="O29" s="23"/>
      <c r="P29" s="23"/>
      <c r="Q29" s="23"/>
    </row>
    <row r="30" spans="2:17" x14ac:dyDescent="0.2">
      <c r="C30" s="8" t="s">
        <v>24</v>
      </c>
      <c r="E30" s="50">
        <f>E22+E28</f>
        <v>1090508567.8700001</v>
      </c>
      <c r="F30" s="55"/>
      <c r="G30" s="50">
        <f>G22+G28</f>
        <v>977860409.28999984</v>
      </c>
      <c r="H30" s="55"/>
      <c r="I30" s="50">
        <f>E30-G30</f>
        <v>112648158.58000028</v>
      </c>
      <c r="K30" s="21">
        <f>IF(G30=0,"n/a",IF(AND(I30/G30&lt;1,I30/G30&gt;-1),I30/G30,"n/a"))</f>
        <v>0.11519860862532651</v>
      </c>
      <c r="M30" s="22">
        <f>IF(E68=0,"n/a",E30/E68)</f>
        <v>0.93288608374409898</v>
      </c>
      <c r="N30" s="23"/>
      <c r="O30" s="22" t="e">
        <f>IF(#REF!=0,"n/a",#REF!/#REF!)</f>
        <v>#REF!</v>
      </c>
      <c r="P30" s="23"/>
      <c r="Q30" s="22">
        <f>IF(G68=0,"n/a",G30/G68)</f>
        <v>0.86232627475489165</v>
      </c>
    </row>
    <row r="31" spans="2:17" ht="6.95" customHeight="1" x14ac:dyDescent="0.2">
      <c r="E31" s="50"/>
      <c r="F31" s="55"/>
      <c r="G31" s="50"/>
      <c r="H31" s="55"/>
      <c r="I31" s="50"/>
      <c r="K31" s="29"/>
      <c r="M31" s="33"/>
      <c r="N31" s="33"/>
      <c r="O31" s="33"/>
      <c r="P31" s="33"/>
      <c r="Q31" s="33"/>
    </row>
    <row r="32" spans="2:17" x14ac:dyDescent="0.2">
      <c r="B32" s="8" t="s">
        <v>25</v>
      </c>
      <c r="E32" s="50">
        <v>-4303733.5599999996</v>
      </c>
      <c r="F32" s="55"/>
      <c r="G32" s="50">
        <v>12872709.939999999</v>
      </c>
      <c r="H32" s="55"/>
      <c r="I32" s="50">
        <f>E32-G32</f>
        <v>-17176443.5</v>
      </c>
      <c r="K32" s="21" t="str">
        <f>IF(G32=0,"n/a",IF(AND(I32/G32&lt;1,I32/G32&gt;-1),I32/G32,"n/a"))</f>
        <v>n/a</v>
      </c>
      <c r="M32" s="33"/>
      <c r="N32" s="33"/>
      <c r="O32" s="33"/>
      <c r="P32" s="33"/>
      <c r="Q32" s="33"/>
    </row>
    <row r="33" spans="1:17" x14ac:dyDescent="0.2">
      <c r="B33" s="8" t="s">
        <v>26</v>
      </c>
      <c r="E33" s="52">
        <v>14654907.76</v>
      </c>
      <c r="F33" s="53"/>
      <c r="G33" s="52">
        <v>12055518.890000001</v>
      </c>
      <c r="H33" s="54"/>
      <c r="I33" s="52">
        <f>E33-G33</f>
        <v>2599388.8699999992</v>
      </c>
      <c r="K33" s="27">
        <f>IF(G33=0,"n/a",IF(AND(I33/G33&lt;1,I33/G33&gt;-1),I33/G33,"n/a"))</f>
        <v>0.21561816573123044</v>
      </c>
    </row>
    <row r="34" spans="1:17" ht="6.95" customHeight="1" x14ac:dyDescent="0.2">
      <c r="E34" s="50"/>
      <c r="F34" s="56"/>
      <c r="G34" s="50"/>
      <c r="H34" s="56"/>
      <c r="I34" s="50"/>
      <c r="K34" s="35"/>
      <c r="M34" s="33"/>
      <c r="N34" s="33"/>
      <c r="O34" s="33"/>
      <c r="P34" s="33"/>
      <c r="Q34" s="33"/>
    </row>
    <row r="35" spans="1:17" ht="12.75" thickBot="1" x14ac:dyDescent="0.25">
      <c r="C35" s="8" t="s">
        <v>27</v>
      </c>
      <c r="E35" s="57">
        <f>SUM(E30:E33)</f>
        <v>1100859742.0700002</v>
      </c>
      <c r="F35" s="58"/>
      <c r="G35" s="57">
        <f>SUM(G30:G33)</f>
        <v>1002788638.1199999</v>
      </c>
      <c r="H35" s="58"/>
      <c r="I35" s="57">
        <f>E35-G35</f>
        <v>98071103.950000286</v>
      </c>
      <c r="K35" s="38">
        <f>IF(G35=0,"n/a",IF(AND(I35/G35&lt;1,I35/G35&gt;-1),I35/G35,"n/a"))</f>
        <v>9.7798379660405055E-2</v>
      </c>
    </row>
    <row r="36" spans="1:17" ht="12.75" thickTop="1" x14ac:dyDescent="0.2">
      <c r="E36" s="59"/>
      <c r="F36" s="60"/>
      <c r="G36" s="59"/>
      <c r="H36" s="61"/>
      <c r="I36" s="59"/>
    </row>
    <row r="37" spans="1:17" x14ac:dyDescent="0.2">
      <c r="C37" s="62" t="s">
        <v>37</v>
      </c>
      <c r="E37" s="49">
        <v>51376128.420000002</v>
      </c>
      <c r="F37" s="49"/>
      <c r="G37" s="63">
        <v>45217498.770000003</v>
      </c>
      <c r="H37" s="61"/>
      <c r="I37" s="59"/>
    </row>
    <row r="38" spans="1:17" x14ac:dyDescent="0.2">
      <c r="C38" s="8" t="s">
        <v>38</v>
      </c>
      <c r="E38" s="63">
        <v>19111037.550000001</v>
      </c>
      <c r="F38" s="64"/>
      <c r="G38" s="63">
        <v>19613503.52</v>
      </c>
      <c r="H38" s="65"/>
      <c r="I38" s="66"/>
    </row>
    <row r="39" spans="1:17" x14ac:dyDescent="0.2">
      <c r="C39" s="8" t="s">
        <v>39</v>
      </c>
      <c r="E39" s="63">
        <v>3874491.09</v>
      </c>
      <c r="F39" s="64"/>
      <c r="G39" s="63">
        <v>5648917.4900000002</v>
      </c>
      <c r="H39" s="65"/>
      <c r="I39" s="66"/>
    </row>
    <row r="40" spans="1:17" x14ac:dyDescent="0.2">
      <c r="C40" s="8" t="s">
        <v>40</v>
      </c>
      <c r="E40" s="63">
        <v>21249417.43</v>
      </c>
      <c r="F40" s="64"/>
      <c r="G40" s="63">
        <v>18003583.949999999</v>
      </c>
      <c r="H40" s="65"/>
      <c r="I40" s="66"/>
    </row>
    <row r="41" spans="1:17" x14ac:dyDescent="0.2">
      <c r="C41" s="8" t="s">
        <v>41</v>
      </c>
      <c r="E41" s="63">
        <v>19860410.800000001</v>
      </c>
      <c r="F41" s="64"/>
      <c r="G41" s="63">
        <v>15302311.67</v>
      </c>
      <c r="H41" s="65"/>
      <c r="I41" s="66"/>
    </row>
    <row r="42" spans="1:17" x14ac:dyDescent="0.2">
      <c r="C42" s="8" t="s">
        <v>42</v>
      </c>
      <c r="E42" s="63">
        <v>-137891.1</v>
      </c>
      <c r="F42" s="64"/>
      <c r="G42" s="63">
        <v>-1469817.59</v>
      </c>
      <c r="H42" s="65"/>
      <c r="I42" s="66"/>
    </row>
    <row r="43" spans="1:17" x14ac:dyDescent="0.2">
      <c r="C43" s="8" t="s">
        <v>43</v>
      </c>
      <c r="E43" s="63">
        <v>-1123811.94</v>
      </c>
      <c r="F43" s="64"/>
      <c r="G43" s="63">
        <v>-9092431.3499999996</v>
      </c>
      <c r="H43" s="65"/>
      <c r="I43" s="66"/>
    </row>
    <row r="44" spans="1:17" x14ac:dyDescent="0.2">
      <c r="C44" s="8" t="s">
        <v>44</v>
      </c>
      <c r="E44" s="63">
        <v>-1262298.21</v>
      </c>
      <c r="F44" s="64"/>
      <c r="G44" s="63">
        <v>-905932.06</v>
      </c>
      <c r="H44" s="65"/>
      <c r="I44" s="66"/>
    </row>
    <row r="45" spans="1:17" x14ac:dyDescent="0.2">
      <c r="E45" s="50"/>
      <c r="G45" s="50"/>
    </row>
    <row r="46" spans="1:17" ht="12.75" x14ac:dyDescent="0.2">
      <c r="A46" s="6" t="s">
        <v>28</v>
      </c>
      <c r="E46" s="67"/>
    </row>
    <row r="47" spans="1:17" x14ac:dyDescent="0.2">
      <c r="B47" s="48" t="s">
        <v>29</v>
      </c>
      <c r="E47" s="67"/>
    </row>
    <row r="48" spans="1:17" x14ac:dyDescent="0.2">
      <c r="C48" s="8" t="s">
        <v>11</v>
      </c>
      <c r="E48" s="68">
        <v>603830968</v>
      </c>
      <c r="G48" s="68">
        <v>599536717</v>
      </c>
      <c r="H48" s="70"/>
      <c r="I48" s="69">
        <f>E48-G48</f>
        <v>4294251</v>
      </c>
      <c r="K48" s="21">
        <f>IF(G48=0,"n/a",IF(AND(I48/G48&lt;1,I48/G48&gt;-1),I48/G48,"n/a"))</f>
        <v>7.1626155300176554E-3</v>
      </c>
    </row>
    <row r="49" spans="2:17" x14ac:dyDescent="0.2">
      <c r="C49" s="8" t="s">
        <v>12</v>
      </c>
      <c r="E49" s="68">
        <v>273815219</v>
      </c>
      <c r="G49" s="68">
        <v>251021815</v>
      </c>
      <c r="H49" s="70"/>
      <c r="I49" s="69">
        <f>E49-G49</f>
        <v>22793404</v>
      </c>
      <c r="K49" s="21">
        <f>IF(G49=0,"n/a",IF(AND(I49/G49&lt;1,I49/G49&gt;-1),I49/G49,"n/a"))</f>
        <v>9.0802482644785271E-2</v>
      </c>
    </row>
    <row r="50" spans="2:17" x14ac:dyDescent="0.2">
      <c r="C50" s="8" t="s">
        <v>13</v>
      </c>
      <c r="E50" s="71">
        <v>22906840</v>
      </c>
      <c r="G50" s="71">
        <v>21706138</v>
      </c>
      <c r="H50" s="70"/>
      <c r="I50" s="71">
        <f>E50-G50</f>
        <v>1200702</v>
      </c>
      <c r="K50" s="27">
        <f>IF(G50=0,"n/a",IF(AND(I50/G50&lt;1,I50/G50&gt;-1),I50/G50,"n/a"))</f>
        <v>5.5316242806527811E-2</v>
      </c>
    </row>
    <row r="51" spans="2:17" ht="6.95" customHeight="1" x14ac:dyDescent="0.2">
      <c r="E51" s="69"/>
      <c r="G51" s="69"/>
      <c r="I51" s="69"/>
      <c r="K51" s="29"/>
      <c r="M51" s="33"/>
      <c r="N51" s="33"/>
      <c r="O51" s="33"/>
      <c r="P51" s="33"/>
      <c r="Q51" s="33"/>
    </row>
    <row r="52" spans="2:17" x14ac:dyDescent="0.2">
      <c r="C52" s="8" t="s">
        <v>14</v>
      </c>
      <c r="E52" s="69">
        <f>SUM(E48:E50)</f>
        <v>900553027</v>
      </c>
      <c r="G52" s="69">
        <f>SUM(G48:G50)</f>
        <v>872264670</v>
      </c>
      <c r="H52" s="70"/>
      <c r="I52" s="69">
        <f>E52-G52</f>
        <v>28288357</v>
      </c>
      <c r="K52" s="21">
        <f>IF(G52=0,"n/a",IF(AND(I52/G52&lt;1,I52/G52&gt;-1),I52/G52,"n/a"))</f>
        <v>3.243093291856014E-2</v>
      </c>
    </row>
    <row r="53" spans="2:17" ht="6.95" customHeight="1" x14ac:dyDescent="0.2">
      <c r="E53" s="69"/>
      <c r="G53" s="69"/>
      <c r="I53" s="69"/>
      <c r="K53" s="29"/>
      <c r="M53" s="33"/>
      <c r="N53" s="33"/>
      <c r="O53" s="33"/>
      <c r="P53" s="33"/>
      <c r="Q53" s="33"/>
    </row>
    <row r="54" spans="2:17" x14ac:dyDescent="0.2">
      <c r="B54" s="48" t="s">
        <v>30</v>
      </c>
      <c r="E54" s="69"/>
      <c r="G54" s="69"/>
      <c r="H54" s="70"/>
      <c r="I54" s="69"/>
      <c r="K54" s="29"/>
    </row>
    <row r="55" spans="2:17" x14ac:dyDescent="0.2">
      <c r="C55" s="8" t="s">
        <v>16</v>
      </c>
      <c r="E55" s="68">
        <v>44821388</v>
      </c>
      <c r="G55" s="68">
        <v>43959892</v>
      </c>
      <c r="H55" s="70"/>
      <c r="I55" s="69">
        <f>E55-G55</f>
        <v>861496</v>
      </c>
      <c r="K55" s="21">
        <f>IF(G55=0,"n/a",IF(AND(I55/G55&lt;1,I55/G55&gt;-1),I55/G55,"n/a"))</f>
        <v>1.9597318391956012E-2</v>
      </c>
    </row>
    <row r="56" spans="2:17" x14ac:dyDescent="0.2">
      <c r="C56" s="8" t="s">
        <v>17</v>
      </c>
      <c r="E56" s="71">
        <v>3274212</v>
      </c>
      <c r="G56" s="71">
        <v>3708582</v>
      </c>
      <c r="H56" s="70"/>
      <c r="I56" s="71">
        <f>E56-G56</f>
        <v>-434370</v>
      </c>
      <c r="K56" s="27">
        <f>IF(G56=0,"n/a",IF(AND(I56/G56&lt;1,I56/G56&gt;-1),I56/G56,"n/a"))</f>
        <v>-0.11712562914882292</v>
      </c>
    </row>
    <row r="57" spans="2:17" ht="6.95" customHeight="1" x14ac:dyDescent="0.2">
      <c r="E57" s="69"/>
      <c r="G57" s="69"/>
      <c r="I57" s="69"/>
      <c r="K57" s="29"/>
      <c r="M57" s="33"/>
      <c r="N57" s="33"/>
      <c r="O57" s="33"/>
      <c r="P57" s="33"/>
      <c r="Q57" s="33"/>
    </row>
    <row r="58" spans="2:17" x14ac:dyDescent="0.2">
      <c r="C58" s="8" t="s">
        <v>18</v>
      </c>
      <c r="E58" s="71">
        <f>SUM(E55:E56)</f>
        <v>48095600</v>
      </c>
      <c r="G58" s="71">
        <f>SUM(G55:G56)</f>
        <v>47668474</v>
      </c>
      <c r="H58" s="70"/>
      <c r="I58" s="71">
        <f>E58-G58</f>
        <v>427126</v>
      </c>
      <c r="K58" s="27">
        <f>IF(G58=0,"n/a",IF(AND(I58/G58&lt;1,I58/G58&gt;-1),I58/G58,"n/a"))</f>
        <v>8.9603455734706336E-3</v>
      </c>
    </row>
    <row r="59" spans="2:17" ht="6.95" customHeight="1" x14ac:dyDescent="0.2">
      <c r="E59" s="69"/>
      <c r="G59" s="69"/>
      <c r="I59" s="69"/>
      <c r="K59" s="29"/>
      <c r="M59" s="33"/>
      <c r="N59" s="33"/>
      <c r="O59" s="33"/>
      <c r="P59" s="33"/>
      <c r="Q59" s="33"/>
    </row>
    <row r="60" spans="2:17" x14ac:dyDescent="0.2">
      <c r="C60" s="8" t="s">
        <v>31</v>
      </c>
      <c r="E60" s="69">
        <f>E52+E58</f>
        <v>948648627</v>
      </c>
      <c r="G60" s="69">
        <f>G52+G58</f>
        <v>919933144</v>
      </c>
      <c r="H60" s="70"/>
      <c r="I60" s="69">
        <f>E60-G60</f>
        <v>28715483</v>
      </c>
      <c r="K60" s="21">
        <f>IF(G60=0,"n/a",IF(AND(I60/G60&lt;1,I60/G60&gt;-1),I60/G60,"n/a"))</f>
        <v>3.1214749884041573E-2</v>
      </c>
    </row>
    <row r="61" spans="2:17" ht="6.95" customHeight="1" x14ac:dyDescent="0.2">
      <c r="E61" s="69"/>
      <c r="G61" s="69"/>
      <c r="I61" s="69"/>
      <c r="K61" s="29"/>
      <c r="M61" s="33"/>
      <c r="N61" s="33"/>
      <c r="O61" s="33"/>
      <c r="P61" s="33"/>
      <c r="Q61" s="33"/>
    </row>
    <row r="62" spans="2:17" x14ac:dyDescent="0.2">
      <c r="B62" s="48" t="s">
        <v>32</v>
      </c>
      <c r="E62" s="69"/>
      <c r="G62" s="69"/>
      <c r="H62" s="70"/>
      <c r="I62" s="69"/>
      <c r="K62" s="29"/>
    </row>
    <row r="63" spans="2:17" x14ac:dyDescent="0.2">
      <c r="C63" s="8" t="s">
        <v>21</v>
      </c>
      <c r="E63" s="68">
        <v>52434014</v>
      </c>
      <c r="G63" s="68">
        <v>49846055</v>
      </c>
      <c r="H63" s="70"/>
      <c r="I63" s="69">
        <f>E63-G63</f>
        <v>2587959</v>
      </c>
      <c r="K63" s="21">
        <f>IF(G63=0,"n/a",IF(AND(I63/G63&lt;1,I63/G63&gt;-1),I63/G63,"n/a"))</f>
        <v>5.1919033512280964E-2</v>
      </c>
    </row>
    <row r="64" spans="2:17" x14ac:dyDescent="0.2">
      <c r="C64" s="8" t="s">
        <v>22</v>
      </c>
      <c r="E64" s="71">
        <v>167879558</v>
      </c>
      <c r="G64" s="71">
        <v>164200407</v>
      </c>
      <c r="H64" s="70"/>
      <c r="I64" s="71">
        <f>E64-G64</f>
        <v>3679151</v>
      </c>
      <c r="K64" s="27">
        <f>IF(G64=0,"n/a",IF(AND(I64/G64&lt;1,I64/G64&gt;-1),I64/G64,"n/a"))</f>
        <v>2.2406466994932601E-2</v>
      </c>
    </row>
    <row r="65" spans="1:17" ht="6.95" customHeight="1" x14ac:dyDescent="0.2">
      <c r="E65" s="69"/>
      <c r="G65" s="69"/>
      <c r="I65" s="69"/>
      <c r="K65" s="29"/>
      <c r="M65" s="33"/>
      <c r="N65" s="33"/>
      <c r="O65" s="33"/>
      <c r="P65" s="33"/>
      <c r="Q65" s="33"/>
    </row>
    <row r="66" spans="1:17" x14ac:dyDescent="0.2">
      <c r="C66" s="8" t="s">
        <v>23</v>
      </c>
      <c r="E66" s="71">
        <f>SUM(E63:E64)</f>
        <v>220313572</v>
      </c>
      <c r="G66" s="71">
        <f>SUM(G63:G64)</f>
        <v>214046462</v>
      </c>
      <c r="H66" s="70"/>
      <c r="I66" s="71">
        <f>E66-G66</f>
        <v>6267110</v>
      </c>
      <c r="K66" s="27">
        <f>IF(G66=0,"n/a",IF(AND(I66/G66&lt;1,I66/G66&gt;-1),I66/G66,"n/a"))</f>
        <v>2.9279203876773258E-2</v>
      </c>
    </row>
    <row r="67" spans="1:17" ht="6.95" customHeight="1" x14ac:dyDescent="0.2">
      <c r="E67" s="69"/>
      <c r="G67" s="69"/>
      <c r="I67" s="69"/>
      <c r="K67" s="29"/>
      <c r="M67" s="33"/>
      <c r="N67" s="33"/>
      <c r="O67" s="33"/>
      <c r="P67" s="33"/>
      <c r="Q67" s="33"/>
    </row>
    <row r="68" spans="1:17" ht="12.75" thickBot="1" x14ac:dyDescent="0.25">
      <c r="C68" s="8" t="s">
        <v>33</v>
      </c>
      <c r="E68" s="72">
        <f>E60+E66</f>
        <v>1168962199</v>
      </c>
      <c r="G68" s="72">
        <f>G60+G66</f>
        <v>1133979606</v>
      </c>
      <c r="H68" s="70"/>
      <c r="I68" s="72">
        <f>E68-G68</f>
        <v>34982593</v>
      </c>
      <c r="K68" s="38">
        <f>IF(G68=0,"n/a",IF(AND(I68/G68&lt;1,I68/G68&gt;-1),I68/G68,"n/a"))</f>
        <v>3.0849402242248084E-2</v>
      </c>
    </row>
    <row r="69" spans="1:17" ht="12.75" thickTop="1" x14ac:dyDescent="0.2"/>
    <row r="70" spans="1:17" ht="12.75" customHeight="1" x14ac:dyDescent="0.25">
      <c r="A70" s="8" t="s">
        <v>3</v>
      </c>
      <c r="C70" s="73" t="s">
        <v>34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7" x14ac:dyDescent="0.2">
      <c r="A71" s="8" t="s">
        <v>3</v>
      </c>
    </row>
    <row r="72" spans="1:17" x14ac:dyDescent="0.2">
      <c r="A72" s="8" t="s">
        <v>3</v>
      </c>
    </row>
    <row r="73" spans="1:17" x14ac:dyDescent="0.2">
      <c r="A73" s="8" t="s">
        <v>3</v>
      </c>
    </row>
    <row r="74" spans="1:17" x14ac:dyDescent="0.2">
      <c r="A74" s="8" t="s">
        <v>3</v>
      </c>
    </row>
    <row r="75" spans="1:17" x14ac:dyDescent="0.2">
      <c r="A75" s="8" t="s">
        <v>3</v>
      </c>
    </row>
    <row r="76" spans="1:17" x14ac:dyDescent="0.2">
      <c r="A76" s="8" t="s">
        <v>3</v>
      </c>
    </row>
    <row r="77" spans="1:17" x14ac:dyDescent="0.2">
      <c r="A77" s="8" t="s">
        <v>3</v>
      </c>
    </row>
    <row r="78" spans="1:17" x14ac:dyDescent="0.2">
      <c r="A78" s="8" t="s">
        <v>3</v>
      </c>
    </row>
    <row r="79" spans="1:17" x14ac:dyDescent="0.2">
      <c r="A79" s="8" t="s">
        <v>3</v>
      </c>
    </row>
    <row r="80" spans="1:17" x14ac:dyDescent="0.2">
      <c r="A80" s="8" t="s">
        <v>3</v>
      </c>
    </row>
    <row r="81" spans="1:1" x14ac:dyDescent="0.2">
      <c r="A81" s="8" t="s">
        <v>3</v>
      </c>
    </row>
    <row r="82" spans="1:1" x14ac:dyDescent="0.2">
      <c r="A82" s="8" t="s">
        <v>3</v>
      </c>
    </row>
    <row r="83" spans="1:1" x14ac:dyDescent="0.2">
      <c r="A83" s="8" t="s">
        <v>3</v>
      </c>
    </row>
    <row r="84" spans="1:1" x14ac:dyDescent="0.2">
      <c r="A84" s="8" t="s">
        <v>3</v>
      </c>
    </row>
  </sheetData>
  <mergeCells count="6">
    <mergeCell ref="M6:Q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3FF78EBAD8804CA88565FC317F95CA" ma:contentTypeVersion="20" ma:contentTypeDescription="" ma:contentTypeScope="" ma:versionID="23588bc4901c07499427440473fbd0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220332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AFD511-9AE1-4115-92F7-B0EA31F3888F}"/>
</file>

<file path=customXml/itemProps2.xml><?xml version="1.0" encoding="utf-8"?>
<ds:datastoreItem xmlns:ds="http://schemas.openxmlformats.org/officeDocument/2006/customXml" ds:itemID="{BAE476FC-F829-4228-9F79-694F13F0A70A}"/>
</file>

<file path=customXml/itemProps3.xml><?xml version="1.0" encoding="utf-8"?>
<ds:datastoreItem xmlns:ds="http://schemas.openxmlformats.org/officeDocument/2006/customXml" ds:itemID="{AAD76DBE-35A9-4942-A71A-F347FD00775E}"/>
</file>

<file path=customXml/itemProps4.xml><?xml version="1.0" encoding="utf-8"?>
<ds:datastoreItem xmlns:ds="http://schemas.openxmlformats.org/officeDocument/2006/customXml" ds:itemID="{2445457E-6381-4294-AD50-CFCA470DE1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01-2022 SOG</vt:lpstr>
      <vt:lpstr>02-2022 SOG</vt:lpstr>
      <vt:lpstr>03-2022 SOG</vt:lpstr>
      <vt:lpstr>12ME 03-2022 SOG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2022-04-12T14:58:50Z</dcterms:created>
  <dcterms:modified xsi:type="dcterms:W3CDTF">2022-04-12T17:44:20Z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0x0101006E56B4D1795A2E4DB2F0B01679ED314A00443FF78EBAD8804CA88565FC317F95CA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