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14505" yWindow="-15" windowWidth="14310" windowHeight="13170" tabRatio="918"/>
  </bookViews>
  <sheets>
    <sheet name="3.02E" sheetId="1" r:id="rId1"/>
    <sheet name="Earnings Sharing" sheetId="62" r:id="rId2"/>
    <sheet name="TGrants" sheetId="59" r:id="rId3"/>
    <sheet name="SOE 2021" sheetId="61" r:id="rId4"/>
    <sheet name="PTC" sheetId="60" r:id="rId5"/>
    <sheet name="PLR UnProtected EDIT 141Z " sheetId="67" r:id="rId6"/>
    <sheet name="PLR 141X 2020" sheetId="64" r:id="rId7"/>
  </sheets>
  <externalReferences>
    <externalReference r:id="rId8"/>
  </externalReferences>
  <definedNames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B4" i="67" l="1"/>
  <c r="O4" i="67"/>
  <c r="L4" i="67" l="1"/>
  <c r="P4" i="67" s="1"/>
  <c r="P5" i="67" s="1"/>
  <c r="D25" i="1"/>
  <c r="B7" i="67" l="1"/>
  <c r="C35" i="1" l="1"/>
  <c r="C32" i="1"/>
  <c r="C31" i="1"/>
  <c r="A22" i="1" l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B39" i="60" l="1"/>
  <c r="D44" i="1" s="1"/>
  <c r="D17" i="1"/>
  <c r="C29" i="59"/>
  <c r="D41" i="1" s="1"/>
  <c r="D24" i="1"/>
  <c r="D27" i="1" s="1"/>
  <c r="D19" i="1"/>
  <c r="D15" i="1"/>
  <c r="B17" i="61"/>
  <c r="B21" i="61" s="1"/>
  <c r="B27" i="61" l="1"/>
  <c r="B29" i="61" s="1"/>
  <c r="B58" i="61"/>
  <c r="B61" i="61" l="1"/>
  <c r="A13" i="1" l="1"/>
  <c r="A14" i="1"/>
  <c r="A15" i="1"/>
  <c r="A16" i="1"/>
  <c r="A17" i="1"/>
  <c r="A18" i="1"/>
  <c r="A19" i="1"/>
  <c r="A20" i="1"/>
  <c r="A21" i="1"/>
  <c r="A12" i="1"/>
  <c r="E45" i="1"/>
  <c r="D21" i="1"/>
  <c r="E29" i="1" s="1"/>
  <c r="D31" i="1" l="1"/>
  <c r="D35" i="1"/>
  <c r="E36" i="1" s="1"/>
  <c r="D32" i="1"/>
  <c r="E33" i="1" l="1"/>
  <c r="E47" i="1" s="1"/>
  <c r="E49" i="1" l="1"/>
  <c r="E51" i="1" s="1"/>
</calcChain>
</file>

<file path=xl/sharedStrings.xml><?xml version="1.0" encoding="utf-8"?>
<sst xmlns="http://schemas.openxmlformats.org/spreadsheetml/2006/main" count="135" uniqueCount="118">
  <si>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</si>
  <si>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</si>
  <si>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</si>
  <si>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</si>
  <si>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</si>
  <si>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</si>
  <si>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</si>
  <si>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</si>
  <si>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</si>
  <si>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</si>
  <si>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</si>
  <si>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</si>
  <si>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</si>
  <si>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</si>
  <si>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</si>
  <si>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</si>
  <si>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</si>
  <si>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</si>
  <si>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ACTUAL</t>
  </si>
  <si>
    <t>SALE OF ELECTRICITY - REVENUE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</si>
  <si>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</si>
  <si>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</si>
  <si>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</si>
  <si>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</si>
  <si>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</si>
  <si>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</si>
  <si>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</si>
  <si>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Total electric revenues</t>
  </si>
  <si>
    <t>Total electric sales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</si>
  <si>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</si>
  <si>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</si>
  <si>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</si>
  <si>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</si>
  <si>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</si>
  <si>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</si>
  <si>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</si>
  <si>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</si>
  <si>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Transmission Revenue</t>
  </si>
  <si>
    <t xml:space="preserve">    Other operating revenues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</si>
  <si>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</si>
  <si>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</si>
  <si>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</si>
  <si>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</si>
  <si>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</si>
  <si>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</si>
  <si>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</si>
  <si>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</si>
  <si>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Decoupling Revenue</t>
  </si>
  <si>
    <t>REMOVE TEST YEAR EARNINGS SHARING ACCRUAL</t>
  </si>
  <si>
    <t>REMOVE MERGER RATE CREDIT SCH 132</t>
  </si>
  <si>
    <t>Total kWh</t>
  </si>
  <si>
    <t>Act. Costs</t>
  </si>
  <si>
    <t>Orders</t>
  </si>
  <si>
    <t>REMOVE SCHEDULE 141X PROTECTED EDIT (OFFSET IN FIT %)</t>
  </si>
  <si>
    <t>REMOVE SCHEDULE 141Z UNPROTECTED EDIT (OFFSET IN FIT %)</t>
  </si>
  <si>
    <t>SCH. 81 (B&amp;O tax) in above-billed</t>
  </si>
  <si>
    <t>SCH. 94 (Res/farm credit) in above</t>
  </si>
  <si>
    <t>SCH. 120 (Cons. Rider rev) in above</t>
  </si>
  <si>
    <t>SCH. 95A (Fed Incentive) in above</t>
  </si>
  <si>
    <t>Low Income Surcharge included in above</t>
  </si>
  <si>
    <t>SCH. 132 (Merger Rate Credit) in above</t>
  </si>
  <si>
    <t>SCH. 133 (JPUD Gain on Sale Cr) in above</t>
  </si>
  <si>
    <t>SCH. 137 (REC Proceeds Credit) in above</t>
  </si>
  <si>
    <t>SCH. 140 (Prop Tax in BillEngy) in above</t>
  </si>
  <si>
    <t>SCH. 141 (Expedt in BillEngy) in above</t>
  </si>
  <si>
    <t>SCH. 141Y (TCJA Overcollection) in above</t>
  </si>
  <si>
    <t>SCH. 141X (Protected-Plus EDIT) in above</t>
  </si>
  <si>
    <t>SCH. 141Z (Unprotected EDIT) in above</t>
  </si>
  <si>
    <t>TWELVE MONTHS ENDED DECEMBER 31, 2021</t>
  </si>
  <si>
    <t>SCH. 95 PCA Amortization Recovery</t>
  </si>
  <si>
    <t>SCH. 95 PCORC Billed + Chng Unbilled</t>
  </si>
  <si>
    <t>OverEarnings</t>
  </si>
  <si>
    <t>ZRW_ZO12</t>
  </si>
  <si>
    <t xml:space="preserve">    40740081  WH US Treasury Grants Amort UE-120277</t>
  </si>
  <si>
    <t xml:space="preserve">    40740082  LSR US Treasury Grant Amort UE-122001</t>
  </si>
  <si>
    <t xml:space="preserve">    40740111  Amort Interest on REC Proceeds UE-111048</t>
  </si>
  <si>
    <t xml:space="preserve">    40740121  WH US Treasury Interest Amort UE-120277</t>
  </si>
  <si>
    <t xml:space="preserve">    40740122  LSR US Treasury Interest Amort UE-122001</t>
  </si>
  <si>
    <t xml:space="preserve">    40740221  EV Net Expense Deferral</t>
  </si>
  <si>
    <t xml:space="preserve">    40740241  AMI Deprec Exp Deferral-Elec-Post 7/2019</t>
  </si>
  <si>
    <t>*   Electric Regulatory Credits</t>
  </si>
  <si>
    <t xml:space="preserve">    40740405  Tacoma LNG Upgrades Dep Def &gt; 9/2020</t>
  </si>
  <si>
    <t xml:space="preserve">    40740412  AMI Deprec Exp Deferral-Gas Post 7/2019</t>
  </si>
  <si>
    <t>*   Gas Regulatory Credits</t>
  </si>
  <si>
    <t xml:space="preserve">    40740602  9800 - GTZ Depr Exp Deferral</t>
  </si>
  <si>
    <t>*   Common Regulatory Credits</t>
  </si>
  <si>
    <t>**  Debit</t>
  </si>
  <si>
    <t>*** Total</t>
  </si>
  <si>
    <t>FOR THE TWELVE MONTHS ENDED DECEMBER 31, 2021</t>
  </si>
  <si>
    <t xml:space="preserve">    40730302  Amort Env Costs UG-170034</t>
  </si>
  <si>
    <t xml:space="preserve">    40730303  Amort Env Recovery UG-170034</t>
  </si>
  <si>
    <t xml:space="preserve">    40730306  GTZ Depr Amort T1 (Gas)</t>
  </si>
  <si>
    <t xml:space="preserve">    40730307  GTZ Cryg Chg Amort T1 (Gas)</t>
  </si>
  <si>
    <t>*   Gas Regulatory Debit</t>
  </si>
  <si>
    <t xml:space="preserve">    40730021  Amort to Repurposed PTC Reg Liability</t>
  </si>
  <si>
    <t xml:space="preserve">    40730022  Amort Env Costs UE-170033</t>
  </si>
  <si>
    <t xml:space="preserve">    40730023  Amort Env Recovery UE-170033</t>
  </si>
  <si>
    <t xml:space="preserve">    40730025  GTZ Depr Amort T1 (Elec)</t>
  </si>
  <si>
    <t xml:space="preserve">    40730026  GTZ Cryg Chg Amort T1 (Elec)</t>
  </si>
  <si>
    <t xml:space="preserve">    40730051  1143 - Amortization Mint Farm UE-090704</t>
  </si>
  <si>
    <t xml:space="preserve">    40730101  1143 - Amortization LSR UE-100882 - E</t>
  </si>
  <si>
    <t xml:space="preserve">    40730151  SPI Biomass Amort. UE-200980</t>
  </si>
  <si>
    <t xml:space="preserve">    40730171  1143 - PTC Deferral Post June 2010</t>
  </si>
  <si>
    <t>*   Electric Regulatory Debit</t>
  </si>
  <si>
    <t>OTHER OPERATING REVENUES:</t>
  </si>
  <si>
    <t>TOTAL INCREASE (DECREASE) OPERATING REVENUES</t>
  </si>
  <si>
    <t>ELECTRIC</t>
  </si>
  <si>
    <t>2020 Revenues recognized in 2021 to be removed</t>
  </si>
  <si>
    <t>cf</t>
  </si>
  <si>
    <t>tax rate</t>
  </si>
  <si>
    <t>Order 41110001</t>
  </si>
  <si>
    <t>revenue from SOE</t>
  </si>
  <si>
    <t>REMOVE PLR EDIT REVENUE 141X related to 2020</t>
  </si>
  <si>
    <t>includes 2020 Revenues</t>
  </si>
  <si>
    <t>activity is debit to revenue, credit to tax expense</t>
  </si>
  <si>
    <t>chk</t>
  </si>
  <si>
    <t xml:space="preserve">reverse with credit (increase) to revenue, debit to tax expense  (increase) </t>
  </si>
  <si>
    <t>REMOVE SCHEDULE 141Z UNPROTECTED EDIT AMORTIZATION (reduce NOI)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</si>
</sst>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00000%"/>
    <numFmt numFmtId="167" formatCode="_-* #,##0.00\ &quot;DM&quot;_-;\-* #,##0.00\ &quot;DM&quot;_-;_-* &quot;-&quot;??\ &quot;DM&quot;_-;_-@_-"/>
    <numFmt numFmtId="168" formatCode="_-* #,##0.00\ _D_M_-;\-* #,##0.00\ _D_M_-;_-* &quot;-&quot;??\ _D_M_-;_-@_-"/>
    <numFmt numFmtId="169" formatCode="00000"/>
    <numFmt numFmtId="170" formatCode="0.00_)"/>
    <numFmt numFmtId="171" formatCode="###,000"/>
    <numFmt numFmtId="172" formatCode="#,##0.00_-;#,##0.00\-;&quot; &quot;"/>
    <numFmt numFmtId="173" formatCode="0.000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trike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2">
    <xf numFmtId="0" fontId="0" fillId="0" borderId="0"/>
    <xf numFmtId="0" fontId="8" fillId="0" borderId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169" fontId="8" fillId="0" borderId="0"/>
    <xf numFmtId="38" fontId="13" fillId="16" borderId="0" applyNumberFormat="0" applyBorder="0" applyAlignment="0" applyProtection="0"/>
    <xf numFmtId="10" fontId="13" fillId="17" borderId="1" applyNumberFormat="0" applyBorder="0" applyAlignment="0" applyProtection="0"/>
    <xf numFmtId="170" fontId="21" fillId="0" borderId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22" fillId="18" borderId="5" applyNumberFormat="0" applyProtection="0">
      <alignment vertical="center"/>
    </xf>
    <xf numFmtId="4" fontId="23" fillId="18" borderId="5" applyNumberFormat="0" applyProtection="0">
      <alignment vertical="center"/>
    </xf>
    <xf numFmtId="4" fontId="22" fillId="18" borderId="5" applyNumberFormat="0" applyProtection="0">
      <alignment horizontal="left" vertical="center" indent="1"/>
    </xf>
    <xf numFmtId="0" fontId="22" fillId="18" borderId="5" applyNumberFormat="0" applyProtection="0">
      <alignment horizontal="left" vertical="top" indent="1"/>
    </xf>
    <xf numFmtId="4" fontId="22" fillId="19" borderId="0" applyNumberFormat="0" applyProtection="0">
      <alignment horizontal="left" vertical="center" indent="1"/>
    </xf>
    <xf numFmtId="4" fontId="24" fillId="20" borderId="5" applyNumberFormat="0" applyProtection="0">
      <alignment horizontal="right" vertical="center"/>
    </xf>
    <xf numFmtId="4" fontId="24" fillId="21" borderId="5" applyNumberFormat="0" applyProtection="0">
      <alignment horizontal="right" vertical="center"/>
    </xf>
    <xf numFmtId="4" fontId="24" fillId="22" borderId="5" applyNumberFormat="0" applyProtection="0">
      <alignment horizontal="right" vertical="center"/>
    </xf>
    <xf numFmtId="4" fontId="24" fillId="23" borderId="5" applyNumberFormat="0" applyProtection="0">
      <alignment horizontal="right" vertical="center"/>
    </xf>
    <xf numFmtId="4" fontId="24" fillId="24" borderId="5" applyNumberFormat="0" applyProtection="0">
      <alignment horizontal="right" vertical="center"/>
    </xf>
    <xf numFmtId="4" fontId="24" fillId="25" borderId="5" applyNumberFormat="0" applyProtection="0">
      <alignment horizontal="right" vertical="center"/>
    </xf>
    <xf numFmtId="4" fontId="24" fillId="26" borderId="5" applyNumberFormat="0" applyProtection="0">
      <alignment horizontal="right" vertical="center"/>
    </xf>
    <xf numFmtId="4" fontId="24" fillId="27" borderId="5" applyNumberFormat="0" applyProtection="0">
      <alignment horizontal="right" vertical="center"/>
    </xf>
    <xf numFmtId="4" fontId="24" fillId="28" borderId="5" applyNumberFormat="0" applyProtection="0">
      <alignment horizontal="right" vertical="center"/>
    </xf>
    <xf numFmtId="4" fontId="22" fillId="29" borderId="6" applyNumberFormat="0" applyProtection="0">
      <alignment horizontal="left" vertical="center" indent="1"/>
    </xf>
    <xf numFmtId="4" fontId="24" fillId="30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4" fillId="19" borderId="5" applyNumberFormat="0" applyProtection="0">
      <alignment horizontal="right" vertical="center"/>
    </xf>
    <xf numFmtId="4" fontId="24" fillId="30" borderId="0" applyNumberFormat="0" applyProtection="0">
      <alignment horizontal="left" vertical="center" indent="1"/>
    </xf>
    <xf numFmtId="4" fontId="24" fillId="19" borderId="0" applyNumberFormat="0" applyProtection="0">
      <alignment horizontal="left" vertical="center" indent="1"/>
    </xf>
    <xf numFmtId="0" fontId="8" fillId="31" borderId="5" applyNumberFormat="0" applyProtection="0">
      <alignment horizontal="left" vertical="center" indent="1"/>
    </xf>
    <xf numFmtId="0" fontId="8" fillId="31" borderId="5" applyNumberFormat="0" applyProtection="0">
      <alignment horizontal="left" vertical="top" indent="1"/>
    </xf>
    <xf numFmtId="0" fontId="8" fillId="19" borderId="5" applyNumberFormat="0" applyProtection="0">
      <alignment horizontal="left" vertical="center" indent="1"/>
    </xf>
    <xf numFmtId="0" fontId="8" fillId="19" borderId="5" applyNumberFormat="0" applyProtection="0">
      <alignment horizontal="left" vertical="top" indent="1"/>
    </xf>
    <xf numFmtId="0" fontId="8" fillId="32" borderId="5" applyNumberFormat="0" applyProtection="0">
      <alignment horizontal="left" vertical="center" indent="1"/>
    </xf>
    <xf numFmtId="0" fontId="8" fillId="32" borderId="5" applyNumberFormat="0" applyProtection="0">
      <alignment horizontal="left" vertical="top" indent="1"/>
    </xf>
    <xf numFmtId="0" fontId="8" fillId="30" borderId="5" applyNumberFormat="0" applyProtection="0">
      <alignment horizontal="left" vertical="center" indent="1"/>
    </xf>
    <xf numFmtId="0" fontId="8" fillId="30" borderId="5" applyNumberFormat="0" applyProtection="0">
      <alignment horizontal="left" vertical="top" indent="1"/>
    </xf>
    <xf numFmtId="0" fontId="8" fillId="33" borderId="1" applyNumberFormat="0">
      <protection locked="0"/>
    </xf>
    <xf numFmtId="0" fontId="26" fillId="31" borderId="7" applyBorder="0"/>
    <xf numFmtId="4" fontId="24" fillId="34" borderId="5" applyNumberFormat="0" applyProtection="0">
      <alignment vertical="center"/>
    </xf>
    <xf numFmtId="4" fontId="27" fillId="34" borderId="5" applyNumberFormat="0" applyProtection="0">
      <alignment vertical="center"/>
    </xf>
    <xf numFmtId="4" fontId="24" fillId="34" borderId="5" applyNumberFormat="0" applyProtection="0">
      <alignment horizontal="left" vertical="center" indent="1"/>
    </xf>
    <xf numFmtId="0" fontId="24" fillId="34" borderId="5" applyNumberFormat="0" applyProtection="0">
      <alignment horizontal="left" vertical="top" indent="1"/>
    </xf>
    <xf numFmtId="4" fontId="24" fillId="30" borderId="5" applyNumberFormat="0" applyProtection="0">
      <alignment horizontal="right" vertical="center"/>
    </xf>
    <xf numFmtId="4" fontId="27" fillId="30" borderId="5" applyNumberFormat="0" applyProtection="0">
      <alignment horizontal="right" vertical="center"/>
    </xf>
    <xf numFmtId="4" fontId="24" fillId="19" borderId="5" applyNumberFormat="0" applyProtection="0">
      <alignment horizontal="left" vertical="center" indent="1"/>
    </xf>
    <xf numFmtId="0" fontId="24" fillId="19" borderId="5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0" fontId="13" fillId="36" borderId="1"/>
    <xf numFmtId="4" fontId="29" fillId="30" borderId="5" applyNumberFormat="0" applyProtection="0">
      <alignment horizontal="right" vertical="center"/>
    </xf>
    <xf numFmtId="0" fontId="30" fillId="0" borderId="8" applyNumberFormat="0" applyFont="0" applyFill="0" applyAlignment="0" applyProtection="0"/>
    <xf numFmtId="171" fontId="31" fillId="0" borderId="9" applyNumberFormat="0" applyProtection="0">
      <alignment horizontal="right" vertical="center"/>
    </xf>
    <xf numFmtId="171" fontId="32" fillId="0" borderId="10" applyNumberFormat="0" applyProtection="0">
      <alignment horizontal="right" vertical="center"/>
    </xf>
    <xf numFmtId="0" fontId="32" fillId="37" borderId="8" applyNumberFormat="0" applyAlignment="0" applyProtection="0">
      <alignment horizontal="left" vertical="center" indent="1"/>
    </xf>
    <xf numFmtId="0" fontId="33" fillId="38" borderId="10" applyNumberFormat="0" applyAlignment="0" applyProtection="0">
      <alignment horizontal="left" vertical="center" indent="1"/>
    </xf>
    <xf numFmtId="0" fontId="33" fillId="38" borderId="10" applyNumberFormat="0" applyAlignment="0" applyProtection="0">
      <alignment horizontal="left" vertical="center" indent="1"/>
    </xf>
    <xf numFmtId="0" fontId="34" fillId="0" borderId="11" applyNumberFormat="0" applyFill="0" applyBorder="0" applyAlignment="0" applyProtection="0"/>
    <xf numFmtId="0" fontId="35" fillId="0" borderId="11" applyBorder="0" applyAlignment="0" applyProtection="0"/>
    <xf numFmtId="171" fontId="36" fillId="39" borderId="12" applyNumberFormat="0" applyBorder="0" applyAlignment="0" applyProtection="0">
      <alignment horizontal="right" vertical="center" indent="1"/>
    </xf>
    <xf numFmtId="171" fontId="37" fillId="40" borderId="12" applyNumberFormat="0" applyBorder="0" applyAlignment="0" applyProtection="0">
      <alignment horizontal="right" vertical="center" indent="1"/>
    </xf>
    <xf numFmtId="171" fontId="37" fillId="41" borderId="12" applyNumberFormat="0" applyBorder="0" applyAlignment="0" applyProtection="0">
      <alignment horizontal="right" vertical="center" indent="1"/>
    </xf>
    <xf numFmtId="171" fontId="38" fillId="42" borderId="12" applyNumberFormat="0" applyBorder="0" applyAlignment="0" applyProtection="0">
      <alignment horizontal="right" vertical="center" indent="1"/>
    </xf>
    <xf numFmtId="171" fontId="38" fillId="43" borderId="12" applyNumberFormat="0" applyBorder="0" applyAlignment="0" applyProtection="0">
      <alignment horizontal="right" vertical="center" indent="1"/>
    </xf>
    <xf numFmtId="171" fontId="38" fillId="44" borderId="12" applyNumberFormat="0" applyBorder="0" applyAlignment="0" applyProtection="0">
      <alignment horizontal="right" vertical="center" indent="1"/>
    </xf>
    <xf numFmtId="171" fontId="39" fillId="45" borderId="12" applyNumberFormat="0" applyBorder="0" applyAlignment="0" applyProtection="0">
      <alignment horizontal="right" vertical="center" indent="1"/>
    </xf>
    <xf numFmtId="171" fontId="39" fillId="46" borderId="12" applyNumberFormat="0" applyBorder="0" applyAlignment="0" applyProtection="0">
      <alignment horizontal="right" vertical="center" indent="1"/>
    </xf>
    <xf numFmtId="171" fontId="39" fillId="47" borderId="12" applyNumberFormat="0" applyBorder="0" applyAlignment="0" applyProtection="0">
      <alignment horizontal="right" vertical="center" indent="1"/>
    </xf>
    <xf numFmtId="0" fontId="33" fillId="48" borderId="8" applyNumberFormat="0" applyAlignment="0" applyProtection="0">
      <alignment horizontal="left" vertical="center" indent="1"/>
    </xf>
    <xf numFmtId="0" fontId="33" fillId="49" borderId="8" applyNumberFormat="0" applyAlignment="0" applyProtection="0">
      <alignment horizontal="left" vertical="center" indent="1"/>
    </xf>
    <xf numFmtId="0" fontId="33" fillId="50" borderId="8" applyNumberFormat="0" applyAlignment="0" applyProtection="0">
      <alignment horizontal="left" vertical="center" indent="1"/>
    </xf>
    <xf numFmtId="0" fontId="33" fillId="51" borderId="8" applyNumberFormat="0" applyAlignment="0" applyProtection="0">
      <alignment horizontal="left" vertical="center" indent="1"/>
    </xf>
    <xf numFmtId="0" fontId="33" fillId="52" borderId="10" applyNumberFormat="0" applyAlignment="0" applyProtection="0">
      <alignment horizontal="left" vertical="center" indent="1"/>
    </xf>
    <xf numFmtId="171" fontId="31" fillId="51" borderId="9" applyNumberFormat="0" applyBorder="0" applyProtection="0">
      <alignment horizontal="right" vertical="center"/>
    </xf>
    <xf numFmtId="171" fontId="32" fillId="51" borderId="10" applyNumberFormat="0" applyBorder="0" applyProtection="0">
      <alignment horizontal="right" vertical="center"/>
    </xf>
    <xf numFmtId="171" fontId="31" fillId="53" borderId="8" applyNumberFormat="0" applyAlignment="0" applyProtection="0">
      <alignment horizontal="left" vertical="center" indent="1"/>
    </xf>
    <xf numFmtId="0" fontId="32" fillId="37" borderId="10" applyNumberFormat="0" applyAlignment="0" applyProtection="0">
      <alignment horizontal="left" vertical="center" indent="1"/>
    </xf>
    <xf numFmtId="0" fontId="33" fillId="52" borderId="10" applyNumberFormat="0" applyAlignment="0" applyProtection="0">
      <alignment horizontal="left" vertical="center" indent="1"/>
    </xf>
    <xf numFmtId="171" fontId="32" fillId="52" borderId="10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42" fontId="10" fillId="0" borderId="0" xfId="0" applyNumberFormat="1" applyFont="1" applyFill="1" applyAlignment="1"/>
    <xf numFmtId="42" fontId="10" fillId="0" borderId="0" xfId="0" applyNumberFormat="1" applyFont="1" applyFill="1" applyBorder="1" applyAlignment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37" fontId="10" fillId="0" borderId="0" xfId="0" applyNumberFormat="1" applyFont="1" applyFill="1" applyAlignment="1"/>
    <xf numFmtId="41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41" fontId="10" fillId="0" borderId="3" xfId="0" applyNumberFormat="1" applyFont="1" applyFill="1" applyBorder="1" applyAlignment="1"/>
    <xf numFmtId="0" fontId="9" fillId="0" borderId="0" xfId="0" applyFont="1" applyFill="1"/>
    <xf numFmtId="14" fontId="9" fillId="0" borderId="0" xfId="0" applyNumberFormat="1" applyFont="1" applyFill="1"/>
    <xf numFmtId="15" fontId="11" fillId="0" borderId="0" xfId="0" applyNumberFormat="1" applyFont="1" applyFill="1"/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Continuous" vertical="center"/>
      <protection locked="0"/>
    </xf>
    <xf numFmtId="0" fontId="11" fillId="0" borderId="0" xfId="0" applyFont="1" applyFill="1" applyAlignment="1">
      <alignment horizontal="centerContinuous" vertical="center"/>
    </xf>
    <xf numFmtId="42" fontId="10" fillId="0" borderId="4" xfId="0" applyNumberFormat="1" applyFont="1" applyFill="1" applyBorder="1" applyAlignment="1"/>
    <xf numFmtId="0" fontId="10" fillId="0" borderId="0" xfId="0" applyNumberFormat="1" applyFont="1" applyFill="1" applyAlignment="1">
      <alignment horizontal="left" indent="2"/>
    </xf>
    <xf numFmtId="41" fontId="10" fillId="0" borderId="0" xfId="0" applyNumberFormat="1" applyFont="1" applyFill="1" applyBorder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>
      <alignment horizontal="left"/>
    </xf>
    <xf numFmtId="0" fontId="10" fillId="0" borderId="0" xfId="0" quotePrefix="1" applyNumberFormat="1" applyFont="1" applyFill="1" applyAlignment="1">
      <alignment horizontal="left"/>
    </xf>
    <xf numFmtId="41" fontId="10" fillId="0" borderId="0" xfId="0" applyNumberFormat="1" applyFont="1" applyFill="1"/>
    <xf numFmtId="37" fontId="10" fillId="0" borderId="3" xfId="0" applyNumberFormat="1" applyFont="1" applyFill="1" applyBorder="1" applyAlignment="1"/>
    <xf numFmtId="39" fontId="15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>
      <alignment horizontal="centerContinuous"/>
    </xf>
    <xf numFmtId="39" fontId="14" fillId="0" borderId="0" xfId="0" applyNumberFormat="1" applyFont="1" applyFill="1" applyAlignment="1" applyProtection="1">
      <alignment horizontal="centerContinuous"/>
    </xf>
    <xf numFmtId="39" fontId="14" fillId="0" borderId="0" xfId="0" applyNumberFormat="1" applyFont="1" applyFill="1" applyAlignment="1" applyProtection="1"/>
    <xf numFmtId="39" fontId="8" fillId="0" borderId="0" xfId="0" applyNumberFormat="1" applyFont="1" applyFill="1" applyAlignment="1" applyProtection="1"/>
    <xf numFmtId="39" fontId="8" fillId="0" borderId="0" xfId="0" applyNumberFormat="1" applyFont="1" applyFill="1" applyProtection="1"/>
    <xf numFmtId="39" fontId="14" fillId="0" borderId="0" xfId="0" applyNumberFormat="1" applyFont="1" applyFill="1" applyProtection="1"/>
    <xf numFmtId="39" fontId="8" fillId="0" borderId="0" xfId="0" applyNumberFormat="1" applyFont="1" applyFill="1" applyAlignment="1" applyProtection="1">
      <alignment horizontal="left"/>
    </xf>
    <xf numFmtId="39" fontId="8" fillId="0" borderId="0" xfId="0" applyNumberFormat="1" applyFont="1" applyFill="1" applyAlignment="1" applyProtection="1">
      <alignment horizontal="center"/>
    </xf>
    <xf numFmtId="39" fontId="14" fillId="0" borderId="0" xfId="0" applyNumberFormat="1" applyFont="1" applyFill="1" applyAlignment="1" applyProtection="1">
      <alignment horizontal="left"/>
    </xf>
    <xf numFmtId="0" fontId="8" fillId="0" borderId="3" xfId="0" quotePrefix="1" applyNumberFormat="1" applyFont="1" applyFill="1" applyBorder="1" applyAlignment="1" applyProtection="1">
      <alignment horizontal="center"/>
    </xf>
    <xf numFmtId="39" fontId="17" fillId="0" borderId="0" xfId="0" applyNumberFormat="1" applyFont="1" applyFill="1" applyProtection="1"/>
    <xf numFmtId="39" fontId="17" fillId="0" borderId="0" xfId="0" applyNumberFormat="1" applyFont="1" applyFill="1" applyAlignment="1" applyProtection="1">
      <alignment horizontal="fill"/>
    </xf>
    <xf numFmtId="39" fontId="17" fillId="0" borderId="0" xfId="0" applyNumberFormat="1" applyFont="1" applyFill="1" applyAlignment="1" applyProtection="1">
      <alignment horizontal="left"/>
    </xf>
    <xf numFmtId="44" fontId="17" fillId="0" borderId="0" xfId="0" applyNumberFormat="1" applyFont="1" applyFill="1" applyAlignment="1" applyProtection="1">
      <alignment horizontal="right"/>
    </xf>
    <xf numFmtId="43" fontId="17" fillId="0" borderId="0" xfId="0" applyNumberFormat="1" applyFont="1" applyFill="1" applyAlignment="1" applyProtection="1">
      <alignment horizontal="right"/>
    </xf>
    <xf numFmtId="43" fontId="17" fillId="0" borderId="0" xfId="0" applyNumberFormat="1" applyFont="1" applyFill="1" applyBorder="1" applyAlignment="1" applyProtection="1">
      <alignment horizontal="right"/>
    </xf>
    <xf numFmtId="43" fontId="17" fillId="0" borderId="2" xfId="0" applyNumberFormat="1" applyFont="1" applyFill="1" applyBorder="1" applyAlignment="1" applyProtection="1">
      <alignment horizontal="right"/>
    </xf>
    <xf numFmtId="39" fontId="17" fillId="0" borderId="0" xfId="0" applyNumberFormat="1" applyFont="1" applyFill="1" applyAlignment="1" applyProtection="1">
      <alignment horizontal="left" indent="1"/>
    </xf>
    <xf numFmtId="43" fontId="17" fillId="0" borderId="3" xfId="0" applyNumberFormat="1" applyFont="1" applyFill="1" applyBorder="1" applyAlignment="1" applyProtection="1">
      <alignment horizontal="right"/>
    </xf>
    <xf numFmtId="43" fontId="8" fillId="0" borderId="2" xfId="0" applyNumberFormat="1" applyFont="1" applyFill="1" applyBorder="1" applyAlignment="1" applyProtection="1">
      <alignment horizontal="right"/>
    </xf>
    <xf numFmtId="39" fontId="17" fillId="0" borderId="0" xfId="0" applyNumberFormat="1" applyFont="1" applyFill="1" applyBorder="1" applyAlignment="1" applyProtection="1">
      <alignment horizontal="left" indent="1"/>
    </xf>
    <xf numFmtId="39" fontId="17" fillId="0" borderId="0" xfId="0" applyNumberFormat="1" applyFont="1" applyFill="1" applyBorder="1" applyAlignment="1" applyProtection="1">
      <alignment horizontal="left"/>
    </xf>
    <xf numFmtId="44" fontId="17" fillId="0" borderId="0" xfId="0" applyNumberFormat="1" applyFont="1" applyFill="1" applyBorder="1" applyAlignment="1" applyProtection="1">
      <alignment horizontal="right"/>
    </xf>
    <xf numFmtId="44" fontId="17" fillId="0" borderId="4" xfId="0" applyNumberFormat="1" applyFont="1" applyFill="1" applyBorder="1" applyAlignment="1" applyProtection="1">
      <alignment horizontal="right"/>
    </xf>
    <xf numFmtId="44" fontId="8" fillId="0" borderId="0" xfId="0" applyNumberFormat="1" applyFont="1" applyFill="1" applyBorder="1" applyAlignment="1" applyProtection="1">
      <alignment horizontal="right"/>
    </xf>
    <xf numFmtId="44" fontId="8" fillId="0" borderId="0" xfId="0" applyNumberFormat="1" applyFont="1" applyFill="1" applyProtection="1"/>
    <xf numFmtId="43" fontId="8" fillId="0" borderId="0" xfId="0" applyNumberFormat="1" applyFont="1" applyFill="1" applyProtection="1"/>
    <xf numFmtId="44" fontId="8" fillId="0" borderId="0" xfId="0" applyNumberFormat="1" applyFont="1" applyFill="1" applyAlignment="1" applyProtection="1">
      <alignment horizontal="center"/>
    </xf>
    <xf numFmtId="44" fontId="17" fillId="0" borderId="0" xfId="0" applyNumberFormat="1" applyFont="1" applyFill="1" applyAlignment="1" applyProtection="1">
      <alignment horizontal="fill"/>
    </xf>
    <xf numFmtId="165" fontId="17" fillId="0" borderId="0" xfId="0" applyNumberFormat="1" applyFont="1" applyFill="1" applyAlignment="1" applyProtection="1">
      <alignment horizontal="right"/>
    </xf>
    <xf numFmtId="165" fontId="17" fillId="0" borderId="0" xfId="0" applyNumberFormat="1" applyFont="1" applyFill="1" applyBorder="1" applyAlignment="1" applyProtection="1">
      <alignment horizontal="right"/>
    </xf>
    <xf numFmtId="165" fontId="17" fillId="0" borderId="3" xfId="0" applyNumberFormat="1" applyFont="1" applyFill="1" applyBorder="1" applyAlignment="1" applyProtection="1">
      <alignment horizontal="right"/>
    </xf>
    <xf numFmtId="165" fontId="17" fillId="0" borderId="4" xfId="0" applyNumberFormat="1" applyFont="1" applyFill="1" applyBorder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fill"/>
    </xf>
    <xf numFmtId="39" fontId="8" fillId="0" borderId="0" xfId="0" applyNumberFormat="1" applyFont="1" applyFill="1" applyAlignment="1" applyProtection="1">
      <alignment wrapText="1"/>
    </xf>
    <xf numFmtId="166" fontId="10" fillId="0" borderId="0" xfId="0" applyNumberFormat="1" applyFont="1" applyFill="1"/>
    <xf numFmtId="164" fontId="10" fillId="0" borderId="0" xfId="0" applyNumberFormat="1" applyFont="1" applyFill="1" applyAlignment="1"/>
    <xf numFmtId="9" fontId="10" fillId="0" borderId="0" xfId="109" applyFont="1" applyFill="1" applyBorder="1" applyAlignment="1"/>
    <xf numFmtId="39" fontId="17" fillId="0" borderId="3" xfId="0" applyNumberFormat="1" applyFont="1" applyFill="1" applyBorder="1" applyAlignment="1" applyProtection="1">
      <alignment horizontal="left"/>
    </xf>
    <xf numFmtId="49" fontId="15" fillId="0" borderId="1" xfId="0" applyNumberFormat="1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left"/>
    </xf>
    <xf numFmtId="172" fontId="14" fillId="0" borderId="1" xfId="0" applyNumberFormat="1" applyFont="1" applyFill="1" applyBorder="1"/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/>
    <xf numFmtId="0" fontId="10" fillId="0" borderId="0" xfId="0" applyNumberFormat="1" applyFont="1" applyFill="1" applyAlignment="1">
      <alignment horizontal="left" indent="1"/>
    </xf>
    <xf numFmtId="173" fontId="10" fillId="0" borderId="0" xfId="0" applyNumberFormat="1" applyFont="1" applyFill="1" applyAlignment="1"/>
    <xf numFmtId="164" fontId="8" fillId="0" borderId="14" xfId="0" applyNumberFormat="1" applyFont="1" applyFill="1" applyBorder="1" applyAlignment="1" applyProtection="1">
      <alignment horizontal="left"/>
      <protection locked="0"/>
    </xf>
    <xf numFmtId="39" fontId="16" fillId="0" borderId="0" xfId="0" applyNumberFormat="1" applyFont="1" applyFill="1" applyAlignment="1" applyProtection="1">
      <alignment horizontal="left"/>
    </xf>
    <xf numFmtId="0" fontId="42" fillId="0" borderId="0" xfId="0" applyNumberFormat="1" applyFont="1" applyFill="1" applyAlignment="1">
      <alignment horizontal="left" indent="2"/>
    </xf>
    <xf numFmtId="0" fontId="8" fillId="0" borderId="0" xfId="0" applyFont="1" applyFill="1"/>
    <xf numFmtId="165" fontId="16" fillId="0" borderId="0" xfId="0" applyNumberFormat="1" applyFont="1" applyFill="1" applyAlignment="1" applyProtection="1">
      <alignment horizontal="right"/>
    </xf>
    <xf numFmtId="165" fontId="14" fillId="0" borderId="0" xfId="0" applyNumberFormat="1" applyFont="1" applyFill="1"/>
    <xf numFmtId="43" fontId="16" fillId="0" borderId="0" xfId="0" applyNumberFormat="1" applyFont="1" applyFill="1" applyAlignment="1" applyProtection="1">
      <alignment horizontal="right"/>
    </xf>
    <xf numFmtId="173" fontId="10" fillId="0" borderId="0" xfId="0" applyNumberFormat="1" applyFont="1" applyFill="1" applyAlignment="1">
      <alignment horizontal="left" wrapText="1" indent="1"/>
    </xf>
    <xf numFmtId="0" fontId="43" fillId="0" borderId="0" xfId="0" applyFont="1" applyFill="1"/>
    <xf numFmtId="165" fontId="43" fillId="0" borderId="13" xfId="0" applyNumberFormat="1" applyFont="1" applyFill="1" applyBorder="1"/>
    <xf numFmtId="165" fontId="43" fillId="0" borderId="0" xfId="0" applyNumberFormat="1" applyFont="1" applyFill="1"/>
    <xf numFmtId="165" fontId="8" fillId="0" borderId="0" xfId="0" applyNumberFormat="1" applyFont="1" applyFill="1"/>
    <xf numFmtId="0" fontId="8" fillId="0" borderId="3" xfId="0" applyFont="1" applyFill="1" applyBorder="1"/>
    <xf numFmtId="165" fontId="8" fillId="0" borderId="3" xfId="0" applyNumberFormat="1" applyFont="1" applyFill="1" applyBorder="1"/>
    <xf numFmtId="0" fontId="13" fillId="0" borderId="0" xfId="0" applyFont="1" applyFill="1"/>
    <xf numFmtId="165" fontId="13" fillId="0" borderId="0" xfId="0" applyNumberFormat="1" applyFont="1" applyFill="1"/>
    <xf numFmtId="0" fontId="44" fillId="0" borderId="0" xfId="107" applyFont="1" applyFill="1"/>
    <xf numFmtId="49" fontId="8" fillId="0" borderId="14" xfId="0" applyNumberFormat="1" applyFont="1" applyFill="1" applyBorder="1" applyAlignment="1">
      <alignment horizontal="left"/>
    </xf>
    <xf numFmtId="172" fontId="8" fillId="0" borderId="14" xfId="0" applyNumberFormat="1" applyFont="1" applyFill="1" applyBorder="1"/>
    <xf numFmtId="49" fontId="8" fillId="0" borderId="15" xfId="0" applyNumberFormat="1" applyFont="1" applyFill="1" applyBorder="1" applyAlignment="1">
      <alignment horizontal="left"/>
    </xf>
    <xf numFmtId="172" fontId="8" fillId="0" borderId="15" xfId="0" applyNumberFormat="1" applyFont="1" applyFill="1" applyBorder="1"/>
    <xf numFmtId="165" fontId="8" fillId="0" borderId="13" xfId="108" applyNumberFormat="1" applyFont="1" applyFill="1" applyBorder="1"/>
    <xf numFmtId="0" fontId="8" fillId="0" borderId="0" xfId="0" applyFont="1" applyFill="1" applyProtection="1"/>
    <xf numFmtId="0" fontId="8" fillId="0" borderId="0" xfId="0" applyFont="1" applyFill="1" applyAlignment="1">
      <alignment wrapText="1"/>
    </xf>
    <xf numFmtId="165" fontId="8" fillId="0" borderId="0" xfId="108" applyNumberFormat="1" applyFont="1" applyFill="1"/>
    <xf numFmtId="165" fontId="44" fillId="0" borderId="0" xfId="107" applyNumberFormat="1" applyFont="1" applyFill="1"/>
    <xf numFmtId="0" fontId="8" fillId="0" borderId="13" xfId="0" applyFont="1" applyFill="1" applyBorder="1"/>
    <xf numFmtId="0" fontId="8" fillId="0" borderId="0" xfId="0" applyFont="1" applyFill="1" applyAlignment="1">
      <alignment horizontal="centerContinuous" vertical="center"/>
    </xf>
    <xf numFmtId="0" fontId="11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</cellXfs>
  <cellStyles count="112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 2" xfId="3"/>
    <cellStyle name="Comma 3" xfId="105"/>
    <cellStyle name="Comma 4" xfId="108"/>
    <cellStyle name="Comma 5" xfId="111"/>
    <cellStyle name="Currency 2" xfId="2"/>
    <cellStyle name="Emphasis 1" xfId="22"/>
    <cellStyle name="Emphasis 2" xfId="23"/>
    <cellStyle name="Emphasis 3" xfId="24"/>
    <cellStyle name="Entered" xfId="25"/>
    <cellStyle name="Grey" xfId="26"/>
    <cellStyle name="Input [yellow]" xfId="27"/>
    <cellStyle name="Normal" xfId="0" builtinId="0"/>
    <cellStyle name="Normal - Style1" xfId="28"/>
    <cellStyle name="Normal 2" xfId="1"/>
    <cellStyle name="Normal 3" xfId="101"/>
    <cellStyle name="Normal 4" xfId="102"/>
    <cellStyle name="Normal 5" xfId="103"/>
    <cellStyle name="Normal 6" xfId="104"/>
    <cellStyle name="Normal 7" xfId="106"/>
    <cellStyle name="Normal 8" xfId="107"/>
    <cellStyle name="Normal 9" xfId="110"/>
    <cellStyle name="Percent" xfId="109" builtinId="5"/>
    <cellStyle name="Percent [2]" xfId="29"/>
    <cellStyle name="Percent 2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9" defaultPivotStyle="PivotStyleLight16"/>
  <colors>
    <mruColors>
      <color rgb="FF00FF00"/>
      <color rgb="FF66FFCC"/>
      <color rgb="FFCC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266209</xdr:colOff>
      <xdr:row>16</xdr:row>
      <xdr:rowOff>9200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23809" cy="2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11</xdr:col>
      <xdr:colOff>84876</xdr:colOff>
      <xdr:row>29</xdr:row>
      <xdr:rowOff>142635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14650"/>
          <a:ext cx="6790476" cy="19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3</xdr:col>
      <xdr:colOff>580323</xdr:colOff>
      <xdr:row>15</xdr:row>
      <xdr:rowOff>75859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9550"/>
          <a:ext cx="5619048" cy="27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2</xdr:col>
      <xdr:colOff>542323</xdr:colOff>
      <xdr:row>65</xdr:row>
      <xdr:rowOff>37595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382000"/>
          <a:ext cx="4819048" cy="40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4</xdr:col>
      <xdr:colOff>294569</xdr:colOff>
      <xdr:row>14</xdr:row>
      <xdr:rowOff>142540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5647619" cy="26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3</xdr:col>
      <xdr:colOff>66074</xdr:colOff>
      <xdr:row>62</xdr:row>
      <xdr:rowOff>104238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39050"/>
          <a:ext cx="4809524" cy="42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1485900</xdr:colOff>
      <xdr:row>11</xdr:row>
      <xdr:rowOff>19050</xdr:rowOff>
    </xdr:from>
    <xdr:to>
      <xdr:col>7</xdr:col>
      <xdr:colOff>618492</xdr:colOff>
      <xdr:row>40</xdr:row>
      <xdr:rowOff>104177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0175" y="1914525"/>
          <a:ext cx="5066667" cy="47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10</xdr:row>
      <xdr:rowOff>66675</xdr:rowOff>
    </xdr:from>
    <xdr:to>
      <xdr:col>14</xdr:col>
      <xdr:colOff>304169</xdr:colOff>
      <xdr:row>40</xdr:row>
      <xdr:rowOff>66068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2047875"/>
          <a:ext cx="5047619" cy="48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7</xdr:col>
      <xdr:colOff>599470</xdr:colOff>
      <xdr:row>13</xdr:row>
      <xdr:rowOff>114027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8100"/>
          <a:ext cx="4838095" cy="21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11</xdr:col>
      <xdr:colOff>37106</xdr:colOff>
      <xdr:row>43</xdr:row>
      <xdr:rowOff>161500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81425"/>
          <a:ext cx="7952381" cy="34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1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6">
            <v>6.149E-3</v>
          </cell>
        </row>
        <row r="7">
          <cell r="B7">
            <v>2E-3</v>
          </cell>
        </row>
        <row r="8">
          <cell r="B8">
            <v>3.8496000000000002E-2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64"/>
  <sheetViews>
    <sheetView tabSelected="1" topLeftCell="A4" zoomScaleNormal="100" workbookViewId="0">
      <pane ySplit="7" topLeftCell="A20" activePane="bottomLeft" state="frozen"/>
      <selection activeCell="H18" sqref="H18"/>
      <selection pane="bottomLeft" activeCell="E54" sqref="E54"/>
    </sheetView>
  </sheetViews>
  <sheetFormatPr defaultRowHeight="12.75" x14ac:dyDescent="0.2"/>
  <cols>
    <col min="1" max="1" width="5" style="89" bestFit="1" customWidth="1"/>
    <col min="2" max="2" width="64" style="89" customWidth="1"/>
    <col min="3" max="3" width="18.85546875" style="89" customWidth="1"/>
    <col min="4" max="4" width="14.140625" style="89" customWidth="1"/>
    <col min="5" max="5" width="18.140625" style="89" customWidth="1"/>
    <col min="6" max="16384" width="9.140625" style="89"/>
  </cols>
  <sheetData>
    <row r="1" spans="1:5" x14ac:dyDescent="0.2">
      <c r="A1" s="24"/>
      <c r="B1" s="22"/>
      <c r="C1" s="22"/>
      <c r="D1" s="25"/>
    </row>
    <row r="2" spans="1:5" x14ac:dyDescent="0.2">
      <c r="A2" s="22"/>
      <c r="B2" s="22"/>
      <c r="C2" s="22"/>
    </row>
    <row r="3" spans="1:5" x14ac:dyDescent="0.2">
      <c r="A3" s="21"/>
      <c r="B3" s="26"/>
      <c r="C3" s="27"/>
      <c r="D3" s="21"/>
    </row>
    <row r="4" spans="1:5" x14ac:dyDescent="0.2">
      <c r="A4" s="28" t="s">
        <v>0</v>
      </c>
      <c r="B4" s="29"/>
      <c r="C4" s="29"/>
      <c r="D4" s="29"/>
      <c r="E4" s="113"/>
    </row>
    <row r="5" spans="1:5" x14ac:dyDescent="0.2">
      <c r="A5" s="28" t="s">
        <v>32</v>
      </c>
      <c r="B5" s="29"/>
      <c r="C5" s="28"/>
      <c r="D5" s="29"/>
      <c r="E5" s="113"/>
    </row>
    <row r="6" spans="1:5" x14ac:dyDescent="0.2">
      <c r="A6" s="29" t="s">
        <v>88</v>
      </c>
      <c r="B6" s="29"/>
      <c r="C6" s="28"/>
      <c r="D6" s="29"/>
      <c r="E6" s="113"/>
    </row>
    <row r="7" spans="1:5" x14ac:dyDescent="0.2">
      <c r="A7" s="28" t="s">
        <v>14</v>
      </c>
      <c r="B7" s="29"/>
      <c r="C7" s="28"/>
      <c r="D7" s="28"/>
      <c r="E7" s="113"/>
    </row>
    <row r="8" spans="1:5" x14ac:dyDescent="0.2">
      <c r="A8" s="3"/>
      <c r="B8" s="3"/>
      <c r="C8" s="3"/>
      <c r="D8" s="3"/>
      <c r="E8" s="3"/>
    </row>
    <row r="9" spans="1:5" x14ac:dyDescent="0.2">
      <c r="A9" s="4" t="s">
        <v>1</v>
      </c>
      <c r="B9" s="5"/>
      <c r="C9" s="5"/>
      <c r="D9" s="5"/>
      <c r="E9" s="5"/>
    </row>
    <row r="10" spans="1:5" x14ac:dyDescent="0.2">
      <c r="A10" s="6" t="s">
        <v>2</v>
      </c>
      <c r="B10" s="7" t="s">
        <v>3</v>
      </c>
      <c r="C10" s="7"/>
      <c r="D10" s="114" t="s">
        <v>4</v>
      </c>
      <c r="E10" s="114"/>
    </row>
    <row r="11" spans="1:5" x14ac:dyDescent="0.2">
      <c r="A11" s="82"/>
      <c r="B11" s="83"/>
      <c r="C11" s="83"/>
      <c r="D11" s="115"/>
      <c r="E11" s="115"/>
    </row>
    <row r="12" spans="1:5" x14ac:dyDescent="0.2">
      <c r="A12" s="8">
        <f>ROW()</f>
        <v>12</v>
      </c>
      <c r="B12" s="3" t="s">
        <v>12</v>
      </c>
      <c r="C12" s="2"/>
      <c r="D12" s="2"/>
      <c r="E12" s="2"/>
    </row>
    <row r="13" spans="1:5" x14ac:dyDescent="0.2">
      <c r="A13" s="8">
        <f>ROW()</f>
        <v>13</v>
      </c>
      <c r="B13" s="10" t="s">
        <v>13</v>
      </c>
      <c r="E13" s="2"/>
    </row>
    <row r="14" spans="1:5" x14ac:dyDescent="0.2">
      <c r="A14" s="8">
        <f>ROW()</f>
        <v>14</v>
      </c>
      <c r="B14" s="31"/>
      <c r="D14" s="14"/>
      <c r="E14" s="2"/>
    </row>
    <row r="15" spans="1:5" x14ac:dyDescent="0.2">
      <c r="A15" s="8">
        <f>ROW()</f>
        <v>15</v>
      </c>
      <c r="B15" s="31" t="s">
        <v>49</v>
      </c>
      <c r="D15" s="14">
        <f>-'SOE 2021'!B39</f>
        <v>0</v>
      </c>
      <c r="E15" s="2"/>
    </row>
    <row r="16" spans="1:5" x14ac:dyDescent="0.2">
      <c r="A16" s="8">
        <f>ROW()</f>
        <v>16</v>
      </c>
      <c r="E16" s="2"/>
    </row>
    <row r="17" spans="1:5" x14ac:dyDescent="0.2">
      <c r="A17" s="8">
        <f>ROW()</f>
        <v>17</v>
      </c>
      <c r="B17" s="31" t="s">
        <v>39</v>
      </c>
      <c r="D17" s="32">
        <f>-'SOE 2021'!B35</f>
        <v>30487579.359999999</v>
      </c>
      <c r="E17" s="2"/>
    </row>
    <row r="18" spans="1:5" x14ac:dyDescent="0.2">
      <c r="A18" s="8">
        <f>ROW()</f>
        <v>18</v>
      </c>
      <c r="B18" s="88" t="s">
        <v>53</v>
      </c>
      <c r="D18" s="32">
        <v>0</v>
      </c>
    </row>
    <row r="19" spans="1:5" x14ac:dyDescent="0.2">
      <c r="A19" s="8">
        <f>ROW()</f>
        <v>19</v>
      </c>
      <c r="B19" s="31" t="s">
        <v>54</v>
      </c>
      <c r="D19" s="32">
        <f>-'SOE 2021'!B46</f>
        <v>16462474.08</v>
      </c>
    </row>
    <row r="20" spans="1:5" x14ac:dyDescent="0.2">
      <c r="A20" s="8">
        <f>ROW()</f>
        <v>20</v>
      </c>
      <c r="B20" s="31"/>
      <c r="D20" s="23"/>
      <c r="E20" s="2"/>
    </row>
    <row r="21" spans="1:5" x14ac:dyDescent="0.2">
      <c r="A21" s="8">
        <f>ROW()</f>
        <v>21</v>
      </c>
      <c r="B21" s="33" t="s">
        <v>30</v>
      </c>
      <c r="C21" s="2"/>
      <c r="D21" s="32">
        <f>SUM(D15:D20)</f>
        <v>46950053.439999998</v>
      </c>
      <c r="E21" s="2"/>
    </row>
    <row r="22" spans="1:5" x14ac:dyDescent="0.2">
      <c r="A22" s="8">
        <f>ROW()</f>
        <v>22</v>
      </c>
      <c r="B22" s="33"/>
      <c r="C22" s="2"/>
      <c r="D22" s="32"/>
      <c r="E22" s="2"/>
    </row>
    <row r="23" spans="1:5" x14ac:dyDescent="0.2">
      <c r="A23" s="8">
        <f>ROW()</f>
        <v>23</v>
      </c>
      <c r="B23" s="34" t="s">
        <v>104</v>
      </c>
      <c r="C23" s="2"/>
      <c r="D23" s="32"/>
      <c r="E23" s="2"/>
    </row>
    <row r="24" spans="1:5" x14ac:dyDescent="0.2">
      <c r="A24" s="8">
        <f>ROW()</f>
        <v>24</v>
      </c>
      <c r="B24" s="84" t="s">
        <v>48</v>
      </c>
      <c r="D24" s="32">
        <f>'Earnings Sharing'!G33</f>
        <v>0</v>
      </c>
      <c r="E24" s="2"/>
    </row>
    <row r="25" spans="1:5" x14ac:dyDescent="0.2">
      <c r="A25" s="8">
        <f>ROW()</f>
        <v>25</v>
      </c>
      <c r="B25" s="93" t="s">
        <v>112</v>
      </c>
      <c r="C25" s="2"/>
      <c r="D25" s="32">
        <f>-'PLR 141X 2020'!A20</f>
        <v>-5179675.93</v>
      </c>
      <c r="E25" s="2"/>
    </row>
    <row r="26" spans="1:5" x14ac:dyDescent="0.2">
      <c r="A26" s="8">
        <f>ROW()</f>
        <v>26</v>
      </c>
      <c r="B26" s="8"/>
      <c r="C26" s="2"/>
      <c r="D26" s="23"/>
      <c r="E26" s="2"/>
    </row>
    <row r="27" spans="1:5" x14ac:dyDescent="0.2">
      <c r="A27" s="8">
        <f>ROW()</f>
        <v>27</v>
      </c>
      <c r="B27" s="85" t="s">
        <v>105</v>
      </c>
      <c r="C27" s="2"/>
      <c r="D27" s="32">
        <f>SUM(D24:D26)</f>
        <v>-5179675.93</v>
      </c>
      <c r="E27" s="2"/>
    </row>
    <row r="28" spans="1:5" x14ac:dyDescent="0.2">
      <c r="A28" s="8">
        <f>ROW()</f>
        <v>28</v>
      </c>
      <c r="B28" s="2"/>
      <c r="C28" s="2"/>
      <c r="D28" s="13"/>
      <c r="E28" s="1" t="s">
        <v>5</v>
      </c>
    </row>
    <row r="29" spans="1:5" x14ac:dyDescent="0.2">
      <c r="A29" s="8">
        <f>ROW()</f>
        <v>29</v>
      </c>
      <c r="B29" s="33" t="s">
        <v>35</v>
      </c>
      <c r="C29" s="2"/>
      <c r="D29" s="2"/>
      <c r="E29" s="14">
        <f>SUM(D27,D21)</f>
        <v>41770377.509999998</v>
      </c>
    </row>
    <row r="30" spans="1:5" x14ac:dyDescent="0.2">
      <c r="A30" s="8">
        <f>ROW()</f>
        <v>30</v>
      </c>
      <c r="B30" s="22"/>
      <c r="C30" s="22"/>
      <c r="D30" s="22"/>
      <c r="E30" s="36" t="s">
        <v>5</v>
      </c>
    </row>
    <row r="31" spans="1:5" x14ac:dyDescent="0.2">
      <c r="A31" s="8">
        <f>ROW()</f>
        <v>31</v>
      </c>
      <c r="B31" s="11" t="s">
        <v>6</v>
      </c>
      <c r="C31" s="74">
        <f>[1]Inputs!$B$6</f>
        <v>6.149E-3</v>
      </c>
      <c r="D31" s="15">
        <f>+E29*C31</f>
        <v>256846.05130898999</v>
      </c>
      <c r="E31" s="18" t="s">
        <v>5</v>
      </c>
    </row>
    <row r="32" spans="1:5" x14ac:dyDescent="0.2">
      <c r="A32" s="8">
        <f>ROW()</f>
        <v>32</v>
      </c>
      <c r="B32" s="11" t="s">
        <v>7</v>
      </c>
      <c r="C32" s="74">
        <f>[1]Inputs!$B$7</f>
        <v>2E-3</v>
      </c>
      <c r="D32" s="16">
        <f>+E29*C32</f>
        <v>83540.755019999997</v>
      </c>
      <c r="E32" s="18"/>
    </row>
    <row r="33" spans="1:5" x14ac:dyDescent="0.2">
      <c r="A33" s="8">
        <f>ROW()</f>
        <v>33</v>
      </c>
      <c r="B33" s="12" t="s">
        <v>34</v>
      </c>
      <c r="C33" s="75"/>
      <c r="D33" s="17"/>
      <c r="E33" s="18">
        <f>SUM(D31:D32)</f>
        <v>340386.80632898997</v>
      </c>
    </row>
    <row r="34" spans="1:5" x14ac:dyDescent="0.2">
      <c r="A34" s="8">
        <f>ROW()</f>
        <v>34</v>
      </c>
      <c r="B34" s="11"/>
      <c r="C34" s="75"/>
      <c r="D34" s="19"/>
      <c r="E34" s="18"/>
    </row>
    <row r="35" spans="1:5" x14ac:dyDescent="0.2">
      <c r="A35" s="8">
        <f>ROW()</f>
        <v>35</v>
      </c>
      <c r="B35" s="11" t="s">
        <v>8</v>
      </c>
      <c r="C35" s="74">
        <f>[1]Inputs!$B$8</f>
        <v>3.8496000000000002E-2</v>
      </c>
      <c r="D35" s="13">
        <f>+E29*C35</f>
        <v>1607992.4526249601</v>
      </c>
      <c r="E35" s="18"/>
    </row>
    <row r="36" spans="1:5" x14ac:dyDescent="0.2">
      <c r="A36" s="8">
        <f>ROW()</f>
        <v>36</v>
      </c>
      <c r="B36" s="12" t="s">
        <v>9</v>
      </c>
      <c r="C36" s="2"/>
      <c r="D36" s="19"/>
      <c r="E36" s="23">
        <f>SUM(D35:D35)</f>
        <v>1607992.4526249601</v>
      </c>
    </row>
    <row r="37" spans="1:5" x14ac:dyDescent="0.2">
      <c r="A37" s="8">
        <f>ROW()</f>
        <v>37</v>
      </c>
      <c r="B37" s="12"/>
      <c r="C37" s="2"/>
      <c r="D37" s="19"/>
      <c r="E37" s="32"/>
    </row>
    <row r="38" spans="1:5" x14ac:dyDescent="0.2">
      <c r="A38" s="8">
        <f>ROW()</f>
        <v>38</v>
      </c>
      <c r="B38" s="12"/>
      <c r="C38" s="2"/>
      <c r="D38" s="19"/>
      <c r="E38" s="32"/>
    </row>
    <row r="39" spans="1:5" x14ac:dyDescent="0.2">
      <c r="A39" s="8">
        <f>ROW()</f>
        <v>39</v>
      </c>
      <c r="B39" s="12"/>
      <c r="C39" s="2"/>
      <c r="D39" s="19"/>
      <c r="E39" s="32"/>
    </row>
    <row r="40" spans="1:5" x14ac:dyDescent="0.2">
      <c r="A40" s="8">
        <f>ROW()</f>
        <v>40</v>
      </c>
      <c r="B40" s="34" t="s">
        <v>40</v>
      </c>
      <c r="C40" s="2"/>
      <c r="D40" s="19"/>
      <c r="E40" s="32"/>
    </row>
    <row r="41" spans="1:5" x14ac:dyDescent="0.2">
      <c r="A41" s="8">
        <f>ROW()</f>
        <v>41</v>
      </c>
      <c r="B41" s="31" t="s">
        <v>46</v>
      </c>
      <c r="C41" s="2"/>
      <c r="D41" s="32">
        <f>-TGrants!C29</f>
        <v>23248741.619999997</v>
      </c>
      <c r="E41" s="76"/>
    </row>
    <row r="42" spans="1:5" x14ac:dyDescent="0.2">
      <c r="A42" s="8">
        <f>ROW()</f>
        <v>42</v>
      </c>
      <c r="D42" s="32"/>
      <c r="E42" s="76"/>
    </row>
    <row r="43" spans="1:5" x14ac:dyDescent="0.2">
      <c r="A43" s="8">
        <f>ROW()</f>
        <v>43</v>
      </c>
      <c r="B43" s="31" t="s">
        <v>41</v>
      </c>
      <c r="C43" s="2"/>
      <c r="D43" s="19"/>
      <c r="E43" s="32"/>
    </row>
    <row r="44" spans="1:5" x14ac:dyDescent="0.2">
      <c r="A44" s="8">
        <f>ROW()</f>
        <v>44</v>
      </c>
      <c r="B44" s="31" t="s">
        <v>42</v>
      </c>
      <c r="C44" s="2"/>
      <c r="D44" s="37">
        <f>-PTC!B39</f>
        <v>0</v>
      </c>
      <c r="E44" s="32"/>
    </row>
    <row r="45" spans="1:5" x14ac:dyDescent="0.2">
      <c r="A45" s="8">
        <f>ROW()</f>
        <v>45</v>
      </c>
      <c r="B45" s="35" t="s">
        <v>43</v>
      </c>
      <c r="C45" s="2"/>
      <c r="D45" s="19"/>
      <c r="E45" s="23">
        <f>SUM(D41:D44)</f>
        <v>23248741.619999997</v>
      </c>
    </row>
    <row r="46" spans="1:5" x14ac:dyDescent="0.2">
      <c r="A46" s="8">
        <f>ROW()</f>
        <v>46</v>
      </c>
      <c r="B46" s="11"/>
      <c r="C46" s="2"/>
      <c r="D46" s="2"/>
      <c r="E46" s="18"/>
    </row>
    <row r="47" spans="1:5" x14ac:dyDescent="0.2">
      <c r="A47" s="8">
        <f>ROW()</f>
        <v>47</v>
      </c>
      <c r="B47" s="11" t="s">
        <v>33</v>
      </c>
      <c r="C47" s="2"/>
      <c r="D47" s="17"/>
      <c r="E47" s="32">
        <f>E29-E33-E36-E45</f>
        <v>16573256.631046049</v>
      </c>
    </row>
    <row r="48" spans="1:5" x14ac:dyDescent="0.2">
      <c r="A48" s="8">
        <f>ROW()</f>
        <v>48</v>
      </c>
      <c r="B48" s="11"/>
      <c r="C48" s="2"/>
      <c r="D48" s="17"/>
      <c r="E48" s="17"/>
    </row>
    <row r="49" spans="1:5" x14ac:dyDescent="0.2">
      <c r="A49" s="8">
        <f>ROW()</f>
        <v>49</v>
      </c>
      <c r="B49" s="11" t="s">
        <v>10</v>
      </c>
      <c r="C49" s="20">
        <v>0.21</v>
      </c>
      <c r="D49" s="17"/>
      <c r="E49" s="23">
        <f>ROUND(E47*C49,0)</f>
        <v>3480384</v>
      </c>
    </row>
    <row r="50" spans="1:5" x14ac:dyDescent="0.2">
      <c r="A50" s="8">
        <f>ROW()</f>
        <v>50</v>
      </c>
      <c r="B50" s="31" t="s">
        <v>117</v>
      </c>
      <c r="C50" s="2"/>
      <c r="D50" s="17"/>
      <c r="E50" s="32"/>
    </row>
    <row r="51" spans="1:5" ht="13.5" thickBot="1" x14ac:dyDescent="0.25">
      <c r="A51" s="8">
        <f>ROW()</f>
        <v>51</v>
      </c>
      <c r="B51" s="11" t="s">
        <v>11</v>
      </c>
      <c r="C51" s="2"/>
      <c r="D51" s="17"/>
      <c r="E51" s="30">
        <f>E47-E49-E50</f>
        <v>13092872.631046049</v>
      </c>
    </row>
    <row r="52" spans="1:5" ht="13.5" thickTop="1" x14ac:dyDescent="0.2">
      <c r="A52" s="9"/>
      <c r="B52" s="2"/>
      <c r="C52" s="18"/>
      <c r="D52" s="18"/>
      <c r="E52" s="18"/>
    </row>
    <row r="53" spans="1:5" x14ac:dyDescent="0.2">
      <c r="A53" s="9"/>
      <c r="B53" s="9"/>
    </row>
    <row r="54" spans="1:5" x14ac:dyDescent="0.2">
      <c r="A54" s="9"/>
      <c r="B54" s="9"/>
    </row>
    <row r="55" spans="1:5" x14ac:dyDescent="0.2">
      <c r="A55" s="9"/>
    </row>
    <row r="56" spans="1:5" x14ac:dyDescent="0.2">
      <c r="A56" s="9"/>
    </row>
    <row r="57" spans="1:5" x14ac:dyDescent="0.2">
      <c r="A57" s="9"/>
    </row>
    <row r="58" spans="1:5" x14ac:dyDescent="0.2">
      <c r="A58" s="9"/>
    </row>
    <row r="59" spans="1:5" x14ac:dyDescent="0.2">
      <c r="A59" s="9"/>
    </row>
    <row r="60" spans="1:5" x14ac:dyDescent="0.2">
      <c r="A60" s="9"/>
    </row>
    <row r="61" spans="1:5" x14ac:dyDescent="0.2">
      <c r="A61" s="9"/>
    </row>
    <row r="62" spans="1:5" x14ac:dyDescent="0.2">
      <c r="A62" s="9"/>
    </row>
    <row r="63" spans="1:5" x14ac:dyDescent="0.2">
      <c r="A63" s="9"/>
    </row>
    <row r="64" spans="1:5" x14ac:dyDescent="0.2">
      <c r="B64" s="116"/>
    </row>
  </sheetData>
  <phoneticPr fontId="13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2:G33"/>
  <sheetViews>
    <sheetView workbookViewId="0">
      <selection activeCell="H18" sqref="H18"/>
    </sheetView>
  </sheetViews>
  <sheetFormatPr defaultRowHeight="12.75" x14ac:dyDescent="0.2"/>
  <cols>
    <col min="1" max="16384" width="9.140625" style="89"/>
  </cols>
  <sheetData>
    <row r="32" ht="13.5" thickBot="1" x14ac:dyDescent="0.25"/>
    <row r="33" spans="5:7" ht="13.5" thickBot="1" x14ac:dyDescent="0.25">
      <c r="E33" s="89" t="s">
        <v>71</v>
      </c>
      <c r="G33" s="112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29" sqref="C29"/>
    </sheetView>
  </sheetViews>
  <sheetFormatPr defaultColWidth="9.140625" defaultRowHeight="15" x14ac:dyDescent="0.25"/>
  <cols>
    <col min="1" max="1" width="50.7109375" style="102" bestFit="1" customWidth="1"/>
    <col min="2" max="2" width="13.42578125" style="102" bestFit="1" customWidth="1"/>
    <col min="3" max="3" width="12.28515625" style="102" bestFit="1" customWidth="1"/>
    <col min="4" max="16384" width="9.140625" style="102"/>
  </cols>
  <sheetData>
    <row r="1" spans="1:1" x14ac:dyDescent="0.25">
      <c r="A1" s="102" t="s">
        <v>72</v>
      </c>
    </row>
    <row r="24" spans="1:3" x14ac:dyDescent="0.25">
      <c r="A24" s="102" t="s">
        <v>52</v>
      </c>
      <c r="B24" s="102" t="s">
        <v>51</v>
      </c>
    </row>
    <row r="25" spans="1:3" x14ac:dyDescent="0.25">
      <c r="A25" s="102" t="s">
        <v>73</v>
      </c>
      <c r="B25" s="110">
        <v>30136.799999999999</v>
      </c>
    </row>
    <row r="26" spans="1:3" x14ac:dyDescent="0.25">
      <c r="A26" s="102" t="s">
        <v>74</v>
      </c>
      <c r="B26" s="110">
        <v>-20378847.57</v>
      </c>
    </row>
    <row r="27" spans="1:3" x14ac:dyDescent="0.25">
      <c r="A27" s="103" t="s">
        <v>75</v>
      </c>
      <c r="B27" s="104">
        <v>-28815.439999999999</v>
      </c>
    </row>
    <row r="28" spans="1:3" x14ac:dyDescent="0.25">
      <c r="A28" s="102" t="s">
        <v>76</v>
      </c>
      <c r="B28" s="110">
        <v>2223.21</v>
      </c>
    </row>
    <row r="29" spans="1:3" x14ac:dyDescent="0.25">
      <c r="A29" s="102" t="s">
        <v>77</v>
      </c>
      <c r="B29" s="110">
        <v>-2902254.06</v>
      </c>
      <c r="C29" s="111">
        <f>SUM(B25:B26,B28:B29)</f>
        <v>-23248741.619999997</v>
      </c>
    </row>
    <row r="30" spans="1:3" x14ac:dyDescent="0.25">
      <c r="A30" s="103" t="s">
        <v>78</v>
      </c>
      <c r="B30" s="104">
        <v>-1830402.38</v>
      </c>
    </row>
    <row r="31" spans="1:3" x14ac:dyDescent="0.25">
      <c r="A31" s="103" t="s">
        <v>79</v>
      </c>
      <c r="B31" s="104">
        <v>4272108</v>
      </c>
    </row>
    <row r="32" spans="1:3" x14ac:dyDescent="0.25">
      <c r="A32" s="103" t="s">
        <v>80</v>
      </c>
      <c r="B32" s="104">
        <v>-20835851.440000001</v>
      </c>
    </row>
    <row r="33" spans="1:2" x14ac:dyDescent="0.25">
      <c r="A33" s="103" t="s">
        <v>81</v>
      </c>
      <c r="B33" s="104">
        <v>-715428</v>
      </c>
    </row>
    <row r="34" spans="1:2" x14ac:dyDescent="0.25">
      <c r="A34" s="103" t="s">
        <v>82</v>
      </c>
      <c r="B34" s="104">
        <v>1907892</v>
      </c>
    </row>
    <row r="35" spans="1:2" x14ac:dyDescent="0.25">
      <c r="A35" s="103" t="s">
        <v>83</v>
      </c>
      <c r="B35" s="104">
        <v>1192464</v>
      </c>
    </row>
    <row r="36" spans="1:2" x14ac:dyDescent="0.25">
      <c r="A36" s="103" t="s">
        <v>84</v>
      </c>
      <c r="B36" s="104">
        <v>-8427508</v>
      </c>
    </row>
    <row r="37" spans="1:2" x14ac:dyDescent="0.25">
      <c r="A37" s="103" t="s">
        <v>85</v>
      </c>
      <c r="B37" s="104">
        <v>-8427508</v>
      </c>
    </row>
    <row r="38" spans="1:2" x14ac:dyDescent="0.25">
      <c r="A38" s="105" t="s">
        <v>86</v>
      </c>
      <c r="B38" s="106">
        <v>-28070895.440000001</v>
      </c>
    </row>
    <row r="39" spans="1:2" x14ac:dyDescent="0.25">
      <c r="A39" s="80" t="s">
        <v>87</v>
      </c>
      <c r="B39" s="81">
        <v>-28070895.440000001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>
      <selection activeCell="H18" sqref="H18"/>
    </sheetView>
  </sheetViews>
  <sheetFormatPr defaultColWidth="9.140625" defaultRowHeight="12.75" x14ac:dyDescent="0.2"/>
  <cols>
    <col min="1" max="1" width="41.85546875" style="108" customWidth="1"/>
    <col min="2" max="2" width="18.140625" style="108" bestFit="1" customWidth="1"/>
    <col min="3" max="16384" width="9.140625" style="108"/>
  </cols>
  <sheetData>
    <row r="1" spans="1:2" ht="15" x14ac:dyDescent="0.25">
      <c r="A1" s="38" t="s">
        <v>15</v>
      </c>
      <c r="B1" s="38"/>
    </row>
    <row r="2" spans="1:2" ht="15" x14ac:dyDescent="0.25">
      <c r="A2" s="38" t="s">
        <v>16</v>
      </c>
      <c r="B2" s="38"/>
    </row>
    <row r="3" spans="1:2" ht="15" x14ac:dyDescent="0.25">
      <c r="A3" s="38" t="s">
        <v>68</v>
      </c>
      <c r="B3" s="38"/>
    </row>
    <row r="4" spans="1:2" x14ac:dyDescent="0.2">
      <c r="A4" s="39" t="s">
        <v>17</v>
      </c>
      <c r="B4" s="40"/>
    </row>
    <row r="5" spans="1:2" x14ac:dyDescent="0.2">
      <c r="A5" s="41" t="s">
        <v>36</v>
      </c>
      <c r="B5" s="42"/>
    </row>
    <row r="6" spans="1:2" x14ac:dyDescent="0.2">
      <c r="A6" s="44" t="s">
        <v>36</v>
      </c>
      <c r="B6" s="43"/>
    </row>
    <row r="7" spans="1:2" x14ac:dyDescent="0.2">
      <c r="A7" s="45"/>
      <c r="B7" s="46" t="s">
        <v>18</v>
      </c>
    </row>
    <row r="8" spans="1:2" ht="13.15" hidden="1" customHeight="1" x14ac:dyDescent="0.2">
      <c r="A8" s="45"/>
      <c r="B8" s="45"/>
    </row>
    <row r="9" spans="1:2" ht="12.75" customHeight="1" x14ac:dyDescent="0.2">
      <c r="A9" s="47" t="s">
        <v>19</v>
      </c>
      <c r="B9" s="48">
        <v>2021</v>
      </c>
    </row>
    <row r="10" spans="1:2" ht="6.6" customHeight="1" x14ac:dyDescent="0.2">
      <c r="A10" s="49"/>
      <c r="B10" s="50"/>
    </row>
    <row r="11" spans="1:2" x14ac:dyDescent="0.2">
      <c r="A11" s="51" t="s">
        <v>20</v>
      </c>
      <c r="B11" s="52">
        <v>1318319153.48</v>
      </c>
    </row>
    <row r="12" spans="1:2" x14ac:dyDescent="0.2">
      <c r="A12" s="51" t="s">
        <v>21</v>
      </c>
      <c r="B12" s="53">
        <v>902928368.40999997</v>
      </c>
    </row>
    <row r="13" spans="1:2" x14ac:dyDescent="0.2">
      <c r="A13" s="51" t="s">
        <v>22</v>
      </c>
      <c r="B13" s="53">
        <v>108267289.56</v>
      </c>
    </row>
    <row r="14" spans="1:2" x14ac:dyDescent="0.2">
      <c r="A14" s="51" t="s">
        <v>23</v>
      </c>
      <c r="B14" s="53">
        <v>17717233.809999999</v>
      </c>
    </row>
    <row r="15" spans="1:2" x14ac:dyDescent="0.2">
      <c r="A15" s="51" t="s">
        <v>24</v>
      </c>
      <c r="B15" s="53">
        <v>349832.19</v>
      </c>
    </row>
    <row r="16" spans="1:2" ht="8.4499999999999993" customHeight="1" x14ac:dyDescent="0.2">
      <c r="A16" s="49"/>
      <c r="B16" s="55"/>
    </row>
    <row r="17" spans="1:2" x14ac:dyDescent="0.2">
      <c r="A17" s="56" t="s">
        <v>25</v>
      </c>
      <c r="B17" s="57">
        <f>SUM(B11:B16)</f>
        <v>2347581877.4499998</v>
      </c>
    </row>
    <row r="18" spans="1:2" x14ac:dyDescent="0.2">
      <c r="A18" s="51" t="s">
        <v>26</v>
      </c>
      <c r="B18" s="53">
        <v>19987157.07</v>
      </c>
    </row>
    <row r="19" spans="1:2" x14ac:dyDescent="0.2">
      <c r="A19" s="51" t="s">
        <v>31</v>
      </c>
      <c r="B19" s="53">
        <v>154532416.34</v>
      </c>
    </row>
    <row r="20" spans="1:2" ht="6" customHeight="1" x14ac:dyDescent="0.2">
      <c r="A20" s="49"/>
      <c r="B20" s="58"/>
    </row>
    <row r="21" spans="1:2" x14ac:dyDescent="0.2">
      <c r="A21" s="59" t="s">
        <v>27</v>
      </c>
      <c r="B21" s="53">
        <f>SUM(B17:B19)</f>
        <v>2522101450.8600001</v>
      </c>
    </row>
    <row r="22" spans="1:2" ht="6.6" customHeight="1" x14ac:dyDescent="0.2">
      <c r="A22" s="60"/>
      <c r="B22" s="54"/>
    </row>
    <row r="23" spans="1:2" x14ac:dyDescent="0.2">
      <c r="A23" s="51" t="s">
        <v>44</v>
      </c>
      <c r="B23" s="53">
        <v>48961486.399999999</v>
      </c>
    </row>
    <row r="24" spans="1:2" x14ac:dyDescent="0.2">
      <c r="A24" s="51" t="s">
        <v>37</v>
      </c>
      <c r="B24" s="53">
        <v>23765986.219999999</v>
      </c>
    </row>
    <row r="25" spans="1:2" x14ac:dyDescent="0.2">
      <c r="A25" s="51" t="s">
        <v>47</v>
      </c>
      <c r="B25" s="53">
        <v>-29957796.489999998</v>
      </c>
    </row>
    <row r="26" spans="1:2" x14ac:dyDescent="0.2">
      <c r="A26" s="51" t="s">
        <v>45</v>
      </c>
      <c r="B26" s="57">
        <v>106751829.39</v>
      </c>
    </row>
    <row r="27" spans="1:2" x14ac:dyDescent="0.2">
      <c r="A27" s="51" t="s">
        <v>38</v>
      </c>
      <c r="B27" s="57">
        <f>SUM(B23:B26)</f>
        <v>149521505.52000001</v>
      </c>
    </row>
    <row r="28" spans="1:2" ht="6.6" customHeight="1" x14ac:dyDescent="0.2">
      <c r="A28" s="60"/>
      <c r="B28" s="61"/>
    </row>
    <row r="29" spans="1:2" ht="13.5" thickBot="1" x14ac:dyDescent="0.25">
      <c r="A29" s="56" t="s">
        <v>28</v>
      </c>
      <c r="B29" s="62">
        <f>+B27+B21</f>
        <v>2671622956.3800001</v>
      </c>
    </row>
    <row r="30" spans="1:2" ht="4.1500000000000004" customHeight="1" thickTop="1" x14ac:dyDescent="0.2">
      <c r="A30" s="51"/>
      <c r="B30" s="61"/>
    </row>
    <row r="31" spans="1:2" ht="13.15" customHeight="1" x14ac:dyDescent="0.2">
      <c r="A31" s="49"/>
      <c r="B31" s="63"/>
    </row>
    <row r="32" spans="1:2" x14ac:dyDescent="0.2">
      <c r="A32" s="51" t="s">
        <v>55</v>
      </c>
      <c r="B32" s="52">
        <v>91051925.780000001</v>
      </c>
    </row>
    <row r="33" spans="1:2" x14ac:dyDescent="0.2">
      <c r="A33" s="51" t="s">
        <v>56</v>
      </c>
      <c r="B33" s="53">
        <v>-86364793.819999993</v>
      </c>
    </row>
    <row r="34" spans="1:2" ht="12" customHeight="1" x14ac:dyDescent="0.2">
      <c r="A34" s="51" t="s">
        <v>57</v>
      </c>
      <c r="B34" s="53">
        <v>88580221.879999995</v>
      </c>
    </row>
    <row r="35" spans="1:2" x14ac:dyDescent="0.2">
      <c r="A35" s="51" t="s">
        <v>58</v>
      </c>
      <c r="B35" s="53">
        <v>-30487579.359999999</v>
      </c>
    </row>
    <row r="36" spans="1:2" x14ac:dyDescent="0.2">
      <c r="A36" s="51" t="s">
        <v>69</v>
      </c>
      <c r="B36" s="53">
        <v>45152635.75</v>
      </c>
    </row>
    <row r="37" spans="1:2" x14ac:dyDescent="0.2">
      <c r="A37" s="51" t="s">
        <v>70</v>
      </c>
      <c r="B37" s="53">
        <v>34588380.763999999</v>
      </c>
    </row>
    <row r="38" spans="1:2" x14ac:dyDescent="0.2">
      <c r="A38" s="51" t="s">
        <v>59</v>
      </c>
      <c r="B38" s="53">
        <v>22806764.140000001</v>
      </c>
    </row>
    <row r="39" spans="1:2" x14ac:dyDescent="0.2">
      <c r="A39" s="51" t="s">
        <v>60</v>
      </c>
      <c r="B39" s="53">
        <v>0</v>
      </c>
    </row>
    <row r="40" spans="1:2" x14ac:dyDescent="0.2">
      <c r="A40" s="51" t="s">
        <v>61</v>
      </c>
      <c r="B40" s="53">
        <v>0</v>
      </c>
    </row>
    <row r="41" spans="1:2" x14ac:dyDescent="0.2">
      <c r="A41" s="51" t="s">
        <v>62</v>
      </c>
      <c r="B41" s="53">
        <v>-912021.73</v>
      </c>
    </row>
    <row r="42" spans="1:2" x14ac:dyDescent="0.2">
      <c r="A42" s="51" t="s">
        <v>63</v>
      </c>
      <c r="B42" s="53">
        <v>59160938.899999999</v>
      </c>
    </row>
    <row r="43" spans="1:2" x14ac:dyDescent="0.2">
      <c r="A43" s="51" t="s">
        <v>64</v>
      </c>
      <c r="B43" s="53">
        <v>0</v>
      </c>
    </row>
    <row r="44" spans="1:2" x14ac:dyDescent="0.2">
      <c r="A44" s="51" t="s">
        <v>65</v>
      </c>
      <c r="B44" s="53">
        <v>-766934.4</v>
      </c>
    </row>
    <row r="45" spans="1:2" x14ac:dyDescent="0.2">
      <c r="A45" s="51" t="s">
        <v>66</v>
      </c>
      <c r="B45" s="53">
        <v>-35880391.619999997</v>
      </c>
    </row>
    <row r="46" spans="1:2" x14ac:dyDescent="0.2">
      <c r="A46" s="51" t="s">
        <v>67</v>
      </c>
      <c r="B46" s="53">
        <v>-16462474.08</v>
      </c>
    </row>
    <row r="47" spans="1:2" ht="12.75" customHeight="1" x14ac:dyDescent="0.2">
      <c r="A47" s="51"/>
      <c r="B47" s="53"/>
    </row>
    <row r="48" spans="1:2" ht="12.75" customHeight="1" x14ac:dyDescent="0.2">
      <c r="A48" s="51"/>
      <c r="B48" s="53"/>
    </row>
    <row r="49" spans="1:2" ht="13.15" customHeight="1" x14ac:dyDescent="0.2">
      <c r="A49" s="45"/>
      <c r="B49" s="64"/>
    </row>
    <row r="50" spans="1:2" x14ac:dyDescent="0.2">
      <c r="A50" s="43"/>
      <c r="B50" s="66" t="s">
        <v>18</v>
      </c>
    </row>
    <row r="51" spans="1:2" ht="13.15" customHeight="1" x14ac:dyDescent="0.2">
      <c r="A51" s="47" t="s">
        <v>29</v>
      </c>
      <c r="B51" s="48">
        <v>2021</v>
      </c>
    </row>
    <row r="52" spans="1:2" ht="6" customHeight="1" x14ac:dyDescent="0.2">
      <c r="A52" s="49"/>
      <c r="B52" s="67"/>
    </row>
    <row r="53" spans="1:2" x14ac:dyDescent="0.2">
      <c r="A53" s="51" t="s">
        <v>20</v>
      </c>
      <c r="B53" s="68">
        <v>11479045584.110001</v>
      </c>
    </row>
    <row r="54" spans="1:2" ht="12.75" customHeight="1" x14ac:dyDescent="0.2">
      <c r="A54" s="51" t="s">
        <v>21</v>
      </c>
      <c r="B54" s="68">
        <v>8402056842.8199997</v>
      </c>
    </row>
    <row r="55" spans="1:2" x14ac:dyDescent="0.2">
      <c r="A55" s="51" t="s">
        <v>22</v>
      </c>
      <c r="B55" s="68">
        <v>1082717673.3</v>
      </c>
    </row>
    <row r="56" spans="1:2" x14ac:dyDescent="0.2">
      <c r="A56" s="51" t="s">
        <v>23</v>
      </c>
      <c r="B56" s="68">
        <v>72794088.700000003</v>
      </c>
    </row>
    <row r="57" spans="1:2" ht="12.75" customHeight="1" x14ac:dyDescent="0.2">
      <c r="A57" s="77" t="s">
        <v>24</v>
      </c>
      <c r="B57" s="70">
        <v>7204040</v>
      </c>
    </row>
    <row r="58" spans="1:2" ht="12.75" customHeight="1" x14ac:dyDescent="0.2">
      <c r="A58" s="59" t="s">
        <v>25</v>
      </c>
      <c r="B58" s="69">
        <f>SUM(B53:B57)</f>
        <v>21043818228.93</v>
      </c>
    </row>
    <row r="59" spans="1:2" x14ac:dyDescent="0.2">
      <c r="A59" s="51" t="s">
        <v>26</v>
      </c>
      <c r="B59" s="68">
        <v>2246243913.1900001</v>
      </c>
    </row>
    <row r="60" spans="1:2" x14ac:dyDescent="0.2">
      <c r="A60" s="77" t="s">
        <v>31</v>
      </c>
      <c r="B60" s="70">
        <v>3540310838</v>
      </c>
    </row>
    <row r="61" spans="1:2" ht="13.5" thickBot="1" x14ac:dyDescent="0.25">
      <c r="A61" s="56" t="s">
        <v>50</v>
      </c>
      <c r="B61" s="71">
        <f>SUM(B58:B60)</f>
        <v>26830372980.119999</v>
      </c>
    </row>
    <row r="62" spans="1:2" ht="13.5" thickTop="1" x14ac:dyDescent="0.2">
      <c r="A62" s="43"/>
      <c r="B62" s="72"/>
    </row>
    <row r="63" spans="1:2" x14ac:dyDescent="0.2">
      <c r="B63" s="65"/>
    </row>
    <row r="64" spans="1:2" x14ac:dyDescent="0.2">
      <c r="A64" s="73"/>
      <c r="B64" s="109"/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B39"/>
  <sheetViews>
    <sheetView workbookViewId="0">
      <selection activeCell="H18" sqref="H18"/>
    </sheetView>
  </sheetViews>
  <sheetFormatPr defaultColWidth="9.140625" defaultRowHeight="15" x14ac:dyDescent="0.25"/>
  <cols>
    <col min="1" max="1" width="48.5703125" style="102" bestFit="1" customWidth="1"/>
    <col min="2" max="2" width="13.42578125" style="102" bestFit="1" customWidth="1"/>
    <col min="3" max="16384" width="9.140625" style="102"/>
  </cols>
  <sheetData>
    <row r="20" spans="1:2" x14ac:dyDescent="0.25">
      <c r="A20" s="78" t="s">
        <v>52</v>
      </c>
      <c r="B20" s="79" t="s">
        <v>51</v>
      </c>
    </row>
    <row r="21" spans="1:2" x14ac:dyDescent="0.25">
      <c r="A21" s="103" t="s">
        <v>89</v>
      </c>
      <c r="B21" s="104">
        <v>8412434.2799999993</v>
      </c>
    </row>
    <row r="22" spans="1:2" x14ac:dyDescent="0.25">
      <c r="A22" s="103" t="s">
        <v>90</v>
      </c>
      <c r="B22" s="104">
        <v>-3342600.24</v>
      </c>
    </row>
    <row r="23" spans="1:2" x14ac:dyDescent="0.25">
      <c r="A23" s="103" t="s">
        <v>91</v>
      </c>
      <c r="B23" s="104">
        <v>3885744</v>
      </c>
    </row>
    <row r="24" spans="1:2" x14ac:dyDescent="0.25">
      <c r="A24" s="103" t="s">
        <v>92</v>
      </c>
      <c r="B24" s="104">
        <v>44304</v>
      </c>
    </row>
    <row r="25" spans="1:2" x14ac:dyDescent="0.25">
      <c r="A25" s="103" t="s">
        <v>93</v>
      </c>
      <c r="B25" s="104">
        <v>8999882.0399999991</v>
      </c>
    </row>
    <row r="26" spans="1:2" x14ac:dyDescent="0.25">
      <c r="A26" s="103" t="s">
        <v>94</v>
      </c>
      <c r="B26" s="104">
        <v>45562138.189999998</v>
      </c>
    </row>
    <row r="27" spans="1:2" x14ac:dyDescent="0.25">
      <c r="A27" s="103" t="s">
        <v>95</v>
      </c>
      <c r="B27" s="104">
        <v>1044087.48</v>
      </c>
    </row>
    <row r="28" spans="1:2" x14ac:dyDescent="0.25">
      <c r="A28" s="103" t="s">
        <v>96</v>
      </c>
      <c r="B28" s="104">
        <v>-245346</v>
      </c>
    </row>
    <row r="29" spans="1:2" x14ac:dyDescent="0.25">
      <c r="A29" s="103" t="s">
        <v>97</v>
      </c>
      <c r="B29" s="104">
        <v>7607136</v>
      </c>
    </row>
    <row r="30" spans="1:2" x14ac:dyDescent="0.25">
      <c r="A30" s="103" t="s">
        <v>98</v>
      </c>
      <c r="B30" s="104">
        <v>134580</v>
      </c>
    </row>
    <row r="31" spans="1:2" x14ac:dyDescent="0.25">
      <c r="A31" s="103" t="s">
        <v>99</v>
      </c>
      <c r="B31" s="104">
        <v>2885052</v>
      </c>
    </row>
    <row r="32" spans="1:2" x14ac:dyDescent="0.25">
      <c r="A32" s="103" t="s">
        <v>100</v>
      </c>
      <c r="B32" s="104">
        <v>687420</v>
      </c>
    </row>
    <row r="33" spans="1:2" x14ac:dyDescent="0.25">
      <c r="A33" s="103" t="s">
        <v>101</v>
      </c>
      <c r="B33" s="104">
        <v>306360</v>
      </c>
    </row>
    <row r="34" spans="1:2" x14ac:dyDescent="0.25">
      <c r="A34" s="103" t="s">
        <v>102</v>
      </c>
      <c r="B34" s="104">
        <v>-45562138.189999998</v>
      </c>
    </row>
    <row r="35" spans="1:2" x14ac:dyDescent="0.25">
      <c r="A35" s="103" t="s">
        <v>103</v>
      </c>
      <c r="B35" s="104">
        <v>12419289.48</v>
      </c>
    </row>
    <row r="36" spans="1:2" x14ac:dyDescent="0.25">
      <c r="A36" s="105" t="s">
        <v>86</v>
      </c>
      <c r="B36" s="106">
        <v>21419171.52</v>
      </c>
    </row>
    <row r="37" spans="1:2" x14ac:dyDescent="0.25">
      <c r="A37" s="80" t="s">
        <v>87</v>
      </c>
      <c r="B37" s="81">
        <v>21419171.52</v>
      </c>
    </row>
    <row r="38" spans="1:2" ht="15.75" thickBot="1" x14ac:dyDescent="0.3"/>
    <row r="39" spans="1:2" ht="15.75" thickBot="1" x14ac:dyDescent="0.3">
      <c r="B39" s="107">
        <f>SUM(B26,B34)</f>
        <v>0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zoomScaleNormal="100" workbookViewId="0">
      <selection activeCell="A20" sqref="A20"/>
    </sheetView>
  </sheetViews>
  <sheetFormatPr defaultRowHeight="12.75" x14ac:dyDescent="0.2"/>
  <cols>
    <col min="1" max="1" width="17" style="89" bestFit="1" customWidth="1"/>
    <col min="2" max="2" width="31.5703125" style="89" bestFit="1" customWidth="1"/>
    <col min="3" max="4" width="11.5703125" style="89" bestFit="1" customWidth="1"/>
    <col min="5" max="8" width="11.42578125" style="89" bestFit="1" customWidth="1"/>
    <col min="9" max="9" width="12.28515625" style="89" bestFit="1" customWidth="1"/>
    <col min="10" max="11" width="11.28515625" style="89" bestFit="1" customWidth="1"/>
    <col min="12" max="12" width="16.140625" style="89" bestFit="1" customWidth="1"/>
    <col min="13" max="13" width="12.28515625" style="89" bestFit="1" customWidth="1"/>
    <col min="14" max="15" width="9.140625" style="89"/>
    <col min="16" max="16" width="12.28515625" style="89" bestFit="1" customWidth="1"/>
    <col min="17" max="16384" width="9.140625" style="89"/>
  </cols>
  <sheetData>
    <row r="2" spans="1:16" ht="15" x14ac:dyDescent="0.25">
      <c r="A2" s="94"/>
      <c r="B2" s="48">
        <v>2021</v>
      </c>
      <c r="O2" s="89">
        <v>28300801</v>
      </c>
      <c r="P2" s="97">
        <v>3737977</v>
      </c>
    </row>
    <row r="3" spans="1:16" x14ac:dyDescent="0.2">
      <c r="L3" s="89" t="s">
        <v>111</v>
      </c>
      <c r="M3" s="89" t="s">
        <v>108</v>
      </c>
      <c r="N3" s="89" t="s">
        <v>109</v>
      </c>
      <c r="O3" s="98">
        <v>28300811</v>
      </c>
      <c r="P3" s="99">
        <v>8631611</v>
      </c>
    </row>
    <row r="4" spans="1:16" ht="15" x14ac:dyDescent="0.25">
      <c r="A4" s="51" t="s">
        <v>67</v>
      </c>
      <c r="B4" s="90">
        <f>'SOE 2021'!B46</f>
        <v>-16462474.08</v>
      </c>
      <c r="L4" s="96">
        <f>B4</f>
        <v>-16462474.08</v>
      </c>
      <c r="M4" s="86">
        <v>0.95111500000000004</v>
      </c>
      <c r="N4" s="89">
        <v>0.79</v>
      </c>
      <c r="O4" s="89">
        <f>+N4*M4</f>
        <v>0.7513808500000001</v>
      </c>
      <c r="P4" s="91">
        <f>+O4*L4</f>
        <v>-12369587.76733337</v>
      </c>
    </row>
    <row r="5" spans="1:16" x14ac:dyDescent="0.2">
      <c r="O5" s="100" t="s">
        <v>115</v>
      </c>
      <c r="P5" s="101">
        <f>SUM(P2:P4)</f>
        <v>0.23266663029789925</v>
      </c>
    </row>
    <row r="7" spans="1:16" x14ac:dyDescent="0.2">
      <c r="A7" s="87" t="s">
        <v>110</v>
      </c>
      <c r="B7" s="91">
        <f>-B4*$O$4</f>
        <v>12369587.76733337</v>
      </c>
    </row>
    <row r="8" spans="1:16" ht="15" x14ac:dyDescent="0.25">
      <c r="L8" s="94"/>
    </row>
    <row r="9" spans="1:16" x14ac:dyDescent="0.2">
      <c r="A9" s="89" t="s">
        <v>114</v>
      </c>
    </row>
    <row r="10" spans="1:16" x14ac:dyDescent="0.2">
      <c r="A10" s="89" t="s">
        <v>116</v>
      </c>
    </row>
    <row r="42" spans="1:1" x14ac:dyDescent="0.2">
      <c r="A42" s="53"/>
    </row>
    <row r="43" spans="1:1" x14ac:dyDescent="0.2">
      <c r="A43" s="53"/>
    </row>
    <row r="44" spans="1:1" x14ac:dyDescent="0.2">
      <c r="A44" s="53"/>
    </row>
    <row r="45" spans="1:1" x14ac:dyDescent="0.2">
      <c r="A45" s="53"/>
    </row>
    <row r="46" spans="1:1" x14ac:dyDescent="0.2">
      <c r="A46" s="53"/>
    </row>
    <row r="47" spans="1:1" x14ac:dyDescent="0.2">
      <c r="A47" s="53"/>
    </row>
    <row r="48" spans="1:1" x14ac:dyDescent="0.2">
      <c r="A48" s="53"/>
    </row>
    <row r="49" spans="1:1" x14ac:dyDescent="0.2">
      <c r="A49" s="53"/>
    </row>
    <row r="50" spans="1:1" x14ac:dyDescent="0.2">
      <c r="A50" s="53"/>
    </row>
    <row r="51" spans="1:1" x14ac:dyDescent="0.2">
      <c r="A51" s="53"/>
    </row>
    <row r="52" spans="1:1" x14ac:dyDescent="0.2">
      <c r="A52" s="53"/>
    </row>
    <row r="53" spans="1:1" x14ac:dyDescent="0.2">
      <c r="A53" s="53"/>
    </row>
    <row r="54" spans="1:1" x14ac:dyDescent="0.2">
      <c r="A54" s="92"/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20"/>
  <sheetViews>
    <sheetView workbookViewId="0">
      <selection activeCell="M37" sqref="M37"/>
    </sheetView>
  </sheetViews>
  <sheetFormatPr defaultRowHeight="12.75" x14ac:dyDescent="0.2"/>
  <cols>
    <col min="1" max="1" width="10.5703125" style="89" bestFit="1" customWidth="1"/>
    <col min="2" max="7" width="9.140625" style="89"/>
    <col min="8" max="8" width="13.5703125" style="89" bestFit="1" customWidth="1"/>
    <col min="9" max="9" width="21.42578125" style="89" bestFit="1" customWidth="1"/>
    <col min="10" max="16384" width="9.140625" style="89"/>
  </cols>
  <sheetData>
    <row r="13" spans="9:9" x14ac:dyDescent="0.2">
      <c r="I13" s="89" t="s">
        <v>113</v>
      </c>
    </row>
    <row r="19" spans="1:3" ht="15.75" thickBot="1" x14ac:dyDescent="0.3">
      <c r="A19" s="94" t="s">
        <v>106</v>
      </c>
      <c r="B19" s="94"/>
    </row>
    <row r="20" spans="1:3" ht="15.75" thickBot="1" x14ac:dyDescent="0.3">
      <c r="A20" s="95">
        <v>5179675.93</v>
      </c>
      <c r="B20" s="96"/>
      <c r="C20" s="94" t="s">
        <v>107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07ACF7-C64F-45AC-8EDF-6AA053B4BE30}"/>
</file>

<file path=customXml/itemProps2.xml><?xml version="1.0" encoding="utf-8"?>
<ds:datastoreItem xmlns:ds="http://schemas.openxmlformats.org/officeDocument/2006/customXml" ds:itemID="{FBDC730A-2892-48D6-9763-C49E714F80BA}"/>
</file>

<file path=customXml/itemProps3.xml><?xml version="1.0" encoding="utf-8"?>
<ds:datastoreItem xmlns:ds="http://schemas.openxmlformats.org/officeDocument/2006/customXml" ds:itemID="{F6037ADF-DDEF-454C-B1DC-E00E5A2E6DBD}"/>
</file>

<file path=customXml/itemProps4.xml><?xml version="1.0" encoding="utf-8"?>
<ds:datastoreItem xmlns:ds="http://schemas.openxmlformats.org/officeDocument/2006/customXml" ds:itemID="{A962AEA8-74F6-4A49-9199-737391A03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3.02E</vt:lpstr>
      <vt:lpstr>Earnings Sharing</vt:lpstr>
      <vt:lpstr>TGrants</vt:lpstr>
      <vt:lpstr>SOE 2021</vt:lpstr>
      <vt:lpstr>PTC</vt:lpstr>
      <vt:lpstr>PLR UnProtected EDIT 141Z </vt:lpstr>
      <vt:lpstr>PLR 141X 2020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DiMasso, James</cp:lastModifiedBy>
  <cp:lastPrinted>2020-03-03T20:35:39Z</cp:lastPrinted>
  <dcterms:created xsi:type="dcterms:W3CDTF">2004-03-11T21:28:41Z</dcterms:created>
  <dcterms:modified xsi:type="dcterms:W3CDTF">2022-03-25T22:55:03Z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