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-15" yWindow="45" windowWidth="19215" windowHeight="7725" tabRatio="731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download'!$A$1:$M$237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C44" i="13"/>
  <c r="C41" i="13"/>
  <c r="D40" i="13"/>
  <c r="C40" i="13"/>
  <c r="D37" i="13"/>
  <c r="C37" i="13"/>
  <c r="D36" i="13"/>
  <c r="C36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D41" i="13"/>
  <c r="B5" i="13"/>
  <c r="B4" i="13"/>
  <c r="B3" i="13"/>
  <c r="E39" i="11"/>
  <c r="E37" i="11"/>
  <c r="E21" i="11"/>
  <c r="E12" i="11"/>
  <c r="A3" i="11"/>
  <c r="A42" i="10"/>
  <c r="D35" i="13" l="1"/>
  <c r="H35" i="13" s="1"/>
  <c r="G35" i="13" s="1"/>
  <c r="K35" i="13" s="1"/>
  <c r="I237" i="17"/>
  <c r="D53" i="13"/>
  <c r="D54" i="13" s="1"/>
  <c r="E25" i="17"/>
  <c r="G326" i="17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K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K25" i="13" s="1"/>
  <c r="H33" i="13"/>
  <c r="H49" i="13"/>
  <c r="G49" i="13" s="1"/>
  <c r="K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K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K20" i="13" s="1"/>
  <c r="H22" i="13"/>
  <c r="H36" i="13"/>
  <c r="H44" i="13"/>
  <c r="F44" i="13" s="1"/>
  <c r="J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H121" i="17"/>
  <c r="H125" i="17"/>
  <c r="H129" i="17"/>
  <c r="H133" i="17"/>
  <c r="H137" i="17"/>
  <c r="E168" i="17"/>
  <c r="H143" i="17"/>
  <c r="H147" i="17"/>
  <c r="H151" i="17"/>
  <c r="H155" i="17"/>
  <c r="H159" i="17"/>
  <c r="H163" i="17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J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G87" i="17"/>
  <c r="H90" i="17"/>
  <c r="G91" i="17"/>
  <c r="H94" i="17"/>
  <c r="G95" i="17"/>
  <c r="H98" i="17"/>
  <c r="G99" i="17"/>
  <c r="H102" i="17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G53" i="17"/>
  <c r="G61" i="17"/>
  <c r="G62" i="17" s="1"/>
  <c r="B21" i="10" s="1"/>
  <c r="E138" i="17"/>
  <c r="H72" i="17"/>
  <c r="G73" i="17"/>
  <c r="H76" i="17"/>
  <c r="G77" i="17"/>
  <c r="H80" i="17"/>
  <c r="G81" i="17"/>
  <c r="H84" i="17"/>
  <c r="G85" i="17"/>
  <c r="H88" i="17"/>
  <c r="G89" i="17"/>
  <c r="H92" i="17"/>
  <c r="G93" i="17"/>
  <c r="H96" i="17"/>
  <c r="G97" i="17"/>
  <c r="H100" i="17"/>
  <c r="G101" i="17"/>
  <c r="H104" i="17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K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J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F63" i="17" l="1"/>
  <c r="I104" i="17"/>
  <c r="I88" i="17"/>
  <c r="I72" i="17"/>
  <c r="I163" i="17"/>
  <c r="D38" i="13"/>
  <c r="D65" i="13" s="1"/>
  <c r="I96" i="17"/>
  <c r="I80" i="17"/>
  <c r="I147" i="17"/>
  <c r="I97" i="17"/>
  <c r="I89" i="17"/>
  <c r="I81" i="17"/>
  <c r="I73" i="17"/>
  <c r="I105" i="17"/>
  <c r="I102" i="17"/>
  <c r="I94" i="17"/>
  <c r="I86" i="17"/>
  <c r="I133" i="17"/>
  <c r="I117" i="17"/>
  <c r="G47" i="17"/>
  <c r="B18" i="10" s="1"/>
  <c r="I113" i="17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J29" i="13" s="1"/>
  <c r="I186" i="17"/>
  <c r="I261" i="17"/>
  <c r="I54" i="17"/>
  <c r="F25" i="13"/>
  <c r="J25" i="13" s="1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J40" i="13" s="1"/>
  <c r="I31" i="17"/>
  <c r="I24" i="17"/>
  <c r="I196" i="17"/>
  <c r="F11" i="11"/>
  <c r="I13" i="17"/>
  <c r="F35" i="13"/>
  <c r="J35" i="13" s="1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K11" i="13" s="1"/>
  <c r="F18" i="13"/>
  <c r="H53" i="13"/>
  <c r="F53" i="13" s="1"/>
  <c r="J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J20" i="13" s="1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F18" i="11"/>
  <c r="F49" i="13"/>
  <c r="J49" i="13" s="1"/>
  <c r="G56" i="17"/>
  <c r="B19" i="10" s="1"/>
  <c r="I304" i="17"/>
  <c r="I296" i="17"/>
  <c r="E63" i="17"/>
  <c r="I173" i="17"/>
  <c r="F36" i="11"/>
  <c r="I285" i="17"/>
  <c r="G263" i="17"/>
  <c r="B34" i="10" s="1"/>
  <c r="F26" i="11"/>
  <c r="I197" i="17"/>
  <c r="G44" i="13"/>
  <c r="K44" i="13" s="1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J9" i="13" s="1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K9" i="13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F17" i="13"/>
  <c r="J17" i="13" s="1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J46" i="13" s="1"/>
  <c r="G46" i="13"/>
  <c r="K46" i="13" s="1"/>
  <c r="I61" i="17"/>
  <c r="I62" i="17" s="1"/>
  <c r="G18" i="17"/>
  <c r="I12" i="17"/>
  <c r="H23" i="13"/>
  <c r="J16" i="13"/>
  <c r="K28" i="13"/>
  <c r="F28" i="13"/>
  <c r="J28" i="13" s="1"/>
  <c r="G16" i="13"/>
  <c r="K16" i="13" s="1"/>
  <c r="H18" i="17"/>
  <c r="G17" i="13"/>
  <c r="K17" i="13" s="1"/>
  <c r="G222" i="17"/>
  <c r="B28" i="10" s="1"/>
  <c r="I215" i="17"/>
  <c r="G30" i="13"/>
  <c r="K30" i="13" s="1"/>
  <c r="B12" i="11"/>
  <c r="F8" i="11"/>
  <c r="G34" i="13"/>
  <c r="K34" i="13" s="1"/>
  <c r="G247" i="17"/>
  <c r="I245" i="17"/>
  <c r="G206" i="17"/>
  <c r="B26" i="10" s="1"/>
  <c r="G168" i="17"/>
  <c r="B25" i="10" s="1"/>
  <c r="I140" i="17"/>
  <c r="G138" i="17"/>
  <c r="F34" i="13"/>
  <c r="J34" i="13" s="1"/>
  <c r="G27" i="13"/>
  <c r="K27" i="13" s="1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K26" i="13" s="1"/>
  <c r="I58" i="17"/>
  <c r="I59" i="17" s="1"/>
  <c r="G41" i="13"/>
  <c r="K41" i="13" s="1"/>
  <c r="F41" i="13"/>
  <c r="J41" i="13" s="1"/>
  <c r="I45" i="17"/>
  <c r="H14" i="13"/>
  <c r="F32" i="13"/>
  <c r="J32" i="13" s="1"/>
  <c r="F10" i="13"/>
  <c r="J10" i="13" s="1"/>
  <c r="K10" i="13"/>
  <c r="B41" i="17"/>
  <c r="G32" i="13"/>
  <c r="K32" i="13" s="1"/>
  <c r="F31" i="13"/>
  <c r="J31" i="13" s="1"/>
  <c r="K31" i="13"/>
  <c r="F37" i="13"/>
  <c r="J37" i="13" s="1"/>
  <c r="H38" i="13"/>
  <c r="B329" i="17"/>
  <c r="B42" i="11"/>
  <c r="I224" i="17"/>
  <c r="I225" i="17" s="1"/>
  <c r="B63" i="17"/>
  <c r="B17" i="11"/>
  <c r="D20" i="10"/>
  <c r="F30" i="13"/>
  <c r="J30" i="13" s="1"/>
  <c r="F27" i="13"/>
  <c r="J27" i="13" s="1"/>
  <c r="D27" i="10" l="1"/>
  <c r="I47" i="17"/>
  <c r="C37" i="1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K53" i="13" s="1"/>
  <c r="D25" i="10"/>
  <c r="D39" i="11"/>
  <c r="D48" i="11" s="1"/>
  <c r="D12" i="10"/>
  <c r="D19" i="10"/>
  <c r="D36" i="10"/>
  <c r="I56" i="17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63" i="17" l="1"/>
  <c r="I41" i="17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65" i="17" l="1"/>
  <c r="I280" i="17" s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<sst xmlns="http://schemas.openxmlformats.org/spreadsheetml/2006/main" count="781" uniqueCount="698">
  <si>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</si>
  <si>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</si>
  <si>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</si>
  <si>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</si>
  <si>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</si>
  <si>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</si>
  <si>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</si>
  <si>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</si>
  <si>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</si>
  <si>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</si>
  <si>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</si>
  <si>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</si>
  <si>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</si>
  <si>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</si>
  <si>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</si>
  <si>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</si>
  <si>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</si>
  <si>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</si>
  <si>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</si>
  <si>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</si>
  <si>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</si>
  <si>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</si>
  <si>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</si>
  <si>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</si>
  <si>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</si>
  <si>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</si>
  <si>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</si>
  <si>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</si>
  <si>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</si>
  <si>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</si>
  <si>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</si>
  <si>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</si>
  <si>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</si>
  <si>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</si>
  <si>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</si>
  <si>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</si>
  <si>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</si>
  <si>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</si>
  <si>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</si>
  <si>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</si>
  <si>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</si>
  <si>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</si>
  <si>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</si>
  <si>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</si>
  <si>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</si>
  <si>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</si>
  <si>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</si>
  <si>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</si>
  <si>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</si>
  <si>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</si>
  <si>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</si>
  <si>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</si>
  <si>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</si>
  <si>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</si>
  <si>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</si>
  <si>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</si>
  <si>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</si>
  <si>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</si>
  <si>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</si>
  <si>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</si>
  <si>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</si>
  <si>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</si>
  <si>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</si>
  <si>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</si>
  <si>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</si>
  <si>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</si>
  <si>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</si>
  <si>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</si>
  <si>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</si>
  <si>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</si>
  <si>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</si>
  <si>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</si>
  <si>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</si>
  <si>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</si>
  <si>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</si>
  <si>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</si>
  <si>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</si>
  <si>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</si>
  <si>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</si>
  <si>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</si>
  <si>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</si>
  <si>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</si>
  <si>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</si>
  <si>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</si>
  <si>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</si>
  <si>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</si>
  <si>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</si>
  <si>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</si>
  <si>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</si>
  <si>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</si>
  <si>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</si>
  <si>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</si>
  <si>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</si>
  <si>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</si>
  <si>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</si>
  <si>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</si>
  <si>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</si>
  <si>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</si>
  <si>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</si>
  <si>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</si>
  <si>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</si>
  <si>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</si>
  <si>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</si>
  <si>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</si>
  <si>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</si>
  <si>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</si>
  <si>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</si>
  <si>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</si>
  <si>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</si>
  <si>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</si>
  <si>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</si>
  <si>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</si>
  <si>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</si>
  <si>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</si>
  <si>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</si>
  <si>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</si>
  <si>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</si>
  <si>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</si>
  <si>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</si>
  <si>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</si>
  <si>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</si>
  <si>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</si>
  <si>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</si>
  <si>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</si>
  <si>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</si>
  <si>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</si>
  <si>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</si>
  <si>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</si>
  <si>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</si>
  <si>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</si>
  <si>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</si>
  <si>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</si>
  <si>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</si>
  <si>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</si>
  <si>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</si>
  <si>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</si>
  <si>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</si>
  <si>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</si>
  <si>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</si>
  <si>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</si>
  <si>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</si>
  <si>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</si>
  <si>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</si>
  <si>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</si>
  <si>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</si>
  <si>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</si>
  <si>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</si>
  <si>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</si>
  <si>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</si>
  <si>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</si>
  <si>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</si>
  <si>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</si>
  <si>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</si>
  <si>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</si>
  <si>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</si>
  <si>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</si>
  <si>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</si>
  <si>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</si>
  <si>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</si>
  <si>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</si>
  <si>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</si>
  <si>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</si>
  <si>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</si>
  <si>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</si>
  <si>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</si>
  <si>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</si>
  <si>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</si>
  <si>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</si>
  <si>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</si>
  <si>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</si>
  <si>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</si>
  <si>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</si>
  <si>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</si>
  <si>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</si>
  <si>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</si>
  <si>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</si>
  <si>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</si>
  <si>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</si>
  <si>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</si>
  <si>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</si>
  <si>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</si>
  <si>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</si>
  <si>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</si>
  <si>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</si>
  <si>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</si>
  <si>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</si>
  <si>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</si>
  <si>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</si>
  <si>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</si>
  <si>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</si>
  <si>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</si>
  <si>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</si>
  <si>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</si>
  <si>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</si>
  <si>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</si>
  <si>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</si>
  <si>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</si>
  <si>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</si>
  <si>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</si>
  <si>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</si>
  <si>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</si>
  <si>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</si>
  <si>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</si>
  <si>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</si>
  <si>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</si>
  <si>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</si>
  <si>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</si>
  <si>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</si>
  <si>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</si>
  <si>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</si>
  <si>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</si>
  <si>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</si>
  <si>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</si>
  <si>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</si>
  <si>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</si>
  <si>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</si>
  <si>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</si>
  <si>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</si>
  <si>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</si>
  <si>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</si>
  <si>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</si>
  <si>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</si>
  <si>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</si>
  <si>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</si>
  <si>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</si>
  <si>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</si>
  <si>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</si>
  <si>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</si>
  <si>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</si>
  <si>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</si>
  <si>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</si>
  <si>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</si>
  <si>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</si>
  <si>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</si>
  <si>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</si>
  <si>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</si>
  <si>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</si>
  <si>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</si>
  <si>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</si>
  <si>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</si>
  <si>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</si>
  <si>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</si>
  <si>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</si>
  <si>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</si>
  <si>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</si>
  <si>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</si>
  <si>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</si>
  <si>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</si>
  <si>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</si>
  <si>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</si>
  <si>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</si>
  <si>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</si>
  <si>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</si>
  <si>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</si>
  <si>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</si>
  <si>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</si>
  <si>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</si>
  <si>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</si>
  <si>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</si>
  <si>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</si>
  <si>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</si>
  <si>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</si>
  <si>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</si>
  <si>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</si>
  <si>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</si>
  <si>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</si>
  <si>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</si>
  <si>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</si>
  <si>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</si>
  <si>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</si>
  <si>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</si>
  <si>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</si>
  <si>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</si>
  <si>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</si>
  <si>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</si>
  <si>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</si>
  <si>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</si>
  <si>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</si>
  <si>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</si>
  <si>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</si>
  <si>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</si>
  <si>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</si>
  <si>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</si>
  <si>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</si>
  <si>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</si>
  <si>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</si>
  <si>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</si>
  <si>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</si>
  <si>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</si>
  <si>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</si>
  <si>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</si>
  <si>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</si>
  <si>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</si>
  <si>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</si>
  <si>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</si>
  <si>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</si>
  <si>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</si>
  <si>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</si>
  <si>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</si>
  <si>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</si>
  <si>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</si>
  <si>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</si>
  <si>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</si>
  <si>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</si>
  <si>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</si>
  <si>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</si>
  <si>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</si>
  <si>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</si>
  <si>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</si>
  <si>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</si>
  <si>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</si>
  <si>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</si>
  <si>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</si>
  <si>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</si>
  <si>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</si>
  <si>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</si>
  <si>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</si>
  <si>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</si>
  <si>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</si>
  <si>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</si>
  <si>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</si>
  <si>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</si>
  <si>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</si>
  <si>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</si>
  <si>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</si>
  <si>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</si>
  <si>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</si>
  <si>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</si>
  <si>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</si>
  <si>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</si>
  <si>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</si>
  <si>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</si>
  <si>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</si>
  <si>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</si>
  <si>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</si>
  <si>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</si>
  <si>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</si>
  <si>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</si>
  <si>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</si>
  <si>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</si>
  <si>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</si>
  <si>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</si>
  <si>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</si>
  <si>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</si>
  <si>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</si>
  <si>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</si>
  <si>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</si>
  <si>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</si>
  <si>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</si>
  <si>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</si>
  <si>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</si>
  <si>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</si>
  <si>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</si>
  <si>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</si>
  <si>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</si>
  <si>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</si>
  <si>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</si>
  <si>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</si>
  <si>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</si>
  <si>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</si>
  <si>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</si>
  <si>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</si>
  <si>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</si>
  <si>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</si>
  <si>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</si>
  <si>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</si>
  <si>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</si>
  <si>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</si>
  <si>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</si>
  <si>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</si>
  <si>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</si>
  <si>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</si>
  <si>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</si>
  <si>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</si>
  <si>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</si>
  <si>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</si>
  <si>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</si>
  <si>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</si>
  <si>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</si>
  <si>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</si>
  <si>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</si>
  <si>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</si>
  <si>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</si>
  <si>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</si>
  <si>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</si>
  <si>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</si>
  <si>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</si>
  <si>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</si>
  <si>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</si>
  <si>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</si>
  <si>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</si>
  <si>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</si>
  <si>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</si>
  <si>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</si>
  <si>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</si>
  <si>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</si>
  <si>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</si>
  <si>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</si>
  <si>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</si>
  <si>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</si>
  <si>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</si>
  <si>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</si>
  <si>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</si>
  <si>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</si>
  <si>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</si>
  <si>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</si>
  <si>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</si>
  <si>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</si>
  <si>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</si>
  <si>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</si>
  <si>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</si>
  <si>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</si>
  <si>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</si>
  <si>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</si>
  <si>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</si>
  <si>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</si>
  <si>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</si>
  <si>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</si>
  <si>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</si>
  <si>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</si>
  <si>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</si>
  <si>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</si>
  <si>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</si>
  <si>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</si>
  <si>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</si>
  <si>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</si>
  <si>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</si>
  <si>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</si>
  <si>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</si>
  <si>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</si>
  <si>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</si>
  <si>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</si>
  <si>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</si>
  <si>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</si>
  <si>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</si>
  <si>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</si>
  <si>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</si>
  <si>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</si>
  <si>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</si>
  <si>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</si>
  <si>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</si>
  <si>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</si>
  <si>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</si>
  <si>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</si>
  <si>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</si>
  <si>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</si>
  <si>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</si>
  <si>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</si>
  <si>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</si>
  <si>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</si>
  <si>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</si>
  <si>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</si>
  <si>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</si>
  <si>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</si>
  <si>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</si>
  <si>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</si>
  <si>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</si>
  <si>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</si>
  <si>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</si>
  <si>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</si>
  <si>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</si>
  <si>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</si>
  <si>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</si>
  <si>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</si>
  <si>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</si>
  <si>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</si>
  <si>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</si>
  <si>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</si>
  <si>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</si>
  <si>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</si>
  <si>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</si>
  <si>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</si>
  <si>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</si>
  <si>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</si>
  <si>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</si>
  <si>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</si>
  <si>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</si>
  <si>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</si>
  <si>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</si>
  <si>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</si>
  <si>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</si>
  <si>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</si>
  <si>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</si>
  <si>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</si>
  <si>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</si>
  <si>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</si>
  <si>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</si>
  <si>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</si>
  <si>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</si>
  <si>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</si>
  <si>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</si>
  <si>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</si>
  <si>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</si>
  <si>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</si>
  <si>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</si>
  <si>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</si>
  <si>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</si>
  <si>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</si>
  <si>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</si>
  <si>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</si>
  <si>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</si>
  <si>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</si>
  <si>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</si>
  <si>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</si>
  <si>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</si>
  <si>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</si>
  <si>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</si>
  <si>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</si>
  <si>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</si>
  <si>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</si>
  <si>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</si>
  <si>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</si>
  <si>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</si>
  <si>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</si>
  <si>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</si>
  <si>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</si>
  <si>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</si>
  <si>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</si>
  <si>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</si>
  <si>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</si>
  <si>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</si>
  <si>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</si>
  <si>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</si>
  <si>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</si>
  <si>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</si>
  <si>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</si>
  <si>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</si>
  <si>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</si>
  <si>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</si>
  <si>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</si>
  <si>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</si>
  <si>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</si>
  <si>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</si>
  <si>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</si>
  <si>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</si>
  <si>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</si>
  <si>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</si>
  <si>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</si>
  <si>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</si>
  <si>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</si>
  <si>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</si>
  <si>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</si>
  <si>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</si>
  <si>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</si>
  <si>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</si>
  <si>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</si>
  <si>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</si>
  <si>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</si>
  <si>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</si>
  <si>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</si>
  <si>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</si>
  <si>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</si>
  <si>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</si>
  <si>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</si>
  <si>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</si>
  <si>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</si>
  <si>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</si>
  <si>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</si>
  <si>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</si>
  <si>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</si>
  <si>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</si>
  <si>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</si>
  <si>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</si>
  <si>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</si>
  <si>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</si>
  <si>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</si>
  <si>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</si>
  <si>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</si>
  <si>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</si>
  <si>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</si>
  <si>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</si>
  <si>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</si>
  <si>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</si>
  <si>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</si>
  <si>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</si>
  <si>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</si>
  <si>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</si>
  <si>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</si>
  <si>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</si>
  <si>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</si>
  <si>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</si>
  <si>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</si>
  <si>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</si>
  <si>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</si>
  <si>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</si>
  <si>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</si>
  <si>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</si>
  <si>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</si>
  <si>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</si>
  <si>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</si>
  <si>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</si>
  <si>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</si>
  <si>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</si>
  <si>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</si>
  <si>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</si>
  <si>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</si>
  <si>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</si>
  <si>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</si>
  <si>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</si>
  <si>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</si>
  <si>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</si>
  <si>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</si>
  <si>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</si>
  <si>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</si>
  <si>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</si>
  <si>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</si>
  <si>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</si>
  <si>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</si>
  <si>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</si>
  <si>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</si>
  <si>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</si>
  <si>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</si>
  <si>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</si>
  <si>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</si>
  <si>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</si>
  <si>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</si>
  <si>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</si>
  <si>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</si>
  <si>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</si>
  <si>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</si>
  <si>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</si>
  <si>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</si>
  <si>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</si>
  <si>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</si>
  <si>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</si>
  <si>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</si>
  <si>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</si>
  <si>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</si>
  <si>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</si>
  <si>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</si>
  <si>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</si>
  <si>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</si>
  <si>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</si>
  <si>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</si>
  <si>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</si>
  <si>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</si>
  <si>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</si>
  <si>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</si>
  <si>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</si>
  <si>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</si>
  <si>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</si>
  <si>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</si>
  <si>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</si>
  <si>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</si>
  <si>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</si>
  <si>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</si>
  <si>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</si>
  <si>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</si>
  <si>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</si>
  <si>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</si>
  <si>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</si>
  <si>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</si>
  <si>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</si>
  <si>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</si>
  <si>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</si>
  <si>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</si>
  <si>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</si>
  <si>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</si>
  <si>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</si>
  <si>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</si>
  <si>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</si>
  <si>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</si>
  <si>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</si>
  <si>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</si>
  <si>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</si>
  <si>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</si>
  <si>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</si>
  <si>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</si>
  <si>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</si>
  <si>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</si>
  <si>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</si>
  <si>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</si>
  <si>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</si>
  <si>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</si>
  <si>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</si>
  <si>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</si>
  <si>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</si>
  <si>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</si>
  <si>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</si>
  <si>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</si>
  <si>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</si>
  <si>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</si>
  <si>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</si>
  <si>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</si>
  <si>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</si>
  <si>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</si>
  <si>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</si>
  <si>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</si>
  <si>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</si>
  <si>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</si>
  <si>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</si>
  <si>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</si>
  <si>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</si>
  <si>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</si>
  <si>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2020 CBR</t>
  </si>
  <si>
    <t>FOR THE 12 MONTHS ENDED SEPTEMBER 30, 2021</t>
  </si>
  <si>
    <t>(OCT- DEC 2020 Spread is based on allocation factors developed for the 12 ME 12/31/2019 CBR)</t>
  </si>
  <si>
    <t>(JAN - SEP 2021 Spread is based on allocation factors developed for the 12 ME 12/31/2020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</si>
</sst>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37" fillId="0" borderId="0"/>
    <xf numFmtId="0" fontId="6" fillId="0" borderId="0"/>
    <xf numFmtId="0" fontId="37" fillId="0" borderId="0"/>
  </cellStyleXfs>
  <cellXfs count="173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10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1" fillId="0" borderId="3" xfId="0" applyNumberFormat="1" applyFont="1" applyBorder="1" applyAlignment="1">
      <alignment horizontal="left"/>
    </xf>
    <xf numFmtId="41" fontId="13" fillId="0" borderId="1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5" fillId="0" borderId="0" xfId="0" applyNumberFormat="1" applyFont="1"/>
    <xf numFmtId="168" fontId="35" fillId="0" borderId="0" xfId="0" applyNumberFormat="1" applyFont="1" applyFill="1"/>
    <xf numFmtId="0" fontId="36" fillId="0" borderId="0" xfId="0" applyFont="1" applyFill="1"/>
    <xf numFmtId="10" fontId="36" fillId="0" borderId="0" xfId="0" applyNumberFormat="1" applyFont="1" applyFill="1"/>
    <xf numFmtId="0" fontId="6" fillId="0" borderId="8" xfId="0" applyFont="1" applyFill="1" applyBorder="1"/>
    <xf numFmtId="0" fontId="4" fillId="0" borderId="12" xfId="0" quotePrefix="1" applyNumberFormat="1" applyFont="1" applyFill="1" applyBorder="1" applyAlignment="1">
      <alignment horizontal="left" vertical="center"/>
    </xf>
    <xf numFmtId="166" fontId="0" fillId="0" borderId="0" xfId="42" applyNumberFormat="1" applyFont="1"/>
    <xf numFmtId="0" fontId="38" fillId="0" borderId="0" xfId="0" applyFont="1"/>
    <xf numFmtId="42" fontId="4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2" fontId="10" fillId="0" borderId="4" xfId="0" applyNumberFormat="1" applyFont="1" applyFill="1" applyBorder="1" applyAlignment="1">
      <alignment horizontal="right"/>
    </xf>
    <xf numFmtId="42" fontId="22" fillId="0" borderId="0" xfId="0" applyNumberFormat="1" applyFont="1" applyFill="1"/>
    <xf numFmtId="164" fontId="2" fillId="0" borderId="0" xfId="0" applyNumberFormat="1" applyFont="1" applyFill="1" applyAlignment="1">
      <alignment horizontal="right"/>
    </xf>
  </cellXfs>
  <cellStyles count="46">
    <cellStyle name="Comma" xfId="42" builtinId="3"/>
    <cellStyle name="Normal" xfId="0" builtinId="0"/>
    <cellStyle name="Normal 2" xfId="43"/>
    <cellStyle name="Normal 2 2" xfId="44"/>
    <cellStyle name="Normal 4" xfId="45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Lead 2019"/>
      <sheetName val="Lead 2020"/>
      <sheetName val="BPC check"/>
      <sheetName val="Sheet1"/>
      <sheetName val="September YTD"/>
      <sheetName val="June YTD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-624135819.08000004</v>
          </cell>
          <cell r="D3">
            <v>-270886759.20999998</v>
          </cell>
          <cell r="E3">
            <v>428203641.57999998</v>
          </cell>
          <cell r="F3">
            <v>280113324.20999998</v>
          </cell>
          <cell r="G3">
            <v>148090317.37</v>
          </cell>
          <cell r="H3">
            <v>-344022494.87</v>
          </cell>
          <cell r="I3">
            <v>-122796441.84</v>
          </cell>
          <cell r="J3">
            <v>-466818936.70999998</v>
          </cell>
          <cell r="L3">
            <v>-466818936.70999998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-611045865.58000004</v>
          </cell>
          <cell r="D4">
            <v>-253847186.15000001</v>
          </cell>
          <cell r="E4">
            <v>295941950.50999999</v>
          </cell>
          <cell r="F4">
            <v>192521427.53</v>
          </cell>
          <cell r="G4">
            <v>103420522.98</v>
          </cell>
          <cell r="H4">
            <v>-418524438.05000001</v>
          </cell>
          <cell r="I4">
            <v>-150426663.16999999</v>
          </cell>
          <cell r="J4">
            <v>-568951101.22000003</v>
          </cell>
          <cell r="L4">
            <v>-568951101.22000003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-2663834733.8600001</v>
          </cell>
          <cell r="D5">
            <v>-1030754419.08</v>
          </cell>
          <cell r="H5">
            <v>-2663834733.8600001</v>
          </cell>
          <cell r="I5">
            <v>-1030754419.08</v>
          </cell>
          <cell r="J5">
            <v>-3694589152.9400001</v>
          </cell>
          <cell r="L5">
            <v>-3694589152.9400001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-2295207613.29</v>
          </cell>
          <cell r="D6">
            <v>-1001690407.7</v>
          </cell>
          <cell r="H6">
            <v>-2295207613.29</v>
          </cell>
          <cell r="I6">
            <v>-1001690407.7</v>
          </cell>
          <cell r="J6">
            <v>-3296898020.9899998</v>
          </cell>
          <cell r="L6">
            <v>-3296898020.9899998</v>
          </cell>
        </row>
        <row r="7">
          <cell r="A7" t="str">
            <v>9440000</v>
          </cell>
          <cell r="B7" t="str">
            <v>El Residential Sales</v>
          </cell>
          <cell r="C7">
            <v>-1286881233.4300001</v>
          </cell>
          <cell r="H7">
            <v>-1286881233.4300001</v>
          </cell>
          <cell r="J7">
            <v>-1286881233.4300001</v>
          </cell>
          <cell r="L7">
            <v>-1286881233.4300001</v>
          </cell>
        </row>
        <row r="8">
          <cell r="A8" t="str">
            <v>9442000</v>
          </cell>
          <cell r="B8" t="str">
            <v>El Comm &amp; Ind Sales</v>
          </cell>
          <cell r="C8">
            <v>-989855611.88</v>
          </cell>
          <cell r="H8">
            <v>-989855611.88</v>
          </cell>
          <cell r="J8">
            <v>-989855611.88</v>
          </cell>
          <cell r="L8">
            <v>-989855611.88</v>
          </cell>
        </row>
        <row r="9">
          <cell r="A9" t="str">
            <v>9444000</v>
          </cell>
          <cell r="B9" t="str">
            <v>Publ St &amp; Hghwy Ltng</v>
          </cell>
          <cell r="C9">
            <v>-18470767.98</v>
          </cell>
          <cell r="H9">
            <v>-18470767.98</v>
          </cell>
          <cell r="J9">
            <v>-18470767.98</v>
          </cell>
          <cell r="L9">
            <v>-18470767.98</v>
          </cell>
        </row>
        <row r="10">
          <cell r="A10" t="str">
            <v>9480000</v>
          </cell>
          <cell r="B10" t="str">
            <v>Gs Residential Sales</v>
          </cell>
          <cell r="D10">
            <v>-687757884.59000003</v>
          </cell>
          <cell r="I10">
            <v>-687757884.59000003</v>
          </cell>
          <cell r="J10">
            <v>-687757884.59000003</v>
          </cell>
          <cell r="L10">
            <v>-687757884.59000003</v>
          </cell>
        </row>
        <row r="11">
          <cell r="A11" t="str">
            <v>9481000</v>
          </cell>
          <cell r="B11" t="str">
            <v>Gs Comm &amp; Ind Sales</v>
          </cell>
          <cell r="D11">
            <v>-294067572.07999998</v>
          </cell>
          <cell r="I11">
            <v>-294067572.07999998</v>
          </cell>
          <cell r="J11">
            <v>-294067572.07999998</v>
          </cell>
          <cell r="L11">
            <v>-294067572.07999998</v>
          </cell>
        </row>
        <row r="12">
          <cell r="A12" t="str">
            <v>9489300</v>
          </cell>
          <cell r="B12" t="str">
            <v>Rev fr Transp Oth</v>
          </cell>
          <cell r="D12">
            <v>-19864951.030000001</v>
          </cell>
          <cell r="I12">
            <v>-19864951.030000001</v>
          </cell>
          <cell r="J12">
            <v>-19864951.030000001</v>
          </cell>
          <cell r="L12">
            <v>-19864951.030000001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-350236.83</v>
          </cell>
          <cell r="H13">
            <v>-350236.83</v>
          </cell>
          <cell r="J13">
            <v>-350236.83</v>
          </cell>
          <cell r="L13">
            <v>-350236.83</v>
          </cell>
        </row>
        <row r="14">
          <cell r="A14" t="str">
            <v>9447030</v>
          </cell>
          <cell r="B14" t="str">
            <v>Elec Resale-Firm</v>
          </cell>
          <cell r="C14">
            <v>-350236.83</v>
          </cell>
          <cell r="H14">
            <v>-350236.83</v>
          </cell>
          <cell r="J14">
            <v>-350236.83</v>
          </cell>
          <cell r="L14">
            <v>-350236.83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-253460224.31</v>
          </cell>
          <cell r="H15">
            <v>-253460224.31</v>
          </cell>
          <cell r="J15">
            <v>-253460224.31</v>
          </cell>
          <cell r="L15">
            <v>-253460224.31</v>
          </cell>
        </row>
        <row r="16">
          <cell r="A16" t="str">
            <v>9447010</v>
          </cell>
          <cell r="B16" t="str">
            <v>Elec Resale-Sales</v>
          </cell>
          <cell r="C16">
            <v>-138645606.06999999</v>
          </cell>
          <cell r="H16">
            <v>-138645606.06999999</v>
          </cell>
          <cell r="J16">
            <v>-138645606.06999999</v>
          </cell>
          <cell r="L16">
            <v>-138645606.06999999</v>
          </cell>
        </row>
        <row r="17">
          <cell r="A17" t="str">
            <v>9447020</v>
          </cell>
          <cell r="B17" t="str">
            <v>Elec Resale-Purch</v>
          </cell>
          <cell r="C17">
            <v>-114814618.23999999</v>
          </cell>
          <cell r="H17">
            <v>-114814618.23999999</v>
          </cell>
          <cell r="J17">
            <v>-114814618.23999999</v>
          </cell>
          <cell r="L17">
            <v>-114814618.23999999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-114816659.43000001</v>
          </cell>
          <cell r="D18">
            <v>-29064011.379999999</v>
          </cell>
          <cell r="H18">
            <v>-114816659.43000001</v>
          </cell>
          <cell r="I18">
            <v>-29064011.379999999</v>
          </cell>
          <cell r="J18">
            <v>-143880670.81</v>
          </cell>
          <cell r="L18">
            <v>-143880670.81</v>
          </cell>
        </row>
        <row r="19">
          <cell r="A19" t="str">
            <v>9449100</v>
          </cell>
          <cell r="B19" t="str">
            <v>Prov for Elec Rt Ref</v>
          </cell>
          <cell r="C19">
            <v>-1074586.52</v>
          </cell>
          <cell r="H19">
            <v>-1074586.52</v>
          </cell>
          <cell r="J19">
            <v>-1074586.52</v>
          </cell>
          <cell r="L19">
            <v>-1074586.52</v>
          </cell>
        </row>
        <row r="20">
          <cell r="A20" t="str">
            <v>9450000</v>
          </cell>
          <cell r="B20" t="str">
            <v>Elec Forfeited Disc</v>
          </cell>
          <cell r="C20">
            <v>2428.17</v>
          </cell>
          <cell r="H20">
            <v>2428.17</v>
          </cell>
          <cell r="J20">
            <v>2428.17</v>
          </cell>
          <cell r="L20">
            <v>2428.17</v>
          </cell>
        </row>
        <row r="21">
          <cell r="A21" t="str">
            <v>9451000</v>
          </cell>
          <cell r="B21" t="str">
            <v>Misc Elec Serv Rev</v>
          </cell>
          <cell r="C21">
            <v>-14451380.65</v>
          </cell>
          <cell r="H21">
            <v>-14451380.65</v>
          </cell>
          <cell r="J21">
            <v>-14451380.65</v>
          </cell>
          <cell r="L21">
            <v>-14451380.65</v>
          </cell>
        </row>
        <row r="22">
          <cell r="A22" t="str">
            <v>9454000</v>
          </cell>
          <cell r="B22" t="str">
            <v>Rent from Elec Prop</v>
          </cell>
          <cell r="C22">
            <v>-18350455.91</v>
          </cell>
          <cell r="H22">
            <v>-18350455.91</v>
          </cell>
          <cell r="J22">
            <v>-18350455.91</v>
          </cell>
          <cell r="L22">
            <v>-18350455.91</v>
          </cell>
        </row>
        <row r="23">
          <cell r="A23" t="str">
            <v>9456100</v>
          </cell>
          <cell r="B23" t="str">
            <v>Rev frm Transm Other</v>
          </cell>
          <cell r="C23">
            <v>-32639225.370000001</v>
          </cell>
          <cell r="H23">
            <v>-32639225.370000001</v>
          </cell>
          <cell r="J23">
            <v>-32639225.370000001</v>
          </cell>
          <cell r="L23">
            <v>-32639225.370000001</v>
          </cell>
        </row>
        <row r="24">
          <cell r="A24" t="str">
            <v>9456020</v>
          </cell>
          <cell r="B24" t="str">
            <v>Oth Electr Revenues</v>
          </cell>
          <cell r="C24">
            <v>-48303439.149999999</v>
          </cell>
          <cell r="H24">
            <v>-48303439.149999999</v>
          </cell>
          <cell r="J24">
            <v>-48303439.149999999</v>
          </cell>
          <cell r="L24">
            <v>-48303439.149999999</v>
          </cell>
        </row>
        <row r="25">
          <cell r="A25" t="str">
            <v>9487000</v>
          </cell>
          <cell r="B25" t="str">
            <v>Gas Forfeited Disc</v>
          </cell>
          <cell r="D25">
            <v>1333.72</v>
          </cell>
          <cell r="I25">
            <v>1333.72</v>
          </cell>
          <cell r="J25">
            <v>1333.72</v>
          </cell>
          <cell r="L25">
            <v>1333.72</v>
          </cell>
        </row>
        <row r="26">
          <cell r="A26" t="str">
            <v>9488000</v>
          </cell>
          <cell r="B26" t="str">
            <v>Misc Gas Serv Rev</v>
          </cell>
          <cell r="D26">
            <v>-5193904.33</v>
          </cell>
          <cell r="I26">
            <v>-5193904.33</v>
          </cell>
          <cell r="J26">
            <v>-5193904.33</v>
          </cell>
          <cell r="L26">
            <v>-5193904.33</v>
          </cell>
        </row>
        <row r="27">
          <cell r="A27" t="str">
            <v>9489400</v>
          </cell>
          <cell r="B27" t="str">
            <v>Rev frm Storing Gas</v>
          </cell>
          <cell r="D27">
            <v>-1746238.98</v>
          </cell>
          <cell r="I27">
            <v>-1746238.98</v>
          </cell>
          <cell r="J27">
            <v>-1746238.98</v>
          </cell>
          <cell r="L27">
            <v>-1746238.98</v>
          </cell>
        </row>
        <row r="28">
          <cell r="A28" t="str">
            <v>9493000</v>
          </cell>
          <cell r="B28" t="str">
            <v>Rent frm Gas Prop</v>
          </cell>
          <cell r="D28">
            <v>-1056105.04</v>
          </cell>
          <cell r="I28">
            <v>-1056105.04</v>
          </cell>
          <cell r="J28">
            <v>-1056105.04</v>
          </cell>
          <cell r="L28">
            <v>-1056105.04</v>
          </cell>
        </row>
        <row r="29">
          <cell r="A29" t="str">
            <v>9495000</v>
          </cell>
          <cell r="B29" t="str">
            <v>Other Gas Revenues</v>
          </cell>
          <cell r="D29">
            <v>-20478053.140000001</v>
          </cell>
          <cell r="I29">
            <v>-20478053.140000001</v>
          </cell>
          <cell r="J29">
            <v>-20478053.140000001</v>
          </cell>
          <cell r="L29">
            <v>-20478053.140000001</v>
          </cell>
        </row>
        <row r="30">
          <cell r="A30" t="str">
            <v>9496000</v>
          </cell>
          <cell r="B30" t="str">
            <v>Prov for Gas Rt Ref</v>
          </cell>
          <cell r="D30">
            <v>-591043.61</v>
          </cell>
          <cell r="I30">
            <v>-591043.61</v>
          </cell>
          <cell r="J30">
            <v>-591043.61</v>
          </cell>
          <cell r="L30">
            <v>-591043.61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2052788868.28</v>
          </cell>
          <cell r="D31">
            <v>776907232.92999995</v>
          </cell>
          <cell r="E31">
            <v>295941950.50999999</v>
          </cell>
          <cell r="F31">
            <v>192521427.53</v>
          </cell>
          <cell r="G31">
            <v>103420522.98</v>
          </cell>
          <cell r="H31">
            <v>2245310295.8099999</v>
          </cell>
          <cell r="I31">
            <v>880327755.90999997</v>
          </cell>
          <cell r="J31">
            <v>3125638051.7199998</v>
          </cell>
          <cell r="L31">
            <v>3125638051.7199998</v>
          </cell>
        </row>
        <row r="32">
          <cell r="A32" t="str">
            <v>ZW_PRODUCTION_EXP</v>
          </cell>
          <cell r="B32" t="str">
            <v>WUTC Production Expe</v>
          </cell>
          <cell r="C32">
            <v>1033398631.01</v>
          </cell>
          <cell r="D32">
            <v>368871828.38999999</v>
          </cell>
          <cell r="H32">
            <v>1033398631.01</v>
          </cell>
          <cell r="I32">
            <v>368871828.38999999</v>
          </cell>
          <cell r="J32">
            <v>1402270459.4000001</v>
          </cell>
          <cell r="L32">
            <v>1402270459.4000001</v>
          </cell>
        </row>
        <row r="33">
          <cell r="A33" t="str">
            <v>ZW_FUEL</v>
          </cell>
          <cell r="B33" t="str">
            <v>WUTC Fuel</v>
          </cell>
          <cell r="C33">
            <v>257976319.36000001</v>
          </cell>
          <cell r="H33">
            <v>257976319.36000001</v>
          </cell>
          <cell r="J33">
            <v>257976319.36000001</v>
          </cell>
          <cell r="L33">
            <v>257976319.36000001</v>
          </cell>
        </row>
        <row r="34">
          <cell r="A34" t="str">
            <v>9501000</v>
          </cell>
          <cell r="B34" t="str">
            <v>Stm Op Fuel</v>
          </cell>
          <cell r="C34">
            <v>43939599.399999999</v>
          </cell>
          <cell r="H34">
            <v>43939599.399999999</v>
          </cell>
          <cell r="J34">
            <v>43939599.399999999</v>
          </cell>
          <cell r="L34">
            <v>43939599.399999999</v>
          </cell>
        </row>
        <row r="35">
          <cell r="A35" t="str">
            <v>9547000</v>
          </cell>
          <cell r="B35" t="str">
            <v>Oth Pwr Op Fuel</v>
          </cell>
          <cell r="C35">
            <v>214036719.96000001</v>
          </cell>
          <cell r="H35">
            <v>214036719.96000001</v>
          </cell>
          <cell r="J35">
            <v>214036719.96000001</v>
          </cell>
          <cell r="L35">
            <v>214036719.96000001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734304079.98000002</v>
          </cell>
          <cell r="D36">
            <v>368871828.38999999</v>
          </cell>
          <cell r="H36">
            <v>734304079.98000002</v>
          </cell>
          <cell r="I36">
            <v>368871828.38999999</v>
          </cell>
          <cell r="J36">
            <v>1103175908.3699999</v>
          </cell>
          <cell r="L36">
            <v>1103175908.3699999</v>
          </cell>
        </row>
        <row r="37">
          <cell r="A37" t="str">
            <v>9555010</v>
          </cell>
          <cell r="B37" t="str">
            <v>Purch Pwr-Pur &amp; Int</v>
          </cell>
          <cell r="C37">
            <v>725769160.76999998</v>
          </cell>
          <cell r="H37">
            <v>725769160.76999998</v>
          </cell>
          <cell r="J37">
            <v>725769160.76999998</v>
          </cell>
          <cell r="L37">
            <v>725769160.76999998</v>
          </cell>
        </row>
        <row r="38">
          <cell r="A38" t="str">
            <v>9557000</v>
          </cell>
          <cell r="B38" t="str">
            <v>Other Expenses</v>
          </cell>
          <cell r="C38">
            <v>8534919.2100000009</v>
          </cell>
          <cell r="H38">
            <v>8534919.2100000009</v>
          </cell>
          <cell r="J38">
            <v>8534919.2100000009</v>
          </cell>
          <cell r="L38">
            <v>8534919.2100000009</v>
          </cell>
        </row>
        <row r="39">
          <cell r="A39" t="str">
            <v>9804000</v>
          </cell>
          <cell r="B39" t="str">
            <v>Nat Gas City G Purch</v>
          </cell>
          <cell r="D39">
            <v>329009313.86000001</v>
          </cell>
          <cell r="I39">
            <v>329009313.86000001</v>
          </cell>
          <cell r="J39">
            <v>329009313.86000001</v>
          </cell>
          <cell r="L39">
            <v>329009313.86000001</v>
          </cell>
        </row>
        <row r="40">
          <cell r="A40" t="str">
            <v>9805000</v>
          </cell>
          <cell r="B40" t="str">
            <v>Other Gas Purchases</v>
          </cell>
          <cell r="D40">
            <v>434062.5</v>
          </cell>
          <cell r="I40">
            <v>434062.5</v>
          </cell>
          <cell r="J40">
            <v>434062.5</v>
          </cell>
          <cell r="L40">
            <v>434062.5</v>
          </cell>
        </row>
        <row r="41">
          <cell r="A41" t="str">
            <v>9805100</v>
          </cell>
          <cell r="B41" t="str">
            <v>Purch Gas Cost Adj</v>
          </cell>
          <cell r="D41">
            <v>47830154.119999997</v>
          </cell>
          <cell r="I41">
            <v>47830154.119999997</v>
          </cell>
          <cell r="J41">
            <v>47830154.119999997</v>
          </cell>
          <cell r="L41">
            <v>47830154.119999997</v>
          </cell>
        </row>
        <row r="42">
          <cell r="A42" t="str">
            <v>9808100</v>
          </cell>
          <cell r="B42" t="str">
            <v>Gas Withd fr Storage</v>
          </cell>
          <cell r="D42">
            <v>37021379.299999997</v>
          </cell>
          <cell r="I42">
            <v>37021379.299999997</v>
          </cell>
          <cell r="J42">
            <v>37021379.299999997</v>
          </cell>
          <cell r="L42">
            <v>37021379.299999997</v>
          </cell>
        </row>
        <row r="43">
          <cell r="A43" t="str">
            <v>9808200</v>
          </cell>
          <cell r="B43" t="str">
            <v>Gas Deliv to Storage</v>
          </cell>
          <cell r="D43">
            <v>-45423081.390000001</v>
          </cell>
          <cell r="I43">
            <v>-45423081.390000001</v>
          </cell>
          <cell r="J43">
            <v>-45423081.390000001</v>
          </cell>
          <cell r="L43">
            <v>-45423081.390000001</v>
          </cell>
        </row>
        <row r="44">
          <cell r="A44" t="str">
            <v>ZW_WHEELING</v>
          </cell>
          <cell r="B44" t="str">
            <v>WUTC Wheeling</v>
          </cell>
          <cell r="C44">
            <v>124374268.75</v>
          </cell>
          <cell r="H44">
            <v>124374268.75</v>
          </cell>
          <cell r="J44">
            <v>124374268.75</v>
          </cell>
          <cell r="L44">
            <v>124374268.75</v>
          </cell>
        </row>
        <row r="45">
          <cell r="A45" t="str">
            <v>9565000</v>
          </cell>
          <cell r="B45" t="str">
            <v>Trm Op Electr by Oth</v>
          </cell>
          <cell r="C45">
            <v>124374268.75</v>
          </cell>
          <cell r="H45">
            <v>124374268.75</v>
          </cell>
          <cell r="J45">
            <v>124374268.75</v>
          </cell>
          <cell r="L45">
            <v>124374268.75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-83256037.079999998</v>
          </cell>
          <cell r="H46">
            <v>-83256037.079999998</v>
          </cell>
          <cell r="J46">
            <v>-83256037.079999998</v>
          </cell>
          <cell r="L46">
            <v>-83256037.079999998</v>
          </cell>
        </row>
        <row r="47">
          <cell r="A47" t="str">
            <v>9555020</v>
          </cell>
          <cell r="B47" t="str">
            <v>Purch Pwr-Res Exch</v>
          </cell>
          <cell r="C47">
            <v>-83256037.079999998</v>
          </cell>
          <cell r="H47">
            <v>-83256037.079999998</v>
          </cell>
          <cell r="J47">
            <v>-83256037.079999998</v>
          </cell>
          <cell r="L47">
            <v>-83256037.079999998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423025696.06999999</v>
          </cell>
          <cell r="D48">
            <v>120329237.56</v>
          </cell>
          <cell r="E48">
            <v>166441138.86000001</v>
          </cell>
          <cell r="F48">
            <v>106792072.20999999</v>
          </cell>
          <cell r="G48">
            <v>59649066.649999999</v>
          </cell>
          <cell r="H48">
            <v>529817768.27999997</v>
          </cell>
          <cell r="I48">
            <v>179978304.21000001</v>
          </cell>
          <cell r="J48">
            <v>709796072.49000001</v>
          </cell>
          <cell r="L48">
            <v>709796072.49000001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106285755.59999999</v>
          </cell>
          <cell r="D49">
            <v>6569912.3200000003</v>
          </cell>
          <cell r="H49">
            <v>106285755.59999999</v>
          </cell>
          <cell r="I49">
            <v>6569912.3200000003</v>
          </cell>
          <cell r="J49">
            <v>112855667.92</v>
          </cell>
          <cell r="L49">
            <v>112855667.92</v>
          </cell>
        </row>
        <row r="50">
          <cell r="A50" t="str">
            <v>9500000</v>
          </cell>
          <cell r="B50" t="str">
            <v>Stm Op Supv &amp; Eng</v>
          </cell>
          <cell r="C50">
            <v>1271101.1499999999</v>
          </cell>
          <cell r="H50">
            <v>1271101.1499999999</v>
          </cell>
          <cell r="J50">
            <v>1271101.1499999999</v>
          </cell>
          <cell r="L50">
            <v>1271101.1499999999</v>
          </cell>
        </row>
        <row r="51">
          <cell r="A51" t="str">
            <v>9502000</v>
          </cell>
          <cell r="B51" t="str">
            <v>Stm Op Steam Exp</v>
          </cell>
          <cell r="C51">
            <v>7929312.9900000002</v>
          </cell>
          <cell r="H51">
            <v>7929312.9900000002</v>
          </cell>
          <cell r="J51">
            <v>7929312.9900000002</v>
          </cell>
          <cell r="L51">
            <v>7929312.9900000002</v>
          </cell>
        </row>
        <row r="52">
          <cell r="A52" t="str">
            <v>9505000</v>
          </cell>
          <cell r="B52" t="str">
            <v>Stm Op Electric Exp</v>
          </cell>
          <cell r="C52">
            <v>1649102.96</v>
          </cell>
          <cell r="H52">
            <v>1649102.96</v>
          </cell>
          <cell r="J52">
            <v>1649102.96</v>
          </cell>
          <cell r="L52">
            <v>1649102.96</v>
          </cell>
        </row>
        <row r="53">
          <cell r="A53" t="str">
            <v>9506000</v>
          </cell>
          <cell r="B53" t="str">
            <v>Stm Op Misc Pwr Exp</v>
          </cell>
          <cell r="C53">
            <v>9458989.8300000001</v>
          </cell>
          <cell r="H53">
            <v>9458989.8300000001</v>
          </cell>
          <cell r="J53">
            <v>9458989.8300000001</v>
          </cell>
          <cell r="L53">
            <v>9458989.8300000001</v>
          </cell>
        </row>
        <row r="54">
          <cell r="A54" t="str">
            <v>9507000</v>
          </cell>
          <cell r="B54" t="str">
            <v>Stm Op Rents</v>
          </cell>
          <cell r="C54">
            <v>-62.94</v>
          </cell>
          <cell r="H54">
            <v>-62.94</v>
          </cell>
          <cell r="J54">
            <v>-62.94</v>
          </cell>
          <cell r="L54">
            <v>-62.94</v>
          </cell>
        </row>
        <row r="55">
          <cell r="A55" t="str">
            <v>9510000</v>
          </cell>
          <cell r="B55" t="str">
            <v>Stm Mn Supv &amp; Eng</v>
          </cell>
          <cell r="C55">
            <v>977649.95</v>
          </cell>
          <cell r="H55">
            <v>977649.95</v>
          </cell>
          <cell r="J55">
            <v>977649.95</v>
          </cell>
          <cell r="L55">
            <v>977649.95</v>
          </cell>
        </row>
        <row r="56">
          <cell r="A56" t="str">
            <v>9511000</v>
          </cell>
          <cell r="B56" t="str">
            <v>Stm Mn Structures</v>
          </cell>
          <cell r="C56">
            <v>1403093</v>
          </cell>
          <cell r="H56">
            <v>1403093</v>
          </cell>
          <cell r="J56">
            <v>1403093</v>
          </cell>
          <cell r="L56">
            <v>1403093</v>
          </cell>
        </row>
        <row r="57">
          <cell r="A57" t="str">
            <v>9512000</v>
          </cell>
          <cell r="B57" t="str">
            <v>Stm Mn Boiler Plant</v>
          </cell>
          <cell r="C57">
            <v>8993403.2799999993</v>
          </cell>
          <cell r="H57">
            <v>8993403.2799999993</v>
          </cell>
          <cell r="J57">
            <v>8993403.2799999993</v>
          </cell>
          <cell r="L57">
            <v>8993403.2799999993</v>
          </cell>
        </row>
        <row r="58">
          <cell r="A58" t="str">
            <v>9513000</v>
          </cell>
          <cell r="B58" t="str">
            <v>Stm Mn Electr Plant</v>
          </cell>
          <cell r="C58">
            <v>4979403.1100000003</v>
          </cell>
          <cell r="H58">
            <v>4979403.1100000003</v>
          </cell>
          <cell r="J58">
            <v>4979403.1100000003</v>
          </cell>
          <cell r="L58">
            <v>4979403.1100000003</v>
          </cell>
        </row>
        <row r="59">
          <cell r="A59" t="str">
            <v>9514000</v>
          </cell>
          <cell r="B59" t="str">
            <v>Stm Mn Misc Plt Exp</v>
          </cell>
          <cell r="C59">
            <v>1866923.96</v>
          </cell>
          <cell r="H59">
            <v>1866923.96</v>
          </cell>
          <cell r="J59">
            <v>1866923.96</v>
          </cell>
          <cell r="L59">
            <v>1866923.96</v>
          </cell>
        </row>
        <row r="60">
          <cell r="A60" t="str">
            <v>9535000</v>
          </cell>
          <cell r="B60" t="str">
            <v>Hyd Op Supv &amp; Eng</v>
          </cell>
          <cell r="C60">
            <v>1762851.69</v>
          </cell>
          <cell r="H60">
            <v>1762851.69</v>
          </cell>
          <cell r="J60">
            <v>1762851.69</v>
          </cell>
          <cell r="L60">
            <v>1762851.69</v>
          </cell>
        </row>
        <row r="61">
          <cell r="A61" t="str">
            <v>9537000</v>
          </cell>
          <cell r="B61" t="str">
            <v>Hyd Op Hydraulic Exp</v>
          </cell>
          <cell r="C61">
            <v>3028101.19</v>
          </cell>
          <cell r="D61">
            <v>34.5</v>
          </cell>
          <cell r="H61">
            <v>3028101.19</v>
          </cell>
          <cell r="I61">
            <v>34.5</v>
          </cell>
          <cell r="J61">
            <v>3028135.69</v>
          </cell>
          <cell r="L61">
            <v>3028135.69</v>
          </cell>
        </row>
        <row r="62">
          <cell r="A62" t="str">
            <v>9538000</v>
          </cell>
          <cell r="B62" t="str">
            <v>Hyd Op Electric Exp</v>
          </cell>
          <cell r="C62">
            <v>251552.85</v>
          </cell>
          <cell r="H62">
            <v>251552.85</v>
          </cell>
          <cell r="J62">
            <v>251552.85</v>
          </cell>
          <cell r="L62">
            <v>251552.85</v>
          </cell>
        </row>
        <row r="63">
          <cell r="A63" t="str">
            <v>9539000</v>
          </cell>
          <cell r="B63" t="str">
            <v>Hyd Op Misc Pwr Exp</v>
          </cell>
          <cell r="C63">
            <v>2233616.4500000002</v>
          </cell>
          <cell r="H63">
            <v>2233616.4500000002</v>
          </cell>
          <cell r="J63">
            <v>2233616.4500000002</v>
          </cell>
          <cell r="L63">
            <v>2233616.4500000002</v>
          </cell>
        </row>
        <row r="64">
          <cell r="A64" t="str">
            <v>9541000</v>
          </cell>
          <cell r="B64" t="str">
            <v>Hyd Mn Supv &amp; Eng</v>
          </cell>
          <cell r="C64">
            <v>127674.26</v>
          </cell>
          <cell r="H64">
            <v>127674.26</v>
          </cell>
          <cell r="J64">
            <v>127674.26</v>
          </cell>
          <cell r="L64">
            <v>127674.26</v>
          </cell>
        </row>
        <row r="65">
          <cell r="A65" t="str">
            <v>9542000</v>
          </cell>
          <cell r="B65" t="str">
            <v>Hyd Mn Structures</v>
          </cell>
          <cell r="C65">
            <v>319338.14</v>
          </cell>
          <cell r="H65">
            <v>319338.14</v>
          </cell>
          <cell r="J65">
            <v>319338.14</v>
          </cell>
          <cell r="L65">
            <v>319338.14</v>
          </cell>
        </row>
        <row r="66">
          <cell r="A66" t="str">
            <v>9543000</v>
          </cell>
          <cell r="B66" t="str">
            <v>Hyd Mn Resv Dams</v>
          </cell>
          <cell r="C66">
            <v>386112.76</v>
          </cell>
          <cell r="H66">
            <v>386112.76</v>
          </cell>
          <cell r="J66">
            <v>386112.76</v>
          </cell>
          <cell r="L66">
            <v>386112.76</v>
          </cell>
        </row>
        <row r="67">
          <cell r="A67" t="str">
            <v>9544000</v>
          </cell>
          <cell r="B67" t="str">
            <v>Hyd Mn Electr Plant</v>
          </cell>
          <cell r="C67">
            <v>939187.54</v>
          </cell>
          <cell r="H67">
            <v>939187.54</v>
          </cell>
          <cell r="J67">
            <v>939187.54</v>
          </cell>
          <cell r="L67">
            <v>939187.54</v>
          </cell>
        </row>
        <row r="68">
          <cell r="A68" t="str">
            <v>9545000</v>
          </cell>
          <cell r="B68" t="str">
            <v>Hyd Mn Misc Plt Exp</v>
          </cell>
          <cell r="C68">
            <v>2676619.37</v>
          </cell>
          <cell r="H68">
            <v>2676619.37</v>
          </cell>
          <cell r="J68">
            <v>2676619.37</v>
          </cell>
          <cell r="L68">
            <v>2676619.37</v>
          </cell>
        </row>
        <row r="69">
          <cell r="A69" t="str">
            <v>9546000</v>
          </cell>
          <cell r="B69" t="str">
            <v>Oth Pwr Op Sup &amp; Eng</v>
          </cell>
          <cell r="C69">
            <v>4355709.6399999997</v>
          </cell>
          <cell r="H69">
            <v>4355709.6399999997</v>
          </cell>
          <cell r="J69">
            <v>4355709.6399999997</v>
          </cell>
          <cell r="L69">
            <v>4355709.6399999997</v>
          </cell>
        </row>
        <row r="70">
          <cell r="A70" t="str">
            <v>9548000</v>
          </cell>
          <cell r="B70" t="str">
            <v>Oth Pwr Op Gen Exp</v>
          </cell>
          <cell r="C70">
            <v>13127843.26</v>
          </cell>
          <cell r="H70">
            <v>13127843.26</v>
          </cell>
          <cell r="J70">
            <v>13127843.26</v>
          </cell>
          <cell r="L70">
            <v>13127843.26</v>
          </cell>
        </row>
        <row r="71">
          <cell r="A71" t="str">
            <v>9549000</v>
          </cell>
          <cell r="B71" t="str">
            <v>Oth Pwr Op Misc Exp</v>
          </cell>
          <cell r="C71">
            <v>3335798.26</v>
          </cell>
          <cell r="H71">
            <v>3335798.26</v>
          </cell>
          <cell r="J71">
            <v>3335798.26</v>
          </cell>
          <cell r="L71">
            <v>3335798.26</v>
          </cell>
        </row>
        <row r="72">
          <cell r="A72" t="str">
            <v>9550000</v>
          </cell>
          <cell r="B72" t="str">
            <v>Oth Pwr Op Rents</v>
          </cell>
          <cell r="C72">
            <v>8246737.1699999999</v>
          </cell>
          <cell r="H72">
            <v>8246737.1699999999</v>
          </cell>
          <cell r="J72">
            <v>8246737.1699999999</v>
          </cell>
          <cell r="L72">
            <v>8246737.1699999999</v>
          </cell>
        </row>
        <row r="73">
          <cell r="A73" t="str">
            <v>9551000</v>
          </cell>
          <cell r="B73" t="str">
            <v>Oth Pwr Mn Sup &amp; Eng</v>
          </cell>
          <cell r="C73">
            <v>405394.3</v>
          </cell>
          <cell r="H73">
            <v>405394.3</v>
          </cell>
          <cell r="J73">
            <v>405394.3</v>
          </cell>
          <cell r="L73">
            <v>405394.3</v>
          </cell>
        </row>
        <row r="74">
          <cell r="A74" t="str">
            <v>9552000</v>
          </cell>
          <cell r="B74" t="str">
            <v>Oth Pwr Mn Structure</v>
          </cell>
          <cell r="C74">
            <v>861765.93</v>
          </cell>
          <cell r="H74">
            <v>861765.93</v>
          </cell>
          <cell r="J74">
            <v>861765.93</v>
          </cell>
          <cell r="L74">
            <v>861765.93</v>
          </cell>
        </row>
        <row r="75">
          <cell r="A75" t="str">
            <v>9553000</v>
          </cell>
          <cell r="B75" t="str">
            <v>Oth Pwr Mn Equipment</v>
          </cell>
          <cell r="C75">
            <v>24365126.809999999</v>
          </cell>
          <cell r="H75">
            <v>24365126.809999999</v>
          </cell>
          <cell r="J75">
            <v>24365126.809999999</v>
          </cell>
          <cell r="L75">
            <v>24365126.809999999</v>
          </cell>
        </row>
        <row r="76">
          <cell r="A76" t="str">
            <v>9554000</v>
          </cell>
          <cell r="B76" t="str">
            <v>Oth Pwr Mn Misc Exp</v>
          </cell>
          <cell r="C76">
            <v>1304796.69</v>
          </cell>
          <cell r="H76">
            <v>1304796.69</v>
          </cell>
          <cell r="J76">
            <v>1304796.69</v>
          </cell>
          <cell r="L76">
            <v>1304796.69</v>
          </cell>
        </row>
        <row r="77">
          <cell r="A77" t="str">
            <v>9556000</v>
          </cell>
          <cell r="B77" t="str">
            <v>Syst Cntrl &amp; Ld Disp</v>
          </cell>
          <cell r="C77">
            <v>28612</v>
          </cell>
          <cell r="H77">
            <v>28612</v>
          </cell>
          <cell r="J77">
            <v>28612</v>
          </cell>
          <cell r="L77">
            <v>28612</v>
          </cell>
        </row>
        <row r="78">
          <cell r="A78" t="str">
            <v>9717000</v>
          </cell>
          <cell r="B78" t="str">
            <v>Mfd Op Liq Petro Exp</v>
          </cell>
          <cell r="D78">
            <v>112520.78</v>
          </cell>
          <cell r="I78">
            <v>112520.78</v>
          </cell>
          <cell r="J78">
            <v>112520.78</v>
          </cell>
          <cell r="L78">
            <v>112520.78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2225643.61</v>
          </cell>
          <cell r="I80">
            <v>2225643.61</v>
          </cell>
          <cell r="J80">
            <v>2225643.61</v>
          </cell>
          <cell r="L80">
            <v>2225643.61</v>
          </cell>
        </row>
        <row r="81">
          <cell r="A81" t="str">
            <v>9812000</v>
          </cell>
          <cell r="B81" t="str">
            <v>Gas Used fr Oth Util</v>
          </cell>
          <cell r="D81">
            <v>-18185.98</v>
          </cell>
          <cell r="I81">
            <v>-18185.98</v>
          </cell>
          <cell r="J81">
            <v>-18185.98</v>
          </cell>
          <cell r="L81">
            <v>-18185.98</v>
          </cell>
        </row>
        <row r="82">
          <cell r="A82" t="str">
            <v>9813000</v>
          </cell>
          <cell r="B82" t="str">
            <v>Oth Gas Supply Exp</v>
          </cell>
          <cell r="D82">
            <v>540619.29</v>
          </cell>
          <cell r="I82">
            <v>540619.29</v>
          </cell>
          <cell r="J82">
            <v>540619.29</v>
          </cell>
          <cell r="L82">
            <v>540619.29</v>
          </cell>
        </row>
        <row r="83">
          <cell r="A83" t="str">
            <v>9814000</v>
          </cell>
          <cell r="B83" t="str">
            <v>UGS Op Supv &amp; Eng</v>
          </cell>
          <cell r="D83">
            <v>170171.17</v>
          </cell>
          <cell r="I83">
            <v>170171.17</v>
          </cell>
          <cell r="J83">
            <v>170171.17</v>
          </cell>
          <cell r="L83">
            <v>170171.17</v>
          </cell>
        </row>
        <row r="84">
          <cell r="A84" t="str">
            <v>9816000</v>
          </cell>
          <cell r="B84" t="str">
            <v>UGS Op Wells Expense</v>
          </cell>
          <cell r="D84">
            <v>20479.009999999998</v>
          </cell>
          <cell r="I84">
            <v>20479.009999999998</v>
          </cell>
          <cell r="J84">
            <v>20479.009999999998</v>
          </cell>
          <cell r="L84">
            <v>20479.009999999998</v>
          </cell>
        </row>
        <row r="85">
          <cell r="A85" t="str">
            <v>9817000</v>
          </cell>
          <cell r="B85" t="str">
            <v>UGS Op Lines Expesne</v>
          </cell>
          <cell r="D85">
            <v>36467.58</v>
          </cell>
          <cell r="I85">
            <v>36467.58</v>
          </cell>
          <cell r="J85">
            <v>36467.58</v>
          </cell>
          <cell r="L85">
            <v>36467.58</v>
          </cell>
        </row>
        <row r="86">
          <cell r="A86" t="str">
            <v>9818000</v>
          </cell>
          <cell r="B86" t="str">
            <v>UGS Op Compr Stn Exp</v>
          </cell>
          <cell r="D86">
            <v>317442.67</v>
          </cell>
          <cell r="I86">
            <v>317442.67</v>
          </cell>
          <cell r="J86">
            <v>317442.67</v>
          </cell>
          <cell r="L86">
            <v>317442.67</v>
          </cell>
        </row>
        <row r="87">
          <cell r="A87" t="str">
            <v>9819000</v>
          </cell>
          <cell r="B87" t="str">
            <v>UGS Op Compr Stn F&amp;P</v>
          </cell>
          <cell r="D87">
            <v>66157.61</v>
          </cell>
          <cell r="I87">
            <v>66157.61</v>
          </cell>
          <cell r="J87">
            <v>66157.61</v>
          </cell>
          <cell r="L87">
            <v>66157.61</v>
          </cell>
        </row>
        <row r="88">
          <cell r="A88" t="str">
            <v>9820000</v>
          </cell>
          <cell r="B88" t="str">
            <v>UGS Op Mea &amp; Reg Exp</v>
          </cell>
          <cell r="D88">
            <v>9038.35</v>
          </cell>
          <cell r="I88">
            <v>9038.35</v>
          </cell>
          <cell r="J88">
            <v>9038.35</v>
          </cell>
          <cell r="L88">
            <v>9038.35</v>
          </cell>
        </row>
        <row r="89">
          <cell r="A89" t="str">
            <v>9824000</v>
          </cell>
          <cell r="B89" t="str">
            <v>UGS Op Other Expense</v>
          </cell>
          <cell r="D89">
            <v>69569.05</v>
          </cell>
          <cell r="I89">
            <v>69569.05</v>
          </cell>
          <cell r="J89">
            <v>69569.05</v>
          </cell>
          <cell r="L89">
            <v>69569.05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147492.32</v>
          </cell>
          <cell r="I91">
            <v>147492.32</v>
          </cell>
          <cell r="J91">
            <v>147492.32</v>
          </cell>
          <cell r="L91">
            <v>147492.32</v>
          </cell>
        </row>
        <row r="92">
          <cell r="A92" t="str">
            <v>9831000</v>
          </cell>
          <cell r="B92" t="str">
            <v>UGS Mn Stuctures</v>
          </cell>
          <cell r="D92">
            <v>33604.14</v>
          </cell>
          <cell r="I92">
            <v>33604.14</v>
          </cell>
          <cell r="J92">
            <v>33604.14</v>
          </cell>
          <cell r="L92">
            <v>33604.14</v>
          </cell>
        </row>
        <row r="93">
          <cell r="A93" t="str">
            <v>9832000</v>
          </cell>
          <cell r="B93" t="str">
            <v>UGS Mn Reserv &amp; Well</v>
          </cell>
          <cell r="D93">
            <v>1474840.45</v>
          </cell>
          <cell r="I93">
            <v>1474840.45</v>
          </cell>
          <cell r="J93">
            <v>1474840.45</v>
          </cell>
          <cell r="L93">
            <v>1474840.45</v>
          </cell>
        </row>
        <row r="94">
          <cell r="A94" t="str">
            <v>9833000</v>
          </cell>
          <cell r="B94" t="str">
            <v>UGS Mn Lines</v>
          </cell>
          <cell r="D94">
            <v>1549.84</v>
          </cell>
          <cell r="I94">
            <v>1549.84</v>
          </cell>
          <cell r="J94">
            <v>1549.84</v>
          </cell>
          <cell r="L94">
            <v>1549.84</v>
          </cell>
        </row>
        <row r="95">
          <cell r="A95" t="str">
            <v>9834000</v>
          </cell>
          <cell r="B95" t="str">
            <v>UGS Mn Compr Stn Eq</v>
          </cell>
          <cell r="D95">
            <v>547255.27</v>
          </cell>
          <cell r="I95">
            <v>547255.27</v>
          </cell>
          <cell r="J95">
            <v>547255.27</v>
          </cell>
          <cell r="L95">
            <v>547255.27</v>
          </cell>
        </row>
        <row r="96">
          <cell r="A96" t="str">
            <v>9836000</v>
          </cell>
          <cell r="B96" t="str">
            <v>UGS Mn Purificat Equ</v>
          </cell>
          <cell r="D96">
            <v>7234.12</v>
          </cell>
          <cell r="I96">
            <v>7234.12</v>
          </cell>
          <cell r="J96">
            <v>7234.12</v>
          </cell>
          <cell r="L96">
            <v>7234.12</v>
          </cell>
        </row>
        <row r="97">
          <cell r="A97" t="str">
            <v>9837000</v>
          </cell>
          <cell r="B97" t="str">
            <v>UGS Mn Oth Equipment</v>
          </cell>
          <cell r="D97">
            <v>7356.34</v>
          </cell>
          <cell r="I97">
            <v>7356.34</v>
          </cell>
          <cell r="J97">
            <v>7356.34</v>
          </cell>
          <cell r="L97">
            <v>7356.34</v>
          </cell>
        </row>
        <row r="98">
          <cell r="A98" t="str">
            <v>9841000</v>
          </cell>
          <cell r="B98" t="str">
            <v>OS Op Labor &amp; Exp</v>
          </cell>
          <cell r="D98">
            <v>767489.42</v>
          </cell>
          <cell r="I98">
            <v>767489.42</v>
          </cell>
          <cell r="J98">
            <v>767489.42</v>
          </cell>
          <cell r="L98">
            <v>767489.42</v>
          </cell>
        </row>
        <row r="99">
          <cell r="A99" t="str">
            <v>9844100</v>
          </cell>
          <cell r="B99" t="str">
            <v>LNG Op Supv &amp; Eng</v>
          </cell>
          <cell r="D99">
            <v>1603.33</v>
          </cell>
          <cell r="I99">
            <v>1603.33</v>
          </cell>
          <cell r="J99">
            <v>1603.33</v>
          </cell>
          <cell r="L99">
            <v>1603.33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24796153.890000001</v>
          </cell>
          <cell r="H100">
            <v>24796153.890000001</v>
          </cell>
          <cell r="J100">
            <v>24796153.890000001</v>
          </cell>
          <cell r="L100">
            <v>24796153.890000001</v>
          </cell>
        </row>
        <row r="101">
          <cell r="A101" t="str">
            <v>9560000</v>
          </cell>
          <cell r="B101" t="str">
            <v>Transm Op Supv &amp; Eng</v>
          </cell>
          <cell r="C101">
            <v>2747744.47</v>
          </cell>
          <cell r="H101">
            <v>2747744.47</v>
          </cell>
          <cell r="J101">
            <v>2747744.47</v>
          </cell>
          <cell r="L101">
            <v>2747744.47</v>
          </cell>
        </row>
        <row r="102">
          <cell r="A102" t="str">
            <v>9561100</v>
          </cell>
          <cell r="B102" t="str">
            <v>Load Disp-Reliabilit</v>
          </cell>
          <cell r="C102">
            <v>44945.52</v>
          </cell>
          <cell r="H102">
            <v>44945.52</v>
          </cell>
          <cell r="J102">
            <v>44945.52</v>
          </cell>
          <cell r="L102">
            <v>44945.52</v>
          </cell>
        </row>
        <row r="103">
          <cell r="A103" t="str">
            <v>9561200</v>
          </cell>
          <cell r="B103" t="str">
            <v>Load Disp-Monit &amp; Op</v>
          </cell>
          <cell r="C103">
            <v>2027968.28</v>
          </cell>
          <cell r="H103">
            <v>2027968.28</v>
          </cell>
          <cell r="J103">
            <v>2027968.28</v>
          </cell>
          <cell r="L103">
            <v>2027968.28</v>
          </cell>
        </row>
        <row r="104">
          <cell r="A104" t="str">
            <v>9561300</v>
          </cell>
          <cell r="B104" t="str">
            <v>Load Disp-Transm Svc</v>
          </cell>
          <cell r="C104">
            <v>922598.42</v>
          </cell>
          <cell r="H104">
            <v>922598.42</v>
          </cell>
          <cell r="J104">
            <v>922598.42</v>
          </cell>
          <cell r="L104">
            <v>922598.42</v>
          </cell>
        </row>
        <row r="105">
          <cell r="A105" t="str">
            <v>9561500</v>
          </cell>
          <cell r="B105" t="str">
            <v>Reliab Plng &amp; Stndrd</v>
          </cell>
          <cell r="C105">
            <v>1829090.07</v>
          </cell>
          <cell r="H105">
            <v>1829090.07</v>
          </cell>
          <cell r="J105">
            <v>1829090.07</v>
          </cell>
          <cell r="L105">
            <v>1829090.07</v>
          </cell>
        </row>
        <row r="106">
          <cell r="A106" t="str">
            <v>9561700</v>
          </cell>
          <cell r="B106" t="str">
            <v>Gen Interconn Study</v>
          </cell>
          <cell r="C106">
            <v>1568257.8</v>
          </cell>
          <cell r="H106">
            <v>1568257.8</v>
          </cell>
          <cell r="J106">
            <v>1568257.8</v>
          </cell>
          <cell r="L106">
            <v>1568257.8</v>
          </cell>
        </row>
        <row r="107">
          <cell r="A107" t="str">
            <v>9561800</v>
          </cell>
          <cell r="B107" t="str">
            <v>Reliab Plng &amp; SD Svc</v>
          </cell>
          <cell r="C107">
            <v>88493.17</v>
          </cell>
          <cell r="H107">
            <v>88493.17</v>
          </cell>
          <cell r="J107">
            <v>88493.17</v>
          </cell>
          <cell r="L107">
            <v>88493.17</v>
          </cell>
        </row>
        <row r="108">
          <cell r="A108" t="str">
            <v>9562000</v>
          </cell>
          <cell r="B108" t="str">
            <v>Trm Op Station Exp</v>
          </cell>
          <cell r="C108">
            <v>1265299.4099999999</v>
          </cell>
          <cell r="H108">
            <v>1265299.4099999999</v>
          </cell>
          <cell r="J108">
            <v>1265299.4099999999</v>
          </cell>
          <cell r="L108">
            <v>1265299.4099999999</v>
          </cell>
        </row>
        <row r="109">
          <cell r="A109" t="str">
            <v>9563000</v>
          </cell>
          <cell r="B109" t="str">
            <v>Trm Op Ovhd Line Exp</v>
          </cell>
          <cell r="C109">
            <v>344587.26</v>
          </cell>
          <cell r="H109">
            <v>344587.26</v>
          </cell>
          <cell r="J109">
            <v>344587.26</v>
          </cell>
          <cell r="L109">
            <v>344587.26</v>
          </cell>
        </row>
        <row r="110">
          <cell r="A110" t="str">
            <v>9566000</v>
          </cell>
          <cell r="B110" t="str">
            <v>Trm Op Misc Expenses</v>
          </cell>
          <cell r="C110">
            <v>2894559.92</v>
          </cell>
          <cell r="H110">
            <v>2894559.92</v>
          </cell>
          <cell r="J110">
            <v>2894559.92</v>
          </cell>
          <cell r="L110">
            <v>2894559.92</v>
          </cell>
        </row>
        <row r="111">
          <cell r="A111" t="str">
            <v>9567000</v>
          </cell>
          <cell r="B111" t="str">
            <v>Trm Op Rents</v>
          </cell>
          <cell r="C111">
            <v>322039.46000000002</v>
          </cell>
          <cell r="H111">
            <v>322039.46000000002</v>
          </cell>
          <cell r="J111">
            <v>322039.46000000002</v>
          </cell>
          <cell r="L111">
            <v>322039.46000000002</v>
          </cell>
        </row>
        <row r="112">
          <cell r="A112" t="str">
            <v>9568000</v>
          </cell>
          <cell r="B112" t="str">
            <v>Trm Mn Supv &amp; Eng</v>
          </cell>
          <cell r="C112">
            <v>27551.94</v>
          </cell>
          <cell r="H112">
            <v>27551.94</v>
          </cell>
          <cell r="J112">
            <v>27551.94</v>
          </cell>
          <cell r="L112">
            <v>27551.94</v>
          </cell>
        </row>
        <row r="113">
          <cell r="A113" t="str">
            <v>9569000</v>
          </cell>
          <cell r="B113" t="str">
            <v>Trm Mn Structures</v>
          </cell>
          <cell r="C113">
            <v>518.49</v>
          </cell>
          <cell r="H113">
            <v>518.49</v>
          </cell>
          <cell r="J113">
            <v>518.49</v>
          </cell>
          <cell r="L113">
            <v>518.49</v>
          </cell>
        </row>
        <row r="114">
          <cell r="A114" t="str">
            <v>9569200</v>
          </cell>
          <cell r="B114" t="str">
            <v>Trm Mn Comp Software</v>
          </cell>
          <cell r="C114">
            <v>33871.11</v>
          </cell>
          <cell r="H114">
            <v>33871.11</v>
          </cell>
          <cell r="J114">
            <v>33871.11</v>
          </cell>
          <cell r="L114">
            <v>33871.11</v>
          </cell>
        </row>
        <row r="115">
          <cell r="A115" t="str">
            <v>9570000</v>
          </cell>
          <cell r="B115" t="str">
            <v>Trm Mn Station Equip</v>
          </cell>
          <cell r="C115">
            <v>2862091.58</v>
          </cell>
          <cell r="H115">
            <v>2862091.58</v>
          </cell>
          <cell r="J115">
            <v>2862091.58</v>
          </cell>
          <cell r="L115">
            <v>2862091.58</v>
          </cell>
        </row>
        <row r="116">
          <cell r="A116" t="str">
            <v>9571000</v>
          </cell>
          <cell r="B116" t="str">
            <v>Trm Mn Ovhd Lines</v>
          </cell>
          <cell r="C116">
            <v>7267669.0999999996</v>
          </cell>
          <cell r="H116">
            <v>7267669.0999999996</v>
          </cell>
          <cell r="J116">
            <v>7267669.0999999996</v>
          </cell>
          <cell r="L116">
            <v>7267669.0999999996</v>
          </cell>
        </row>
        <row r="117">
          <cell r="A117" t="str">
            <v>9572000</v>
          </cell>
          <cell r="B117" t="str">
            <v>Trm Mn Undrgd Lines</v>
          </cell>
          <cell r="C117">
            <v>475262.85</v>
          </cell>
          <cell r="H117">
            <v>475262.85</v>
          </cell>
          <cell r="J117">
            <v>475262.85</v>
          </cell>
          <cell r="L117">
            <v>475262.85</v>
          </cell>
        </row>
        <row r="118">
          <cell r="A118" t="str">
            <v>9573000</v>
          </cell>
          <cell r="B118" t="str">
            <v>Trm Mn Misc Transm</v>
          </cell>
          <cell r="C118">
            <v>73605.039999999994</v>
          </cell>
          <cell r="H118">
            <v>73605.039999999994</v>
          </cell>
          <cell r="J118">
            <v>73605.039999999994</v>
          </cell>
          <cell r="L118">
            <v>73605.039999999994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91784256.730000004</v>
          </cell>
          <cell r="D119">
            <v>60533763.520000003</v>
          </cell>
          <cell r="H119">
            <v>91784256.730000004</v>
          </cell>
          <cell r="I119">
            <v>60533763.520000003</v>
          </cell>
          <cell r="J119">
            <v>152318020.25</v>
          </cell>
          <cell r="L119">
            <v>152318020.25</v>
          </cell>
        </row>
        <row r="120">
          <cell r="A120" t="str">
            <v>9580000</v>
          </cell>
          <cell r="B120" t="str">
            <v>Dis Op Supv &amp; Eng</v>
          </cell>
          <cell r="C120">
            <v>2683968.66</v>
          </cell>
          <cell r="H120">
            <v>2683968.66</v>
          </cell>
          <cell r="J120">
            <v>2683968.66</v>
          </cell>
          <cell r="L120">
            <v>2683968.66</v>
          </cell>
        </row>
        <row r="121">
          <cell r="A121" t="str">
            <v>9581000</v>
          </cell>
          <cell r="B121" t="str">
            <v>Dis Op Load Dispatch</v>
          </cell>
          <cell r="C121">
            <v>1654100.69</v>
          </cell>
          <cell r="H121">
            <v>1654100.69</v>
          </cell>
          <cell r="J121">
            <v>1654100.69</v>
          </cell>
          <cell r="L121">
            <v>1654100.69</v>
          </cell>
        </row>
        <row r="122">
          <cell r="A122" t="str">
            <v>9582000</v>
          </cell>
          <cell r="B122" t="str">
            <v>Dis Op Station Exp</v>
          </cell>
          <cell r="C122">
            <v>1726396.31</v>
          </cell>
          <cell r="H122">
            <v>1726396.31</v>
          </cell>
          <cell r="J122">
            <v>1726396.31</v>
          </cell>
          <cell r="L122">
            <v>1726396.31</v>
          </cell>
        </row>
        <row r="123">
          <cell r="A123" t="str">
            <v>9583000</v>
          </cell>
          <cell r="B123" t="str">
            <v>Dis Op Ovhd Line Exp</v>
          </cell>
          <cell r="C123">
            <v>2634630.5699999998</v>
          </cell>
          <cell r="H123">
            <v>2634630.5699999998</v>
          </cell>
          <cell r="J123">
            <v>2634630.5699999998</v>
          </cell>
          <cell r="L123">
            <v>2634630.5699999998</v>
          </cell>
        </row>
        <row r="124">
          <cell r="A124" t="str">
            <v>9584000</v>
          </cell>
          <cell r="B124" t="str">
            <v>Dis Op Undg Line Exp</v>
          </cell>
          <cell r="C124">
            <v>4718991.5599999996</v>
          </cell>
          <cell r="H124">
            <v>4718991.5599999996</v>
          </cell>
          <cell r="J124">
            <v>4718991.5599999996</v>
          </cell>
          <cell r="L124">
            <v>4718991.5599999996</v>
          </cell>
        </row>
        <row r="125">
          <cell r="A125" t="str">
            <v>9586000</v>
          </cell>
          <cell r="B125" t="str">
            <v>Dis Op Meter Exp</v>
          </cell>
          <cell r="C125">
            <v>1872243.53</v>
          </cell>
          <cell r="H125">
            <v>1872243.53</v>
          </cell>
          <cell r="J125">
            <v>1872243.53</v>
          </cell>
          <cell r="L125">
            <v>1872243.53</v>
          </cell>
        </row>
        <row r="126">
          <cell r="A126" t="str">
            <v>9587000</v>
          </cell>
          <cell r="B126" t="str">
            <v>Dis Op Cust Install</v>
          </cell>
          <cell r="C126">
            <v>4389251.5599999996</v>
          </cell>
          <cell r="H126">
            <v>4389251.5599999996</v>
          </cell>
          <cell r="J126">
            <v>4389251.5599999996</v>
          </cell>
          <cell r="L126">
            <v>4389251.5599999996</v>
          </cell>
        </row>
        <row r="127">
          <cell r="A127" t="str">
            <v>9588000</v>
          </cell>
          <cell r="B127" t="str">
            <v>Dis Op Misc Expenses</v>
          </cell>
          <cell r="C127">
            <v>8368514.5099999998</v>
          </cell>
          <cell r="H127">
            <v>8368514.5099999998</v>
          </cell>
          <cell r="J127">
            <v>8368514.5099999998</v>
          </cell>
          <cell r="L127">
            <v>8368514.5099999998</v>
          </cell>
        </row>
        <row r="128">
          <cell r="A128" t="str">
            <v>9589000</v>
          </cell>
          <cell r="B128" t="str">
            <v>Dis Op Rents</v>
          </cell>
          <cell r="C128">
            <v>1270721.32</v>
          </cell>
          <cell r="H128">
            <v>1270721.32</v>
          </cell>
          <cell r="J128">
            <v>1270721.32</v>
          </cell>
          <cell r="L128">
            <v>1270721.32</v>
          </cell>
        </row>
        <row r="129">
          <cell r="A129" t="str">
            <v>9590000</v>
          </cell>
          <cell r="B129" t="str">
            <v>Dis Mn Supv &amp; Eng</v>
          </cell>
          <cell r="C129">
            <v>390874.45</v>
          </cell>
          <cell r="H129">
            <v>390874.45</v>
          </cell>
          <cell r="J129">
            <v>390874.45</v>
          </cell>
          <cell r="L129">
            <v>390874.45</v>
          </cell>
        </row>
        <row r="130">
          <cell r="A130" t="str">
            <v>9592000</v>
          </cell>
          <cell r="B130" t="str">
            <v>Dis Mn Station Equip</v>
          </cell>
          <cell r="C130">
            <v>2674839.59</v>
          </cell>
          <cell r="H130">
            <v>2674839.59</v>
          </cell>
          <cell r="J130">
            <v>2674839.59</v>
          </cell>
          <cell r="L130">
            <v>2674839.59</v>
          </cell>
        </row>
        <row r="131">
          <cell r="A131" t="str">
            <v>9593000</v>
          </cell>
          <cell r="B131" t="str">
            <v>Dis Mn Ovhd Lines</v>
          </cell>
          <cell r="C131">
            <v>42802392.93</v>
          </cell>
          <cell r="H131">
            <v>42802392.93</v>
          </cell>
          <cell r="J131">
            <v>42802392.93</v>
          </cell>
          <cell r="L131">
            <v>42802392.93</v>
          </cell>
        </row>
        <row r="132">
          <cell r="A132" t="str">
            <v>9594000</v>
          </cell>
          <cell r="B132" t="str">
            <v>Dis Mn Undgrd Lines</v>
          </cell>
          <cell r="C132">
            <v>12917574.439999999</v>
          </cell>
          <cell r="H132">
            <v>12917574.439999999</v>
          </cell>
          <cell r="J132">
            <v>12917574.439999999</v>
          </cell>
          <cell r="L132">
            <v>12917574.439999999</v>
          </cell>
        </row>
        <row r="133">
          <cell r="A133" t="str">
            <v>9595000</v>
          </cell>
          <cell r="B133" t="str">
            <v>Dis Mn Line Transfor</v>
          </cell>
          <cell r="C133">
            <v>96943.06</v>
          </cell>
          <cell r="H133">
            <v>96943.06</v>
          </cell>
          <cell r="J133">
            <v>96943.06</v>
          </cell>
          <cell r="L133">
            <v>96943.06</v>
          </cell>
        </row>
        <row r="134">
          <cell r="A134" t="str">
            <v>9596000</v>
          </cell>
          <cell r="B134" t="str">
            <v>Dis Mn St Ltng &amp; Sig</v>
          </cell>
          <cell r="C134">
            <v>2842956.97</v>
          </cell>
          <cell r="H134">
            <v>2842956.97</v>
          </cell>
          <cell r="J134">
            <v>2842956.97</v>
          </cell>
          <cell r="L134">
            <v>2842956.97</v>
          </cell>
        </row>
        <row r="135">
          <cell r="A135" t="str">
            <v>9597000</v>
          </cell>
          <cell r="B135" t="str">
            <v>Dis Mn Meters</v>
          </cell>
          <cell r="C135">
            <v>739856.58</v>
          </cell>
          <cell r="H135">
            <v>739856.58</v>
          </cell>
          <cell r="J135">
            <v>739856.58</v>
          </cell>
          <cell r="L135">
            <v>739856.58</v>
          </cell>
        </row>
        <row r="136">
          <cell r="A136" t="str">
            <v>9870000</v>
          </cell>
          <cell r="B136" t="str">
            <v>Dis Op Supv &amp; Eng</v>
          </cell>
          <cell r="D136">
            <v>2146454.0299999998</v>
          </cell>
          <cell r="I136">
            <v>2146454.0299999998</v>
          </cell>
          <cell r="J136">
            <v>2146454.0299999998</v>
          </cell>
          <cell r="L136">
            <v>2146454.0299999998</v>
          </cell>
        </row>
        <row r="137">
          <cell r="A137" t="str">
            <v>9871000</v>
          </cell>
          <cell r="B137" t="str">
            <v>Dis Op Load Dispatch</v>
          </cell>
          <cell r="D137">
            <v>300570.21000000002</v>
          </cell>
          <cell r="I137">
            <v>300570.21000000002</v>
          </cell>
          <cell r="J137">
            <v>300570.21000000002</v>
          </cell>
          <cell r="L137">
            <v>300570.21000000002</v>
          </cell>
        </row>
        <row r="138">
          <cell r="A138" t="str">
            <v>9874000</v>
          </cell>
          <cell r="B138" t="str">
            <v>Dis Op Mains &amp; Serv</v>
          </cell>
          <cell r="D138">
            <v>21276739.890000001</v>
          </cell>
          <cell r="I138">
            <v>21276739.890000001</v>
          </cell>
          <cell r="J138">
            <v>21276739.890000001</v>
          </cell>
          <cell r="L138">
            <v>21276739.890000001</v>
          </cell>
        </row>
        <row r="139">
          <cell r="A139" t="str">
            <v>9875000</v>
          </cell>
          <cell r="B139" t="str">
            <v>Dis Op M &amp; R Stn-Gen</v>
          </cell>
          <cell r="D139">
            <v>1388645.04</v>
          </cell>
          <cell r="I139">
            <v>1388645.04</v>
          </cell>
          <cell r="J139">
            <v>1388645.04</v>
          </cell>
          <cell r="L139">
            <v>1388645.04</v>
          </cell>
        </row>
        <row r="140">
          <cell r="A140" t="str">
            <v>9876000</v>
          </cell>
          <cell r="B140" t="str">
            <v>Dis Op M &amp; R Stn-Ind</v>
          </cell>
          <cell r="D140">
            <v>1135357.6200000001</v>
          </cell>
          <cell r="I140">
            <v>1135357.6200000001</v>
          </cell>
          <cell r="J140">
            <v>1135357.6200000001</v>
          </cell>
          <cell r="L140">
            <v>1135357.6200000001</v>
          </cell>
        </row>
        <row r="141">
          <cell r="A141" t="str">
            <v>9878000</v>
          </cell>
          <cell r="B141" t="str">
            <v>Dis Op Mtr &amp; Hou Reg</v>
          </cell>
          <cell r="D141">
            <v>1627340.38</v>
          </cell>
          <cell r="I141">
            <v>1627340.38</v>
          </cell>
          <cell r="J141">
            <v>1627340.38</v>
          </cell>
          <cell r="L141">
            <v>1627340.38</v>
          </cell>
        </row>
        <row r="142">
          <cell r="A142" t="str">
            <v>9879000</v>
          </cell>
          <cell r="B142" t="str">
            <v>Dis Op Cust Install</v>
          </cell>
          <cell r="D142">
            <v>1315274.53</v>
          </cell>
          <cell r="I142">
            <v>1315274.53</v>
          </cell>
          <cell r="J142">
            <v>1315274.53</v>
          </cell>
          <cell r="L142">
            <v>1315274.53</v>
          </cell>
        </row>
        <row r="143">
          <cell r="A143" t="str">
            <v>9880000</v>
          </cell>
          <cell r="B143" t="str">
            <v>Dis Op Other Expense</v>
          </cell>
          <cell r="D143">
            <v>14815806.84</v>
          </cell>
          <cell r="I143">
            <v>14815806.84</v>
          </cell>
          <cell r="J143">
            <v>14815806.84</v>
          </cell>
          <cell r="L143">
            <v>14815806.84</v>
          </cell>
        </row>
        <row r="144">
          <cell r="A144" t="str">
            <v>9881000</v>
          </cell>
          <cell r="B144" t="str">
            <v>Dis Op Rents</v>
          </cell>
          <cell r="D144">
            <v>232623.58</v>
          </cell>
          <cell r="I144">
            <v>232623.58</v>
          </cell>
          <cell r="J144">
            <v>232623.58</v>
          </cell>
          <cell r="L144">
            <v>232623.58</v>
          </cell>
        </row>
        <row r="145">
          <cell r="A145" t="str">
            <v>9885000</v>
          </cell>
          <cell r="B145" t="str">
            <v>Dis Mn Supv &amp; Eng</v>
          </cell>
          <cell r="D145">
            <v>59959.34</v>
          </cell>
          <cell r="I145">
            <v>59959.34</v>
          </cell>
          <cell r="J145">
            <v>59959.34</v>
          </cell>
          <cell r="L145">
            <v>59959.34</v>
          </cell>
        </row>
        <row r="146">
          <cell r="A146" t="str">
            <v>9886000</v>
          </cell>
          <cell r="B146" t="str">
            <v>Dis Mn Structures</v>
          </cell>
          <cell r="D146">
            <v>101030.33</v>
          </cell>
          <cell r="I146">
            <v>101030.33</v>
          </cell>
          <cell r="J146">
            <v>101030.33</v>
          </cell>
          <cell r="L146">
            <v>101030.33</v>
          </cell>
        </row>
        <row r="147">
          <cell r="A147" t="str">
            <v>9887000</v>
          </cell>
          <cell r="B147" t="str">
            <v>Dis Mn Mains</v>
          </cell>
          <cell r="D147">
            <v>9201273.4800000004</v>
          </cell>
          <cell r="I147">
            <v>9201273.4800000004</v>
          </cell>
          <cell r="J147">
            <v>9201273.4800000004</v>
          </cell>
          <cell r="L147">
            <v>9201273.4800000004</v>
          </cell>
        </row>
        <row r="148">
          <cell r="A148" t="str">
            <v>9889000</v>
          </cell>
          <cell r="B148" t="str">
            <v>Dis Mn M &amp; R Stn-Gen</v>
          </cell>
          <cell r="D148">
            <v>868307.03</v>
          </cell>
          <cell r="I148">
            <v>868307.03</v>
          </cell>
          <cell r="J148">
            <v>868307.03</v>
          </cell>
          <cell r="L148">
            <v>868307.03</v>
          </cell>
        </row>
        <row r="149">
          <cell r="A149" t="str">
            <v>9890000</v>
          </cell>
          <cell r="B149" t="str">
            <v>Dis Mn M &amp; R Stn-Ind</v>
          </cell>
          <cell r="D149">
            <v>68020.37</v>
          </cell>
          <cell r="I149">
            <v>68020.37</v>
          </cell>
          <cell r="J149">
            <v>68020.37</v>
          </cell>
          <cell r="L149">
            <v>68020.37</v>
          </cell>
        </row>
        <row r="150">
          <cell r="A150" t="str">
            <v>9892000</v>
          </cell>
          <cell r="B150" t="str">
            <v>Dis Mn Services</v>
          </cell>
          <cell r="D150">
            <v>4969760.3</v>
          </cell>
          <cell r="I150">
            <v>4969760.3</v>
          </cell>
          <cell r="J150">
            <v>4969760.3</v>
          </cell>
          <cell r="L150">
            <v>4969760.3</v>
          </cell>
        </row>
        <row r="151">
          <cell r="A151" t="str">
            <v>9893000</v>
          </cell>
          <cell r="B151" t="str">
            <v>Dis Mn Mtr &amp; Hou Reg</v>
          </cell>
          <cell r="D151">
            <v>570993.04</v>
          </cell>
          <cell r="I151">
            <v>570993.04</v>
          </cell>
          <cell r="J151">
            <v>570993.04</v>
          </cell>
          <cell r="L151">
            <v>570993.04</v>
          </cell>
        </row>
        <row r="152">
          <cell r="A152" t="str">
            <v>9894000</v>
          </cell>
          <cell r="B152" t="str">
            <v>Dis Mn Other Equipm</v>
          </cell>
          <cell r="D152">
            <v>455607.51</v>
          </cell>
          <cell r="I152">
            <v>455607.51</v>
          </cell>
          <cell r="J152">
            <v>455607.51</v>
          </cell>
          <cell r="L152">
            <v>455607.51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37378678.32</v>
          </cell>
          <cell r="D153">
            <v>13213249.43</v>
          </cell>
          <cell r="E153">
            <v>28158488.879999999</v>
          </cell>
          <cell r="F153">
            <v>16452826.59</v>
          </cell>
          <cell r="G153">
            <v>11705662.289999999</v>
          </cell>
          <cell r="H153">
            <v>53831504.909999996</v>
          </cell>
          <cell r="I153">
            <v>24918911.719999999</v>
          </cell>
          <cell r="J153">
            <v>78750416.629999995</v>
          </cell>
          <cell r="L153">
            <v>78750416.629999995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217056.09</v>
          </cell>
          <cell r="F154">
            <v>126163.23</v>
          </cell>
          <cell r="G154">
            <v>90892.86</v>
          </cell>
          <cell r="H154">
            <v>126163.23</v>
          </cell>
          <cell r="I154">
            <v>90892.86</v>
          </cell>
          <cell r="J154">
            <v>217056.09</v>
          </cell>
          <cell r="L154">
            <v>217056.09</v>
          </cell>
        </row>
        <row r="155">
          <cell r="A155" t="str">
            <v>9902000</v>
          </cell>
          <cell r="B155" t="str">
            <v>Meter Reading Exp</v>
          </cell>
          <cell r="C155">
            <v>10437283.84</v>
          </cell>
          <cell r="D155">
            <v>8185611.9100000001</v>
          </cell>
          <cell r="E155">
            <v>1934777.9</v>
          </cell>
          <cell r="F155">
            <v>1211170.92</v>
          </cell>
          <cell r="G155">
            <v>723606.98</v>
          </cell>
          <cell r="H155">
            <v>11648454.76</v>
          </cell>
          <cell r="I155">
            <v>8909218.8900000006</v>
          </cell>
          <cell r="J155">
            <v>20557673.649999999</v>
          </cell>
          <cell r="L155">
            <v>20557673.649999999</v>
          </cell>
        </row>
        <row r="156">
          <cell r="A156" t="str">
            <v>9902100</v>
          </cell>
          <cell r="B156" t="str">
            <v>Meter Reading Exp-E</v>
          </cell>
          <cell r="C156">
            <v>29900.51</v>
          </cell>
          <cell r="H156">
            <v>29900.51</v>
          </cell>
          <cell r="J156">
            <v>29900.51</v>
          </cell>
          <cell r="L156">
            <v>29900.51</v>
          </cell>
        </row>
        <row r="157">
          <cell r="A157" t="str">
            <v>9902200</v>
          </cell>
          <cell r="B157" t="str">
            <v>Meter Reading Exp-G</v>
          </cell>
          <cell r="D157">
            <v>61132.7</v>
          </cell>
          <cell r="I157">
            <v>61132.7</v>
          </cell>
          <cell r="J157">
            <v>61132.7</v>
          </cell>
          <cell r="L157">
            <v>61132.7</v>
          </cell>
        </row>
        <row r="158">
          <cell r="A158" t="str">
            <v>9903000</v>
          </cell>
          <cell r="B158" t="str">
            <v>Customer Rec &amp; Coll</v>
          </cell>
          <cell r="C158">
            <v>6351145.1900000004</v>
          </cell>
          <cell r="D158">
            <v>93572.47</v>
          </cell>
          <cell r="E158">
            <v>26006654.719999999</v>
          </cell>
          <cell r="F158">
            <v>15115492.33</v>
          </cell>
          <cell r="G158">
            <v>10891162.390000001</v>
          </cell>
          <cell r="H158">
            <v>21466637.52</v>
          </cell>
          <cell r="I158">
            <v>10984734.859999999</v>
          </cell>
          <cell r="J158">
            <v>32451372.379999999</v>
          </cell>
          <cell r="L158">
            <v>32451372.379999999</v>
          </cell>
        </row>
        <row r="159">
          <cell r="A159" t="str">
            <v>9903100</v>
          </cell>
          <cell r="B159" t="str">
            <v>Cust Rec Col Exp-E</v>
          </cell>
          <cell r="C159">
            <v>611765.19999999995</v>
          </cell>
          <cell r="H159">
            <v>611765.19999999995</v>
          </cell>
          <cell r="J159">
            <v>611765.19999999995</v>
          </cell>
          <cell r="L159">
            <v>611765.19999999995</v>
          </cell>
        </row>
        <row r="160">
          <cell r="A160" t="str">
            <v>9903200</v>
          </cell>
          <cell r="B160" t="str">
            <v>Cust Rec Col Exp-G</v>
          </cell>
          <cell r="D160">
            <v>258724.45</v>
          </cell>
          <cell r="I160">
            <v>258724.45</v>
          </cell>
          <cell r="J160">
            <v>258724.45</v>
          </cell>
          <cell r="L160">
            <v>258724.45</v>
          </cell>
        </row>
        <row r="161">
          <cell r="A161" t="str">
            <v>9904000</v>
          </cell>
          <cell r="B161" t="str">
            <v>Uncollectible Accts</v>
          </cell>
          <cell r="C161">
            <v>19948583.579999998</v>
          </cell>
          <cell r="D161">
            <v>4614207.9000000004</v>
          </cell>
          <cell r="E161">
            <v>0.17</v>
          </cell>
          <cell r="F161">
            <v>0.11</v>
          </cell>
          <cell r="G161">
            <v>0.06</v>
          </cell>
          <cell r="H161">
            <v>19948583.690000001</v>
          </cell>
          <cell r="I161">
            <v>4614207.96</v>
          </cell>
          <cell r="J161">
            <v>24562791.649999999</v>
          </cell>
          <cell r="L161">
            <v>24562791.649999999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23185848.120000001</v>
          </cell>
          <cell r="D162">
            <v>6026886.4500000002</v>
          </cell>
          <cell r="E162">
            <v>5453056.1900000004</v>
          </cell>
          <cell r="F162">
            <v>3179083.55</v>
          </cell>
          <cell r="G162">
            <v>2273972.64</v>
          </cell>
          <cell r="H162">
            <v>26364931.670000002</v>
          </cell>
          <cell r="I162">
            <v>8300859.0899999999</v>
          </cell>
          <cell r="J162">
            <v>34665790.759999998</v>
          </cell>
          <cell r="L162">
            <v>34665790.759999998</v>
          </cell>
        </row>
        <row r="163">
          <cell r="A163" t="str">
            <v>9908010</v>
          </cell>
          <cell r="B163" t="str">
            <v>Customer Serv Exp</v>
          </cell>
          <cell r="C163">
            <v>21778405.239999998</v>
          </cell>
          <cell r="D163">
            <v>5621288.4199999999</v>
          </cell>
          <cell r="E163">
            <v>2486672.15</v>
          </cell>
          <cell r="F163">
            <v>1454810.35</v>
          </cell>
          <cell r="G163">
            <v>1031861.8</v>
          </cell>
          <cell r="H163">
            <v>23233215.59</v>
          </cell>
          <cell r="I163">
            <v>6653150.2199999997</v>
          </cell>
          <cell r="J163">
            <v>29886365.809999999</v>
          </cell>
          <cell r="L163">
            <v>29886365.809999999</v>
          </cell>
        </row>
        <row r="164">
          <cell r="A164" t="str">
            <v>9909000</v>
          </cell>
          <cell r="B164" t="str">
            <v>Infor &amp; Inst Adv Exp</v>
          </cell>
          <cell r="C164">
            <v>527636.47</v>
          </cell>
          <cell r="D164">
            <v>405598.03</v>
          </cell>
          <cell r="E164">
            <v>3126801.5</v>
          </cell>
          <cell r="F164">
            <v>1817522.6</v>
          </cell>
          <cell r="G164">
            <v>1309278.8999999999</v>
          </cell>
          <cell r="H164">
            <v>2345159.0699999998</v>
          </cell>
          <cell r="I164">
            <v>1714876.93</v>
          </cell>
          <cell r="J164">
            <v>4060036</v>
          </cell>
          <cell r="L164">
            <v>4060036</v>
          </cell>
        </row>
        <row r="165">
          <cell r="A165" t="str">
            <v>9910000</v>
          </cell>
          <cell r="B165" t="str">
            <v>Misc Cust Serv Exp</v>
          </cell>
          <cell r="C165">
            <v>0</v>
          </cell>
          <cell r="D165">
            <v>0</v>
          </cell>
          <cell r="E165">
            <v>303.45</v>
          </cell>
          <cell r="F165">
            <v>176.42</v>
          </cell>
          <cell r="G165">
            <v>127.03</v>
          </cell>
          <cell r="H165">
            <v>176.42</v>
          </cell>
          <cell r="I165">
            <v>127.03</v>
          </cell>
          <cell r="J165">
            <v>303.45</v>
          </cell>
          <cell r="L165">
            <v>303.45</v>
          </cell>
        </row>
        <row r="166">
          <cell r="A166" t="str">
            <v>9912000</v>
          </cell>
          <cell r="B166" t="str">
            <v>Demonstr &amp; Sell Exp</v>
          </cell>
          <cell r="C166">
            <v>879806.41</v>
          </cell>
          <cell r="D166">
            <v>0</v>
          </cell>
          <cell r="E166">
            <v>-160720.91</v>
          </cell>
          <cell r="F166">
            <v>-93425.82</v>
          </cell>
          <cell r="G166">
            <v>-67295.09</v>
          </cell>
          <cell r="H166">
            <v>786380.59</v>
          </cell>
          <cell r="I166">
            <v>-67295.09</v>
          </cell>
          <cell r="J166">
            <v>719085.5</v>
          </cell>
          <cell r="L166">
            <v>719085.5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86968250.799999997</v>
          </cell>
          <cell r="D167">
            <v>18803841.140000001</v>
          </cell>
          <cell r="H167">
            <v>86968250.799999997</v>
          </cell>
          <cell r="I167">
            <v>18803841.140000001</v>
          </cell>
          <cell r="J167">
            <v>105772091.94</v>
          </cell>
          <cell r="L167">
            <v>105772091.94</v>
          </cell>
        </row>
        <row r="168">
          <cell r="A168" t="str">
            <v>9908020</v>
          </cell>
          <cell r="B168" t="str">
            <v>Conserv Amortization</v>
          </cell>
          <cell r="C168">
            <v>86968250.799999997</v>
          </cell>
          <cell r="D168">
            <v>18803841.140000001</v>
          </cell>
          <cell r="H168">
            <v>86968250.799999997</v>
          </cell>
          <cell r="I168">
            <v>18803841.140000001</v>
          </cell>
          <cell r="J168">
            <v>105772091.94</v>
          </cell>
          <cell r="L168">
            <v>105772091.94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52626752.609999999</v>
          </cell>
          <cell r="D169">
            <v>15181584.699999999</v>
          </cell>
          <cell r="E169">
            <v>132829593.79000001</v>
          </cell>
          <cell r="F169">
            <v>87160162.069999993</v>
          </cell>
          <cell r="G169">
            <v>45669431.719999999</v>
          </cell>
          <cell r="H169">
            <v>139786914.68000001</v>
          </cell>
          <cell r="I169">
            <v>60851016.420000002</v>
          </cell>
          <cell r="J169">
            <v>200637931.09999999</v>
          </cell>
          <cell r="L169">
            <v>200637931.09999999</v>
          </cell>
        </row>
        <row r="170">
          <cell r="A170" t="str">
            <v>9920000</v>
          </cell>
          <cell r="B170" t="str">
            <v>Admin &amp; Gen Salaries</v>
          </cell>
          <cell r="C170">
            <v>6832475.29</v>
          </cell>
          <cell r="D170">
            <v>544733.68999999994</v>
          </cell>
          <cell r="E170">
            <v>76388871.140000001</v>
          </cell>
          <cell r="F170">
            <v>50625334.409999996</v>
          </cell>
          <cell r="G170">
            <v>25763536.73</v>
          </cell>
          <cell r="H170">
            <v>57457809.700000003</v>
          </cell>
          <cell r="I170">
            <v>26308270.420000002</v>
          </cell>
          <cell r="J170">
            <v>83766080.120000005</v>
          </cell>
          <cell r="L170">
            <v>83766080.120000005</v>
          </cell>
        </row>
        <row r="171">
          <cell r="A171" t="str">
            <v>9921000</v>
          </cell>
          <cell r="B171" t="str">
            <v>Office Suppies &amp; Exp</v>
          </cell>
          <cell r="C171">
            <v>582289.56000000006</v>
          </cell>
          <cell r="D171">
            <v>176526.89</v>
          </cell>
          <cell r="E171">
            <v>9881358.5</v>
          </cell>
          <cell r="F171">
            <v>6549179.5499999998</v>
          </cell>
          <cell r="G171">
            <v>3332178.95</v>
          </cell>
          <cell r="H171">
            <v>7131469.1100000003</v>
          </cell>
          <cell r="I171">
            <v>3508705.84</v>
          </cell>
          <cell r="J171">
            <v>10640174.949999999</v>
          </cell>
          <cell r="L171">
            <v>10640174.949999999</v>
          </cell>
        </row>
        <row r="172">
          <cell r="A172" t="str">
            <v>9922000</v>
          </cell>
          <cell r="B172" t="str">
            <v>Admin Exp Transf-Cr</v>
          </cell>
          <cell r="C172">
            <v>-195821.94</v>
          </cell>
          <cell r="D172">
            <v>-99652.79</v>
          </cell>
          <cell r="E172">
            <v>-36057256.829999998</v>
          </cell>
          <cell r="F172">
            <v>-23896415.629999999</v>
          </cell>
          <cell r="G172">
            <v>-12160841.199999999</v>
          </cell>
          <cell r="H172">
            <v>-24092237.57</v>
          </cell>
          <cell r="I172">
            <v>-12260493.99</v>
          </cell>
          <cell r="J172">
            <v>-36352731.560000002</v>
          </cell>
          <cell r="L172">
            <v>-36352731.560000002</v>
          </cell>
        </row>
        <row r="173">
          <cell r="A173" t="str">
            <v>9923000</v>
          </cell>
          <cell r="B173" t="str">
            <v>Outside Svc Employed</v>
          </cell>
          <cell r="C173">
            <v>3459083.1</v>
          </cell>
          <cell r="D173">
            <v>444815.91</v>
          </cell>
          <cell r="E173">
            <v>16381371.970000001</v>
          </cell>
          <cell r="F173">
            <v>10857062.23</v>
          </cell>
          <cell r="G173">
            <v>5524309.7400000002</v>
          </cell>
          <cell r="H173">
            <v>14316145.33</v>
          </cell>
          <cell r="I173">
            <v>5969125.6500000004</v>
          </cell>
          <cell r="J173">
            <v>20285270.98</v>
          </cell>
          <cell r="L173">
            <v>20285270.98</v>
          </cell>
        </row>
        <row r="174">
          <cell r="A174" t="str">
            <v>9924000</v>
          </cell>
          <cell r="B174" t="str">
            <v>Property Insurance</v>
          </cell>
          <cell r="C174">
            <v>5695081.4199999999</v>
          </cell>
          <cell r="D174">
            <v>285403.51</v>
          </cell>
          <cell r="E174">
            <v>-547315.48</v>
          </cell>
          <cell r="F174">
            <v>-326447.52</v>
          </cell>
          <cell r="G174">
            <v>-220867.96</v>
          </cell>
          <cell r="H174">
            <v>5368633.9000000004</v>
          </cell>
          <cell r="I174">
            <v>64535.55</v>
          </cell>
          <cell r="J174">
            <v>5433169.4500000002</v>
          </cell>
          <cell r="L174">
            <v>5433169.4500000002</v>
          </cell>
        </row>
        <row r="175">
          <cell r="A175" t="str">
            <v>9925000</v>
          </cell>
          <cell r="B175" t="str">
            <v>Injuries and Damages</v>
          </cell>
          <cell r="C175">
            <v>1968771.03</v>
          </cell>
          <cell r="D175">
            <v>748926.9</v>
          </cell>
          <cell r="E175">
            <v>6805968.0700000003</v>
          </cell>
          <cell r="F175">
            <v>3956025.73</v>
          </cell>
          <cell r="G175">
            <v>2849942.34</v>
          </cell>
          <cell r="H175">
            <v>5924796.7599999998</v>
          </cell>
          <cell r="I175">
            <v>3598869.24</v>
          </cell>
          <cell r="J175">
            <v>9523666</v>
          </cell>
          <cell r="L175">
            <v>9523666</v>
          </cell>
        </row>
        <row r="176">
          <cell r="A176" t="str">
            <v>9926000</v>
          </cell>
          <cell r="B176" t="str">
            <v>Employee Pen &amp; Ben</v>
          </cell>
          <cell r="C176">
            <v>22864336.039999999</v>
          </cell>
          <cell r="D176">
            <v>9003505.8699999992</v>
          </cell>
          <cell r="E176">
            <v>16790097.079999998</v>
          </cell>
          <cell r="F176">
            <v>10772470.59</v>
          </cell>
          <cell r="G176">
            <v>6017626.4900000002</v>
          </cell>
          <cell r="H176">
            <v>33636806.630000003</v>
          </cell>
          <cell r="I176">
            <v>15021132.359999999</v>
          </cell>
          <cell r="J176">
            <v>48657938.990000002</v>
          </cell>
          <cell r="L176">
            <v>48657938.990000002</v>
          </cell>
        </row>
        <row r="177">
          <cell r="A177" t="str">
            <v>9928000</v>
          </cell>
          <cell r="B177" t="str">
            <v>Reg Commission Exp</v>
          </cell>
          <cell r="C177">
            <v>8583376.6899999995</v>
          </cell>
          <cell r="D177">
            <v>2203257.7799999998</v>
          </cell>
          <cell r="E177">
            <v>624060.63</v>
          </cell>
          <cell r="F177">
            <v>413800.51</v>
          </cell>
          <cell r="G177">
            <v>210260.12</v>
          </cell>
          <cell r="H177">
            <v>8997177.1999999993</v>
          </cell>
          <cell r="I177">
            <v>2413517.9</v>
          </cell>
          <cell r="J177">
            <v>11410695.1</v>
          </cell>
          <cell r="L177">
            <v>11410695.1</v>
          </cell>
        </row>
        <row r="178">
          <cell r="A178" t="str">
            <v>9930100</v>
          </cell>
          <cell r="B178" t="str">
            <v>Gen Advertising Exp</v>
          </cell>
          <cell r="C178">
            <v>250</v>
          </cell>
          <cell r="H178">
            <v>250</v>
          </cell>
          <cell r="J178">
            <v>250</v>
          </cell>
          <cell r="L178">
            <v>250</v>
          </cell>
        </row>
        <row r="179">
          <cell r="A179" t="str">
            <v>9930200</v>
          </cell>
          <cell r="B179" t="str">
            <v>Misc General Exp</v>
          </cell>
          <cell r="C179">
            <v>1590106.21</v>
          </cell>
          <cell r="D179">
            <v>843320.6</v>
          </cell>
          <cell r="E179">
            <v>8932892.2599999998</v>
          </cell>
          <cell r="F179">
            <v>5920492.0300000003</v>
          </cell>
          <cell r="G179">
            <v>3012400.23</v>
          </cell>
          <cell r="H179">
            <v>7510598.2400000002</v>
          </cell>
          <cell r="I179">
            <v>3855720.83</v>
          </cell>
          <cell r="J179">
            <v>11366319.07</v>
          </cell>
          <cell r="L179">
            <v>11366319.07</v>
          </cell>
        </row>
        <row r="180">
          <cell r="A180" t="str">
            <v>9931000</v>
          </cell>
          <cell r="B180" t="str">
            <v>Rents</v>
          </cell>
          <cell r="C180">
            <v>560203.25</v>
          </cell>
          <cell r="D180">
            <v>0</v>
          </cell>
          <cell r="E180">
            <v>9799829.0999999996</v>
          </cell>
          <cell r="F180">
            <v>6494676.0199999996</v>
          </cell>
          <cell r="G180">
            <v>3305153.08</v>
          </cell>
          <cell r="H180">
            <v>7054879.2699999996</v>
          </cell>
          <cell r="I180">
            <v>3305153.08</v>
          </cell>
          <cell r="J180">
            <v>10360032.35</v>
          </cell>
          <cell r="L180">
            <v>10360032.35</v>
          </cell>
        </row>
        <row r="181">
          <cell r="A181" t="str">
            <v>9932000</v>
          </cell>
          <cell r="B181" t="str">
            <v>Gas Maint of Gen Plt</v>
          </cell>
          <cell r="D181">
            <v>1030746.34</v>
          </cell>
          <cell r="I181">
            <v>1030746.34</v>
          </cell>
          <cell r="J181">
            <v>1030746.34</v>
          </cell>
          <cell r="L181">
            <v>1030746.34</v>
          </cell>
        </row>
        <row r="182">
          <cell r="A182" t="str">
            <v>9935000</v>
          </cell>
          <cell r="B182" t="str">
            <v>Ele Maint of Gen Plt</v>
          </cell>
          <cell r="C182">
            <v>686601.96</v>
          </cell>
          <cell r="D182">
            <v>0</v>
          </cell>
          <cell r="E182">
            <v>23829717.350000001</v>
          </cell>
          <cell r="F182">
            <v>15793984.15</v>
          </cell>
          <cell r="G182">
            <v>8035733.2000000002</v>
          </cell>
          <cell r="H182">
            <v>16480586.109999999</v>
          </cell>
          <cell r="I182">
            <v>8035733.2000000002</v>
          </cell>
          <cell r="J182">
            <v>24516319.309999999</v>
          </cell>
          <cell r="L182">
            <v>24516319.309999999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243733232.68000001</v>
          </cell>
          <cell r="D183">
            <v>144832371.72</v>
          </cell>
          <cell r="E183">
            <v>122385953.84999999</v>
          </cell>
          <cell r="F183">
            <v>81113143.180000007</v>
          </cell>
          <cell r="G183">
            <v>41272810.670000002</v>
          </cell>
          <cell r="H183">
            <v>324846375.86000001</v>
          </cell>
          <cell r="I183">
            <v>186105182.38999999</v>
          </cell>
          <cell r="J183">
            <v>510951558.25</v>
          </cell>
          <cell r="L183">
            <v>510951558.25</v>
          </cell>
        </row>
        <row r="184">
          <cell r="A184" t="str">
            <v>ZW_DEPRECIATION</v>
          </cell>
          <cell r="B184" t="str">
            <v>WUTC Depreciation</v>
          </cell>
          <cell r="C184">
            <v>350771377.92000002</v>
          </cell>
          <cell r="D184">
            <v>128211767.93000001</v>
          </cell>
          <cell r="E184">
            <v>27622180.82</v>
          </cell>
          <cell r="F184">
            <v>18306795.780000001</v>
          </cell>
          <cell r="G184">
            <v>9315385.0399999991</v>
          </cell>
          <cell r="H184">
            <v>369078173.69999999</v>
          </cell>
          <cell r="I184">
            <v>137527152.97</v>
          </cell>
          <cell r="J184">
            <v>506605326.67000002</v>
          </cell>
          <cell r="L184">
            <v>506605326.67000002</v>
          </cell>
        </row>
        <row r="185">
          <cell r="A185" t="str">
            <v>9403000</v>
          </cell>
          <cell r="B185" t="str">
            <v>Depreciation Expense</v>
          </cell>
          <cell r="C185">
            <v>341191898.57999998</v>
          </cell>
          <cell r="D185">
            <v>128056259.14</v>
          </cell>
          <cell r="E185">
            <v>27568821.859999999</v>
          </cell>
          <cell r="F185">
            <v>18271432.109999999</v>
          </cell>
          <cell r="G185">
            <v>9297389.75</v>
          </cell>
          <cell r="H185">
            <v>359463330.69</v>
          </cell>
          <cell r="I185">
            <v>137353648.88999999</v>
          </cell>
          <cell r="J185">
            <v>496816979.57999998</v>
          </cell>
          <cell r="L185">
            <v>496816979.57999998</v>
          </cell>
        </row>
        <row r="186">
          <cell r="A186" t="str">
            <v>9403100</v>
          </cell>
          <cell r="B186" t="str">
            <v>Dep Exp Asset Retire</v>
          </cell>
          <cell r="C186">
            <v>9579479.3399999999</v>
          </cell>
          <cell r="D186">
            <v>155508.79</v>
          </cell>
          <cell r="E186">
            <v>53358.96</v>
          </cell>
          <cell r="F186">
            <v>35363.67</v>
          </cell>
          <cell r="G186">
            <v>17995.29</v>
          </cell>
          <cell r="H186">
            <v>9614843.0099999998</v>
          </cell>
          <cell r="I186">
            <v>173504.08</v>
          </cell>
          <cell r="J186">
            <v>9788347.0899999999</v>
          </cell>
          <cell r="L186">
            <v>9788347.0899999999</v>
          </cell>
        </row>
        <row r="187">
          <cell r="A187" t="str">
            <v>ZW_AMORTIZATION</v>
          </cell>
          <cell r="B187" t="str">
            <v>WUTC Amortization</v>
          </cell>
          <cell r="C187">
            <v>28877201.289999999</v>
          </cell>
          <cell r="D187">
            <v>6403674.1299999999</v>
          </cell>
          <cell r="E187">
            <v>102985891.14</v>
          </cell>
          <cell r="F187">
            <v>68255980.629999995</v>
          </cell>
          <cell r="G187">
            <v>34729910.509999998</v>
          </cell>
          <cell r="H187">
            <v>97133181.920000002</v>
          </cell>
          <cell r="I187">
            <v>41133584.640000001</v>
          </cell>
          <cell r="J187">
            <v>138266766.56</v>
          </cell>
          <cell r="L187">
            <v>138266766.56</v>
          </cell>
        </row>
        <row r="188">
          <cell r="A188" t="str">
            <v>9404000</v>
          </cell>
          <cell r="B188" t="str">
            <v>Amort of Limitd-Term</v>
          </cell>
          <cell r="C188">
            <v>13221132.9</v>
          </cell>
          <cell r="D188">
            <v>0</v>
          </cell>
          <cell r="E188">
            <v>102967320.48999999</v>
          </cell>
          <cell r="F188">
            <v>68243672.019999996</v>
          </cell>
          <cell r="G188">
            <v>34723648.469999999</v>
          </cell>
          <cell r="H188">
            <v>81464804.920000002</v>
          </cell>
          <cell r="I188">
            <v>34723648.469999999</v>
          </cell>
          <cell r="J188">
            <v>116188453.39</v>
          </cell>
          <cell r="L188">
            <v>116188453.39</v>
          </cell>
        </row>
        <row r="189">
          <cell r="A189" t="str">
            <v>9406000</v>
          </cell>
          <cell r="B189" t="str">
            <v>Amor of Plnt Acq Adj</v>
          </cell>
          <cell r="C189">
            <v>12004928.08</v>
          </cell>
          <cell r="H189">
            <v>12004928.08</v>
          </cell>
          <cell r="J189">
            <v>12004928.08</v>
          </cell>
          <cell r="L189">
            <v>12004928.08</v>
          </cell>
        </row>
        <row r="190">
          <cell r="A190" t="str">
            <v>9411000</v>
          </cell>
          <cell r="B190" t="str">
            <v>Accretion Expense</v>
          </cell>
          <cell r="C190">
            <v>3651140.31</v>
          </cell>
          <cell r="D190">
            <v>244981.57</v>
          </cell>
          <cell r="E190">
            <v>18570.650000000001</v>
          </cell>
          <cell r="F190">
            <v>12308.61</v>
          </cell>
          <cell r="G190">
            <v>6262.04</v>
          </cell>
          <cell r="H190">
            <v>3663448.92</v>
          </cell>
          <cell r="I190">
            <v>251243.61</v>
          </cell>
          <cell r="J190">
            <v>3914692.53</v>
          </cell>
          <cell r="L190">
            <v>3914692.53</v>
          </cell>
        </row>
        <row r="191">
          <cell r="A191" t="str">
            <v>9404300</v>
          </cell>
          <cell r="B191" t="str">
            <v>Amort of Lim-Ter Gas</v>
          </cell>
          <cell r="D191">
            <v>6158692.5599999996</v>
          </cell>
          <cell r="I191">
            <v>6158692.5599999996</v>
          </cell>
          <cell r="J191">
            <v>6158692.5599999996</v>
          </cell>
          <cell r="L191">
            <v>6158692.5599999996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23457169.25</v>
          </cell>
          <cell r="H192">
            <v>23457169.25</v>
          </cell>
          <cell r="J192">
            <v>23457169.25</v>
          </cell>
          <cell r="L192">
            <v>23457169.25</v>
          </cell>
        </row>
        <row r="193">
          <cell r="A193" t="str">
            <v>9407000</v>
          </cell>
          <cell r="B193" t="str">
            <v>Amor of Prop Loss Un</v>
          </cell>
          <cell r="C193">
            <v>23457169.25</v>
          </cell>
          <cell r="H193">
            <v>23457169.25</v>
          </cell>
          <cell r="J193">
            <v>23457169.25</v>
          </cell>
          <cell r="L193">
            <v>23457169.25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-16947758.039999999</v>
          </cell>
          <cell r="D194">
            <v>10216929.66</v>
          </cell>
          <cell r="E194">
            <v>-8222118.1100000003</v>
          </cell>
          <cell r="F194">
            <v>-5449633.2300000004</v>
          </cell>
          <cell r="G194">
            <v>-2772484.88</v>
          </cell>
          <cell r="H194">
            <v>-22397391.27</v>
          </cell>
          <cell r="I194">
            <v>7444444.7800000003</v>
          </cell>
          <cell r="J194">
            <v>-14952946.49</v>
          </cell>
          <cell r="L194">
            <v>-14952946.49</v>
          </cell>
        </row>
        <row r="195">
          <cell r="A195" t="str">
            <v>9407300</v>
          </cell>
          <cell r="B195" t="str">
            <v>Regulatory Debits</v>
          </cell>
          <cell r="C195">
            <v>11998277.630000001</v>
          </cell>
          <cell r="D195">
            <v>8999882.0399999991</v>
          </cell>
          <cell r="H195">
            <v>11998277.630000001</v>
          </cell>
          <cell r="I195">
            <v>8999882.0399999991</v>
          </cell>
          <cell r="J195">
            <v>20998159.670000002</v>
          </cell>
          <cell r="L195">
            <v>20998159.670000002</v>
          </cell>
        </row>
        <row r="196">
          <cell r="A196" t="str">
            <v>9407400</v>
          </cell>
          <cell r="B196" t="str">
            <v>Regulatory Credits</v>
          </cell>
          <cell r="C196">
            <v>-22676254.140000001</v>
          </cell>
          <cell r="D196">
            <v>1192464.25</v>
          </cell>
          <cell r="E196">
            <v>-8324388</v>
          </cell>
          <cell r="F196">
            <v>-5517387.0300000003</v>
          </cell>
          <cell r="G196">
            <v>-2807000.97</v>
          </cell>
          <cell r="H196">
            <v>-28193641.170000002</v>
          </cell>
          <cell r="I196">
            <v>-1614536.72</v>
          </cell>
          <cell r="J196">
            <v>-29808177.890000001</v>
          </cell>
          <cell r="L196">
            <v>-29808177.890000001</v>
          </cell>
        </row>
        <row r="197">
          <cell r="A197" t="str">
            <v>9411600</v>
          </cell>
          <cell r="B197" t="str">
            <v>Gns from Disposition</v>
          </cell>
          <cell r="C197">
            <v>-6270447.3300000001</v>
          </cell>
          <cell r="D197">
            <v>5592.23</v>
          </cell>
          <cell r="H197">
            <v>-6270447.3300000001</v>
          </cell>
          <cell r="I197">
            <v>5592.23</v>
          </cell>
          <cell r="J197">
            <v>-6264855.0999999996</v>
          </cell>
          <cell r="L197">
            <v>-6264855.0999999996</v>
          </cell>
        </row>
        <row r="198">
          <cell r="A198" t="str">
            <v>9411700</v>
          </cell>
          <cell r="B198" t="str">
            <v>Lss from Disposition</v>
          </cell>
          <cell r="C198">
            <v>665.8</v>
          </cell>
          <cell r="D198">
            <v>18991.14</v>
          </cell>
          <cell r="E198">
            <v>102269.89</v>
          </cell>
          <cell r="F198">
            <v>67753.8</v>
          </cell>
          <cell r="G198">
            <v>34516.089999999997</v>
          </cell>
          <cell r="H198">
            <v>68419.600000000006</v>
          </cell>
          <cell r="I198">
            <v>53507.23</v>
          </cell>
          <cell r="J198">
            <v>121926.83</v>
          </cell>
          <cell r="L198">
            <v>121926.83</v>
          </cell>
        </row>
        <row r="199">
          <cell r="A199" t="str">
            <v>ZW_ASC_815</v>
          </cell>
          <cell r="B199" t="str">
            <v>WUTC ASC 815</v>
          </cell>
          <cell r="C199">
            <v>-142424757.74000001</v>
          </cell>
          <cell r="H199">
            <v>-142424757.74000001</v>
          </cell>
          <cell r="J199">
            <v>-142424757.74000001</v>
          </cell>
          <cell r="L199">
            <v>-142424757.74000001</v>
          </cell>
        </row>
        <row r="200">
          <cell r="A200" t="str">
            <v>9421010</v>
          </cell>
          <cell r="B200" t="str">
            <v>Msc NonOp FAS 133 Gn</v>
          </cell>
          <cell r="C200">
            <v>-140805849.77000001</v>
          </cell>
          <cell r="H200">
            <v>-140805849.77000001</v>
          </cell>
          <cell r="J200">
            <v>-140805849.77000001</v>
          </cell>
          <cell r="L200">
            <v>-140805849.77000001</v>
          </cell>
        </row>
        <row r="201">
          <cell r="A201" t="str">
            <v>9426510</v>
          </cell>
          <cell r="B201" t="str">
            <v>FAS 133 Loss</v>
          </cell>
          <cell r="C201">
            <v>-1618907.97</v>
          </cell>
          <cell r="H201">
            <v>-1618907.97</v>
          </cell>
          <cell r="J201">
            <v>-1618907.97</v>
          </cell>
          <cell r="L201">
            <v>-1618907.97</v>
          </cell>
        </row>
        <row r="202">
          <cell r="A202" t="str">
            <v>ZW_TAXES_OTHER_INC_TAX</v>
          </cell>
          <cell r="B202" t="str">
            <v>WUTC Taxes Other Tha</v>
          </cell>
          <cell r="C202">
            <v>236818052.71000001</v>
          </cell>
          <cell r="D202">
            <v>102871994.98999999</v>
          </cell>
          <cell r="E202">
            <v>7114857.7999999998</v>
          </cell>
          <cell r="F202">
            <v>4616212.1399999997</v>
          </cell>
          <cell r="G202">
            <v>2498645.66</v>
          </cell>
          <cell r="H202">
            <v>241434264.84999999</v>
          </cell>
          <cell r="I202">
            <v>105370640.65000001</v>
          </cell>
          <cell r="J202">
            <v>346804905.5</v>
          </cell>
          <cell r="L202">
            <v>346804905.5</v>
          </cell>
        </row>
        <row r="203">
          <cell r="A203" t="str">
            <v>9408100</v>
          </cell>
          <cell r="B203" t="str">
            <v>Other Taxes-Utl Oper</v>
          </cell>
          <cell r="C203">
            <v>236818052.71000001</v>
          </cell>
          <cell r="D203">
            <v>102871994.98999999</v>
          </cell>
          <cell r="E203">
            <v>7114857.7999999998</v>
          </cell>
          <cell r="F203">
            <v>4616212.1399999997</v>
          </cell>
          <cell r="G203">
            <v>2498645.66</v>
          </cell>
          <cell r="H203">
            <v>241434264.84999999</v>
          </cell>
          <cell r="I203">
            <v>105370640.65000001</v>
          </cell>
          <cell r="J203">
            <v>346804905.5</v>
          </cell>
          <cell r="L203">
            <v>346804905.5</v>
          </cell>
        </row>
        <row r="204">
          <cell r="A204" t="str">
            <v>ZW_INCOME_TAXES</v>
          </cell>
          <cell r="B204" t="str">
            <v>WUTC Income Taxes</v>
          </cell>
          <cell r="C204">
            <v>11808450.27</v>
          </cell>
          <cell r="D204">
            <v>35161612.479999997</v>
          </cell>
          <cell r="H204">
            <v>11808450.27</v>
          </cell>
          <cell r="I204">
            <v>35161612.479999997</v>
          </cell>
          <cell r="J204">
            <v>46970062.75</v>
          </cell>
          <cell r="L204">
            <v>46970062.75</v>
          </cell>
        </row>
        <row r="205">
          <cell r="A205" t="str">
            <v>9409110</v>
          </cell>
          <cell r="B205" t="str">
            <v>State Income Taxes</v>
          </cell>
          <cell r="C205">
            <v>606670.23</v>
          </cell>
          <cell r="H205">
            <v>606670.23</v>
          </cell>
          <cell r="J205">
            <v>606670.23</v>
          </cell>
          <cell r="L205">
            <v>606670.23</v>
          </cell>
        </row>
        <row r="206">
          <cell r="A206" t="str">
            <v>9409120</v>
          </cell>
          <cell r="B206" t="str">
            <v>Federal Income Taxes</v>
          </cell>
          <cell r="C206">
            <v>11201780.039999999</v>
          </cell>
          <cell r="D206">
            <v>35161612.479999997</v>
          </cell>
          <cell r="H206">
            <v>11201780.039999999</v>
          </cell>
          <cell r="I206">
            <v>35161612.479999997</v>
          </cell>
          <cell r="J206">
            <v>46363392.520000003</v>
          </cell>
          <cell r="L206">
            <v>46363392.520000003</v>
          </cell>
        </row>
        <row r="207">
          <cell r="A207" t="str">
            <v>ZW_DEFERRED_INC_TAXES</v>
          </cell>
          <cell r="B207" t="str">
            <v>WUTC Deferred Income</v>
          </cell>
          <cell r="C207">
            <v>104004805.54000001</v>
          </cell>
          <cell r="D207">
            <v>4840187.79</v>
          </cell>
          <cell r="H207">
            <v>104004805.54000001</v>
          </cell>
          <cell r="I207">
            <v>4840187.79</v>
          </cell>
          <cell r="J207">
            <v>108844993.33</v>
          </cell>
          <cell r="L207">
            <v>108844993.33</v>
          </cell>
        </row>
        <row r="208">
          <cell r="A208" t="str">
            <v>9410100</v>
          </cell>
          <cell r="B208" t="str">
            <v>Prov Def Taxes-Utl</v>
          </cell>
          <cell r="C208">
            <v>258926413.34</v>
          </cell>
          <cell r="D208">
            <v>82314053.439999998</v>
          </cell>
          <cell r="H208">
            <v>258926413.34</v>
          </cell>
          <cell r="I208">
            <v>82314053.439999998</v>
          </cell>
          <cell r="J208">
            <v>341240466.77999997</v>
          </cell>
          <cell r="L208">
            <v>341240466.77999997</v>
          </cell>
        </row>
        <row r="209">
          <cell r="A209" t="str">
            <v>9411100</v>
          </cell>
          <cell r="B209" t="str">
            <v>Prov Def Tx-Cr Util</v>
          </cell>
          <cell r="C209">
            <v>-154921607.80000001</v>
          </cell>
          <cell r="D209">
            <v>-77473865.650000006</v>
          </cell>
          <cell r="H209">
            <v>-154921607.80000001</v>
          </cell>
          <cell r="I209">
            <v>-77473865.650000006</v>
          </cell>
          <cell r="J209">
            <v>-232395473.44999999</v>
          </cell>
          <cell r="L209">
            <v>-232395473.44999999</v>
          </cell>
        </row>
        <row r="210">
          <cell r="A210" t="str">
            <v>ZW_NON-OPERATING_INCOME</v>
          </cell>
          <cell r="B210" t="str">
            <v>WUTC Non-Operating I</v>
          </cell>
          <cell r="C210">
            <v>-13089953.5</v>
          </cell>
          <cell r="D210">
            <v>-17039573.059999999</v>
          </cell>
          <cell r="E210">
            <v>132261691.06999999</v>
          </cell>
          <cell r="F210">
            <v>87591896.680000007</v>
          </cell>
          <cell r="G210">
            <v>44669794.390000001</v>
          </cell>
          <cell r="H210">
            <v>74501943.180000007</v>
          </cell>
          <cell r="I210">
            <v>27630221.329999998</v>
          </cell>
          <cell r="J210">
            <v>102132164.51000001</v>
          </cell>
          <cell r="L210">
            <v>102132164.51000001</v>
          </cell>
        </row>
        <row r="211">
          <cell r="A211" t="str">
            <v>ZW_OTHER_INCOME</v>
          </cell>
          <cell r="B211" t="str">
            <v>WUTC Other Income</v>
          </cell>
          <cell r="C211">
            <v>-16894709.75</v>
          </cell>
          <cell r="D211">
            <v>-10408183.93</v>
          </cell>
          <cell r="E211">
            <v>-100823865.48999999</v>
          </cell>
          <cell r="F211">
            <v>-66886056.399999999</v>
          </cell>
          <cell r="G211">
            <v>-33937809.090000004</v>
          </cell>
          <cell r="H211">
            <v>-83780766.150000006</v>
          </cell>
          <cell r="I211">
            <v>-44345993.020000003</v>
          </cell>
          <cell r="J211">
            <v>-128126759.17</v>
          </cell>
          <cell r="L211">
            <v>-128126759.17</v>
          </cell>
        </row>
        <row r="212">
          <cell r="A212" t="str">
            <v>9408200</v>
          </cell>
          <cell r="B212" t="str">
            <v>Other Taxes-Oth Inc</v>
          </cell>
          <cell r="C212">
            <v>413294.38</v>
          </cell>
          <cell r="D212">
            <v>49.47</v>
          </cell>
          <cell r="E212">
            <v>24348.86</v>
          </cell>
          <cell r="F212">
            <v>16137.56</v>
          </cell>
          <cell r="G212">
            <v>8211.2999999999993</v>
          </cell>
          <cell r="H212">
            <v>429431.94</v>
          </cell>
          <cell r="I212">
            <v>8260.77</v>
          </cell>
          <cell r="J212">
            <v>437692.71</v>
          </cell>
          <cell r="L212">
            <v>437692.71</v>
          </cell>
        </row>
        <row r="213">
          <cell r="A213" t="str">
            <v>9409200</v>
          </cell>
          <cell r="B213" t="str">
            <v>Inc Taxes-Other Inc</v>
          </cell>
          <cell r="C213">
            <v>0</v>
          </cell>
          <cell r="D213">
            <v>0</v>
          </cell>
          <cell r="E213">
            <v>-35886535.43</v>
          </cell>
          <cell r="F213">
            <v>-23810612.149999999</v>
          </cell>
          <cell r="G213">
            <v>-12075923.279999999</v>
          </cell>
          <cell r="H213">
            <v>-23810612.149999999</v>
          </cell>
          <cell r="I213">
            <v>-12075923.279999999</v>
          </cell>
          <cell r="J213">
            <v>-35886535.43</v>
          </cell>
          <cell r="L213">
            <v>-35886535.43</v>
          </cell>
        </row>
        <row r="214">
          <cell r="A214" t="str">
            <v>9410200</v>
          </cell>
          <cell r="B214" t="str">
            <v>Prov Def Taxes-Oth</v>
          </cell>
          <cell r="C214">
            <v>0</v>
          </cell>
          <cell r="D214">
            <v>0</v>
          </cell>
          <cell r="E214">
            <v>-62885184.049999997</v>
          </cell>
          <cell r="F214">
            <v>-41724256.200000003</v>
          </cell>
          <cell r="G214">
            <v>-21160927.850000001</v>
          </cell>
          <cell r="H214">
            <v>-41724256.200000003</v>
          </cell>
          <cell r="I214">
            <v>-21160927.850000001</v>
          </cell>
          <cell r="J214">
            <v>-62885184.049999997</v>
          </cell>
          <cell r="L214">
            <v>-62885184.049999997</v>
          </cell>
        </row>
        <row r="215">
          <cell r="A215" t="str">
            <v>9415000</v>
          </cell>
          <cell r="B215" t="str">
            <v>Rev frm Merch &amp; Job</v>
          </cell>
          <cell r="C215">
            <v>0</v>
          </cell>
          <cell r="D215">
            <v>0</v>
          </cell>
          <cell r="E215">
            <v>-72580.77</v>
          </cell>
          <cell r="F215">
            <v>-48091.4</v>
          </cell>
          <cell r="G215">
            <v>-24489.37</v>
          </cell>
          <cell r="H215">
            <v>-48091.4</v>
          </cell>
          <cell r="I215">
            <v>-24489.37</v>
          </cell>
          <cell r="J215">
            <v>-72580.77</v>
          </cell>
          <cell r="L215">
            <v>-72580.77</v>
          </cell>
        </row>
        <row r="216">
          <cell r="A216" t="str">
            <v>9416000</v>
          </cell>
          <cell r="B216" t="str">
            <v>Exp frm Merch &amp; Job</v>
          </cell>
          <cell r="C216">
            <v>-0.41</v>
          </cell>
          <cell r="D216">
            <v>0</v>
          </cell>
          <cell r="E216">
            <v>194763.55</v>
          </cell>
          <cell r="F216">
            <v>129081.09</v>
          </cell>
          <cell r="G216">
            <v>65682.460000000006</v>
          </cell>
          <cell r="H216">
            <v>129080.68</v>
          </cell>
          <cell r="I216">
            <v>65682.460000000006</v>
          </cell>
          <cell r="J216">
            <v>194763.14</v>
          </cell>
          <cell r="L216">
            <v>194763.14</v>
          </cell>
        </row>
        <row r="217">
          <cell r="A217" t="str">
            <v>9416200</v>
          </cell>
          <cell r="B217" t="str">
            <v>Exp fr Merch &amp; Job-G</v>
          </cell>
          <cell r="D217">
            <v>40778.589999999997</v>
          </cell>
          <cell r="I217">
            <v>40778.589999999997</v>
          </cell>
          <cell r="J217">
            <v>40778.589999999997</v>
          </cell>
          <cell r="L217">
            <v>40778.589999999997</v>
          </cell>
        </row>
        <row r="218">
          <cell r="A218" t="str">
            <v>9417000</v>
          </cell>
          <cell r="B218" t="str">
            <v>Rev frm Nonutil Oper</v>
          </cell>
          <cell r="C218">
            <v>0</v>
          </cell>
          <cell r="D218">
            <v>-96597.72</v>
          </cell>
          <cell r="E218">
            <v>-37004246.530000001</v>
          </cell>
          <cell r="F218">
            <v>-24522621.899999999</v>
          </cell>
          <cell r="G218">
            <v>-12481624.630000001</v>
          </cell>
          <cell r="H218">
            <v>-24522621.899999999</v>
          </cell>
          <cell r="I218">
            <v>-12578222.35</v>
          </cell>
          <cell r="J218">
            <v>-37100844.25</v>
          </cell>
          <cell r="L218">
            <v>-37100844.25</v>
          </cell>
        </row>
        <row r="219">
          <cell r="A219" t="str">
            <v>9417100</v>
          </cell>
          <cell r="B219" t="str">
            <v>Exp frm Nonutil Oper</v>
          </cell>
          <cell r="C219">
            <v>0</v>
          </cell>
          <cell r="D219">
            <v>0</v>
          </cell>
          <cell r="E219">
            <v>32107096.34</v>
          </cell>
          <cell r="F219">
            <v>21277649.170000002</v>
          </cell>
          <cell r="G219">
            <v>10829447.17</v>
          </cell>
          <cell r="H219">
            <v>21277649.170000002</v>
          </cell>
          <cell r="I219">
            <v>10829447.17</v>
          </cell>
          <cell r="J219">
            <v>32107096.34</v>
          </cell>
          <cell r="L219">
            <v>32107096.34</v>
          </cell>
        </row>
        <row r="220">
          <cell r="A220" t="str">
            <v>9418100</v>
          </cell>
          <cell r="B220" t="str">
            <v>Equity in Earn Subs</v>
          </cell>
          <cell r="C220">
            <v>0</v>
          </cell>
          <cell r="D220">
            <v>0</v>
          </cell>
          <cell r="E220">
            <v>-7225702.3200000003</v>
          </cell>
          <cell r="F220">
            <v>-4786924.46</v>
          </cell>
          <cell r="G220">
            <v>-2438777.86</v>
          </cell>
          <cell r="H220">
            <v>-4786924.46</v>
          </cell>
          <cell r="I220">
            <v>-2438777.86</v>
          </cell>
          <cell r="J220">
            <v>-7225702.3200000003</v>
          </cell>
          <cell r="L220">
            <v>-7225702.3200000003</v>
          </cell>
        </row>
        <row r="221">
          <cell r="A221" t="str">
            <v>9419000</v>
          </cell>
          <cell r="B221" t="str">
            <v>Inter &amp; Dividend Inc</v>
          </cell>
          <cell r="C221">
            <v>2568709.11</v>
          </cell>
          <cell r="D221">
            <v>487912.63</v>
          </cell>
          <cell r="E221">
            <v>-9134789.9299999997</v>
          </cell>
          <cell r="F221">
            <v>-6054472.71</v>
          </cell>
          <cell r="G221">
            <v>-3080317.22</v>
          </cell>
          <cell r="H221">
            <v>-3485763.6</v>
          </cell>
          <cell r="I221">
            <v>-2592404.59</v>
          </cell>
          <cell r="J221">
            <v>-6078168.1900000004</v>
          </cell>
          <cell r="L221">
            <v>-6078168.1900000004</v>
          </cell>
        </row>
        <row r="222">
          <cell r="A222" t="str">
            <v>9419100</v>
          </cell>
          <cell r="B222" t="str">
            <v>Allow for Oth FUDC</v>
          </cell>
          <cell r="C222">
            <v>-11921512.74</v>
          </cell>
          <cell r="D222">
            <v>-10919626.23</v>
          </cell>
          <cell r="E222">
            <v>-1878479.55</v>
          </cell>
          <cell r="F222">
            <v>-1245071.6299999999</v>
          </cell>
          <cell r="G222">
            <v>-633407.92000000004</v>
          </cell>
          <cell r="H222">
            <v>-13166584.369999999</v>
          </cell>
          <cell r="I222">
            <v>-11553034.15</v>
          </cell>
          <cell r="J222">
            <v>-24719618.52</v>
          </cell>
          <cell r="L222">
            <v>-24719618.52</v>
          </cell>
        </row>
        <row r="223">
          <cell r="A223" t="str">
            <v>9421020</v>
          </cell>
          <cell r="B223" t="str">
            <v>Misc NonOper Income</v>
          </cell>
          <cell r="C223">
            <v>-446867.38</v>
          </cell>
          <cell r="D223">
            <v>-600</v>
          </cell>
          <cell r="E223">
            <v>-780.18</v>
          </cell>
          <cell r="F223">
            <v>-516.87</v>
          </cell>
          <cell r="G223">
            <v>-263.31</v>
          </cell>
          <cell r="H223">
            <v>-447384.25</v>
          </cell>
          <cell r="I223">
            <v>-863.31</v>
          </cell>
          <cell r="J223">
            <v>-448247.56</v>
          </cell>
          <cell r="L223">
            <v>-448247.56</v>
          </cell>
        </row>
        <row r="224">
          <cell r="A224" t="str">
            <v>9421100</v>
          </cell>
          <cell r="B224" t="str">
            <v>Gn on Dispos of Prop</v>
          </cell>
          <cell r="C224">
            <v>-34366.68</v>
          </cell>
          <cell r="H224">
            <v>-34366.68</v>
          </cell>
          <cell r="J224">
            <v>-34366.68</v>
          </cell>
          <cell r="L224">
            <v>-34366.68</v>
          </cell>
        </row>
        <row r="225">
          <cell r="A225" t="str">
            <v>9421030</v>
          </cell>
          <cell r="B225" t="str">
            <v>Misc NonOp Inc-AFUDC</v>
          </cell>
          <cell r="C225">
            <v>-7583859.4400000004</v>
          </cell>
          <cell r="H225">
            <v>-7583859.4400000004</v>
          </cell>
          <cell r="J225">
            <v>-7583859.4400000004</v>
          </cell>
          <cell r="L225">
            <v>-7583859.4400000004</v>
          </cell>
        </row>
        <row r="226">
          <cell r="A226" t="str">
            <v>9426100</v>
          </cell>
          <cell r="B226" t="str">
            <v>Donations</v>
          </cell>
          <cell r="C226">
            <v>8600</v>
          </cell>
          <cell r="D226">
            <v>0</v>
          </cell>
          <cell r="E226">
            <v>48371.81</v>
          </cell>
          <cell r="F226">
            <v>32067.79</v>
          </cell>
          <cell r="G226">
            <v>16304.02</v>
          </cell>
          <cell r="H226">
            <v>40667.79</v>
          </cell>
          <cell r="I226">
            <v>16304.02</v>
          </cell>
          <cell r="J226">
            <v>56971.81</v>
          </cell>
          <cell r="L226">
            <v>56971.81</v>
          </cell>
        </row>
        <row r="227">
          <cell r="A227" t="str">
            <v>9426200</v>
          </cell>
          <cell r="B227" t="str">
            <v>Life insurance</v>
          </cell>
          <cell r="C227">
            <v>0</v>
          </cell>
          <cell r="D227">
            <v>0</v>
          </cell>
          <cell r="E227">
            <v>-1938217.12</v>
          </cell>
          <cell r="F227">
            <v>-1284447.77</v>
          </cell>
          <cell r="G227">
            <v>-653769.35</v>
          </cell>
          <cell r="H227">
            <v>-1284447.77</v>
          </cell>
          <cell r="I227">
            <v>-653769.35</v>
          </cell>
          <cell r="J227">
            <v>-1938217.12</v>
          </cell>
          <cell r="L227">
            <v>-1938217.12</v>
          </cell>
        </row>
        <row r="228">
          <cell r="A228" t="str">
            <v>9426300</v>
          </cell>
          <cell r="B228" t="str">
            <v>Penalties</v>
          </cell>
          <cell r="C228">
            <v>122727</v>
          </cell>
          <cell r="D228">
            <v>15000</v>
          </cell>
          <cell r="E228">
            <v>-1338975.92</v>
          </cell>
          <cell r="F228">
            <v>-888276.52</v>
          </cell>
          <cell r="G228">
            <v>-450699.4</v>
          </cell>
          <cell r="H228">
            <v>-765549.52</v>
          </cell>
          <cell r="I228">
            <v>-435699.4</v>
          </cell>
          <cell r="J228">
            <v>-1201248.92</v>
          </cell>
          <cell r="L228">
            <v>-1201248.92</v>
          </cell>
        </row>
        <row r="229">
          <cell r="A229" t="str">
            <v>9426400</v>
          </cell>
          <cell r="B229" t="str">
            <v>Exp Civic Politi Act</v>
          </cell>
          <cell r="C229">
            <v>-21433.59</v>
          </cell>
          <cell r="D229">
            <v>64899.33</v>
          </cell>
          <cell r="E229">
            <v>7796171.0800000001</v>
          </cell>
          <cell r="F229">
            <v>5168050.63</v>
          </cell>
          <cell r="G229">
            <v>2628120.4500000002</v>
          </cell>
          <cell r="H229">
            <v>5146617.04</v>
          </cell>
          <cell r="I229">
            <v>2693019.78</v>
          </cell>
          <cell r="J229">
            <v>7839636.8200000003</v>
          </cell>
          <cell r="L229">
            <v>7839636.8200000003</v>
          </cell>
        </row>
        <row r="230">
          <cell r="A230" t="str">
            <v>9426520</v>
          </cell>
          <cell r="B230" t="str">
            <v>Other Deductions</v>
          </cell>
          <cell r="C230">
            <v>0</v>
          </cell>
          <cell r="D230">
            <v>0</v>
          </cell>
          <cell r="E230">
            <v>16370874.67</v>
          </cell>
          <cell r="F230">
            <v>10856248.970000001</v>
          </cell>
          <cell r="G230">
            <v>5514625.7000000002</v>
          </cell>
          <cell r="H230">
            <v>10856248.970000001</v>
          </cell>
          <cell r="I230">
            <v>5514625.7000000002</v>
          </cell>
          <cell r="J230">
            <v>16370874.67</v>
          </cell>
          <cell r="L230">
            <v>16370874.67</v>
          </cell>
        </row>
        <row r="231">
          <cell r="A231" t="str">
            <v>ZW_INTEREST</v>
          </cell>
          <cell r="B231" t="str">
            <v>WUTC Interest</v>
          </cell>
          <cell r="C231">
            <v>3804756.25</v>
          </cell>
          <cell r="D231">
            <v>-6631389.1299999999</v>
          </cell>
          <cell r="E231">
            <v>233085556.56</v>
          </cell>
          <cell r="F231">
            <v>154477953.08000001</v>
          </cell>
          <cell r="G231">
            <v>78607603.480000004</v>
          </cell>
          <cell r="H231">
            <v>158282709.33000001</v>
          </cell>
          <cell r="I231">
            <v>71976214.349999994</v>
          </cell>
          <cell r="J231">
            <v>230258923.68000001</v>
          </cell>
          <cell r="L231">
            <v>230258923.68000001</v>
          </cell>
        </row>
        <row r="232">
          <cell r="A232" t="str">
            <v>9427000</v>
          </cell>
          <cell r="B232" t="str">
            <v>Interest on LT Debt</v>
          </cell>
          <cell r="C232">
            <v>0</v>
          </cell>
          <cell r="D232">
            <v>0</v>
          </cell>
          <cell r="E232">
            <v>227727271.5</v>
          </cell>
          <cell r="F232">
            <v>150926113.62</v>
          </cell>
          <cell r="G232">
            <v>76801157.879999995</v>
          </cell>
          <cell r="H232">
            <v>150926113.62</v>
          </cell>
          <cell r="I232">
            <v>76801157.879999995</v>
          </cell>
          <cell r="J232">
            <v>227727271.5</v>
          </cell>
          <cell r="L232">
            <v>227727271.5</v>
          </cell>
        </row>
        <row r="233">
          <cell r="A233" t="str">
            <v>9428000</v>
          </cell>
          <cell r="B233" t="str">
            <v>Amort Debt Disp&amp;Exp</v>
          </cell>
          <cell r="C233">
            <v>0</v>
          </cell>
          <cell r="D233">
            <v>0</v>
          </cell>
          <cell r="E233">
            <v>2492211.31</v>
          </cell>
          <cell r="F233">
            <v>1651757.22</v>
          </cell>
          <cell r="G233">
            <v>840454.09</v>
          </cell>
          <cell r="H233">
            <v>1651757.22</v>
          </cell>
          <cell r="I233">
            <v>840454.09</v>
          </cell>
          <cell r="J233">
            <v>2492211.31</v>
          </cell>
          <cell r="L233">
            <v>2492211.31</v>
          </cell>
        </row>
        <row r="234">
          <cell r="A234" t="str">
            <v>9428100</v>
          </cell>
          <cell r="B234" t="str">
            <v>Amort Lss Reacq Debt</v>
          </cell>
          <cell r="C234">
            <v>6063.6</v>
          </cell>
          <cell r="D234">
            <v>3561.24</v>
          </cell>
          <cell r="E234">
            <v>2176668.96</v>
          </cell>
          <cell r="F234">
            <v>1442587.44</v>
          </cell>
          <cell r="G234">
            <v>734081.52</v>
          </cell>
          <cell r="H234">
            <v>1448651.04</v>
          </cell>
          <cell r="I234">
            <v>737642.76</v>
          </cell>
          <cell r="J234">
            <v>2186293.7999999998</v>
          </cell>
          <cell r="L234">
            <v>2186293.7999999998</v>
          </cell>
        </row>
        <row r="235">
          <cell r="A235" t="str">
            <v>9431000</v>
          </cell>
          <cell r="B235" t="str">
            <v>Oth Interest Expense</v>
          </cell>
          <cell r="C235">
            <v>11081038.52</v>
          </cell>
          <cell r="D235">
            <v>139660.64000000001</v>
          </cell>
          <cell r="E235">
            <v>1753168.73</v>
          </cell>
          <cell r="F235">
            <v>1162606.71</v>
          </cell>
          <cell r="G235">
            <v>590562.02</v>
          </cell>
          <cell r="H235">
            <v>12243645.23</v>
          </cell>
          <cell r="I235">
            <v>730222.66</v>
          </cell>
          <cell r="J235">
            <v>12973867.890000001</v>
          </cell>
          <cell r="L235">
            <v>12973867.890000001</v>
          </cell>
        </row>
        <row r="236">
          <cell r="A236" t="str">
            <v>9432000</v>
          </cell>
          <cell r="B236" t="str">
            <v>Allow for Borr FUDC</v>
          </cell>
          <cell r="C236">
            <v>-7282345.8700000001</v>
          </cell>
          <cell r="D236">
            <v>-6774611.0099999998</v>
          </cell>
          <cell r="E236">
            <v>-1063763.94</v>
          </cell>
          <cell r="F236">
            <v>-705111.91</v>
          </cell>
          <cell r="G236">
            <v>-358652.03</v>
          </cell>
          <cell r="H236">
            <v>-7987457.7800000003</v>
          </cell>
          <cell r="I236">
            <v>-7133263.04</v>
          </cell>
          <cell r="J236">
            <v>-15120720.82</v>
          </cell>
          <cell r="L236">
            <v>-15120720.82</v>
          </cell>
        </row>
        <row r="237">
          <cell r="A237" t="str">
            <v>Not Assigned Reg Account (s)</v>
          </cell>
          <cell r="B237" t="str">
            <v/>
          </cell>
          <cell r="C237">
            <v>0</v>
          </cell>
          <cell r="D237">
            <v>0.22</v>
          </cell>
          <cell r="H237">
            <v>0</v>
          </cell>
          <cell r="I237">
            <v>0.22</v>
          </cell>
          <cell r="J237">
            <v>-942644882.46000004</v>
          </cell>
          <cell r="K237">
            <v>-942644882.67999995</v>
          </cell>
          <cell r="L237">
            <v>-942644882.46000004</v>
          </cell>
          <cell r="M2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pane xSplit="1" ySplit="7" topLeftCell="B29" activePane="bottomRight" state="frozen"/>
      <selection activeCell="A56" sqref="A56"/>
      <selection pane="topRight" activeCell="A56" sqref="A56"/>
      <selection pane="bottomLeft" activeCell="A56" sqref="A56"/>
      <selection pane="bottomRight" activeCell="C48" sqref="C48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3" width="16.85546875" style="4" bestFit="1" customWidth="1"/>
    <col min="4" max="4" width="15" style="4" bestFit="1" customWidth="1"/>
    <col min="5" max="16384" width="9.140625" style="4"/>
  </cols>
  <sheetData>
    <row r="1" spans="1:4" x14ac:dyDescent="0.25">
      <c r="A1" s="39" t="s">
        <v>330</v>
      </c>
      <c r="B1" s="38"/>
      <c r="C1" s="38"/>
      <c r="D1" s="38"/>
    </row>
    <row r="2" spans="1:4" x14ac:dyDescent="0.25">
      <c r="A2" s="39" t="s">
        <v>329</v>
      </c>
      <c r="B2" s="38"/>
      <c r="C2" s="38"/>
      <c r="D2" s="38"/>
    </row>
    <row r="3" spans="1:4" x14ac:dyDescent="0.25">
      <c r="A3" s="39" t="s">
        <v>695</v>
      </c>
      <c r="B3" s="39"/>
      <c r="C3" s="39"/>
      <c r="D3" s="39"/>
    </row>
    <row r="4" spans="1:4" x14ac:dyDescent="0.25">
      <c r="A4" s="156"/>
      <c r="B4" s="38"/>
      <c r="C4" s="38"/>
      <c r="D4" s="38"/>
    </row>
    <row r="5" spans="1:4" x14ac:dyDescent="0.25">
      <c r="A5" s="140" t="s">
        <v>696</v>
      </c>
      <c r="B5" s="140"/>
      <c r="C5" s="140"/>
      <c r="D5" s="140"/>
    </row>
    <row r="6" spans="1:4" x14ac:dyDescent="0.25">
      <c r="A6" s="140" t="s">
        <v>697</v>
      </c>
      <c r="B6" s="140"/>
      <c r="C6" s="140"/>
      <c r="D6" s="140"/>
    </row>
    <row r="7" spans="1:4" x14ac:dyDescent="0.25">
      <c r="A7" s="1"/>
      <c r="B7" s="37" t="s">
        <v>30</v>
      </c>
      <c r="C7" s="36" t="s">
        <v>29</v>
      </c>
      <c r="D7" s="35" t="s">
        <v>328</v>
      </c>
    </row>
    <row r="8" spans="1:4" x14ac:dyDescent="0.25">
      <c r="A8" s="33" t="s">
        <v>327</v>
      </c>
      <c r="B8" s="32"/>
      <c r="C8" s="32"/>
      <c r="D8" s="8"/>
    </row>
    <row r="9" spans="1:4" x14ac:dyDescent="0.25">
      <c r="A9" s="25" t="s">
        <v>27</v>
      </c>
      <c r="B9" s="27">
        <f>+'Unallocated Detail'!G18</f>
        <v>2295207613.29</v>
      </c>
      <c r="C9" s="27">
        <f>+'Unallocated Detail'!H18</f>
        <v>1001690407.7</v>
      </c>
      <c r="D9" s="17">
        <f>SUM(B9:C9)</f>
        <v>3296898020.9899998</v>
      </c>
    </row>
    <row r="10" spans="1:4" x14ac:dyDescent="0.25">
      <c r="A10" s="25" t="s">
        <v>26</v>
      </c>
      <c r="B10" s="31">
        <f>+'Unallocated Detail'!G21</f>
        <v>350236.83</v>
      </c>
      <c r="C10" s="31">
        <f>+'Unallocated Detail'!H21</f>
        <v>0</v>
      </c>
      <c r="D10" s="8">
        <f>SUM(B10:C10)</f>
        <v>350236.83</v>
      </c>
    </row>
    <row r="11" spans="1:4" x14ac:dyDescent="0.25">
      <c r="A11" s="25" t="s">
        <v>25</v>
      </c>
      <c r="B11" s="31">
        <f>+'Unallocated Detail'!G25</f>
        <v>253460224.31</v>
      </c>
      <c r="C11" s="31">
        <f>+'Unallocated Detail'!H25</f>
        <v>0</v>
      </c>
      <c r="D11" s="8">
        <f>SUM(B11:C11)</f>
        <v>253460224.31</v>
      </c>
    </row>
    <row r="12" spans="1:4" x14ac:dyDescent="0.25">
      <c r="A12" s="25" t="s">
        <v>24</v>
      </c>
      <c r="B12" s="30">
        <f>+'Unallocated Detail'!G40</f>
        <v>114816659.43000001</v>
      </c>
      <c r="C12" s="29">
        <f>+'Unallocated Detail'!H40</f>
        <v>29064011.379999999</v>
      </c>
      <c r="D12" s="34">
        <f>SUM(B12:C12)</f>
        <v>143880670.81</v>
      </c>
    </row>
    <row r="13" spans="1:4" x14ac:dyDescent="0.25">
      <c r="A13" s="25" t="s">
        <v>23</v>
      </c>
      <c r="B13" s="18">
        <f>SUM(B9:B12)</f>
        <v>2663834733.8599997</v>
      </c>
      <c r="C13" s="18">
        <f>SUM(C9:C12)</f>
        <v>1030754419.08</v>
      </c>
      <c r="D13" s="17">
        <f>SUM(D9:D12)</f>
        <v>3694589152.9399996</v>
      </c>
    </row>
    <row r="14" spans="1:4" x14ac:dyDescent="0.25">
      <c r="A14" s="33" t="s">
        <v>326</v>
      </c>
      <c r="B14" s="32"/>
      <c r="C14" s="32"/>
      <c r="D14" s="8"/>
    </row>
    <row r="15" spans="1:4" x14ac:dyDescent="0.25">
      <c r="A15" s="33" t="s">
        <v>325</v>
      </c>
      <c r="B15" s="32"/>
      <c r="C15" s="32"/>
      <c r="D15" s="8"/>
    </row>
    <row r="16" spans="1:4" x14ac:dyDescent="0.25">
      <c r="A16" s="33" t="s">
        <v>324</v>
      </c>
      <c r="B16" s="32"/>
      <c r="C16" s="32"/>
      <c r="D16" s="8"/>
    </row>
    <row r="17" spans="1:4" x14ac:dyDescent="0.25">
      <c r="A17" s="33" t="s">
        <v>323</v>
      </c>
      <c r="B17" s="32"/>
      <c r="C17" s="32"/>
      <c r="D17" s="8"/>
    </row>
    <row r="18" spans="1:4" x14ac:dyDescent="0.25">
      <c r="A18" s="25" t="s">
        <v>22</v>
      </c>
      <c r="B18" s="27">
        <f>+'Unallocated Detail'!G47</f>
        <v>257976319.36000001</v>
      </c>
      <c r="C18" s="27">
        <f>+'Unallocated Detail'!H47</f>
        <v>0</v>
      </c>
      <c r="D18" s="17">
        <f>B18+C18</f>
        <v>257976319.36000001</v>
      </c>
    </row>
    <row r="19" spans="1:4" x14ac:dyDescent="0.25">
      <c r="A19" s="25" t="s">
        <v>21</v>
      </c>
      <c r="B19" s="31">
        <f>+'Unallocated Detail'!G56</f>
        <v>734304079.98000002</v>
      </c>
      <c r="C19" s="31">
        <f>+'Unallocated Detail'!H56</f>
        <v>368871828.39000005</v>
      </c>
      <c r="D19" s="26">
        <f>B19+C19</f>
        <v>1103175908.3700001</v>
      </c>
    </row>
    <row r="20" spans="1:4" x14ac:dyDescent="0.25">
      <c r="A20" s="25" t="s">
        <v>20</v>
      </c>
      <c r="B20" s="31">
        <f>+'Unallocated Detail'!G59</f>
        <v>124374268.75</v>
      </c>
      <c r="C20" s="31">
        <f>+'Unallocated Detail'!H59</f>
        <v>0</v>
      </c>
      <c r="D20" s="26">
        <f>B20+C20</f>
        <v>124374268.75</v>
      </c>
    </row>
    <row r="21" spans="1:4" x14ac:dyDescent="0.25">
      <c r="A21" s="25" t="s">
        <v>19</v>
      </c>
      <c r="B21" s="30">
        <f>+'Unallocated Detail'!G62</f>
        <v>-83256037.079999998</v>
      </c>
      <c r="C21" s="29">
        <f>+'Unallocated Detail'!H62</f>
        <v>0</v>
      </c>
      <c r="D21" s="28">
        <f>B21+C21</f>
        <v>-83256037.079999998</v>
      </c>
    </row>
    <row r="22" spans="1:4" x14ac:dyDescent="0.25">
      <c r="A22" s="25" t="s">
        <v>18</v>
      </c>
      <c r="B22" s="18">
        <f>SUM(B18:B21)</f>
        <v>1033398631.0100001</v>
      </c>
      <c r="C22" s="18">
        <f>SUM(C18:C21)</f>
        <v>368871828.39000005</v>
      </c>
      <c r="D22" s="17">
        <f>SUM(D18:D21)</f>
        <v>1402270459.4000001</v>
      </c>
    </row>
    <row r="23" spans="1:4" x14ac:dyDescent="0.25">
      <c r="A23" s="19" t="s">
        <v>322</v>
      </c>
      <c r="B23" s="15"/>
      <c r="C23" s="15"/>
      <c r="D23" s="14"/>
    </row>
    <row r="24" spans="1:4" x14ac:dyDescent="0.25">
      <c r="A24" s="25" t="s">
        <v>17</v>
      </c>
      <c r="B24" s="27">
        <f>+'Unallocated Detail'!G138</f>
        <v>106285755.60000001</v>
      </c>
      <c r="C24" s="27">
        <f>+'Unallocated Detail'!H138</f>
        <v>6569912.3199999994</v>
      </c>
      <c r="D24" s="17">
        <f t="shared" ref="D24:D37" si="0">B24+C24</f>
        <v>112855667.92</v>
      </c>
    </row>
    <row r="25" spans="1:4" x14ac:dyDescent="0.25">
      <c r="A25" s="25" t="s">
        <v>16</v>
      </c>
      <c r="B25" s="24">
        <f>+'Unallocated Detail'!G168</f>
        <v>24796153.890000001</v>
      </c>
      <c r="C25" s="24">
        <f>+'Unallocated Detail'!H168</f>
        <v>0</v>
      </c>
      <c r="D25" s="26">
        <f t="shared" si="0"/>
        <v>24796153.890000001</v>
      </c>
    </row>
    <row r="26" spans="1:4" x14ac:dyDescent="0.25">
      <c r="A26" s="25" t="s">
        <v>15</v>
      </c>
      <c r="B26" s="24">
        <f>+'Unallocated Detail'!G206</f>
        <v>91784256.730000004</v>
      </c>
      <c r="C26" s="24">
        <f>+'Unallocated Detail'!H206</f>
        <v>60533763.519999988</v>
      </c>
      <c r="D26" s="26">
        <f t="shared" si="0"/>
        <v>152318020.25</v>
      </c>
    </row>
    <row r="27" spans="1:4" x14ac:dyDescent="0.25">
      <c r="A27" s="25" t="s">
        <v>14</v>
      </c>
      <c r="B27" s="24">
        <f>+'Unallocated Detail'!G213</f>
        <v>53831504.909999996</v>
      </c>
      <c r="C27" s="24">
        <f>+'Unallocated Detail'!H213</f>
        <v>24918911.719999999</v>
      </c>
      <c r="D27" s="26">
        <f t="shared" si="0"/>
        <v>78750416.629999995</v>
      </c>
    </row>
    <row r="28" spans="1:4" x14ac:dyDescent="0.25">
      <c r="A28" s="25" t="s">
        <v>13</v>
      </c>
      <c r="B28" s="24">
        <f>+'Unallocated Detail'!G222</f>
        <v>26364931.670000002</v>
      </c>
      <c r="C28" s="24">
        <f>+'Unallocated Detail'!H222</f>
        <v>8300859.0899999999</v>
      </c>
      <c r="D28" s="26">
        <f t="shared" si="0"/>
        <v>34665790.760000005</v>
      </c>
    </row>
    <row r="29" spans="1:4" x14ac:dyDescent="0.25">
      <c r="A29" s="25" t="s">
        <v>12</v>
      </c>
      <c r="B29" s="24">
        <f>+'Unallocated Detail'!G225</f>
        <v>86968250.799999997</v>
      </c>
      <c r="C29" s="24">
        <f>+'Unallocated Detail'!H225</f>
        <v>18803841.140000001</v>
      </c>
      <c r="D29" s="26">
        <f t="shared" si="0"/>
        <v>105772091.94</v>
      </c>
    </row>
    <row r="30" spans="1:4" x14ac:dyDescent="0.25">
      <c r="A30" s="25" t="s">
        <v>11</v>
      </c>
      <c r="B30" s="24">
        <f>+'Unallocated Detail'!G240</f>
        <v>139946931.53454497</v>
      </c>
      <c r="C30" s="24">
        <f>+'Unallocated Detail'!H240</f>
        <v>60932305.355455004</v>
      </c>
      <c r="D30" s="26">
        <f t="shared" si="0"/>
        <v>200879236.88999999</v>
      </c>
    </row>
    <row r="31" spans="1:4" x14ac:dyDescent="0.25">
      <c r="A31" s="25" t="s">
        <v>10</v>
      </c>
      <c r="B31" s="24">
        <f>+'Unallocated Detail'!G247</f>
        <v>369078173.69999999</v>
      </c>
      <c r="C31" s="24">
        <f>+'Unallocated Detail'!H247</f>
        <v>137527152.97</v>
      </c>
      <c r="D31" s="26">
        <f t="shared" si="0"/>
        <v>506605326.66999996</v>
      </c>
    </row>
    <row r="32" spans="1:4" x14ac:dyDescent="0.25">
      <c r="A32" s="25" t="s">
        <v>9</v>
      </c>
      <c r="B32" s="24">
        <f>+'Unallocated Detail'!G252</f>
        <v>96973165.065455005</v>
      </c>
      <c r="C32" s="24">
        <f>+'Unallocated Detail'!H252</f>
        <v>41052295.704545006</v>
      </c>
      <c r="D32" s="26">
        <f t="shared" si="0"/>
        <v>138025460.77000001</v>
      </c>
    </row>
    <row r="33" spans="1:4" x14ac:dyDescent="0.25">
      <c r="A33" s="25" t="s">
        <v>8</v>
      </c>
      <c r="B33" s="24">
        <f>+'Unallocated Detail'!G255</f>
        <v>23457169.25</v>
      </c>
      <c r="C33" s="24">
        <f>+'Unallocated Detail'!H255</f>
        <v>0</v>
      </c>
      <c r="D33" s="26">
        <f t="shared" si="0"/>
        <v>23457169.25</v>
      </c>
    </row>
    <row r="34" spans="1:4" x14ac:dyDescent="0.25">
      <c r="A34" s="16" t="s">
        <v>7</v>
      </c>
      <c r="B34" s="24">
        <f>+'Unallocated Detail'!G263</f>
        <v>-22397391.27</v>
      </c>
      <c r="C34" s="24">
        <f>+'Unallocated Detail'!H263</f>
        <v>7444444.7799999993</v>
      </c>
      <c r="D34" s="23">
        <f t="shared" si="0"/>
        <v>-14952946.49</v>
      </c>
    </row>
    <row r="35" spans="1:4" x14ac:dyDescent="0.25">
      <c r="A35" s="16" t="s">
        <v>687</v>
      </c>
      <c r="B35" s="24">
        <f>+'Unallocated Detail'!G268</f>
        <v>241434264.84999999</v>
      </c>
      <c r="C35" s="24">
        <f>+'Unallocated Detail'!H268</f>
        <v>105370640.64999999</v>
      </c>
      <c r="D35" s="23">
        <f t="shared" si="0"/>
        <v>346804905.5</v>
      </c>
    </row>
    <row r="36" spans="1:4" x14ac:dyDescent="0.25">
      <c r="A36" s="16" t="s">
        <v>688</v>
      </c>
      <c r="B36" s="24">
        <f>+'Unallocated Detail'!G273</f>
        <v>11808450.27</v>
      </c>
      <c r="C36" s="24">
        <f>+'Unallocated Detail'!H273</f>
        <v>35161612.479999997</v>
      </c>
      <c r="D36" s="23">
        <f t="shared" si="0"/>
        <v>46970062.75</v>
      </c>
    </row>
    <row r="37" spans="1:4" x14ac:dyDescent="0.25">
      <c r="A37" s="16" t="s">
        <v>689</v>
      </c>
      <c r="B37" s="22">
        <f>+'Unallocated Detail'!G278</f>
        <v>104004805.53999999</v>
      </c>
      <c r="C37" s="21">
        <f>+'Unallocated Detail'!H278</f>
        <v>4840187.7899999917</v>
      </c>
      <c r="D37" s="20">
        <f t="shared" si="0"/>
        <v>108844993.32999998</v>
      </c>
    </row>
    <row r="38" spans="1:4" x14ac:dyDescent="0.25">
      <c r="A38" s="19" t="s">
        <v>690</v>
      </c>
      <c r="B38" s="18">
        <f>SUM(B22:B37)</f>
        <v>2387735053.5500002</v>
      </c>
      <c r="C38" s="18">
        <f>SUM(C22:C37)</f>
        <v>880327755.90999997</v>
      </c>
      <c r="D38" s="17">
        <f>SUM(D22:D37)</f>
        <v>3268062809.4600005</v>
      </c>
    </row>
    <row r="39" spans="1:4" x14ac:dyDescent="0.25">
      <c r="A39" s="16"/>
      <c r="B39" s="15"/>
      <c r="C39" s="15"/>
      <c r="D39" s="14"/>
    </row>
    <row r="40" spans="1:4" ht="16.5" x14ac:dyDescent="0.35">
      <c r="A40" s="13" t="s">
        <v>6</v>
      </c>
      <c r="B40" s="12">
        <f>B13-B38</f>
        <v>276099680.30999947</v>
      </c>
      <c r="C40" s="12">
        <f>C13-C38</f>
        <v>150426663.17000008</v>
      </c>
      <c r="D40" s="11">
        <f>D13-D38</f>
        <v>426526343.47999907</v>
      </c>
    </row>
    <row r="41" spans="1:4" x14ac:dyDescent="0.25">
      <c r="A41" s="10"/>
      <c r="B41" s="9"/>
      <c r="C41" s="9"/>
      <c r="D41" s="8"/>
    </row>
    <row r="42" spans="1:4" x14ac:dyDescent="0.25">
      <c r="A42" s="154" t="str">
        <f>"RATE BASE (AMA "&amp;A2&amp;")"</f>
        <v>RATE BASE (AMA PERIODIC ALLOCATED RESULTS OF OPERATIONS)</v>
      </c>
      <c r="B42" s="157">
        <v>5347419759.1249456</v>
      </c>
      <c r="C42" s="157">
        <v>2504356571.5996828</v>
      </c>
      <c r="D42" s="7"/>
    </row>
    <row r="43" spans="1:4" x14ac:dyDescent="0.25">
      <c r="B43" s="155"/>
      <c r="C43" s="155"/>
    </row>
    <row r="45" spans="1:4" x14ac:dyDescent="0.25">
      <c r="B45" s="155"/>
      <c r="C45" s="155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6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9.140625" defaultRowHeight="15" x14ac:dyDescent="0.25"/>
  <cols>
    <col min="1" max="1" width="40" style="4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16384" width="9.140625" style="4"/>
  </cols>
  <sheetData>
    <row r="1" spans="1:6" ht="18" customHeight="1" x14ac:dyDescent="0.25">
      <c r="A1" s="39" t="s">
        <v>330</v>
      </c>
      <c r="B1" s="56"/>
      <c r="C1" s="56"/>
      <c r="D1" s="56"/>
      <c r="E1" s="56"/>
      <c r="F1" s="56"/>
    </row>
    <row r="2" spans="1:6" ht="18" customHeight="1" x14ac:dyDescent="0.25">
      <c r="A2" s="39" t="s">
        <v>332</v>
      </c>
      <c r="B2" s="56"/>
      <c r="C2" s="56"/>
      <c r="D2" s="56"/>
      <c r="E2" s="56"/>
      <c r="F2" s="56"/>
    </row>
    <row r="3" spans="1:6" ht="18" customHeight="1" x14ac:dyDescent="0.25">
      <c r="A3" s="39" t="str">
        <f>Allocated!A3</f>
        <v>FOR THE 12 MONTHS ENDED SEPTEMBER 30, 2021</v>
      </c>
      <c r="B3" s="56"/>
      <c r="C3" s="56"/>
      <c r="D3" s="56"/>
      <c r="E3" s="56"/>
      <c r="F3" s="56"/>
    </row>
    <row r="4" spans="1:6" ht="12" customHeight="1" x14ac:dyDescent="0.25"/>
    <row r="5" spans="1:6" ht="18" customHeight="1" x14ac:dyDescent="0.25">
      <c r="A5" s="1"/>
      <c r="B5" s="55" t="s">
        <v>30</v>
      </c>
      <c r="C5" s="55" t="s">
        <v>29</v>
      </c>
      <c r="D5" s="55" t="s">
        <v>31</v>
      </c>
      <c r="E5" s="55" t="s">
        <v>331</v>
      </c>
      <c r="F5" s="54" t="s">
        <v>328</v>
      </c>
    </row>
    <row r="6" spans="1:6" ht="18" customHeight="1" x14ac:dyDescent="0.25">
      <c r="A6" s="53" t="s">
        <v>28</v>
      </c>
      <c r="B6" s="52"/>
      <c r="C6" s="52"/>
      <c r="D6" s="52"/>
      <c r="E6" s="52"/>
      <c r="F6" s="51"/>
    </row>
    <row r="7" spans="1:6" ht="18" customHeight="1" x14ac:dyDescent="0.25">
      <c r="A7" s="19" t="s">
        <v>327</v>
      </c>
      <c r="B7" s="32"/>
      <c r="C7" s="32"/>
      <c r="D7" s="32"/>
      <c r="E7" s="32"/>
      <c r="F7" s="8"/>
    </row>
    <row r="8" spans="1:6" ht="18" customHeight="1" x14ac:dyDescent="0.25">
      <c r="A8" s="16" t="s">
        <v>27</v>
      </c>
      <c r="B8" s="18">
        <f>+'Unallocated Detail'!B18</f>
        <v>2295207613.29</v>
      </c>
      <c r="C8" s="18">
        <f>+'Unallocated Detail'!C18</f>
        <v>1001690407.7</v>
      </c>
      <c r="D8" s="18">
        <f>+'Unallocated Detail'!D18</f>
        <v>0</v>
      </c>
      <c r="E8" s="18">
        <v>0</v>
      </c>
      <c r="F8" s="17">
        <f>SUM(B8:E8)</f>
        <v>3296898020.9899998</v>
      </c>
    </row>
    <row r="9" spans="1:6" ht="18" customHeight="1" x14ac:dyDescent="0.25">
      <c r="A9" s="16" t="s">
        <v>26</v>
      </c>
      <c r="B9" s="110">
        <f>+'Unallocated Detail'!B21</f>
        <v>350236.83</v>
      </c>
      <c r="C9" s="110">
        <f>+'Unallocated Detail'!C21</f>
        <v>0</v>
      </c>
      <c r="D9" s="110">
        <f>+'Unallocated Detail'!D21</f>
        <v>0</v>
      </c>
      <c r="E9" s="48">
        <v>0</v>
      </c>
      <c r="F9" s="26">
        <f>SUM(B9:E9)</f>
        <v>350236.83</v>
      </c>
    </row>
    <row r="10" spans="1:6" ht="18" customHeight="1" x14ac:dyDescent="0.25">
      <c r="A10" s="16" t="s">
        <v>25</v>
      </c>
      <c r="B10" s="110">
        <f>+'Unallocated Detail'!B25</f>
        <v>253460224.31</v>
      </c>
      <c r="C10" s="110">
        <f>+'Unallocated Detail'!C25</f>
        <v>0</v>
      </c>
      <c r="D10" s="110">
        <f>+'Unallocated Detail'!D25</f>
        <v>0</v>
      </c>
      <c r="E10" s="48">
        <v>0</v>
      </c>
      <c r="F10" s="26">
        <f>SUM(B10:E10)</f>
        <v>253460224.31</v>
      </c>
    </row>
    <row r="11" spans="1:6" ht="18" customHeight="1" x14ac:dyDescent="0.25">
      <c r="A11" s="16" t="s">
        <v>24</v>
      </c>
      <c r="B11" s="30">
        <f>+'Unallocated Detail'!B40</f>
        <v>114816659.43000001</v>
      </c>
      <c r="C11" s="50">
        <f>+'Unallocated Detail'!C40</f>
        <v>29064011.379999999</v>
      </c>
      <c r="D11" s="50">
        <f>+'Unallocated Detail'!D40</f>
        <v>0</v>
      </c>
      <c r="E11" s="29">
        <v>0</v>
      </c>
      <c r="F11" s="28">
        <f>SUM(B11:E11)</f>
        <v>143880670.81</v>
      </c>
    </row>
    <row r="12" spans="1:6" ht="18" customHeight="1" x14ac:dyDescent="0.25">
      <c r="A12" s="16" t="s">
        <v>23</v>
      </c>
      <c r="B12" s="18">
        <f>SUM(B8:B11)</f>
        <v>2663834733.8599997</v>
      </c>
      <c r="C12" s="18">
        <f>SUM(C8:C11)</f>
        <v>1030754419.08</v>
      </c>
      <c r="D12" s="18">
        <f>SUM(D8:D11)</f>
        <v>0</v>
      </c>
      <c r="E12" s="18">
        <f>SUM(E8:E11)</f>
        <v>0</v>
      </c>
      <c r="F12" s="17">
        <f>SUM(F8:F11)</f>
        <v>3694589152.9399996</v>
      </c>
    </row>
    <row r="13" spans="1:6" ht="18" customHeight="1" x14ac:dyDescent="0.25">
      <c r="A13" s="19" t="s">
        <v>326</v>
      </c>
      <c r="B13" s="32"/>
      <c r="C13" s="32"/>
      <c r="D13" s="32"/>
      <c r="E13" s="32"/>
      <c r="F13" s="8"/>
    </row>
    <row r="14" spans="1:6" ht="18" customHeight="1" x14ac:dyDescent="0.25">
      <c r="A14" s="19" t="s">
        <v>325</v>
      </c>
      <c r="B14" s="32"/>
      <c r="C14" s="32"/>
      <c r="D14" s="32"/>
      <c r="E14" s="32"/>
      <c r="F14" s="8"/>
    </row>
    <row r="15" spans="1:6" ht="18" customHeight="1" x14ac:dyDescent="0.25">
      <c r="A15" s="19" t="s">
        <v>324</v>
      </c>
      <c r="B15" s="32"/>
      <c r="C15" s="32"/>
      <c r="D15" s="32"/>
      <c r="E15" s="32"/>
      <c r="F15" s="8"/>
    </row>
    <row r="16" spans="1:6" ht="18" customHeight="1" x14ac:dyDescent="0.25">
      <c r="A16" s="19" t="s">
        <v>323</v>
      </c>
      <c r="B16" s="32"/>
      <c r="C16" s="32"/>
      <c r="D16" s="32"/>
      <c r="E16" s="32"/>
      <c r="F16" s="8"/>
    </row>
    <row r="17" spans="1:6" ht="18" customHeight="1" x14ac:dyDescent="0.25">
      <c r="A17" s="16" t="s">
        <v>22</v>
      </c>
      <c r="B17" s="18">
        <f>+'Unallocated Detail'!B47</f>
        <v>257976319.36000001</v>
      </c>
      <c r="C17" s="18">
        <f>+'Unallocated Detail'!C47</f>
        <v>0</v>
      </c>
      <c r="D17" s="18">
        <f>+'Unallocated Detail'!D47</f>
        <v>0</v>
      </c>
      <c r="E17" s="18">
        <v>0</v>
      </c>
      <c r="F17" s="17">
        <f>SUM(B17:E17)</f>
        <v>257976319.36000001</v>
      </c>
    </row>
    <row r="18" spans="1:6" ht="18" customHeight="1" x14ac:dyDescent="0.25">
      <c r="A18" s="16" t="s">
        <v>21</v>
      </c>
      <c r="B18" s="110">
        <f>+'Unallocated Detail'!B56</f>
        <v>734304079.98000002</v>
      </c>
      <c r="C18" s="110">
        <f>+'Unallocated Detail'!C56</f>
        <v>368871828.39000005</v>
      </c>
      <c r="D18" s="110">
        <f>+'Unallocated Detail'!D56</f>
        <v>0</v>
      </c>
      <c r="E18" s="48">
        <v>0</v>
      </c>
      <c r="F18" s="26">
        <f>SUM(B18:E18)</f>
        <v>1103175908.3700001</v>
      </c>
    </row>
    <row r="19" spans="1:6" ht="18" customHeight="1" x14ac:dyDescent="0.25">
      <c r="A19" s="16" t="s">
        <v>20</v>
      </c>
      <c r="B19" s="110">
        <f>+'Unallocated Detail'!B59</f>
        <v>124374268.75</v>
      </c>
      <c r="C19" s="110">
        <f>+'Unallocated Detail'!C59</f>
        <v>0</v>
      </c>
      <c r="D19" s="110">
        <f>+'Unallocated Detail'!D59</f>
        <v>0</v>
      </c>
      <c r="E19" s="48">
        <v>0</v>
      </c>
      <c r="F19" s="26">
        <f>SUM(B19:E19)</f>
        <v>124374268.75</v>
      </c>
    </row>
    <row r="20" spans="1:6" ht="18" customHeight="1" x14ac:dyDescent="0.25">
      <c r="A20" s="16" t="s">
        <v>19</v>
      </c>
      <c r="B20" s="30">
        <f>+'Unallocated Detail'!B62</f>
        <v>-83256037.079999998</v>
      </c>
      <c r="C20" s="50">
        <f>+'Unallocated Detail'!C62</f>
        <v>0</v>
      </c>
      <c r="D20" s="50">
        <f>+'Unallocated Detail'!D62</f>
        <v>0</v>
      </c>
      <c r="E20" s="29">
        <v>0</v>
      </c>
      <c r="F20" s="28">
        <f>SUM(B20:E20)</f>
        <v>-83256037.079999998</v>
      </c>
    </row>
    <row r="21" spans="1:6" ht="18" customHeight="1" x14ac:dyDescent="0.25">
      <c r="A21" s="16" t="s">
        <v>18</v>
      </c>
      <c r="B21" s="18">
        <f>SUM(B17:B20)</f>
        <v>1033398631.0100001</v>
      </c>
      <c r="C21" s="18">
        <f>SUM(C17:C20)</f>
        <v>368871828.39000005</v>
      </c>
      <c r="D21" s="18">
        <f>SUM(D17:D20)</f>
        <v>0</v>
      </c>
      <c r="E21" s="18">
        <f>SUM(E17:E20)</f>
        <v>0</v>
      </c>
      <c r="F21" s="17">
        <f>SUM(F17:F20)</f>
        <v>1402270459.4000001</v>
      </c>
    </row>
    <row r="22" spans="1:6" ht="18" customHeight="1" x14ac:dyDescent="0.25">
      <c r="A22" s="19" t="s">
        <v>322</v>
      </c>
      <c r="B22" s="32"/>
      <c r="C22" s="32"/>
      <c r="D22" s="32"/>
      <c r="E22" s="32"/>
      <c r="F22" s="8"/>
    </row>
    <row r="23" spans="1:6" ht="18" customHeight="1" x14ac:dyDescent="0.25">
      <c r="A23" s="16" t="s">
        <v>17</v>
      </c>
      <c r="B23" s="18">
        <f>+'Unallocated Detail'!B138</f>
        <v>106285755.60000001</v>
      </c>
      <c r="C23" s="18">
        <f>+'Unallocated Detail'!C138</f>
        <v>6569912.3199999994</v>
      </c>
      <c r="D23" s="18">
        <f>+'Unallocated Detail'!D138</f>
        <v>0</v>
      </c>
      <c r="E23" s="18">
        <v>0</v>
      </c>
      <c r="F23" s="17">
        <f t="shared" ref="F23:F36" si="0">SUM(B23:E23)</f>
        <v>112855667.92</v>
      </c>
    </row>
    <row r="24" spans="1:6" ht="18" customHeight="1" x14ac:dyDescent="0.25">
      <c r="A24" s="16" t="s">
        <v>16</v>
      </c>
      <c r="B24" s="49">
        <f>+'Unallocated Detail'!B168</f>
        <v>24796153.890000001</v>
      </c>
      <c r="C24" s="48">
        <f>+'Unallocated Detail'!C168</f>
        <v>0</v>
      </c>
      <c r="D24" s="48">
        <f>+'Unallocated Detail'!D168</f>
        <v>0</v>
      </c>
      <c r="E24" s="48">
        <v>0</v>
      </c>
      <c r="F24" s="26">
        <f t="shared" si="0"/>
        <v>24796153.890000001</v>
      </c>
    </row>
    <row r="25" spans="1:6" ht="18" customHeight="1" x14ac:dyDescent="0.25">
      <c r="A25" s="16" t="s">
        <v>15</v>
      </c>
      <c r="B25" s="49">
        <f>+'Unallocated Detail'!B206</f>
        <v>91784256.730000004</v>
      </c>
      <c r="C25" s="32">
        <f>+'Unallocated Detail'!C206</f>
        <v>60533763.519999988</v>
      </c>
      <c r="D25" s="32">
        <f>+'Unallocated Detail'!D206</f>
        <v>0</v>
      </c>
      <c r="E25" s="48">
        <v>0</v>
      </c>
      <c r="F25" s="26">
        <f t="shared" si="0"/>
        <v>152318020.25</v>
      </c>
    </row>
    <row r="26" spans="1:6" ht="18" customHeight="1" x14ac:dyDescent="0.25">
      <c r="A26" s="25" t="s">
        <v>14</v>
      </c>
      <c r="B26" s="49">
        <f>+'Unallocated Detail'!B213</f>
        <v>37378678.32</v>
      </c>
      <c r="C26" s="32">
        <f>+'Unallocated Detail'!C213</f>
        <v>13213249.430000002</v>
      </c>
      <c r="D26" s="32">
        <f>+'Unallocated Detail'!D213</f>
        <v>28158488.879999999</v>
      </c>
      <c r="E26" s="48">
        <v>0</v>
      </c>
      <c r="F26" s="26">
        <f t="shared" si="0"/>
        <v>78750416.629999995</v>
      </c>
    </row>
    <row r="27" spans="1:6" ht="18" customHeight="1" x14ac:dyDescent="0.25">
      <c r="A27" s="16" t="s">
        <v>13</v>
      </c>
      <c r="B27" s="49">
        <f>+'Unallocated Detail'!B222</f>
        <v>23185848.119999997</v>
      </c>
      <c r="C27" s="32">
        <f>+'Unallocated Detail'!C222</f>
        <v>6026886.4500000002</v>
      </c>
      <c r="D27" s="32">
        <f>+'Unallocated Detail'!D222</f>
        <v>5453056.1900000004</v>
      </c>
      <c r="E27" s="48">
        <v>0</v>
      </c>
      <c r="F27" s="26">
        <f t="shared" si="0"/>
        <v>34665790.759999998</v>
      </c>
    </row>
    <row r="28" spans="1:6" ht="18" customHeight="1" x14ac:dyDescent="0.25">
      <c r="A28" s="16" t="s">
        <v>12</v>
      </c>
      <c r="B28" s="49">
        <f>+'Unallocated Detail'!B225</f>
        <v>86968250.799999997</v>
      </c>
      <c r="C28" s="32">
        <f>+'Unallocated Detail'!C225</f>
        <v>18803841.140000001</v>
      </c>
      <c r="D28" s="32">
        <f>+'Unallocated Detail'!D225</f>
        <v>0</v>
      </c>
      <c r="E28" s="48">
        <v>0</v>
      </c>
      <c r="F28" s="26">
        <f t="shared" si="0"/>
        <v>105772091.94</v>
      </c>
    </row>
    <row r="29" spans="1:6" ht="18" customHeight="1" x14ac:dyDescent="0.25">
      <c r="A29" s="25" t="s">
        <v>11</v>
      </c>
      <c r="B29" s="49">
        <f>+'Unallocated Detail'!B240</f>
        <v>52626752.609999999</v>
      </c>
      <c r="C29" s="32">
        <f>+'Unallocated Detail'!C240</f>
        <v>15181584.699999997</v>
      </c>
      <c r="D29" s="32">
        <f>+'Unallocated Detail'!D240</f>
        <v>133070899.58000001</v>
      </c>
      <c r="E29" s="48">
        <v>0</v>
      </c>
      <c r="F29" s="26">
        <f t="shared" si="0"/>
        <v>200879236.89000002</v>
      </c>
    </row>
    <row r="30" spans="1:6" ht="18" customHeight="1" x14ac:dyDescent="0.25">
      <c r="A30" s="16" t="s">
        <v>10</v>
      </c>
      <c r="B30" s="49">
        <f>+'Unallocated Detail'!B247</f>
        <v>350771377.91999996</v>
      </c>
      <c r="C30" s="32">
        <f>+'Unallocated Detail'!C247</f>
        <v>128211767.93000001</v>
      </c>
      <c r="D30" s="32">
        <f>+'Unallocated Detail'!D247</f>
        <v>27622180.82</v>
      </c>
      <c r="E30" s="48">
        <v>0</v>
      </c>
      <c r="F30" s="26">
        <f t="shared" si="0"/>
        <v>506605326.66999996</v>
      </c>
    </row>
    <row r="31" spans="1:6" ht="18" customHeight="1" x14ac:dyDescent="0.25">
      <c r="A31" s="16" t="s">
        <v>9</v>
      </c>
      <c r="B31" s="49">
        <f>+'Unallocated Detail'!B252</f>
        <v>28877201.289999999</v>
      </c>
      <c r="C31" s="32">
        <f>+'Unallocated Detail'!C252</f>
        <v>6403674.1299999999</v>
      </c>
      <c r="D31" s="32">
        <f>+'Unallocated Detail'!D252</f>
        <v>102744585.34999999</v>
      </c>
      <c r="E31" s="48">
        <v>0</v>
      </c>
      <c r="F31" s="26">
        <f t="shared" si="0"/>
        <v>138025460.76999998</v>
      </c>
    </row>
    <row r="32" spans="1:6" ht="18" customHeight="1" x14ac:dyDescent="0.25">
      <c r="A32" s="16" t="s">
        <v>8</v>
      </c>
      <c r="B32" s="49">
        <f>+'Unallocated Detail'!B255</f>
        <v>23457169.25</v>
      </c>
      <c r="C32" s="48">
        <f>+'Unallocated Detail'!C255</f>
        <v>0</v>
      </c>
      <c r="D32" s="48">
        <f>+'Unallocated Detail'!D255</f>
        <v>0</v>
      </c>
      <c r="E32" s="48">
        <v>0</v>
      </c>
      <c r="F32" s="26">
        <f t="shared" si="0"/>
        <v>23457169.25</v>
      </c>
    </row>
    <row r="33" spans="1:6" ht="18" customHeight="1" x14ac:dyDescent="0.25">
      <c r="A33" s="25" t="s">
        <v>7</v>
      </c>
      <c r="B33" s="49">
        <f>+'Unallocated Detail'!B263</f>
        <v>-16947758.039999999</v>
      </c>
      <c r="C33" s="32">
        <f>+'Unallocated Detail'!C263</f>
        <v>10216929.66</v>
      </c>
      <c r="D33" s="32">
        <f>+'Unallocated Detail'!D263</f>
        <v>-8222118.1100000003</v>
      </c>
      <c r="E33" s="48">
        <v>0</v>
      </c>
      <c r="F33" s="26">
        <f t="shared" si="0"/>
        <v>-14952946.489999998</v>
      </c>
    </row>
    <row r="34" spans="1:6" ht="18" customHeight="1" x14ac:dyDescent="0.25">
      <c r="A34" s="16" t="s">
        <v>687</v>
      </c>
      <c r="B34" s="49">
        <f>+'Unallocated Detail'!B268</f>
        <v>236818052.71000001</v>
      </c>
      <c r="C34" s="32">
        <f>+'Unallocated Detail'!C268</f>
        <v>102871994.98999999</v>
      </c>
      <c r="D34" s="32">
        <f>+'Unallocated Detail'!D268</f>
        <v>7114857.7999999998</v>
      </c>
      <c r="E34" s="48">
        <v>0</v>
      </c>
      <c r="F34" s="26">
        <f t="shared" si="0"/>
        <v>346804905.5</v>
      </c>
    </row>
    <row r="35" spans="1:6" ht="18" customHeight="1" x14ac:dyDescent="0.25">
      <c r="A35" s="16" t="s">
        <v>688</v>
      </c>
      <c r="B35" s="49">
        <f>+'Unallocated Detail'!B273</f>
        <v>11808450.27</v>
      </c>
      <c r="C35" s="48">
        <f>+'Unallocated Detail'!C273</f>
        <v>35161612.479999997</v>
      </c>
      <c r="D35" s="48">
        <f>+'Unallocated Detail'!D273</f>
        <v>0</v>
      </c>
      <c r="E35" s="48">
        <v>0</v>
      </c>
      <c r="F35" s="26">
        <f t="shared" si="0"/>
        <v>46970062.75</v>
      </c>
    </row>
    <row r="36" spans="1:6" ht="18" customHeight="1" x14ac:dyDescent="0.25">
      <c r="A36" s="16" t="s">
        <v>689</v>
      </c>
      <c r="B36" s="30">
        <f>+'Unallocated Detail'!B278</f>
        <v>104004805.53999999</v>
      </c>
      <c r="C36" s="50">
        <f>+'Unallocated Detail'!C278</f>
        <v>4840187.7899999917</v>
      </c>
      <c r="D36" s="50">
        <f>+'Unallocated Detail'!D278</f>
        <v>0</v>
      </c>
      <c r="E36" s="29">
        <v>0</v>
      </c>
      <c r="F36" s="28">
        <f t="shared" si="0"/>
        <v>108844993.32999998</v>
      </c>
    </row>
    <row r="37" spans="1:6" ht="18" customHeight="1" x14ac:dyDescent="0.25">
      <c r="A37" s="19" t="s">
        <v>690</v>
      </c>
      <c r="B37" s="18">
        <f>SUM(B21:B36)</f>
        <v>2195213626.02</v>
      </c>
      <c r="C37" s="18">
        <f>SUM(C21:C36)</f>
        <v>776907232.92999995</v>
      </c>
      <c r="D37" s="18">
        <f>SUM(D21:D36)</f>
        <v>295941950.50999999</v>
      </c>
      <c r="E37" s="18">
        <f>SUM(E21:E36)</f>
        <v>0</v>
      </c>
      <c r="F37" s="17">
        <f>SUM(F21:F36)</f>
        <v>3268062809.4600005</v>
      </c>
    </row>
    <row r="38" spans="1:6" ht="12" customHeight="1" x14ac:dyDescent="0.25">
      <c r="A38" s="16"/>
      <c r="B38" s="32"/>
      <c r="C38" s="32"/>
      <c r="D38" s="32"/>
      <c r="E38" s="32"/>
      <c r="F38" s="8"/>
    </row>
    <row r="39" spans="1:6" ht="18" customHeight="1" x14ac:dyDescent="0.25">
      <c r="A39" s="13" t="s">
        <v>6</v>
      </c>
      <c r="B39" s="18">
        <f>B12-B37</f>
        <v>468621107.83999968</v>
      </c>
      <c r="C39" s="18">
        <f>C12-C37</f>
        <v>253847186.1500001</v>
      </c>
      <c r="D39" s="18">
        <f>D12-D37</f>
        <v>-295941950.50999999</v>
      </c>
      <c r="E39" s="18">
        <f>E12-E37</f>
        <v>0</v>
      </c>
      <c r="F39" s="142">
        <f>F12-F37</f>
        <v>426526343.47999907</v>
      </c>
    </row>
    <row r="40" spans="1:6" ht="13.5" customHeight="1" x14ac:dyDescent="0.25">
      <c r="A40" s="16"/>
      <c r="B40" s="32"/>
      <c r="C40" s="32"/>
      <c r="D40" s="32"/>
      <c r="E40" s="32"/>
      <c r="F40" s="8"/>
    </row>
    <row r="41" spans="1:6" ht="18" customHeight="1" x14ac:dyDescent="0.25">
      <c r="A41" s="13" t="s">
        <v>5</v>
      </c>
      <c r="B41" s="32"/>
      <c r="C41" s="32"/>
      <c r="D41" s="32"/>
      <c r="E41" s="32"/>
      <c r="F41" s="8"/>
    </row>
    <row r="42" spans="1:6" ht="18" customHeight="1" x14ac:dyDescent="0.25">
      <c r="A42" s="25" t="s">
        <v>686</v>
      </c>
      <c r="B42" s="18">
        <f>+'Unallocated Detail'!B286</f>
        <v>-142424757.74000001</v>
      </c>
      <c r="C42" s="18">
        <f>+'Unallocated Detail'!C286</f>
        <v>0</v>
      </c>
      <c r="D42" s="18">
        <f>+'Unallocated Detail'!D286</f>
        <v>0</v>
      </c>
      <c r="E42" s="18">
        <v>0</v>
      </c>
      <c r="F42" s="17">
        <f>SUM(B42:E42)</f>
        <v>-142424757.74000001</v>
      </c>
    </row>
    <row r="43" spans="1:6" ht="18" customHeight="1" x14ac:dyDescent="0.25">
      <c r="A43" s="16" t="s">
        <v>4</v>
      </c>
      <c r="B43" s="49">
        <v>0</v>
      </c>
      <c r="C43" s="110">
        <v>0</v>
      </c>
      <c r="D43" s="110">
        <v>0</v>
      </c>
      <c r="E43" s="110">
        <f>+'Unallocated Detail'!I312</f>
        <v>-128126759.17</v>
      </c>
      <c r="F43" s="78">
        <f>SUM(B43:E43)</f>
        <v>-128126759.17</v>
      </c>
    </row>
    <row r="44" spans="1:6" ht="18" customHeight="1" x14ac:dyDescent="0.25">
      <c r="A44" s="47" t="s">
        <v>3</v>
      </c>
      <c r="B44" s="49">
        <v>0</v>
      </c>
      <c r="C44" s="48">
        <v>0</v>
      </c>
      <c r="D44" s="48">
        <v>0</v>
      </c>
      <c r="E44" s="48">
        <f>+'Unallocated Detail'!I323</f>
        <v>230258923.68000001</v>
      </c>
      <c r="F44" s="26">
        <f>SUM(B44:E44)</f>
        <v>230258923.68000001</v>
      </c>
    </row>
    <row r="45" spans="1:6" ht="18" customHeight="1" x14ac:dyDescent="0.25">
      <c r="A45" s="47" t="s">
        <v>2</v>
      </c>
      <c r="B45" s="30">
        <v>0</v>
      </c>
      <c r="C45" s="29">
        <v>0</v>
      </c>
      <c r="D45" s="29">
        <v>0</v>
      </c>
      <c r="E45" s="29">
        <f>+'Unallocated Detail'!I327</f>
        <v>0</v>
      </c>
      <c r="F45" s="28">
        <v>0</v>
      </c>
    </row>
    <row r="46" spans="1:6" ht="18" customHeight="1" x14ac:dyDescent="0.25">
      <c r="A46" s="13" t="s">
        <v>1</v>
      </c>
      <c r="B46" s="18">
        <f>SUM(B42:B45)</f>
        <v>-142424757.74000001</v>
      </c>
      <c r="C46" s="18">
        <f>SUM(C42:C45)</f>
        <v>0</v>
      </c>
      <c r="D46" s="18">
        <f>SUM(D42:D45)</f>
        <v>0</v>
      </c>
      <c r="E46" s="18">
        <f>SUM(E42:E45)</f>
        <v>102132164.51000001</v>
      </c>
      <c r="F46" s="18">
        <f>SUM(F42:F45)</f>
        <v>-40292593.230000019</v>
      </c>
    </row>
    <row r="47" spans="1:6" ht="18" customHeight="1" x14ac:dyDescent="0.25">
      <c r="A47" s="16"/>
      <c r="B47" s="32"/>
      <c r="C47" s="32"/>
      <c r="D47" s="32"/>
      <c r="E47" s="32"/>
      <c r="F47" s="8"/>
    </row>
    <row r="48" spans="1:6" ht="18" customHeight="1" x14ac:dyDescent="0.35">
      <c r="A48" s="46" t="s">
        <v>0</v>
      </c>
      <c r="B48" s="45">
        <f>B39-B46</f>
        <v>611045865.57999969</v>
      </c>
      <c r="C48" s="45">
        <f>C39-C46</f>
        <v>253847186.1500001</v>
      </c>
      <c r="D48" s="45">
        <f>D39-D46</f>
        <v>-295941950.50999999</v>
      </c>
      <c r="E48" s="45">
        <f>E39-E46</f>
        <v>-102132164.51000001</v>
      </c>
      <c r="F48" s="44">
        <f>F39-F46</f>
        <v>466818936.70999908</v>
      </c>
    </row>
    <row r="49" spans="1:6" x14ac:dyDescent="0.25">
      <c r="A49" s="43"/>
      <c r="B49" s="42"/>
      <c r="C49" s="42"/>
      <c r="D49" s="42"/>
      <c r="E49" s="42"/>
      <c r="F49" s="41"/>
    </row>
    <row r="50" spans="1:6" ht="18" customHeight="1" x14ac:dyDescent="0.25"/>
    <row r="51" spans="1:6" ht="18" customHeight="1" x14ac:dyDescent="0.25">
      <c r="A51" s="149"/>
      <c r="B51" s="150"/>
      <c r="C51" s="150"/>
      <c r="D51" s="150"/>
      <c r="E51" s="150"/>
      <c r="F51" s="150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pane xSplit="2" ySplit="7" topLeftCell="C47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defaultColWidth="8.85546875" defaultRowHeight="12.75" x14ac:dyDescent="0.2"/>
  <cols>
    <col min="1" max="1" width="5.42578125" style="68" customWidth="1"/>
    <col min="2" max="2" width="55.7109375" style="68" customWidth="1"/>
    <col min="3" max="3" width="17.28515625" style="68" customWidth="1"/>
    <col min="4" max="4" width="21.7109375" style="68" customWidth="1"/>
    <col min="5" max="5" width="17.140625" style="68" customWidth="1"/>
    <col min="6" max="6" width="13.85546875" style="68" customWidth="1"/>
    <col min="7" max="7" width="13.7109375" style="68" customWidth="1"/>
    <col min="8" max="8" width="16.28515625" style="68" customWidth="1"/>
    <col min="9" max="9" width="8.85546875" style="68" customWidth="1"/>
    <col min="10" max="10" width="8.85546875" style="151" customWidth="1"/>
    <col min="11" max="11" width="8.85546875" style="151"/>
    <col min="12" max="16384" width="8.85546875" style="68"/>
  </cols>
  <sheetData>
    <row r="1" spans="1:11" ht="15.95" customHeight="1" x14ac:dyDescent="0.2">
      <c r="A1" s="69"/>
      <c r="B1" s="69" t="s">
        <v>330</v>
      </c>
      <c r="C1" s="69"/>
      <c r="D1" s="69"/>
      <c r="E1" s="69"/>
      <c r="F1" s="69"/>
      <c r="G1" s="69"/>
      <c r="H1" s="69"/>
    </row>
    <row r="2" spans="1:11" ht="15.95" customHeight="1" x14ac:dyDescent="0.2">
      <c r="A2" s="69"/>
      <c r="B2" s="69" t="s">
        <v>340</v>
      </c>
      <c r="C2" s="69"/>
      <c r="D2" s="69"/>
      <c r="E2" s="69"/>
      <c r="F2" s="69"/>
      <c r="G2" s="69"/>
      <c r="H2" s="69"/>
    </row>
    <row r="3" spans="1:11" ht="15.95" customHeight="1" x14ac:dyDescent="0.2">
      <c r="B3" s="69" t="str">
        <f>Allocated!A3</f>
        <v>FOR THE 12 MONTHS ENDED SEPTEMBER 30, 2021</v>
      </c>
      <c r="C3" s="69"/>
      <c r="D3" s="69"/>
      <c r="E3" s="69"/>
      <c r="F3" s="69"/>
      <c r="G3" s="69"/>
      <c r="H3" s="69"/>
    </row>
    <row r="4" spans="1:11" ht="15" customHeight="1" x14ac:dyDescent="0.2">
      <c r="A4" s="141"/>
      <c r="B4" s="141" t="str">
        <f>Allocated!A5</f>
        <v>(OCT- DEC 2020 Spread is based on allocation factors developed for the 12 ME 12/31/2019 CBR)</v>
      </c>
      <c r="C4" s="141"/>
      <c r="D4" s="141"/>
      <c r="E4" s="141"/>
      <c r="F4" s="141"/>
      <c r="G4" s="141"/>
      <c r="H4" s="141"/>
    </row>
    <row r="5" spans="1:11" ht="15.95" customHeight="1" x14ac:dyDescent="0.2">
      <c r="A5" s="141"/>
      <c r="B5" s="141" t="str">
        <f>Allocated!A6</f>
        <v>(JAN - SEP 2021 Spread is based on allocation factors developed for the 12 ME 12/31/2020 CBR)</v>
      </c>
      <c r="C5" s="141"/>
      <c r="D5" s="141"/>
      <c r="E5" s="141"/>
      <c r="F5" s="141"/>
      <c r="G5" s="141"/>
      <c r="H5" s="141"/>
    </row>
    <row r="6" spans="1:11" ht="10.5" customHeight="1" x14ac:dyDescent="0.2"/>
    <row r="7" spans="1:11" ht="51" x14ac:dyDescent="0.2">
      <c r="A7" s="70"/>
      <c r="B7" s="71" t="s">
        <v>341</v>
      </c>
      <c r="C7" s="72" t="s">
        <v>342</v>
      </c>
      <c r="D7" s="72" t="s">
        <v>343</v>
      </c>
      <c r="E7" s="73" t="s">
        <v>654</v>
      </c>
      <c r="F7" s="145" t="s">
        <v>655</v>
      </c>
      <c r="G7" s="145" t="s">
        <v>656</v>
      </c>
      <c r="H7" s="72" t="s">
        <v>31</v>
      </c>
    </row>
    <row r="8" spans="1:11" ht="15.95" customHeight="1" x14ac:dyDescent="0.2">
      <c r="A8" s="97" t="s">
        <v>14</v>
      </c>
      <c r="B8" s="74"/>
      <c r="C8" s="75"/>
      <c r="D8" s="75"/>
      <c r="E8" s="76"/>
      <c r="F8" s="77"/>
      <c r="G8" s="77"/>
      <c r="H8" s="78"/>
    </row>
    <row r="9" spans="1:11" ht="15.95" customHeight="1" x14ac:dyDescent="0.2">
      <c r="A9" s="97"/>
      <c r="B9" s="79" t="s">
        <v>344</v>
      </c>
      <c r="C9" s="80">
        <f>+'Unallocated Detail'!E208</f>
        <v>126163.23</v>
      </c>
      <c r="D9" s="80">
        <f>+'Unallocated Detail'!F208</f>
        <v>90892.86</v>
      </c>
      <c r="E9" s="83">
        <v>1</v>
      </c>
      <c r="F9" s="81">
        <f>+C9/H9</f>
        <v>0.58124713294153596</v>
      </c>
      <c r="G9" s="81">
        <f>+D9/H9</f>
        <v>0.41875286705846404</v>
      </c>
      <c r="H9" s="82">
        <f>C9+D9</f>
        <v>217056.09</v>
      </c>
      <c r="J9" s="152">
        <f t="shared" ref="J9:K11" si="0">+C9/$H9-F9</f>
        <v>0</v>
      </c>
      <c r="K9" s="152">
        <f t="shared" si="0"/>
        <v>0</v>
      </c>
    </row>
    <row r="10" spans="1:11" ht="15.95" customHeight="1" x14ac:dyDescent="0.2">
      <c r="A10" s="97" t="s">
        <v>345</v>
      </c>
      <c r="B10" s="79" t="s">
        <v>346</v>
      </c>
      <c r="C10" s="94">
        <f>+'Unallocated Detail'!E209</f>
        <v>1211170.92</v>
      </c>
      <c r="D10" s="94">
        <f>+'Unallocated Detail'!F209</f>
        <v>723606.98</v>
      </c>
      <c r="E10" s="83">
        <v>2</v>
      </c>
      <c r="F10" s="81">
        <f>+C10/H10</f>
        <v>0.62599997653477435</v>
      </c>
      <c r="G10" s="81">
        <f>+D10/H10</f>
        <v>0.37400002346522565</v>
      </c>
      <c r="H10" s="96">
        <f>C10+D10</f>
        <v>1934777.9</v>
      </c>
      <c r="J10" s="152">
        <f t="shared" si="0"/>
        <v>0</v>
      </c>
      <c r="K10" s="152">
        <f t="shared" si="0"/>
        <v>0</v>
      </c>
    </row>
    <row r="11" spans="1:11" ht="15.95" customHeight="1" x14ac:dyDescent="0.2">
      <c r="A11" s="97" t="s">
        <v>345</v>
      </c>
      <c r="B11" s="79" t="s">
        <v>347</v>
      </c>
      <c r="C11" s="94">
        <f>+'Unallocated Detail'!E210</f>
        <v>15115492.33</v>
      </c>
      <c r="D11" s="94">
        <f>+'Unallocated Detail'!F210</f>
        <v>10891162.390000001</v>
      </c>
      <c r="E11" s="83">
        <v>1</v>
      </c>
      <c r="F11" s="81">
        <f>+C11/H11</f>
        <v>0.58121632684943803</v>
      </c>
      <c r="G11" s="81">
        <f>+D11/H11</f>
        <v>0.41878367315056203</v>
      </c>
      <c r="H11" s="96">
        <f>C11+D11</f>
        <v>26006654.719999999</v>
      </c>
      <c r="J11" s="152">
        <f t="shared" si="0"/>
        <v>0</v>
      </c>
      <c r="K11" s="152">
        <f t="shared" si="0"/>
        <v>0</v>
      </c>
    </row>
    <row r="12" spans="1:11" ht="15.95" customHeight="1" x14ac:dyDescent="0.2">
      <c r="A12" s="97" t="s">
        <v>345</v>
      </c>
      <c r="B12" s="139" t="s">
        <v>653</v>
      </c>
      <c r="C12" s="94">
        <f>+'Unallocated Detail'!E211</f>
        <v>0.11</v>
      </c>
      <c r="D12" s="94">
        <f>+'Unallocated Detail'!F211</f>
        <v>0.06</v>
      </c>
      <c r="E12" s="83">
        <v>4</v>
      </c>
      <c r="F12" s="81">
        <f>+C12/H12</f>
        <v>0.6470588235294118</v>
      </c>
      <c r="G12" s="81">
        <f>+D12/H12</f>
        <v>0.35294117647058826</v>
      </c>
      <c r="H12" s="96">
        <f>C12+D12</f>
        <v>0.16999999999999998</v>
      </c>
      <c r="J12" s="152"/>
      <c r="K12" s="152"/>
    </row>
    <row r="13" spans="1:11" ht="15.95" customHeight="1" x14ac:dyDescent="0.2">
      <c r="A13" s="97" t="s">
        <v>345</v>
      </c>
      <c r="B13" s="79" t="s">
        <v>348</v>
      </c>
      <c r="C13" s="84">
        <f>+'Unallocated Detail'!E212</f>
        <v>0</v>
      </c>
      <c r="D13" s="84">
        <f>+'Unallocated Detail'!F212</f>
        <v>0</v>
      </c>
      <c r="E13" s="92">
        <v>1</v>
      </c>
      <c r="F13" s="85"/>
      <c r="G13" s="85"/>
      <c r="H13" s="84">
        <f>C13+D13</f>
        <v>0</v>
      </c>
      <c r="J13" s="152"/>
      <c r="K13" s="152"/>
    </row>
    <row r="14" spans="1:11" ht="15.95" customHeight="1" x14ac:dyDescent="0.2">
      <c r="A14" s="97" t="s">
        <v>345</v>
      </c>
      <c r="B14" s="74" t="s">
        <v>349</v>
      </c>
      <c r="C14" s="94">
        <f>SUM(C9:C13)</f>
        <v>16452826.59</v>
      </c>
      <c r="D14" s="94">
        <f>SUM(D9:D13)</f>
        <v>11705662.290000001</v>
      </c>
      <c r="E14" s="83"/>
      <c r="F14" s="86"/>
      <c r="G14" s="87"/>
      <c r="H14" s="96">
        <f>SUM(H9:H13)</f>
        <v>28158488.879999999</v>
      </c>
      <c r="J14" s="152"/>
      <c r="K14" s="152"/>
    </row>
    <row r="15" spans="1:11" ht="15.95" customHeight="1" x14ac:dyDescent="0.2">
      <c r="A15" s="97" t="s">
        <v>13</v>
      </c>
      <c r="B15" s="74"/>
      <c r="C15" s="94"/>
      <c r="D15" s="94"/>
      <c r="E15" s="83"/>
      <c r="F15" s="87"/>
      <c r="G15" s="87"/>
      <c r="H15" s="96"/>
      <c r="J15" s="152"/>
      <c r="K15" s="152"/>
    </row>
    <row r="16" spans="1:11" ht="15.95" customHeight="1" x14ac:dyDescent="0.2">
      <c r="A16" s="97"/>
      <c r="B16" s="79" t="s">
        <v>350</v>
      </c>
      <c r="C16" s="94">
        <f>+'Unallocated Detail'!E215</f>
        <v>1454810.35</v>
      </c>
      <c r="D16" s="94">
        <f>+'Unallocated Detail'!F215</f>
        <v>1031861.8</v>
      </c>
      <c r="E16" s="83">
        <v>1</v>
      </c>
      <c r="F16" s="81">
        <f>+C16/H16</f>
        <v>0.58504308660070037</v>
      </c>
      <c r="G16" s="81">
        <f>+D16/H16</f>
        <v>0.41495691339929952</v>
      </c>
      <c r="H16" s="96">
        <f t="shared" ref="H16:H22" si="1">C16+D16</f>
        <v>2486672.1500000004</v>
      </c>
      <c r="J16" s="152">
        <f>+C16/$H16-F16</f>
        <v>0</v>
      </c>
      <c r="K16" s="152">
        <f>+D16/$H16-G16</f>
        <v>0</v>
      </c>
    </row>
    <row r="17" spans="1:11" ht="15.95" customHeight="1" x14ac:dyDescent="0.2">
      <c r="A17" s="97" t="s">
        <v>345</v>
      </c>
      <c r="B17" s="79" t="s">
        <v>351</v>
      </c>
      <c r="C17" s="94">
        <f>+'Unallocated Detail'!E216</f>
        <v>1817522.6</v>
      </c>
      <c r="D17" s="94">
        <f>+'Unallocated Detail'!F216</f>
        <v>1309278.8999999999</v>
      </c>
      <c r="E17" s="83">
        <v>1</v>
      </c>
      <c r="F17" s="81">
        <f>+C17/H17</f>
        <v>0.58127214023659646</v>
      </c>
      <c r="G17" s="81">
        <f>+D17/H17</f>
        <v>0.41872785976340354</v>
      </c>
      <c r="H17" s="96">
        <f t="shared" si="1"/>
        <v>3126801.5</v>
      </c>
      <c r="J17" s="152">
        <f>+C17/$H17-F17</f>
        <v>0</v>
      </c>
      <c r="K17" s="152">
        <f>+D17/$H17-G17</f>
        <v>0</v>
      </c>
    </row>
    <row r="18" spans="1:11" ht="15.95" customHeight="1" x14ac:dyDescent="0.2">
      <c r="A18" s="97" t="s">
        <v>345</v>
      </c>
      <c r="B18" s="79" t="s">
        <v>352</v>
      </c>
      <c r="C18" s="94">
        <f>+'Unallocated Detail'!E217</f>
        <v>176.42</v>
      </c>
      <c r="D18" s="94">
        <f>+'Unallocated Detail'!F217</f>
        <v>127.03</v>
      </c>
      <c r="E18" s="83">
        <v>1</v>
      </c>
      <c r="F18" s="81">
        <f>+C18/H18</f>
        <v>0.58138078760916134</v>
      </c>
      <c r="G18" s="81">
        <f>+D18/H18</f>
        <v>0.41861921239083871</v>
      </c>
      <c r="H18" s="96">
        <f t="shared" si="1"/>
        <v>303.45</v>
      </c>
      <c r="J18" s="152"/>
      <c r="K18" s="152"/>
    </row>
    <row r="19" spans="1:11" ht="15.95" customHeight="1" x14ac:dyDescent="0.2">
      <c r="A19" s="97"/>
      <c r="B19" s="79" t="s">
        <v>353</v>
      </c>
      <c r="C19" s="94">
        <f>+'Unallocated Detail'!E218</f>
        <v>0</v>
      </c>
      <c r="D19" s="94">
        <f>+'Unallocated Detail'!F218</f>
        <v>0</v>
      </c>
      <c r="E19" s="83">
        <v>1</v>
      </c>
      <c r="F19" s="81"/>
      <c r="G19" s="81"/>
      <c r="H19" s="96">
        <f t="shared" si="1"/>
        <v>0</v>
      </c>
      <c r="J19" s="152"/>
      <c r="K19" s="152"/>
    </row>
    <row r="20" spans="1:11" ht="15.95" customHeight="1" x14ac:dyDescent="0.2">
      <c r="A20" s="97" t="s">
        <v>345</v>
      </c>
      <c r="B20" s="79" t="s">
        <v>354</v>
      </c>
      <c r="C20" s="94">
        <f>+'Unallocated Detail'!E219</f>
        <v>-93425.82</v>
      </c>
      <c r="D20" s="94">
        <f>+'Unallocated Detail'!F219</f>
        <v>-67295.09</v>
      </c>
      <c r="E20" s="83">
        <v>1</v>
      </c>
      <c r="F20" s="81">
        <f>+C20/H20</f>
        <v>0.581292253758394</v>
      </c>
      <c r="G20" s="81">
        <f>+D20/H20</f>
        <v>0.418707746241606</v>
      </c>
      <c r="H20" s="96">
        <f t="shared" si="1"/>
        <v>-160720.91</v>
      </c>
      <c r="J20" s="152">
        <f>+C20/$H20-F20</f>
        <v>0</v>
      </c>
      <c r="K20" s="152">
        <f>+D20/$H20-G20</f>
        <v>0</v>
      </c>
    </row>
    <row r="21" spans="1:11" ht="15.95" customHeight="1" x14ac:dyDescent="0.2">
      <c r="A21" s="97"/>
      <c r="B21" s="79" t="s">
        <v>355</v>
      </c>
      <c r="C21" s="94">
        <f>+'Unallocated Detail'!E220</f>
        <v>0</v>
      </c>
      <c r="D21" s="94">
        <f>+'Unallocated Detail'!F220</f>
        <v>0</v>
      </c>
      <c r="E21" s="83">
        <v>1</v>
      </c>
      <c r="F21" s="81"/>
      <c r="G21" s="81"/>
      <c r="H21" s="96">
        <f t="shared" si="1"/>
        <v>0</v>
      </c>
      <c r="J21" s="152"/>
      <c r="K21" s="152"/>
    </row>
    <row r="22" spans="1:11" ht="15.95" customHeight="1" x14ac:dyDescent="0.2">
      <c r="A22" s="97"/>
      <c r="B22" s="79" t="s">
        <v>356</v>
      </c>
      <c r="C22" s="84">
        <f>+'Unallocated Detail'!E221</f>
        <v>0</v>
      </c>
      <c r="D22" s="84">
        <f>+'Unallocated Detail'!F221</f>
        <v>0</v>
      </c>
      <c r="E22" s="92">
        <v>1</v>
      </c>
      <c r="F22" s="85"/>
      <c r="G22" s="85"/>
      <c r="H22" s="84">
        <f t="shared" si="1"/>
        <v>0</v>
      </c>
      <c r="J22" s="152"/>
      <c r="K22" s="152"/>
    </row>
    <row r="23" spans="1:11" ht="15.95" customHeight="1" x14ac:dyDescent="0.2">
      <c r="A23" s="97" t="s">
        <v>345</v>
      </c>
      <c r="B23" s="74" t="s">
        <v>349</v>
      </c>
      <c r="C23" s="94">
        <f>SUM(C16:C21)</f>
        <v>3179083.5500000003</v>
      </c>
      <c r="D23" s="94">
        <f>SUM(D16:D21)</f>
        <v>2273972.64</v>
      </c>
      <c r="E23" s="83"/>
      <c r="F23" s="86"/>
      <c r="G23" s="87"/>
      <c r="H23" s="96">
        <f>SUM(H16:H21)</f>
        <v>5453056.1900000004</v>
      </c>
      <c r="J23" s="152"/>
      <c r="K23" s="152"/>
    </row>
    <row r="24" spans="1:11" ht="15.95" customHeight="1" x14ac:dyDescent="0.2">
      <c r="A24" s="97" t="s">
        <v>11</v>
      </c>
      <c r="B24" s="74"/>
      <c r="C24" s="94"/>
      <c r="D24" s="94"/>
      <c r="E24" s="83"/>
      <c r="F24" s="87"/>
      <c r="G24" s="87"/>
      <c r="H24" s="96"/>
      <c r="J24" s="152"/>
      <c r="K24" s="152"/>
    </row>
    <row r="25" spans="1:11" ht="15.95" customHeight="1" x14ac:dyDescent="0.2">
      <c r="A25" s="97"/>
      <c r="B25" s="79" t="s">
        <v>357</v>
      </c>
      <c r="C25" s="94">
        <f>+'Unallocated Detail'!E227</f>
        <v>50625334.409999996</v>
      </c>
      <c r="D25" s="94">
        <f>+'Unallocated Detail'!F227</f>
        <v>25763536.73</v>
      </c>
      <c r="E25" s="83">
        <v>4</v>
      </c>
      <c r="F25" s="81">
        <f t="shared" ref="F25:F37" si="2">+C25/H25</f>
        <v>0.66273180444331403</v>
      </c>
      <c r="G25" s="81">
        <f t="shared" ref="G25:G37" si="3">+D25/H25</f>
        <v>0.33726819555668591</v>
      </c>
      <c r="H25" s="96">
        <f t="shared" ref="H25:H37" si="4">C25+D25</f>
        <v>76388871.140000001</v>
      </c>
      <c r="J25" s="152">
        <f t="shared" ref="J25:J32" si="5">+C25/$H25-F25</f>
        <v>0</v>
      </c>
      <c r="K25" s="152">
        <f t="shared" ref="K25:K32" si="6">+D25/$H25-G25</f>
        <v>0</v>
      </c>
    </row>
    <row r="26" spans="1:11" ht="15.95" customHeight="1" x14ac:dyDescent="0.2">
      <c r="A26" s="97"/>
      <c r="B26" s="79" t="s">
        <v>358</v>
      </c>
      <c r="C26" s="94">
        <f>+'Unallocated Detail'!E228</f>
        <v>6549179.5499999998</v>
      </c>
      <c r="D26" s="94">
        <f>+'Unallocated Detail'!F228</f>
        <v>3332178.95</v>
      </c>
      <c r="E26" s="83">
        <v>4</v>
      </c>
      <c r="F26" s="81">
        <f t="shared" si="2"/>
        <v>0.66278129166146538</v>
      </c>
      <c r="G26" s="81">
        <f t="shared" si="3"/>
        <v>0.33721870833853462</v>
      </c>
      <c r="H26" s="96">
        <f t="shared" si="4"/>
        <v>9881358.5</v>
      </c>
      <c r="J26" s="152">
        <f t="shared" si="5"/>
        <v>0</v>
      </c>
      <c r="K26" s="152">
        <f t="shared" si="6"/>
        <v>0</v>
      </c>
    </row>
    <row r="27" spans="1:11" ht="15.95" customHeight="1" x14ac:dyDescent="0.2">
      <c r="A27" s="97" t="s">
        <v>345</v>
      </c>
      <c r="B27" s="79" t="s">
        <v>359</v>
      </c>
      <c r="C27" s="94">
        <f>+'Unallocated Detail'!E229</f>
        <v>-23896415.629999999</v>
      </c>
      <c r="D27" s="94">
        <f>+'Unallocated Detail'!F229</f>
        <v>-12160841.199999999</v>
      </c>
      <c r="E27" s="83">
        <v>4</v>
      </c>
      <c r="F27" s="81">
        <f t="shared" si="2"/>
        <v>0.66273526415681028</v>
      </c>
      <c r="G27" s="81">
        <f t="shared" si="3"/>
        <v>0.33726473584318978</v>
      </c>
      <c r="H27" s="96">
        <f t="shared" si="4"/>
        <v>-36057256.829999998</v>
      </c>
      <c r="J27" s="152">
        <f t="shared" si="5"/>
        <v>0</v>
      </c>
      <c r="K27" s="152">
        <f t="shared" si="6"/>
        <v>0</v>
      </c>
    </row>
    <row r="28" spans="1:11" ht="15.95" customHeight="1" x14ac:dyDescent="0.2">
      <c r="A28" s="97" t="s">
        <v>345</v>
      </c>
      <c r="B28" s="79" t="s">
        <v>360</v>
      </c>
      <c r="C28" s="94">
        <f>+'Unallocated Detail'!E230</f>
        <v>10857062.23</v>
      </c>
      <c r="D28" s="94">
        <f>+'Unallocated Detail'!F230</f>
        <v>5524309.7400000002</v>
      </c>
      <c r="E28" s="83">
        <v>4</v>
      </c>
      <c r="F28" s="81">
        <f t="shared" si="2"/>
        <v>0.66276879921187704</v>
      </c>
      <c r="G28" s="81">
        <f t="shared" si="3"/>
        <v>0.33723120078812302</v>
      </c>
      <c r="H28" s="96">
        <f t="shared" si="4"/>
        <v>16381371.970000001</v>
      </c>
      <c r="J28" s="152">
        <f t="shared" si="5"/>
        <v>0</v>
      </c>
      <c r="K28" s="152">
        <f t="shared" si="6"/>
        <v>0</v>
      </c>
    </row>
    <row r="29" spans="1:11" ht="15.95" customHeight="1" x14ac:dyDescent="0.2">
      <c r="A29" s="97" t="s">
        <v>345</v>
      </c>
      <c r="B29" s="79" t="s">
        <v>361</v>
      </c>
      <c r="C29" s="94">
        <f>+'Unallocated Detail'!E231</f>
        <v>-326447.52</v>
      </c>
      <c r="D29" s="94">
        <f>+'Unallocated Detail'!F231</f>
        <v>-220867.96</v>
      </c>
      <c r="E29" s="83">
        <v>3</v>
      </c>
      <c r="F29" s="81">
        <f t="shared" si="2"/>
        <v>0.59645219608990419</v>
      </c>
      <c r="G29" s="81">
        <f t="shared" si="3"/>
        <v>0.40354780391009587</v>
      </c>
      <c r="H29" s="96">
        <f t="shared" si="4"/>
        <v>-547315.48</v>
      </c>
      <c r="J29" s="152">
        <f t="shared" si="5"/>
        <v>0</v>
      </c>
      <c r="K29" s="152">
        <f t="shared" si="6"/>
        <v>0</v>
      </c>
    </row>
    <row r="30" spans="1:11" ht="15.95" customHeight="1" x14ac:dyDescent="0.2">
      <c r="A30" s="97" t="s">
        <v>345</v>
      </c>
      <c r="B30" s="79" t="s">
        <v>362</v>
      </c>
      <c r="C30" s="94">
        <f>+'Unallocated Detail'!E232</f>
        <v>3956025.73</v>
      </c>
      <c r="D30" s="94">
        <f>+'Unallocated Detail'!F232</f>
        <v>2849942.34</v>
      </c>
      <c r="E30" s="83">
        <v>1</v>
      </c>
      <c r="F30" s="81">
        <f t="shared" si="2"/>
        <v>0.58125834404627175</v>
      </c>
      <c r="G30" s="81">
        <f t="shared" si="3"/>
        <v>0.41874165595372825</v>
      </c>
      <c r="H30" s="96">
        <f t="shared" si="4"/>
        <v>6805968.0700000003</v>
      </c>
      <c r="J30" s="152">
        <f t="shared" si="5"/>
        <v>0</v>
      </c>
      <c r="K30" s="152">
        <f t="shared" si="6"/>
        <v>0</v>
      </c>
    </row>
    <row r="31" spans="1:11" ht="15.95" customHeight="1" x14ac:dyDescent="0.2">
      <c r="A31" s="97" t="s">
        <v>345</v>
      </c>
      <c r="B31" s="79" t="s">
        <v>363</v>
      </c>
      <c r="C31" s="94">
        <f>+'Unallocated Detail'!E233</f>
        <v>10772470.59</v>
      </c>
      <c r="D31" s="94">
        <f>+'Unallocated Detail'!F233</f>
        <v>6017626.4900000002</v>
      </c>
      <c r="E31" s="83">
        <v>5</v>
      </c>
      <c r="F31" s="81">
        <f t="shared" si="2"/>
        <v>0.6415966827751064</v>
      </c>
      <c r="G31" s="81">
        <f t="shared" si="3"/>
        <v>0.35840331722489366</v>
      </c>
      <c r="H31" s="96">
        <f t="shared" si="4"/>
        <v>16790097.079999998</v>
      </c>
      <c r="J31" s="152">
        <f t="shared" si="5"/>
        <v>0</v>
      </c>
      <c r="K31" s="152">
        <f t="shared" si="6"/>
        <v>0</v>
      </c>
    </row>
    <row r="32" spans="1:11" ht="15.95" customHeight="1" x14ac:dyDescent="0.2">
      <c r="A32" s="97"/>
      <c r="B32" s="79" t="s">
        <v>364</v>
      </c>
      <c r="C32" s="94">
        <f>+'Unallocated Detail'!E234</f>
        <v>413800.51</v>
      </c>
      <c r="D32" s="94">
        <f>+'Unallocated Detail'!F234</f>
        <v>210260.12</v>
      </c>
      <c r="E32" s="83">
        <v>4</v>
      </c>
      <c r="F32" s="81">
        <f t="shared" si="2"/>
        <v>0.66307741605170645</v>
      </c>
      <c r="G32" s="81">
        <f t="shared" si="3"/>
        <v>0.33692258394829361</v>
      </c>
      <c r="H32" s="96">
        <f t="shared" si="4"/>
        <v>624060.63</v>
      </c>
      <c r="J32" s="152">
        <f t="shared" si="5"/>
        <v>0</v>
      </c>
      <c r="K32" s="152">
        <f t="shared" si="6"/>
        <v>0</v>
      </c>
    </row>
    <row r="33" spans="1:11" ht="15.95" customHeight="1" x14ac:dyDescent="0.2">
      <c r="A33" s="97" t="s">
        <v>345</v>
      </c>
      <c r="B33" s="79" t="s">
        <v>365</v>
      </c>
      <c r="C33" s="94">
        <f>+'Unallocated Detail'!E235</f>
        <v>0</v>
      </c>
      <c r="D33" s="94">
        <f>+'Unallocated Detail'!F235</f>
        <v>0</v>
      </c>
      <c r="E33" s="83">
        <v>4</v>
      </c>
      <c r="F33" s="81"/>
      <c r="G33" s="81"/>
      <c r="H33" s="96">
        <f t="shared" si="4"/>
        <v>0</v>
      </c>
      <c r="J33" s="152"/>
      <c r="K33" s="152"/>
    </row>
    <row r="34" spans="1:11" ht="15.95" customHeight="1" x14ac:dyDescent="0.2">
      <c r="A34" s="97" t="s">
        <v>345</v>
      </c>
      <c r="B34" s="79" t="s">
        <v>366</v>
      </c>
      <c r="C34" s="94">
        <f>+'Unallocated Detail'!E236</f>
        <v>5920492.0300000003</v>
      </c>
      <c r="D34" s="94">
        <f>+'Unallocated Detail'!F236</f>
        <v>3012400.23</v>
      </c>
      <c r="E34" s="83">
        <v>4</v>
      </c>
      <c r="F34" s="81">
        <f t="shared" si="2"/>
        <v>0.66277436889180619</v>
      </c>
      <c r="G34" s="81">
        <f t="shared" si="3"/>
        <v>0.33722563110819387</v>
      </c>
      <c r="H34" s="96">
        <f t="shared" si="4"/>
        <v>8932892.2599999998</v>
      </c>
      <c r="J34" s="152">
        <f>+C34/$H34-F34</f>
        <v>0</v>
      </c>
      <c r="K34" s="152">
        <f>+D34/$H34-G34</f>
        <v>0</v>
      </c>
    </row>
    <row r="35" spans="1:11" ht="15.95" customHeight="1" x14ac:dyDescent="0.2">
      <c r="A35" s="97" t="s">
        <v>345</v>
      </c>
      <c r="B35" s="79" t="s">
        <v>367</v>
      </c>
      <c r="C35" s="94">
        <f>+'Unallocated Detail'!E237</f>
        <v>6654692.8745449996</v>
      </c>
      <c r="D35" s="94">
        <f>+'Unallocated Detail'!F237</f>
        <v>3386442.0154550001</v>
      </c>
      <c r="E35" s="83">
        <v>4</v>
      </c>
      <c r="F35" s="81">
        <f t="shared" si="2"/>
        <v>0.66274310099871581</v>
      </c>
      <c r="G35" s="81">
        <f t="shared" si="3"/>
        <v>0.33725689900128408</v>
      </c>
      <c r="H35" s="96">
        <f t="shared" si="4"/>
        <v>10041134.890000001</v>
      </c>
      <c r="J35" s="152">
        <f>+C35/$H35-F35</f>
        <v>0</v>
      </c>
      <c r="K35" s="152">
        <f>+D35/$H35-G35</f>
        <v>0</v>
      </c>
    </row>
    <row r="36" spans="1:11" ht="15.95" customHeight="1" x14ac:dyDescent="0.2">
      <c r="A36" s="97"/>
      <c r="B36" s="79" t="s">
        <v>368</v>
      </c>
      <c r="C36" s="94">
        <f>+'Unallocated Detail'!E238</f>
        <v>0</v>
      </c>
      <c r="D36" s="94">
        <f>+'Unallocated Detail'!F238</f>
        <v>0</v>
      </c>
      <c r="E36" s="83">
        <v>4</v>
      </c>
      <c r="F36" s="81"/>
      <c r="G36" s="81"/>
      <c r="H36" s="96">
        <f t="shared" si="4"/>
        <v>0</v>
      </c>
      <c r="J36" s="152"/>
      <c r="K36" s="152"/>
    </row>
    <row r="37" spans="1:11" ht="15.95" customHeight="1" x14ac:dyDescent="0.2">
      <c r="A37" s="97"/>
      <c r="B37" s="79" t="s">
        <v>369</v>
      </c>
      <c r="C37" s="84">
        <f>+'Unallocated Detail'!E239</f>
        <v>15793984.15</v>
      </c>
      <c r="D37" s="84">
        <f>+'Unallocated Detail'!F239</f>
        <v>8035733.2000000002</v>
      </c>
      <c r="E37" s="92">
        <v>4</v>
      </c>
      <c r="F37" s="85">
        <f t="shared" si="2"/>
        <v>0.66278520714388578</v>
      </c>
      <c r="G37" s="85">
        <f t="shared" si="3"/>
        <v>0.33721479285611416</v>
      </c>
      <c r="H37" s="84">
        <f t="shared" si="4"/>
        <v>23829717.350000001</v>
      </c>
      <c r="J37" s="152">
        <f>+C37/$H37-F37</f>
        <v>0</v>
      </c>
      <c r="K37" s="152">
        <f>+D37/$H37-G37</f>
        <v>0</v>
      </c>
    </row>
    <row r="38" spans="1:11" ht="15.95" customHeight="1" x14ac:dyDescent="0.2">
      <c r="A38" s="97" t="s">
        <v>345</v>
      </c>
      <c r="B38" s="74" t="s">
        <v>349</v>
      </c>
      <c r="C38" s="94">
        <f>SUM(C25:C37)</f>
        <v>87320178.92454499</v>
      </c>
      <c r="D38" s="94">
        <f>SUM(D25:D37)</f>
        <v>45750720.655455001</v>
      </c>
      <c r="E38" s="83"/>
      <c r="F38" s="86"/>
      <c r="G38" s="87"/>
      <c r="H38" s="96">
        <f>SUM(H25:H37)</f>
        <v>133070899.58000001</v>
      </c>
      <c r="J38" s="152"/>
      <c r="K38" s="152"/>
    </row>
    <row r="39" spans="1:11" ht="15.95" customHeight="1" x14ac:dyDescent="0.2">
      <c r="A39" s="97" t="s">
        <v>370</v>
      </c>
      <c r="B39" s="74"/>
      <c r="C39" s="94"/>
      <c r="D39" s="94"/>
      <c r="E39" s="83"/>
      <c r="F39" s="87"/>
      <c r="G39" s="87"/>
      <c r="H39" s="96"/>
      <c r="J39" s="152"/>
      <c r="K39" s="152"/>
    </row>
    <row r="40" spans="1:11" ht="15.95" customHeight="1" x14ac:dyDescent="0.2">
      <c r="A40" s="97"/>
      <c r="B40" s="79" t="s">
        <v>371</v>
      </c>
      <c r="C40" s="94">
        <f>+'Unallocated Detail'!E245</f>
        <v>18271432.109999999</v>
      </c>
      <c r="D40" s="94">
        <f>+'Unallocated Detail'!F245</f>
        <v>9297389.75</v>
      </c>
      <c r="E40" s="83">
        <v>4</v>
      </c>
      <c r="F40" s="81">
        <f>+C40/H40</f>
        <v>0.66275708852507342</v>
      </c>
      <c r="G40" s="81">
        <f>+D40/H40</f>
        <v>0.33724291147492658</v>
      </c>
      <c r="H40" s="96">
        <f>C40+D40</f>
        <v>27568821.859999999</v>
      </c>
      <c r="J40" s="152">
        <f>+C40/$H40-F40</f>
        <v>0</v>
      </c>
      <c r="K40" s="152">
        <f>+D40/$H40-G40</f>
        <v>0</v>
      </c>
    </row>
    <row r="41" spans="1:11" ht="15.95" customHeight="1" x14ac:dyDescent="0.2">
      <c r="A41" s="97"/>
      <c r="B41" s="88" t="s">
        <v>372</v>
      </c>
      <c r="C41" s="84">
        <f>+'Unallocated Detail'!E246</f>
        <v>35363.67</v>
      </c>
      <c r="D41" s="84">
        <f>+'Unallocated Detail'!F246</f>
        <v>17995.29</v>
      </c>
      <c r="E41" s="92">
        <v>4</v>
      </c>
      <c r="F41" s="85">
        <f>+C41/H41</f>
        <v>0.6627503609515627</v>
      </c>
      <c r="G41" s="85">
        <f>+D41/H41</f>
        <v>0.33724963904843724</v>
      </c>
      <c r="H41" s="84">
        <f>C41+D41</f>
        <v>53358.96</v>
      </c>
      <c r="J41" s="152">
        <f>+C41/$H41-F41</f>
        <v>0</v>
      </c>
      <c r="K41" s="152">
        <f>+D41/$H41-G41</f>
        <v>0</v>
      </c>
    </row>
    <row r="42" spans="1:11" ht="15.95" customHeight="1" x14ac:dyDescent="0.2">
      <c r="A42" s="97"/>
      <c r="B42" s="74" t="s">
        <v>349</v>
      </c>
      <c r="C42" s="94">
        <f>SUM(C40:C41)</f>
        <v>18306795.780000001</v>
      </c>
      <c r="D42" s="94">
        <f>SUM(D40:D41)</f>
        <v>9315385.0399999991</v>
      </c>
      <c r="E42" s="83"/>
      <c r="F42" s="87"/>
      <c r="G42" s="87"/>
      <c r="H42" s="96">
        <f>SUM(H40:H41)</f>
        <v>27622180.82</v>
      </c>
      <c r="J42" s="152"/>
      <c r="K42" s="152"/>
    </row>
    <row r="43" spans="1:11" ht="15.95" customHeight="1" x14ac:dyDescent="0.2">
      <c r="A43" s="97" t="s">
        <v>9</v>
      </c>
      <c r="B43" s="79"/>
      <c r="C43" s="94"/>
      <c r="D43" s="94"/>
      <c r="E43" s="83"/>
      <c r="F43" s="87"/>
      <c r="G43" s="87"/>
      <c r="H43" s="96"/>
      <c r="J43" s="152"/>
      <c r="K43" s="152"/>
    </row>
    <row r="44" spans="1:11" ht="15.95" customHeight="1" x14ac:dyDescent="0.2">
      <c r="A44" s="97"/>
      <c r="B44" s="79" t="s">
        <v>373</v>
      </c>
      <c r="C44" s="94">
        <f>+'Unallocated Detail'!E249</f>
        <v>68083655.165454999</v>
      </c>
      <c r="D44" s="94">
        <f>+'Unallocated Detail'!F249</f>
        <v>34642359.534545004</v>
      </c>
      <c r="E44" s="83">
        <v>4</v>
      </c>
      <c r="F44" s="81">
        <f>+C44/H44</f>
        <v>0.66276936143474274</v>
      </c>
      <c r="G44" s="81">
        <f>+D44/H44</f>
        <v>0.33723063856525726</v>
      </c>
      <c r="H44" s="96">
        <f>C44+D44</f>
        <v>102726014.7</v>
      </c>
      <c r="J44" s="152">
        <f>+C44/$H44-F44</f>
        <v>0</v>
      </c>
      <c r="K44" s="152">
        <f>+D44/$H44-G44</f>
        <v>0</v>
      </c>
    </row>
    <row r="45" spans="1:11" ht="15.95" customHeight="1" x14ac:dyDescent="0.2">
      <c r="A45" s="97"/>
      <c r="B45" s="79" t="s">
        <v>374</v>
      </c>
      <c r="C45" s="94">
        <f>+'Unallocated Detail'!E250</f>
        <v>0</v>
      </c>
      <c r="D45" s="94">
        <f>+'Unallocated Detail'!F250</f>
        <v>0</v>
      </c>
      <c r="E45" s="83">
        <v>4</v>
      </c>
      <c r="F45" s="81"/>
      <c r="G45" s="81"/>
      <c r="H45" s="96">
        <f>C45+D45</f>
        <v>0</v>
      </c>
      <c r="J45" s="152"/>
      <c r="K45" s="152"/>
    </row>
    <row r="46" spans="1:11" ht="15.95" customHeight="1" x14ac:dyDescent="0.2">
      <c r="A46" s="97"/>
      <c r="B46" s="88" t="s">
        <v>375</v>
      </c>
      <c r="C46" s="84">
        <f>+'Unallocated Detail'!E251</f>
        <v>12308.61</v>
      </c>
      <c r="D46" s="84">
        <f>+'Unallocated Detail'!F251</f>
        <v>6262.04</v>
      </c>
      <c r="E46" s="92">
        <v>4</v>
      </c>
      <c r="F46" s="85">
        <f>+C46/H46</f>
        <v>0.66279909426972128</v>
      </c>
      <c r="G46" s="85">
        <f>+D46/H46</f>
        <v>0.33720090573027867</v>
      </c>
      <c r="H46" s="96">
        <f>C46+D46</f>
        <v>18570.650000000001</v>
      </c>
      <c r="J46" s="152">
        <f>+C46/$H46-F46</f>
        <v>0</v>
      </c>
      <c r="K46" s="152">
        <f>+D46/$H46-G46</f>
        <v>0</v>
      </c>
    </row>
    <row r="47" spans="1:11" ht="15.95" customHeight="1" x14ac:dyDescent="0.2">
      <c r="A47" s="97" t="s">
        <v>345</v>
      </c>
      <c r="B47" s="74" t="s">
        <v>349</v>
      </c>
      <c r="C47" s="94">
        <f>SUM(C44:C46)</f>
        <v>68095963.775454998</v>
      </c>
      <c r="D47" s="94">
        <f>SUM(D44:D46)</f>
        <v>34648621.574545003</v>
      </c>
      <c r="E47" s="83"/>
      <c r="F47" s="87"/>
      <c r="G47" s="87"/>
      <c r="H47" s="89">
        <f>SUM(H44:H46)</f>
        <v>102744585.35000001</v>
      </c>
      <c r="J47" s="152"/>
      <c r="K47" s="152"/>
    </row>
    <row r="48" spans="1:11" ht="15.95" customHeight="1" x14ac:dyDescent="0.2">
      <c r="A48" s="97" t="s">
        <v>659</v>
      </c>
      <c r="B48" s="91"/>
      <c r="C48" s="94"/>
      <c r="D48" s="94"/>
      <c r="E48" s="83"/>
      <c r="F48" s="87"/>
      <c r="G48" s="87"/>
      <c r="H48" s="96"/>
      <c r="J48" s="152"/>
      <c r="K48" s="152"/>
    </row>
    <row r="49" spans="1:11" ht="15.95" customHeight="1" x14ac:dyDescent="0.2">
      <c r="A49" s="97"/>
      <c r="B49" s="88" t="s">
        <v>660</v>
      </c>
      <c r="C49" s="84">
        <f>+'Unallocated Detail'!E258</f>
        <v>-5517387.0300000003</v>
      </c>
      <c r="D49" s="84">
        <f>+'Unallocated Detail'!F258</f>
        <v>-2807000.97</v>
      </c>
      <c r="E49" s="92">
        <v>4</v>
      </c>
      <c r="F49" s="85">
        <f>+C49/H49</f>
        <v>0.66279791739645011</v>
      </c>
      <c r="G49" s="85">
        <f>+D49/H49</f>
        <v>0.33720208260355</v>
      </c>
      <c r="H49" s="96">
        <f>C49+D49</f>
        <v>-8324388</v>
      </c>
      <c r="J49" s="152">
        <f>+C49/$H49-F49</f>
        <v>0</v>
      </c>
      <c r="K49" s="152">
        <f>+D49/$H49-G49</f>
        <v>0</v>
      </c>
    </row>
    <row r="50" spans="1:11" ht="15.95" customHeight="1" x14ac:dyDescent="0.2">
      <c r="A50" s="97" t="s">
        <v>345</v>
      </c>
      <c r="B50" s="74" t="s">
        <v>349</v>
      </c>
      <c r="C50" s="94">
        <f>C49</f>
        <v>-5517387.0300000003</v>
      </c>
      <c r="D50" s="94">
        <f>D49</f>
        <v>-2807000.97</v>
      </c>
      <c r="E50" s="83"/>
      <c r="F50" s="87"/>
      <c r="G50" s="87"/>
      <c r="H50" s="89">
        <f>SUM(H49)</f>
        <v>-8324388</v>
      </c>
      <c r="J50" s="152"/>
      <c r="K50" s="152"/>
    </row>
    <row r="51" spans="1:11" ht="15.95" customHeight="1" x14ac:dyDescent="0.2">
      <c r="A51" s="97"/>
      <c r="B51" s="74"/>
      <c r="C51" s="94"/>
      <c r="D51" s="94"/>
      <c r="E51" s="83"/>
      <c r="F51" s="87"/>
      <c r="G51" s="87"/>
      <c r="H51" s="96"/>
      <c r="J51" s="152"/>
      <c r="K51" s="152"/>
    </row>
    <row r="52" spans="1:11" ht="15.95" customHeight="1" x14ac:dyDescent="0.2">
      <c r="A52" s="97" t="s">
        <v>679</v>
      </c>
      <c r="B52" s="91"/>
      <c r="C52" s="94"/>
      <c r="D52" s="94"/>
      <c r="E52" s="83"/>
      <c r="F52" s="87"/>
      <c r="G52" s="87"/>
      <c r="H52" s="96"/>
      <c r="J52" s="152"/>
      <c r="K52" s="152"/>
    </row>
    <row r="53" spans="1:11" ht="15.95" customHeight="1" x14ac:dyDescent="0.2">
      <c r="A53" s="97"/>
      <c r="B53" s="88" t="s">
        <v>680</v>
      </c>
      <c r="C53" s="84">
        <f>+'Unallocated Detail'!E267</f>
        <v>4616212.1399999997</v>
      </c>
      <c r="D53" s="84">
        <f>+'Unallocated Detail'!F267</f>
        <v>2498645.66</v>
      </c>
      <c r="E53" s="92">
        <v>4</v>
      </c>
      <c r="F53" s="85">
        <f>+C53/H53</f>
        <v>0.64881298681752986</v>
      </c>
      <c r="G53" s="85">
        <f>+D53/H53</f>
        <v>0.35118701318247009</v>
      </c>
      <c r="H53" s="96">
        <f>C53+D53</f>
        <v>7114857.7999999998</v>
      </c>
      <c r="J53" s="152">
        <f>+C53/$H53-F53</f>
        <v>0</v>
      </c>
      <c r="K53" s="152">
        <f>+D53/$H53-G53</f>
        <v>0</v>
      </c>
    </row>
    <row r="54" spans="1:11" ht="15.95" customHeight="1" x14ac:dyDescent="0.2">
      <c r="A54" s="97" t="s">
        <v>345</v>
      </c>
      <c r="B54" s="74" t="s">
        <v>349</v>
      </c>
      <c r="C54" s="94">
        <f>C53</f>
        <v>4616212.1399999997</v>
      </c>
      <c r="D54" s="94">
        <f>D53</f>
        <v>2498645.66</v>
      </c>
      <c r="E54" s="83"/>
      <c r="F54" s="87"/>
      <c r="G54" s="87"/>
      <c r="H54" s="89">
        <f>SUM(H53)</f>
        <v>7114857.7999999998</v>
      </c>
      <c r="J54" s="152"/>
      <c r="K54" s="152"/>
    </row>
    <row r="55" spans="1:11" ht="15.95" customHeight="1" x14ac:dyDescent="0.2">
      <c r="A55" s="97"/>
      <c r="B55" s="74"/>
      <c r="C55" s="94"/>
      <c r="D55" s="94"/>
      <c r="E55" s="83"/>
      <c r="F55" s="87"/>
      <c r="G55" s="87"/>
      <c r="H55" s="96"/>
      <c r="J55" s="152"/>
      <c r="K55" s="152"/>
    </row>
    <row r="56" spans="1:11" ht="15.95" customHeight="1" x14ac:dyDescent="0.2">
      <c r="A56" s="93" t="s">
        <v>681</v>
      </c>
      <c r="B56" s="91"/>
      <c r="C56" s="94"/>
      <c r="D56" s="94"/>
      <c r="E56" s="95"/>
      <c r="F56" s="95"/>
      <c r="G56" s="95"/>
      <c r="H56" s="96"/>
      <c r="J56" s="152"/>
      <c r="K56" s="152"/>
    </row>
    <row r="57" spans="1:11" ht="15.95" customHeight="1" x14ac:dyDescent="0.2">
      <c r="A57" s="93"/>
      <c r="B57" s="88" t="s">
        <v>682</v>
      </c>
      <c r="C57" s="84">
        <v>0</v>
      </c>
      <c r="D57" s="84">
        <v>0</v>
      </c>
      <c r="E57" s="92">
        <v>4</v>
      </c>
      <c r="F57" s="85"/>
      <c r="G57" s="85"/>
      <c r="H57" s="90">
        <v>0</v>
      </c>
      <c r="J57" s="152"/>
      <c r="K57" s="152"/>
    </row>
    <row r="58" spans="1:11" ht="15.95" customHeight="1" x14ac:dyDescent="0.2">
      <c r="A58" s="93"/>
      <c r="B58" s="74" t="s">
        <v>349</v>
      </c>
      <c r="C58" s="94">
        <f>SUM(C57)</f>
        <v>0</v>
      </c>
      <c r="D58" s="94">
        <f>SUM(D57)</f>
        <v>0</v>
      </c>
      <c r="E58" s="83"/>
      <c r="F58" s="87"/>
      <c r="G58" s="87"/>
      <c r="H58" s="96">
        <f>SUM(H57)</f>
        <v>0</v>
      </c>
      <c r="J58" s="152"/>
      <c r="K58" s="152"/>
    </row>
    <row r="59" spans="1:11" ht="15.95" customHeight="1" x14ac:dyDescent="0.2">
      <c r="A59" s="93"/>
      <c r="B59" s="91"/>
      <c r="C59" s="94"/>
      <c r="D59" s="94"/>
      <c r="E59" s="83"/>
      <c r="F59" s="87"/>
      <c r="G59" s="87"/>
      <c r="H59" s="96"/>
      <c r="J59" s="152"/>
      <c r="K59" s="152"/>
    </row>
    <row r="60" spans="1:11" ht="15.95" customHeight="1" x14ac:dyDescent="0.2">
      <c r="A60" s="97" t="s">
        <v>683</v>
      </c>
      <c r="B60" s="74"/>
      <c r="C60" s="94"/>
      <c r="D60" s="94"/>
      <c r="E60" s="83"/>
      <c r="F60" s="87"/>
      <c r="G60" s="87"/>
      <c r="H60" s="96"/>
      <c r="J60" s="152"/>
      <c r="K60" s="152"/>
    </row>
    <row r="61" spans="1:11" ht="15.95" customHeight="1" x14ac:dyDescent="0.2">
      <c r="A61" s="97"/>
      <c r="B61" s="88" t="s">
        <v>684</v>
      </c>
      <c r="C61" s="94">
        <f>+'Unallocated Detail'!E275</f>
        <v>0</v>
      </c>
      <c r="D61" s="94">
        <f>+'Unallocated Detail'!F275</f>
        <v>0</v>
      </c>
      <c r="E61" s="83">
        <v>4</v>
      </c>
      <c r="F61" s="81"/>
      <c r="G61" s="81"/>
      <c r="H61" s="96">
        <f>C61+D61</f>
        <v>0</v>
      </c>
      <c r="J61" s="152"/>
      <c r="K61" s="152"/>
    </row>
    <row r="62" spans="1:11" ht="15.95" customHeight="1" x14ac:dyDescent="0.2">
      <c r="A62" s="97"/>
      <c r="B62" s="88" t="s">
        <v>685</v>
      </c>
      <c r="C62" s="84">
        <v>0</v>
      </c>
      <c r="D62" s="84">
        <v>0</v>
      </c>
      <c r="E62" s="98">
        <v>4</v>
      </c>
      <c r="F62" s="85"/>
      <c r="G62" s="85"/>
      <c r="H62" s="84">
        <f>C62+D62</f>
        <v>0</v>
      </c>
      <c r="J62" s="152"/>
      <c r="K62" s="152"/>
    </row>
    <row r="63" spans="1:11" ht="15.95" customHeight="1" x14ac:dyDescent="0.2">
      <c r="A63" s="99" t="s">
        <v>345</v>
      </c>
      <c r="B63" s="100" t="s">
        <v>349</v>
      </c>
      <c r="C63" s="84">
        <f>SUM(C61:C62)</f>
        <v>0</v>
      </c>
      <c r="D63" s="84">
        <f>SUM(D61:D62)</f>
        <v>0</v>
      </c>
      <c r="E63" s="92"/>
      <c r="F63" s="101"/>
      <c r="G63" s="101"/>
      <c r="H63" s="84">
        <f>SUM(H61:H62)</f>
        <v>0</v>
      </c>
    </row>
    <row r="64" spans="1:11" ht="15.95" customHeight="1" x14ac:dyDescent="0.2">
      <c r="A64" s="97"/>
      <c r="B64" s="74"/>
      <c r="C64" s="94"/>
      <c r="D64" s="94"/>
      <c r="E64" s="102"/>
      <c r="F64" s="87"/>
      <c r="G64" s="87"/>
      <c r="H64" s="96"/>
    </row>
    <row r="65" spans="1:8" ht="15.95" customHeight="1" x14ac:dyDescent="0.35">
      <c r="A65" s="99" t="s">
        <v>376</v>
      </c>
      <c r="B65" s="100"/>
      <c r="C65" s="103">
        <f>C63+C58+C54+C50+C47+C42+C38+C23+C14</f>
        <v>192453673.72999999</v>
      </c>
      <c r="D65" s="103">
        <f>D63+D58+D54+D50+D47+D42+D38+D23+D14</f>
        <v>103386006.89000002</v>
      </c>
      <c r="E65" s="104"/>
      <c r="F65" s="104"/>
      <c r="G65" s="105"/>
      <c r="H65" s="103">
        <f>H63+H58+H54+H50+H47+H42+H38+H23+H14</f>
        <v>295839680.62</v>
      </c>
    </row>
    <row r="66" spans="1:8" ht="15.95" customHeight="1" x14ac:dyDescent="0.2">
      <c r="C66" s="106"/>
      <c r="D66" s="106"/>
      <c r="E66" s="106"/>
      <c r="F66" s="106"/>
    </row>
    <row r="67" spans="1:8" ht="15.95" customHeight="1" x14ac:dyDescent="0.2"/>
    <row r="68" spans="1:8" x14ac:dyDescent="0.2">
      <c r="A68" s="153"/>
      <c r="B68" s="107" t="s">
        <v>377</v>
      </c>
      <c r="C68" s="144" t="s">
        <v>30</v>
      </c>
      <c r="D68" s="144" t="s">
        <v>29</v>
      </c>
      <c r="E68" s="143" t="s">
        <v>691</v>
      </c>
      <c r="F68" s="144" t="s">
        <v>30</v>
      </c>
      <c r="G68" s="144" t="s">
        <v>29</v>
      </c>
      <c r="H68" s="143" t="s">
        <v>694</v>
      </c>
    </row>
    <row r="69" spans="1:8" x14ac:dyDescent="0.2">
      <c r="A69" s="108">
        <v>1</v>
      </c>
      <c r="B69" s="109" t="s">
        <v>378</v>
      </c>
      <c r="C69" s="111">
        <v>0.58079999999999998</v>
      </c>
      <c r="D69" s="112">
        <v>0.41920000000000002</v>
      </c>
      <c r="E69" s="112">
        <f>SUM(C69,D69)</f>
        <v>1</v>
      </c>
      <c r="F69" s="111">
        <v>0.58140000000000003</v>
      </c>
      <c r="G69" s="112">
        <v>0.41860000000000003</v>
      </c>
      <c r="H69" s="112">
        <f>SUM(F69,G69)</f>
        <v>1</v>
      </c>
    </row>
    <row r="70" spans="1:8" x14ac:dyDescent="0.2">
      <c r="A70" s="108">
        <v>2</v>
      </c>
      <c r="B70" s="109" t="s">
        <v>379</v>
      </c>
      <c r="C70" s="114">
        <v>0.626</v>
      </c>
      <c r="D70" s="115">
        <v>0.374</v>
      </c>
      <c r="E70" s="115">
        <f>SUM(C70,D70)</f>
        <v>1</v>
      </c>
      <c r="F70" s="114">
        <v>0.626</v>
      </c>
      <c r="G70" s="115">
        <v>0.374</v>
      </c>
      <c r="H70" s="115">
        <f>SUM(F70,G70)</f>
        <v>1</v>
      </c>
    </row>
    <row r="71" spans="1:8" x14ac:dyDescent="0.2">
      <c r="A71" s="108">
        <v>3</v>
      </c>
      <c r="B71" s="110" t="s">
        <v>380</v>
      </c>
      <c r="C71" s="114">
        <v>0.60089999999999999</v>
      </c>
      <c r="D71" s="115">
        <v>0.39910000000000001</v>
      </c>
      <c r="E71" s="115">
        <f>SUM(C71,D71)</f>
        <v>1</v>
      </c>
      <c r="F71" s="114">
        <v>0.5958</v>
      </c>
      <c r="G71" s="115">
        <v>0.4042</v>
      </c>
      <c r="H71" s="115">
        <f>SUM(F71,G71)</f>
        <v>1</v>
      </c>
    </row>
    <row r="72" spans="1:8" x14ac:dyDescent="0.2">
      <c r="A72" s="108">
        <v>4</v>
      </c>
      <c r="B72" s="109" t="s">
        <v>381</v>
      </c>
      <c r="C72" s="114">
        <v>0.66349999999999998</v>
      </c>
      <c r="D72" s="115">
        <v>0.33650000000000002</v>
      </c>
      <c r="E72" s="115">
        <f>SUM(C72,D72)</f>
        <v>1</v>
      </c>
      <c r="F72" s="114">
        <v>0.66249999999999998</v>
      </c>
      <c r="G72" s="115">
        <v>0.33750000000000002</v>
      </c>
      <c r="H72" s="115">
        <f>SUM(F72,G72)</f>
        <v>1</v>
      </c>
    </row>
    <row r="73" spans="1:8" x14ac:dyDescent="0.2">
      <c r="A73" s="98">
        <v>5</v>
      </c>
      <c r="B73" s="116" t="s">
        <v>382</v>
      </c>
      <c r="C73" s="117">
        <v>0.69820000000000004</v>
      </c>
      <c r="D73" s="118">
        <v>0.30180000000000001</v>
      </c>
      <c r="E73" s="118">
        <f>SUM(C73,D73)</f>
        <v>1</v>
      </c>
      <c r="F73" s="117">
        <v>0.70930000000000004</v>
      </c>
      <c r="G73" s="118">
        <v>0.29070000000000001</v>
      </c>
      <c r="H73" s="118">
        <f>SUM(F73,G73)</f>
        <v>1</v>
      </c>
    </row>
    <row r="74" spans="1:8" ht="11.25" customHeight="1" x14ac:dyDescent="0.2">
      <c r="C74" s="106"/>
      <c r="D74" s="106"/>
      <c r="E74" s="106"/>
      <c r="F74" s="106"/>
    </row>
    <row r="75" spans="1:8" ht="15.95" customHeight="1" x14ac:dyDescent="0.2">
      <c r="A75" s="119"/>
      <c r="C75" s="113"/>
      <c r="D75" s="113"/>
      <c r="E75" s="113"/>
      <c r="F75" s="113"/>
      <c r="G75" s="113"/>
      <c r="H75" s="113"/>
    </row>
    <row r="76" spans="1:8" ht="15.95" customHeight="1" x14ac:dyDescent="0.2">
      <c r="C76" s="113"/>
      <c r="D76" s="113"/>
      <c r="E76" s="113"/>
      <c r="F76" s="113"/>
      <c r="G76" s="113"/>
      <c r="H76" s="11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A56" sqref="A56"/>
      <selection pane="topRight" activeCell="A56" sqref="A56"/>
      <selection pane="bottomLeft" activeCell="A56" sqref="A56"/>
      <selection pane="bottomRight" activeCell="B7" sqref="B7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0" customWidth="1"/>
    <col min="3" max="3" width="13.140625" style="40" bestFit="1" customWidth="1"/>
    <col min="4" max="4" width="13.710937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3.140625" style="40" hidden="1" customWidth="1" outlineLevel="1"/>
    <col min="9" max="9" width="17.28515625" style="40" customWidth="1" collapsed="1"/>
    <col min="10" max="10" width="32.140625" style="121" hidden="1" customWidth="1" outlineLevel="1"/>
    <col min="11" max="11" width="15.7109375" style="4" bestFit="1" customWidth="1" collapsed="1"/>
    <col min="12" max="12" width="14.5703125" style="4" customWidth="1"/>
    <col min="13" max="16384" width="9.140625" style="4"/>
  </cols>
  <sheetData>
    <row r="1" spans="1:10" x14ac:dyDescent="0.25">
      <c r="A1" s="69" t="s">
        <v>330</v>
      </c>
      <c r="B1" s="69"/>
      <c r="C1" s="69"/>
      <c r="D1" s="69"/>
      <c r="E1" s="69"/>
      <c r="F1" s="69"/>
      <c r="G1" s="69"/>
      <c r="H1" s="69"/>
      <c r="I1" s="69"/>
      <c r="J1" s="146"/>
    </row>
    <row r="2" spans="1:10" x14ac:dyDescent="0.25">
      <c r="A2" s="69" t="s">
        <v>339</v>
      </c>
      <c r="B2" s="69"/>
      <c r="C2" s="69"/>
      <c r="D2" s="69"/>
      <c r="E2" s="69"/>
      <c r="F2" s="69"/>
      <c r="G2" s="69"/>
      <c r="H2" s="69"/>
      <c r="I2" s="69"/>
      <c r="J2" s="146"/>
    </row>
    <row r="3" spans="1:10" x14ac:dyDescent="0.25">
      <c r="A3" s="39" t="str">
        <f>Allocated!A3</f>
        <v>FOR THE 12 MONTHS ENDED SEPTEMBER 30, 2021</v>
      </c>
      <c r="B3" s="69"/>
      <c r="C3" s="69"/>
      <c r="D3" s="69"/>
      <c r="E3" s="69"/>
      <c r="F3" s="69"/>
      <c r="G3" s="69"/>
      <c r="H3" s="69"/>
      <c r="I3" s="69"/>
      <c r="J3" s="146"/>
    </row>
    <row r="4" spans="1:10" x14ac:dyDescent="0.25">
      <c r="A4" s="120"/>
      <c r="B4" s="158"/>
      <c r="C4" s="158"/>
      <c r="D4" s="158"/>
      <c r="E4" s="158"/>
      <c r="F4" s="158"/>
      <c r="G4" s="158"/>
      <c r="H4" s="158"/>
      <c r="I4" s="158"/>
      <c r="J4" s="123"/>
    </row>
    <row r="5" spans="1:10" x14ac:dyDescent="0.25">
      <c r="A5" s="120"/>
      <c r="B5" s="158"/>
      <c r="C5" s="158"/>
      <c r="D5" s="158"/>
      <c r="E5" s="158"/>
      <c r="F5" s="158"/>
      <c r="G5" s="158"/>
      <c r="H5" s="158"/>
      <c r="I5" s="158"/>
      <c r="J5" s="124" t="s">
        <v>605</v>
      </c>
    </row>
    <row r="6" spans="1:10" x14ac:dyDescent="0.25">
      <c r="A6" s="65" t="s">
        <v>338</v>
      </c>
      <c r="B6" s="64" t="s">
        <v>30</v>
      </c>
      <c r="C6" s="64" t="s">
        <v>337</v>
      </c>
      <c r="D6" s="64" t="s">
        <v>31</v>
      </c>
      <c r="E6" s="64" t="s">
        <v>336</v>
      </c>
      <c r="F6" s="64" t="s">
        <v>335</v>
      </c>
      <c r="G6" s="64" t="s">
        <v>334</v>
      </c>
      <c r="H6" s="64" t="s">
        <v>333</v>
      </c>
      <c r="I6" s="64" t="s">
        <v>321</v>
      </c>
    </row>
    <row r="7" spans="1:10" x14ac:dyDescent="0.25">
      <c r="A7" s="6"/>
      <c r="B7" s="159"/>
      <c r="C7" s="159"/>
      <c r="D7" s="159"/>
      <c r="E7" s="159"/>
      <c r="F7" s="159"/>
      <c r="G7" s="159"/>
      <c r="H7" s="159"/>
      <c r="I7" s="159"/>
      <c r="J7" s="125">
        <v>0</v>
      </c>
    </row>
    <row r="8" spans="1:10" x14ac:dyDescent="0.25">
      <c r="A8" s="63"/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10" x14ac:dyDescent="0.25">
      <c r="A9" s="58"/>
      <c r="B9" s="161"/>
      <c r="C9" s="161"/>
      <c r="D9" s="161"/>
      <c r="E9" s="161"/>
      <c r="F9" s="161"/>
      <c r="G9" s="161"/>
      <c r="H9" s="161"/>
      <c r="I9" s="161"/>
    </row>
    <row r="10" spans="1:10" x14ac:dyDescent="0.25">
      <c r="A10" s="57" t="s">
        <v>32</v>
      </c>
      <c r="B10" s="162"/>
      <c r="C10" s="162"/>
      <c r="D10" s="162"/>
      <c r="E10" s="162"/>
      <c r="F10" s="162"/>
      <c r="G10" s="162"/>
      <c r="H10" s="162"/>
      <c r="I10" s="162"/>
    </row>
    <row r="11" spans="1:10" x14ac:dyDescent="0.25">
      <c r="A11" s="60" t="s">
        <v>33</v>
      </c>
      <c r="B11" s="163"/>
      <c r="C11" s="163"/>
      <c r="D11" s="163"/>
      <c r="E11" s="163"/>
      <c r="F11" s="163"/>
      <c r="G11" s="163"/>
      <c r="H11" s="163"/>
      <c r="I11" s="163"/>
    </row>
    <row r="12" spans="1:10" x14ac:dyDescent="0.25">
      <c r="A12" s="59" t="s">
        <v>34</v>
      </c>
      <c r="B12" s="164">
        <v>1286881233.4300001</v>
      </c>
      <c r="C12" s="164">
        <v>0</v>
      </c>
      <c r="D12" s="164">
        <v>0</v>
      </c>
      <c r="E12" s="164">
        <v>0</v>
      </c>
      <c r="F12" s="164">
        <v>0</v>
      </c>
      <c r="G12" s="164">
        <f>B12+E12</f>
        <v>1286881233.4300001</v>
      </c>
      <c r="H12" s="164">
        <f>C12+F12</f>
        <v>0</v>
      </c>
      <c r="I12" s="164">
        <f t="shared" ref="I12:I17" si="0">SUM(G12:H12)</f>
        <v>1286881233.4300001</v>
      </c>
      <c r="J12" s="126" t="s">
        <v>389</v>
      </c>
    </row>
    <row r="13" spans="1:10" x14ac:dyDescent="0.25">
      <c r="A13" s="59" t="s">
        <v>35</v>
      </c>
      <c r="B13" s="67">
        <v>989855611.88</v>
      </c>
      <c r="C13" s="67">
        <v>0</v>
      </c>
      <c r="D13" s="67">
        <v>0</v>
      </c>
      <c r="E13" s="67">
        <v>0</v>
      </c>
      <c r="F13" s="67">
        <v>0</v>
      </c>
      <c r="G13" s="67">
        <f t="shared" ref="G13:H17" si="1">B13+E13</f>
        <v>989855611.88</v>
      </c>
      <c r="H13" s="67">
        <f t="shared" si="1"/>
        <v>0</v>
      </c>
      <c r="I13" s="67">
        <f t="shared" si="0"/>
        <v>989855611.88</v>
      </c>
      <c r="J13" s="126" t="s">
        <v>390</v>
      </c>
    </row>
    <row r="14" spans="1:10" x14ac:dyDescent="0.25">
      <c r="A14" s="59" t="s">
        <v>36</v>
      </c>
      <c r="B14" s="67">
        <v>18470767.98</v>
      </c>
      <c r="C14" s="67">
        <v>0</v>
      </c>
      <c r="D14" s="67">
        <v>0</v>
      </c>
      <c r="E14" s="67">
        <v>0</v>
      </c>
      <c r="F14" s="67">
        <v>0</v>
      </c>
      <c r="G14" s="67">
        <f t="shared" si="1"/>
        <v>18470767.98</v>
      </c>
      <c r="H14" s="67">
        <f t="shared" si="1"/>
        <v>0</v>
      </c>
      <c r="I14" s="67">
        <f t="shared" si="0"/>
        <v>18470767.98</v>
      </c>
      <c r="J14" s="126" t="s">
        <v>391</v>
      </c>
    </row>
    <row r="15" spans="1:10" x14ac:dyDescent="0.25">
      <c r="A15" s="59" t="s">
        <v>37</v>
      </c>
      <c r="B15" s="67">
        <v>0</v>
      </c>
      <c r="C15" s="67">
        <v>687757884.59000003</v>
      </c>
      <c r="D15" s="67">
        <v>0</v>
      </c>
      <c r="E15" s="67">
        <v>0</v>
      </c>
      <c r="F15" s="67">
        <v>0</v>
      </c>
      <c r="G15" s="67">
        <f t="shared" si="1"/>
        <v>0</v>
      </c>
      <c r="H15" s="67">
        <f t="shared" si="1"/>
        <v>687757884.59000003</v>
      </c>
      <c r="I15" s="67">
        <f t="shared" si="0"/>
        <v>687757884.59000003</v>
      </c>
      <c r="J15" s="126" t="s">
        <v>392</v>
      </c>
    </row>
    <row r="16" spans="1:10" x14ac:dyDescent="0.25">
      <c r="A16" s="59" t="s">
        <v>38</v>
      </c>
      <c r="B16" s="67">
        <v>0</v>
      </c>
      <c r="C16" s="67">
        <v>294067572.07999998</v>
      </c>
      <c r="D16" s="67">
        <v>0</v>
      </c>
      <c r="E16" s="67">
        <v>0</v>
      </c>
      <c r="F16" s="67">
        <v>0</v>
      </c>
      <c r="G16" s="67">
        <f t="shared" si="1"/>
        <v>0</v>
      </c>
      <c r="H16" s="67">
        <f t="shared" si="1"/>
        <v>294067572.07999998</v>
      </c>
      <c r="I16" s="67">
        <f t="shared" si="0"/>
        <v>294067572.07999998</v>
      </c>
      <c r="J16" s="126" t="s">
        <v>393</v>
      </c>
    </row>
    <row r="17" spans="1:11" x14ac:dyDescent="0.25">
      <c r="A17" s="59" t="s">
        <v>39</v>
      </c>
      <c r="B17" s="148">
        <v>0</v>
      </c>
      <c r="C17" s="148">
        <v>19864951.030000001</v>
      </c>
      <c r="D17" s="148">
        <v>0</v>
      </c>
      <c r="E17" s="148">
        <v>0</v>
      </c>
      <c r="F17" s="148">
        <v>0</v>
      </c>
      <c r="G17" s="148">
        <f t="shared" si="1"/>
        <v>0</v>
      </c>
      <c r="H17" s="148">
        <f t="shared" si="1"/>
        <v>19864951.030000001</v>
      </c>
      <c r="I17" s="148">
        <f t="shared" si="0"/>
        <v>19864951.030000001</v>
      </c>
      <c r="J17" s="126" t="s">
        <v>394</v>
      </c>
    </row>
    <row r="18" spans="1:11" x14ac:dyDescent="0.25">
      <c r="A18" s="59" t="s">
        <v>40</v>
      </c>
      <c r="B18" s="67">
        <f>SUM(B12:B17)</f>
        <v>2295207613.29</v>
      </c>
      <c r="C18" s="67">
        <f t="shared" ref="C18:I18" si="2">SUM(C12:C17)</f>
        <v>1001690407.7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2295207613.29</v>
      </c>
      <c r="H18" s="67">
        <f t="shared" si="2"/>
        <v>1001690407.7</v>
      </c>
      <c r="I18" s="67">
        <f t="shared" si="2"/>
        <v>3296898020.9900002</v>
      </c>
      <c r="J18" s="127" t="s">
        <v>388</v>
      </c>
    </row>
    <row r="19" spans="1:11" x14ac:dyDescent="0.25">
      <c r="A19" s="60" t="s">
        <v>41</v>
      </c>
      <c r="B19" s="163"/>
      <c r="C19" s="163"/>
      <c r="D19" s="163"/>
      <c r="E19" s="163"/>
      <c r="F19" s="163"/>
      <c r="G19" s="163"/>
      <c r="H19" s="163"/>
      <c r="I19" s="163"/>
      <c r="J19" s="66"/>
    </row>
    <row r="20" spans="1:11" x14ac:dyDescent="0.25">
      <c r="A20" s="59" t="s">
        <v>42</v>
      </c>
      <c r="B20" s="148">
        <v>350236.83</v>
      </c>
      <c r="C20" s="148">
        <v>0</v>
      </c>
      <c r="D20" s="148">
        <v>0</v>
      </c>
      <c r="E20" s="148">
        <v>0</v>
      </c>
      <c r="F20" s="148">
        <v>0</v>
      </c>
      <c r="G20" s="148">
        <f>B20+E20</f>
        <v>350236.83</v>
      </c>
      <c r="H20" s="148">
        <f>C20+F20</f>
        <v>0</v>
      </c>
      <c r="I20" s="148">
        <f>SUM(G20:H20)</f>
        <v>350236.83</v>
      </c>
      <c r="J20" s="126" t="s">
        <v>396</v>
      </c>
    </row>
    <row r="21" spans="1:11" x14ac:dyDescent="0.25">
      <c r="A21" s="59" t="s">
        <v>43</v>
      </c>
      <c r="B21" s="67">
        <f>SUM(B20)</f>
        <v>350236.83</v>
      </c>
      <c r="C21" s="67">
        <f t="shared" ref="C21:I21" si="3">SUM(C20)</f>
        <v>0</v>
      </c>
      <c r="D21" s="67">
        <f t="shared" si="3"/>
        <v>0</v>
      </c>
      <c r="E21" s="67">
        <f t="shared" si="3"/>
        <v>0</v>
      </c>
      <c r="F21" s="67">
        <f t="shared" si="3"/>
        <v>0</v>
      </c>
      <c r="G21" s="67">
        <f t="shared" si="3"/>
        <v>350236.83</v>
      </c>
      <c r="H21" s="67">
        <f t="shared" si="3"/>
        <v>0</v>
      </c>
      <c r="I21" s="67">
        <f t="shared" si="3"/>
        <v>350236.83</v>
      </c>
      <c r="J21" s="127" t="s">
        <v>395</v>
      </c>
    </row>
    <row r="22" spans="1:11" x14ac:dyDescent="0.25">
      <c r="A22" s="60" t="s">
        <v>44</v>
      </c>
      <c r="B22" s="163"/>
      <c r="C22" s="163"/>
      <c r="D22" s="163"/>
      <c r="E22" s="163"/>
      <c r="F22" s="163"/>
      <c r="G22" s="163"/>
      <c r="H22" s="163"/>
      <c r="I22" s="163"/>
      <c r="J22" s="66"/>
    </row>
    <row r="23" spans="1:11" x14ac:dyDescent="0.25">
      <c r="A23" s="59" t="s">
        <v>45</v>
      </c>
      <c r="B23" s="67">
        <v>138645606.06999999</v>
      </c>
      <c r="C23" s="67">
        <v>0</v>
      </c>
      <c r="D23" s="67">
        <v>0</v>
      </c>
      <c r="E23" s="67">
        <v>0</v>
      </c>
      <c r="F23" s="67">
        <v>0</v>
      </c>
      <c r="G23" s="67">
        <f>B23+E23</f>
        <v>138645606.06999999</v>
      </c>
      <c r="H23" s="67">
        <f>C23+F23</f>
        <v>0</v>
      </c>
      <c r="I23" s="67">
        <f>SUM(G23:H23)</f>
        <v>138645606.06999999</v>
      </c>
      <c r="J23" s="126" t="s">
        <v>398</v>
      </c>
      <c r="K23" s="5"/>
    </row>
    <row r="24" spans="1:11" x14ac:dyDescent="0.25">
      <c r="A24" s="59" t="s">
        <v>46</v>
      </c>
      <c r="B24" s="148">
        <v>114814618.23999999</v>
      </c>
      <c r="C24" s="148">
        <v>0</v>
      </c>
      <c r="D24" s="148">
        <v>0</v>
      </c>
      <c r="E24" s="148">
        <v>0</v>
      </c>
      <c r="F24" s="148">
        <v>0</v>
      </c>
      <c r="G24" s="148">
        <f>B24+E24</f>
        <v>114814618.23999999</v>
      </c>
      <c r="H24" s="148">
        <f>C24+F24</f>
        <v>0</v>
      </c>
      <c r="I24" s="148">
        <f>SUM(G24:H24)</f>
        <v>114814618.23999999</v>
      </c>
      <c r="J24" s="126" t="s">
        <v>399</v>
      </c>
    </row>
    <row r="25" spans="1:11" x14ac:dyDescent="0.25">
      <c r="A25" s="59" t="s">
        <v>47</v>
      </c>
      <c r="B25" s="67">
        <f>SUM(B23:B24)</f>
        <v>253460224.31</v>
      </c>
      <c r="C25" s="67">
        <f t="shared" ref="C25:I25" si="4">SUM(C23:C24)</f>
        <v>0</v>
      </c>
      <c r="D25" s="67">
        <f t="shared" si="4"/>
        <v>0</v>
      </c>
      <c r="E25" s="67">
        <f t="shared" si="4"/>
        <v>0</v>
      </c>
      <c r="F25" s="67">
        <f t="shared" si="4"/>
        <v>0</v>
      </c>
      <c r="G25" s="67">
        <f t="shared" si="4"/>
        <v>253460224.31</v>
      </c>
      <c r="H25" s="67">
        <f t="shared" si="4"/>
        <v>0</v>
      </c>
      <c r="I25" s="67">
        <f t="shared" si="4"/>
        <v>253460224.31</v>
      </c>
      <c r="J25" s="127" t="s">
        <v>397</v>
      </c>
    </row>
    <row r="26" spans="1:11" x14ac:dyDescent="0.25">
      <c r="A26" s="60" t="s">
        <v>48</v>
      </c>
      <c r="B26" s="163"/>
      <c r="C26" s="163"/>
      <c r="D26" s="163"/>
      <c r="E26" s="163"/>
      <c r="F26" s="163"/>
      <c r="G26" s="163"/>
      <c r="H26" s="163"/>
      <c r="I26" s="163"/>
      <c r="J26" s="66"/>
    </row>
    <row r="27" spans="1:11" x14ac:dyDescent="0.25">
      <c r="A27" s="59" t="s">
        <v>49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B27+E27</f>
        <v>0</v>
      </c>
      <c r="H27" s="67">
        <f>C27+F27</f>
        <v>0</v>
      </c>
      <c r="I27" s="67">
        <f t="shared" ref="I27:I39" si="5">SUM(G27:H27)</f>
        <v>0</v>
      </c>
      <c r="J27" s="126" t="s">
        <v>606</v>
      </c>
    </row>
    <row r="28" spans="1:11" x14ac:dyDescent="0.25">
      <c r="A28" s="59" t="s">
        <v>693</v>
      </c>
      <c r="B28" s="67">
        <v>1074586.52</v>
      </c>
      <c r="C28" s="67">
        <v>0</v>
      </c>
      <c r="D28" s="67">
        <v>0</v>
      </c>
      <c r="E28" s="67">
        <v>0</v>
      </c>
      <c r="F28" s="67">
        <v>0</v>
      </c>
      <c r="G28" s="67">
        <f>B28+E28</f>
        <v>1074586.52</v>
      </c>
      <c r="H28" s="67">
        <f>C28+F28</f>
        <v>0</v>
      </c>
      <c r="I28" s="67">
        <f t="shared" si="5"/>
        <v>1074586.52</v>
      </c>
      <c r="J28" s="126" t="s">
        <v>607</v>
      </c>
    </row>
    <row r="29" spans="1:11" ht="13.9" customHeight="1" x14ac:dyDescent="0.25">
      <c r="A29" s="59" t="s">
        <v>50</v>
      </c>
      <c r="B29" s="67">
        <v>-2428.17</v>
      </c>
      <c r="C29" s="67">
        <v>0</v>
      </c>
      <c r="D29" s="67">
        <v>0</v>
      </c>
      <c r="E29" s="67">
        <v>0</v>
      </c>
      <c r="F29" s="67">
        <v>0</v>
      </c>
      <c r="G29" s="67">
        <f t="shared" ref="G29:H39" si="6">B29+E29</f>
        <v>-2428.17</v>
      </c>
      <c r="H29" s="67">
        <f t="shared" si="6"/>
        <v>0</v>
      </c>
      <c r="I29" s="67">
        <f t="shared" si="5"/>
        <v>-2428.17</v>
      </c>
      <c r="J29" s="126" t="s">
        <v>401</v>
      </c>
    </row>
    <row r="30" spans="1:11" x14ac:dyDescent="0.25">
      <c r="A30" s="59" t="s">
        <v>51</v>
      </c>
      <c r="B30" s="67">
        <v>14451380.65</v>
      </c>
      <c r="C30" s="67">
        <v>0</v>
      </c>
      <c r="D30" s="67">
        <v>0</v>
      </c>
      <c r="E30" s="67">
        <v>0</v>
      </c>
      <c r="F30" s="67">
        <v>0</v>
      </c>
      <c r="G30" s="67">
        <f t="shared" si="6"/>
        <v>14451380.65</v>
      </c>
      <c r="H30" s="67">
        <f>C30+F30</f>
        <v>0</v>
      </c>
      <c r="I30" s="67">
        <f t="shared" si="5"/>
        <v>14451380.65</v>
      </c>
      <c r="J30" s="126" t="s">
        <v>402</v>
      </c>
    </row>
    <row r="31" spans="1:11" x14ac:dyDescent="0.25">
      <c r="A31" s="59" t="s">
        <v>52</v>
      </c>
      <c r="B31" s="67">
        <v>18350455.91</v>
      </c>
      <c r="C31" s="67">
        <v>0</v>
      </c>
      <c r="D31" s="67">
        <v>0</v>
      </c>
      <c r="E31" s="67">
        <v>0</v>
      </c>
      <c r="F31" s="67">
        <v>0</v>
      </c>
      <c r="G31" s="67">
        <f t="shared" si="6"/>
        <v>18350455.91</v>
      </c>
      <c r="H31" s="67">
        <f t="shared" si="6"/>
        <v>0</v>
      </c>
      <c r="I31" s="67">
        <f t="shared" si="5"/>
        <v>18350455.91</v>
      </c>
      <c r="J31" s="126" t="s">
        <v>403</v>
      </c>
    </row>
    <row r="32" spans="1:11" x14ac:dyDescent="0.25">
      <c r="A32" s="59" t="s">
        <v>383</v>
      </c>
      <c r="B32" s="67">
        <v>48303439.149999999</v>
      </c>
      <c r="C32" s="67">
        <v>0</v>
      </c>
      <c r="D32" s="67">
        <v>0</v>
      </c>
      <c r="E32" s="67">
        <v>0</v>
      </c>
      <c r="F32" s="67">
        <v>0</v>
      </c>
      <c r="G32" s="67">
        <f t="shared" si="6"/>
        <v>48303439.149999999</v>
      </c>
      <c r="H32" s="67">
        <f t="shared" si="6"/>
        <v>0</v>
      </c>
      <c r="I32" s="67">
        <f t="shared" si="5"/>
        <v>48303439.149999999</v>
      </c>
      <c r="J32" s="126" t="s">
        <v>405</v>
      </c>
    </row>
    <row r="33" spans="1:11" x14ac:dyDescent="0.25">
      <c r="A33" s="59" t="s">
        <v>384</v>
      </c>
      <c r="B33" s="67">
        <v>32639225.370000001</v>
      </c>
      <c r="C33" s="67">
        <v>0</v>
      </c>
      <c r="D33" s="67">
        <v>0</v>
      </c>
      <c r="E33" s="67">
        <v>0</v>
      </c>
      <c r="F33" s="67">
        <v>0</v>
      </c>
      <c r="G33" s="67">
        <f t="shared" si="6"/>
        <v>32639225.370000001</v>
      </c>
      <c r="H33" s="67">
        <f t="shared" si="6"/>
        <v>0</v>
      </c>
      <c r="I33" s="67">
        <f t="shared" si="5"/>
        <v>32639225.370000001</v>
      </c>
      <c r="J33" s="126" t="s">
        <v>404</v>
      </c>
    </row>
    <row r="34" spans="1:11" x14ac:dyDescent="0.25">
      <c r="A34" s="59" t="s">
        <v>53</v>
      </c>
      <c r="B34" s="67">
        <v>0</v>
      </c>
      <c r="C34" s="67">
        <v>-1333.72</v>
      </c>
      <c r="D34" s="67">
        <v>0</v>
      </c>
      <c r="E34" s="67">
        <v>0</v>
      </c>
      <c r="F34" s="67">
        <v>0</v>
      </c>
      <c r="G34" s="67">
        <f t="shared" si="6"/>
        <v>0</v>
      </c>
      <c r="H34" s="67">
        <f t="shared" si="6"/>
        <v>-1333.72</v>
      </c>
      <c r="I34" s="67">
        <f t="shared" si="5"/>
        <v>-1333.72</v>
      </c>
      <c r="J34" s="126" t="s">
        <v>406</v>
      </c>
    </row>
    <row r="35" spans="1:11" x14ac:dyDescent="0.25">
      <c r="A35" s="59" t="s">
        <v>54</v>
      </c>
      <c r="B35" s="67">
        <v>0</v>
      </c>
      <c r="C35" s="67">
        <v>5193904.33</v>
      </c>
      <c r="D35" s="67">
        <v>0</v>
      </c>
      <c r="E35" s="67">
        <v>0</v>
      </c>
      <c r="F35" s="67">
        <v>0</v>
      </c>
      <c r="G35" s="67">
        <f t="shared" si="6"/>
        <v>0</v>
      </c>
      <c r="H35" s="67">
        <f t="shared" si="6"/>
        <v>5193904.33</v>
      </c>
      <c r="I35" s="67">
        <f t="shared" si="5"/>
        <v>5193904.33</v>
      </c>
      <c r="J35" s="126" t="s">
        <v>407</v>
      </c>
    </row>
    <row r="36" spans="1:11" x14ac:dyDescent="0.25">
      <c r="A36" s="59" t="s">
        <v>55</v>
      </c>
      <c r="B36" s="67">
        <v>0</v>
      </c>
      <c r="C36" s="67">
        <v>1746238.98</v>
      </c>
      <c r="D36" s="67">
        <v>0</v>
      </c>
      <c r="E36" s="67">
        <v>0</v>
      </c>
      <c r="F36" s="67">
        <v>0</v>
      </c>
      <c r="G36" s="67">
        <f t="shared" si="6"/>
        <v>0</v>
      </c>
      <c r="H36" s="67">
        <f t="shared" si="6"/>
        <v>1746238.98</v>
      </c>
      <c r="I36" s="67">
        <f t="shared" si="5"/>
        <v>1746238.98</v>
      </c>
      <c r="J36" s="126" t="s">
        <v>408</v>
      </c>
    </row>
    <row r="37" spans="1:11" x14ac:dyDescent="0.25">
      <c r="A37" s="59" t="s">
        <v>56</v>
      </c>
      <c r="B37" s="67">
        <v>0</v>
      </c>
      <c r="C37" s="67">
        <v>1056105.04</v>
      </c>
      <c r="D37" s="67">
        <v>0</v>
      </c>
      <c r="E37" s="67">
        <v>0</v>
      </c>
      <c r="F37" s="67">
        <v>0</v>
      </c>
      <c r="G37" s="67">
        <f t="shared" si="6"/>
        <v>0</v>
      </c>
      <c r="H37" s="67">
        <f t="shared" si="6"/>
        <v>1056105.04</v>
      </c>
      <c r="I37" s="67">
        <f t="shared" si="5"/>
        <v>1056105.04</v>
      </c>
      <c r="J37" s="126" t="s">
        <v>409</v>
      </c>
    </row>
    <row r="38" spans="1:11" x14ac:dyDescent="0.25">
      <c r="A38" s="59" t="s">
        <v>57</v>
      </c>
      <c r="B38" s="67">
        <v>0</v>
      </c>
      <c r="C38" s="67">
        <v>20478053.140000001</v>
      </c>
      <c r="D38" s="67">
        <v>0</v>
      </c>
      <c r="E38" s="67">
        <v>0</v>
      </c>
      <c r="F38" s="67">
        <v>0</v>
      </c>
      <c r="G38" s="67">
        <f t="shared" si="6"/>
        <v>0</v>
      </c>
      <c r="H38" s="67">
        <f t="shared" si="6"/>
        <v>20478053.140000001</v>
      </c>
      <c r="I38" s="67">
        <f t="shared" si="5"/>
        <v>20478053.140000001</v>
      </c>
      <c r="J38" s="126" t="s">
        <v>410</v>
      </c>
    </row>
    <row r="39" spans="1:11" x14ac:dyDescent="0.25">
      <c r="A39" s="59" t="s">
        <v>663</v>
      </c>
      <c r="B39" s="148">
        <v>0</v>
      </c>
      <c r="C39" s="148">
        <v>591043.61</v>
      </c>
      <c r="D39" s="148">
        <v>0</v>
      </c>
      <c r="E39" s="148">
        <v>0</v>
      </c>
      <c r="F39" s="148">
        <v>0</v>
      </c>
      <c r="G39" s="148">
        <f t="shared" si="6"/>
        <v>0</v>
      </c>
      <c r="H39" s="148">
        <f t="shared" si="6"/>
        <v>591043.61</v>
      </c>
      <c r="I39" s="148">
        <f t="shared" si="5"/>
        <v>591043.61</v>
      </c>
      <c r="J39" s="126" t="s">
        <v>608</v>
      </c>
    </row>
    <row r="40" spans="1:11" x14ac:dyDescent="0.25">
      <c r="A40" s="59" t="s">
        <v>58</v>
      </c>
      <c r="B40" s="67">
        <f t="shared" ref="B40:I40" si="7">SUM(B27:B39)</f>
        <v>114816659.43000001</v>
      </c>
      <c r="C40" s="67">
        <f t="shared" si="7"/>
        <v>29064011.379999999</v>
      </c>
      <c r="D40" s="67">
        <f t="shared" si="7"/>
        <v>0</v>
      </c>
      <c r="E40" s="67">
        <f t="shared" si="7"/>
        <v>0</v>
      </c>
      <c r="F40" s="67">
        <f t="shared" si="7"/>
        <v>0</v>
      </c>
      <c r="G40" s="67">
        <f t="shared" si="7"/>
        <v>114816659.43000001</v>
      </c>
      <c r="H40" s="67">
        <f t="shared" si="7"/>
        <v>29064011.379999999</v>
      </c>
      <c r="I40" s="67">
        <f t="shared" si="7"/>
        <v>143880670.81000003</v>
      </c>
      <c r="J40" s="127" t="s">
        <v>400</v>
      </c>
    </row>
    <row r="41" spans="1:11" x14ac:dyDescent="0.25">
      <c r="A41" s="57" t="s">
        <v>59</v>
      </c>
      <c r="B41" s="165">
        <f t="shared" ref="B41:I41" si="8">B18+B21+B25+B40</f>
        <v>2663834733.8599997</v>
      </c>
      <c r="C41" s="165">
        <f t="shared" si="8"/>
        <v>1030754419.08</v>
      </c>
      <c r="D41" s="165">
        <f t="shared" si="8"/>
        <v>0</v>
      </c>
      <c r="E41" s="165">
        <f t="shared" si="8"/>
        <v>0</v>
      </c>
      <c r="F41" s="165">
        <f t="shared" si="8"/>
        <v>0</v>
      </c>
      <c r="G41" s="165">
        <f t="shared" si="8"/>
        <v>2663834733.8599997</v>
      </c>
      <c r="H41" s="165">
        <f t="shared" si="8"/>
        <v>1030754419.08</v>
      </c>
      <c r="I41" s="165">
        <f t="shared" si="8"/>
        <v>3694589152.9400001</v>
      </c>
      <c r="J41" s="135" t="s">
        <v>387</v>
      </c>
    </row>
    <row r="42" spans="1:11" x14ac:dyDescent="0.25">
      <c r="A42" s="58"/>
      <c r="B42" s="163"/>
      <c r="C42" s="163"/>
      <c r="D42" s="163"/>
      <c r="E42" s="163"/>
      <c r="F42" s="163"/>
      <c r="G42" s="163"/>
      <c r="H42" s="163"/>
      <c r="I42" s="163"/>
    </row>
    <row r="43" spans="1:11" x14ac:dyDescent="0.25">
      <c r="A43" s="57" t="s">
        <v>60</v>
      </c>
      <c r="B43" s="163"/>
      <c r="C43" s="163"/>
      <c r="D43" s="163"/>
      <c r="E43" s="163"/>
      <c r="F43" s="163"/>
      <c r="G43" s="163"/>
      <c r="H43" s="163"/>
      <c r="I43" s="163"/>
      <c r="J43" s="128"/>
    </row>
    <row r="44" spans="1:11" x14ac:dyDescent="0.25">
      <c r="A44" s="60" t="s">
        <v>61</v>
      </c>
      <c r="B44" s="163"/>
      <c r="C44" s="163"/>
      <c r="D44" s="163"/>
      <c r="E44" s="163"/>
      <c r="F44" s="163"/>
      <c r="G44" s="163"/>
      <c r="H44" s="163"/>
      <c r="I44" s="163"/>
    </row>
    <row r="45" spans="1:11" x14ac:dyDescent="0.25">
      <c r="A45" s="59" t="s">
        <v>62</v>
      </c>
      <c r="B45" s="67">
        <v>43939599.399999999</v>
      </c>
      <c r="C45" s="67">
        <v>0</v>
      </c>
      <c r="D45" s="67">
        <v>0</v>
      </c>
      <c r="E45" s="67">
        <v>0</v>
      </c>
      <c r="F45" s="67">
        <v>0</v>
      </c>
      <c r="G45" s="67">
        <f>B45+E45</f>
        <v>43939599.399999999</v>
      </c>
      <c r="H45" s="67">
        <f>C45+F45</f>
        <v>0</v>
      </c>
      <c r="I45" s="67">
        <f>SUM(G45:H45)</f>
        <v>43939599.399999999</v>
      </c>
      <c r="J45" s="129" t="s">
        <v>413</v>
      </c>
    </row>
    <row r="46" spans="1:11" x14ac:dyDescent="0.25">
      <c r="A46" s="59" t="s">
        <v>63</v>
      </c>
      <c r="B46" s="148">
        <v>214036719.96000001</v>
      </c>
      <c r="C46" s="148">
        <v>0</v>
      </c>
      <c r="D46" s="148">
        <v>0</v>
      </c>
      <c r="E46" s="148">
        <v>0</v>
      </c>
      <c r="F46" s="148">
        <v>0</v>
      </c>
      <c r="G46" s="148">
        <f>B46+E46</f>
        <v>214036719.96000001</v>
      </c>
      <c r="H46" s="148">
        <f>C46+F46</f>
        <v>0</v>
      </c>
      <c r="I46" s="148">
        <f>SUM(G46:H46)</f>
        <v>214036719.96000001</v>
      </c>
      <c r="J46" s="129" t="s">
        <v>414</v>
      </c>
      <c r="K46" s="3"/>
    </row>
    <row r="47" spans="1:11" x14ac:dyDescent="0.25">
      <c r="A47" s="59" t="s">
        <v>64</v>
      </c>
      <c r="B47" s="67">
        <f>SUM(B45:B46)</f>
        <v>257976319.36000001</v>
      </c>
      <c r="C47" s="67">
        <f t="shared" ref="C47:I47" si="9">SUM(C45:C46)</f>
        <v>0</v>
      </c>
      <c r="D47" s="67">
        <f t="shared" si="9"/>
        <v>0</v>
      </c>
      <c r="E47" s="67">
        <f t="shared" si="9"/>
        <v>0</v>
      </c>
      <c r="F47" s="67">
        <f t="shared" si="9"/>
        <v>0</v>
      </c>
      <c r="G47" s="67">
        <f t="shared" si="9"/>
        <v>257976319.36000001</v>
      </c>
      <c r="H47" s="67">
        <f t="shared" si="9"/>
        <v>0</v>
      </c>
      <c r="I47" s="67">
        <f t="shared" si="9"/>
        <v>257976319.36000001</v>
      </c>
      <c r="J47" s="127" t="s">
        <v>412</v>
      </c>
    </row>
    <row r="48" spans="1:11" x14ac:dyDescent="0.25">
      <c r="A48" s="60" t="s">
        <v>65</v>
      </c>
      <c r="B48" s="163"/>
      <c r="C48" s="163"/>
      <c r="D48" s="163"/>
      <c r="E48" s="163"/>
      <c r="F48" s="163"/>
      <c r="G48" s="163"/>
      <c r="H48" s="163"/>
      <c r="I48" s="163"/>
    </row>
    <row r="49" spans="1:12" x14ac:dyDescent="0.25">
      <c r="A49" s="59" t="s">
        <v>66</v>
      </c>
      <c r="B49" s="67">
        <v>725769160.76999998</v>
      </c>
      <c r="C49" s="67">
        <v>0</v>
      </c>
      <c r="D49" s="67">
        <v>0</v>
      </c>
      <c r="E49" s="67">
        <v>0</v>
      </c>
      <c r="F49" s="67">
        <v>0</v>
      </c>
      <c r="G49" s="67">
        <f t="shared" ref="G49:H55" si="10">B49+E49</f>
        <v>725769160.76999998</v>
      </c>
      <c r="H49" s="67">
        <f t="shared" si="10"/>
        <v>0</v>
      </c>
      <c r="I49" s="67">
        <f t="shared" ref="I49:I55" si="11">SUM(G49:H49)</f>
        <v>725769160.76999998</v>
      </c>
      <c r="J49" s="129" t="s">
        <v>416</v>
      </c>
    </row>
    <row r="50" spans="1:12" x14ac:dyDescent="0.25">
      <c r="A50" s="59" t="s">
        <v>67</v>
      </c>
      <c r="B50" s="67">
        <v>8534919.2100000009</v>
      </c>
      <c r="C50" s="67">
        <v>0</v>
      </c>
      <c r="D50" s="67">
        <v>0</v>
      </c>
      <c r="E50" s="67">
        <v>0</v>
      </c>
      <c r="F50" s="67">
        <v>0</v>
      </c>
      <c r="G50" s="67">
        <f t="shared" si="10"/>
        <v>8534919.2100000009</v>
      </c>
      <c r="H50" s="67">
        <f t="shared" si="10"/>
        <v>0</v>
      </c>
      <c r="I50" s="67">
        <f t="shared" si="11"/>
        <v>8534919.2100000009</v>
      </c>
      <c r="J50" s="129" t="s">
        <v>417</v>
      </c>
    </row>
    <row r="51" spans="1:12" x14ac:dyDescent="0.25">
      <c r="A51" s="59" t="s">
        <v>68</v>
      </c>
      <c r="B51" s="67">
        <v>0</v>
      </c>
      <c r="C51" s="67">
        <v>329009313.86000001</v>
      </c>
      <c r="D51" s="67">
        <v>0</v>
      </c>
      <c r="E51" s="67">
        <v>0</v>
      </c>
      <c r="F51" s="67">
        <v>0</v>
      </c>
      <c r="G51" s="67">
        <f t="shared" si="10"/>
        <v>0</v>
      </c>
      <c r="H51" s="67">
        <f t="shared" si="10"/>
        <v>329009313.86000001</v>
      </c>
      <c r="I51" s="67">
        <f t="shared" si="11"/>
        <v>329009313.86000001</v>
      </c>
      <c r="J51" s="129" t="s">
        <v>418</v>
      </c>
    </row>
    <row r="52" spans="1:12" x14ac:dyDescent="0.25">
      <c r="A52" s="59" t="s">
        <v>69</v>
      </c>
      <c r="B52" s="67">
        <v>0</v>
      </c>
      <c r="C52" s="67">
        <v>434062.5</v>
      </c>
      <c r="D52" s="67">
        <v>0</v>
      </c>
      <c r="E52" s="67">
        <v>0</v>
      </c>
      <c r="F52" s="67">
        <v>0</v>
      </c>
      <c r="G52" s="67">
        <f t="shared" si="10"/>
        <v>0</v>
      </c>
      <c r="H52" s="67">
        <f t="shared" si="10"/>
        <v>434062.5</v>
      </c>
      <c r="I52" s="67">
        <f t="shared" si="11"/>
        <v>434062.5</v>
      </c>
      <c r="J52" s="129" t="s">
        <v>419</v>
      </c>
    </row>
    <row r="53" spans="1:12" x14ac:dyDescent="0.25">
      <c r="A53" s="59" t="s">
        <v>70</v>
      </c>
      <c r="B53" s="67">
        <v>0</v>
      </c>
      <c r="C53" s="67">
        <v>47830154.119999997</v>
      </c>
      <c r="D53" s="67">
        <v>0</v>
      </c>
      <c r="E53" s="67">
        <v>0</v>
      </c>
      <c r="F53" s="67">
        <v>0</v>
      </c>
      <c r="G53" s="67">
        <f t="shared" si="10"/>
        <v>0</v>
      </c>
      <c r="H53" s="67">
        <f t="shared" si="10"/>
        <v>47830154.119999997</v>
      </c>
      <c r="I53" s="67">
        <f t="shared" si="11"/>
        <v>47830154.119999997</v>
      </c>
      <c r="J53" s="129" t="s">
        <v>420</v>
      </c>
    </row>
    <row r="54" spans="1:12" x14ac:dyDescent="0.25">
      <c r="A54" s="59" t="s">
        <v>71</v>
      </c>
      <c r="B54" s="67">
        <v>0</v>
      </c>
      <c r="C54" s="67">
        <v>37021379.299999997</v>
      </c>
      <c r="D54" s="67">
        <v>0</v>
      </c>
      <c r="E54" s="67">
        <v>0</v>
      </c>
      <c r="F54" s="67">
        <v>0</v>
      </c>
      <c r="G54" s="67">
        <f t="shared" si="10"/>
        <v>0</v>
      </c>
      <c r="H54" s="67">
        <f t="shared" si="10"/>
        <v>37021379.299999997</v>
      </c>
      <c r="I54" s="67">
        <f t="shared" si="11"/>
        <v>37021379.299999997</v>
      </c>
      <c r="J54" s="129" t="s">
        <v>421</v>
      </c>
    </row>
    <row r="55" spans="1:12" x14ac:dyDescent="0.25">
      <c r="A55" s="59" t="s">
        <v>72</v>
      </c>
      <c r="B55" s="148">
        <v>0</v>
      </c>
      <c r="C55" s="148">
        <v>-45423081.390000001</v>
      </c>
      <c r="D55" s="148">
        <v>0</v>
      </c>
      <c r="E55" s="148">
        <v>0</v>
      </c>
      <c r="F55" s="148">
        <v>0</v>
      </c>
      <c r="G55" s="148">
        <f t="shared" si="10"/>
        <v>0</v>
      </c>
      <c r="H55" s="148">
        <f t="shared" si="10"/>
        <v>-45423081.390000001</v>
      </c>
      <c r="I55" s="148">
        <f t="shared" si="11"/>
        <v>-45423081.390000001</v>
      </c>
      <c r="J55" s="129" t="s">
        <v>422</v>
      </c>
      <c r="K55" s="2"/>
    </row>
    <row r="56" spans="1:12" x14ac:dyDescent="0.25">
      <c r="A56" s="59" t="s">
        <v>73</v>
      </c>
      <c r="B56" s="67">
        <f>SUM(B49:B55)</f>
        <v>734304079.98000002</v>
      </c>
      <c r="C56" s="67">
        <f t="shared" ref="C56:I56" si="12">SUM(C49:C55)</f>
        <v>368871828.39000005</v>
      </c>
      <c r="D56" s="67">
        <f t="shared" si="12"/>
        <v>0</v>
      </c>
      <c r="E56" s="67">
        <f t="shared" si="12"/>
        <v>0</v>
      </c>
      <c r="F56" s="67">
        <f t="shared" si="12"/>
        <v>0</v>
      </c>
      <c r="G56" s="67">
        <f>SUM(G49:G55)</f>
        <v>734304079.98000002</v>
      </c>
      <c r="H56" s="67">
        <f t="shared" si="12"/>
        <v>368871828.39000005</v>
      </c>
      <c r="I56" s="67">
        <f t="shared" si="12"/>
        <v>1103175908.3699999</v>
      </c>
      <c r="J56" s="127" t="s">
        <v>415</v>
      </c>
      <c r="K56" s="2"/>
    </row>
    <row r="57" spans="1:12" x14ac:dyDescent="0.25">
      <c r="A57" s="60" t="s">
        <v>74</v>
      </c>
      <c r="B57" s="163"/>
      <c r="C57" s="163"/>
      <c r="D57" s="163"/>
      <c r="E57" s="163"/>
      <c r="F57" s="163"/>
      <c r="G57" s="163"/>
      <c r="H57" s="163"/>
      <c r="I57" s="163"/>
      <c r="J57" s="66"/>
    </row>
    <row r="58" spans="1:12" x14ac:dyDescent="0.25">
      <c r="A58" s="59" t="s">
        <v>75</v>
      </c>
      <c r="B58" s="148">
        <v>124374268.75</v>
      </c>
      <c r="C58" s="148">
        <v>0</v>
      </c>
      <c r="D58" s="148">
        <v>0</v>
      </c>
      <c r="E58" s="148">
        <v>0</v>
      </c>
      <c r="F58" s="148">
        <v>0</v>
      </c>
      <c r="G58" s="148">
        <f>B58+E58</f>
        <v>124374268.75</v>
      </c>
      <c r="H58" s="148">
        <f>C58+F58</f>
        <v>0</v>
      </c>
      <c r="I58" s="148">
        <f>SUM(G58:H58)</f>
        <v>124374268.75</v>
      </c>
      <c r="J58" s="129" t="s">
        <v>424</v>
      </c>
    </row>
    <row r="59" spans="1:12" x14ac:dyDescent="0.25">
      <c r="A59" s="59" t="s">
        <v>76</v>
      </c>
      <c r="B59" s="67">
        <f>SUM(B58)</f>
        <v>124374268.75</v>
      </c>
      <c r="C59" s="67">
        <f t="shared" ref="C59:I59" si="13">SUM(C58)</f>
        <v>0</v>
      </c>
      <c r="D59" s="67">
        <f t="shared" si="13"/>
        <v>0</v>
      </c>
      <c r="E59" s="67">
        <f t="shared" si="13"/>
        <v>0</v>
      </c>
      <c r="F59" s="67">
        <f t="shared" si="13"/>
        <v>0</v>
      </c>
      <c r="G59" s="67">
        <f t="shared" si="13"/>
        <v>124374268.75</v>
      </c>
      <c r="H59" s="67">
        <f t="shared" si="13"/>
        <v>0</v>
      </c>
      <c r="I59" s="67">
        <f t="shared" si="13"/>
        <v>124374268.75</v>
      </c>
      <c r="J59" s="127" t="s">
        <v>423</v>
      </c>
    </row>
    <row r="60" spans="1:12" x14ac:dyDescent="0.25">
      <c r="A60" s="60" t="s">
        <v>77</v>
      </c>
      <c r="B60" s="163"/>
      <c r="C60" s="163"/>
      <c r="D60" s="163"/>
      <c r="E60" s="163"/>
      <c r="F60" s="163"/>
      <c r="G60" s="163"/>
      <c r="H60" s="163"/>
      <c r="I60" s="163"/>
      <c r="J60" s="66"/>
    </row>
    <row r="61" spans="1:12" x14ac:dyDescent="0.25">
      <c r="A61" s="59" t="s">
        <v>78</v>
      </c>
      <c r="B61" s="148">
        <v>-83256037.079999998</v>
      </c>
      <c r="C61" s="148">
        <v>0</v>
      </c>
      <c r="D61" s="148">
        <v>0</v>
      </c>
      <c r="E61" s="148">
        <v>0</v>
      </c>
      <c r="F61" s="148">
        <v>0</v>
      </c>
      <c r="G61" s="148">
        <f>B61+E61</f>
        <v>-83256037.079999998</v>
      </c>
      <c r="H61" s="148">
        <f>C61+F61</f>
        <v>0</v>
      </c>
      <c r="I61" s="148">
        <f>SUM(G61:H61)</f>
        <v>-83256037.079999998</v>
      </c>
      <c r="J61" s="129" t="s">
        <v>426</v>
      </c>
    </row>
    <row r="62" spans="1:12" x14ac:dyDescent="0.25">
      <c r="A62" s="59" t="s">
        <v>79</v>
      </c>
      <c r="B62" s="67">
        <f>SUM(B61)</f>
        <v>-83256037.079999998</v>
      </c>
      <c r="C62" s="67">
        <f t="shared" ref="C62:I62" si="14">SUM(C61)</f>
        <v>0</v>
      </c>
      <c r="D62" s="67">
        <f t="shared" si="14"/>
        <v>0</v>
      </c>
      <c r="E62" s="67">
        <f t="shared" si="14"/>
        <v>0</v>
      </c>
      <c r="F62" s="67">
        <f t="shared" si="14"/>
        <v>0</v>
      </c>
      <c r="G62" s="67">
        <f t="shared" si="14"/>
        <v>-83256037.079999998</v>
      </c>
      <c r="H62" s="67">
        <f t="shared" si="14"/>
        <v>0</v>
      </c>
      <c r="I62" s="67">
        <f t="shared" si="14"/>
        <v>-83256037.079999998</v>
      </c>
      <c r="J62" s="127" t="s">
        <v>425</v>
      </c>
    </row>
    <row r="63" spans="1:12" x14ac:dyDescent="0.25">
      <c r="A63" s="57" t="s">
        <v>80</v>
      </c>
      <c r="B63" s="166">
        <f>B47+B56+B59+B62</f>
        <v>1033398631.0100001</v>
      </c>
      <c r="C63" s="166">
        <f t="shared" ref="C63:I63" si="15">C47+C56+C59+C62</f>
        <v>368871828.39000005</v>
      </c>
      <c r="D63" s="166">
        <f t="shared" si="15"/>
        <v>0</v>
      </c>
      <c r="E63" s="62">
        <f t="shared" si="15"/>
        <v>0</v>
      </c>
      <c r="F63" s="62">
        <f t="shared" si="15"/>
        <v>0</v>
      </c>
      <c r="G63" s="166">
        <f t="shared" si="15"/>
        <v>1033398631.0100001</v>
      </c>
      <c r="H63" s="166">
        <f t="shared" si="15"/>
        <v>368871828.39000005</v>
      </c>
      <c r="I63" s="166">
        <f t="shared" si="15"/>
        <v>1402270459.4000001</v>
      </c>
      <c r="J63" s="127" t="s">
        <v>411</v>
      </c>
      <c r="L63" s="2"/>
    </row>
    <row r="64" spans="1:12" x14ac:dyDescent="0.25">
      <c r="A64" s="58"/>
      <c r="B64" s="148"/>
      <c r="C64" s="148"/>
      <c r="D64" s="148"/>
      <c r="E64" s="148"/>
      <c r="F64" s="148"/>
      <c r="G64" s="148"/>
      <c r="H64" s="148"/>
      <c r="I64" s="148"/>
      <c r="J64" s="128"/>
    </row>
    <row r="65" spans="1:10" ht="15.75" thickBot="1" x14ac:dyDescent="0.3">
      <c r="A65" s="57" t="s">
        <v>81</v>
      </c>
      <c r="B65" s="167">
        <f>B41-B63</f>
        <v>1630436102.8499994</v>
      </c>
      <c r="C65" s="167">
        <f t="shared" ref="C65:I65" si="16">C41-C63</f>
        <v>661882590.69000006</v>
      </c>
      <c r="D65" s="167">
        <f t="shared" si="16"/>
        <v>0</v>
      </c>
      <c r="E65" s="167">
        <f t="shared" si="16"/>
        <v>0</v>
      </c>
      <c r="F65" s="167">
        <f t="shared" si="16"/>
        <v>0</v>
      </c>
      <c r="G65" s="167">
        <f t="shared" si="16"/>
        <v>1630436102.8499994</v>
      </c>
      <c r="H65" s="167">
        <f t="shared" si="16"/>
        <v>661882590.69000006</v>
      </c>
      <c r="I65" s="167">
        <f t="shared" si="16"/>
        <v>2292318693.54</v>
      </c>
      <c r="J65" s="130"/>
    </row>
    <row r="66" spans="1:10" ht="15.75" thickTop="1" x14ac:dyDescent="0.25">
      <c r="A66" s="58"/>
      <c r="B66" s="163"/>
      <c r="C66" s="163"/>
      <c r="D66" s="163"/>
      <c r="E66" s="163"/>
      <c r="F66" s="163"/>
      <c r="G66" s="163"/>
      <c r="H66" s="163"/>
      <c r="I66" s="163"/>
      <c r="J66" s="128"/>
    </row>
    <row r="67" spans="1:10" x14ac:dyDescent="0.25">
      <c r="A67" s="57" t="s">
        <v>82</v>
      </c>
      <c r="B67" s="163"/>
      <c r="C67" s="163"/>
      <c r="D67" s="163"/>
      <c r="E67" s="163"/>
      <c r="F67" s="163"/>
      <c r="G67" s="163"/>
      <c r="H67" s="163"/>
      <c r="I67" s="163"/>
      <c r="J67" s="130"/>
    </row>
    <row r="68" spans="1:10" x14ac:dyDescent="0.25">
      <c r="A68" s="59" t="s">
        <v>83</v>
      </c>
      <c r="B68" s="163"/>
      <c r="C68" s="163"/>
      <c r="D68" s="163"/>
      <c r="E68" s="163"/>
      <c r="F68" s="163"/>
      <c r="G68" s="163"/>
      <c r="H68" s="163"/>
      <c r="I68" s="163"/>
      <c r="J68" s="66"/>
    </row>
    <row r="69" spans="1:10" x14ac:dyDescent="0.25">
      <c r="A69" s="60" t="s">
        <v>84</v>
      </c>
      <c r="B69" s="163"/>
      <c r="C69" s="163"/>
      <c r="D69" s="163"/>
      <c r="E69" s="163"/>
      <c r="F69" s="163"/>
      <c r="G69" s="163"/>
      <c r="H69" s="163"/>
      <c r="I69" s="163"/>
    </row>
    <row r="70" spans="1:10" x14ac:dyDescent="0.25">
      <c r="A70" s="59" t="s">
        <v>85</v>
      </c>
      <c r="B70" s="67">
        <v>1271101.1499999999</v>
      </c>
      <c r="C70" s="67">
        <v>0</v>
      </c>
      <c r="D70" s="67">
        <v>0</v>
      </c>
      <c r="E70" s="67">
        <v>0</v>
      </c>
      <c r="F70" s="67">
        <v>0</v>
      </c>
      <c r="G70" s="67">
        <f t="shared" ref="G70:H134" si="17">B70+E70</f>
        <v>1271101.1499999999</v>
      </c>
      <c r="H70" s="67">
        <f t="shared" si="17"/>
        <v>0</v>
      </c>
      <c r="I70" s="67">
        <f t="shared" ref="I70:I134" si="18">SUM(G70:H70)</f>
        <v>1271101.1499999999</v>
      </c>
      <c r="J70" s="129" t="s">
        <v>429</v>
      </c>
    </row>
    <row r="71" spans="1:10" x14ac:dyDescent="0.25">
      <c r="A71" s="59" t="s">
        <v>86</v>
      </c>
      <c r="B71" s="67">
        <v>7929312.9900000002</v>
      </c>
      <c r="C71" s="67">
        <v>0</v>
      </c>
      <c r="D71" s="67">
        <v>0</v>
      </c>
      <c r="E71" s="67">
        <v>0</v>
      </c>
      <c r="F71" s="67">
        <v>0</v>
      </c>
      <c r="G71" s="67">
        <f t="shared" si="17"/>
        <v>7929312.9900000002</v>
      </c>
      <c r="H71" s="67">
        <f t="shared" si="17"/>
        <v>0</v>
      </c>
      <c r="I71" s="67">
        <f t="shared" si="18"/>
        <v>7929312.9900000002</v>
      </c>
      <c r="J71" s="129" t="s">
        <v>430</v>
      </c>
    </row>
    <row r="72" spans="1:10" x14ac:dyDescent="0.25">
      <c r="A72" s="59" t="s">
        <v>87</v>
      </c>
      <c r="B72" s="67">
        <v>1649102.96</v>
      </c>
      <c r="C72" s="67">
        <v>0</v>
      </c>
      <c r="D72" s="67">
        <v>0</v>
      </c>
      <c r="E72" s="67">
        <v>0</v>
      </c>
      <c r="F72" s="67">
        <v>0</v>
      </c>
      <c r="G72" s="67">
        <f t="shared" si="17"/>
        <v>1649102.96</v>
      </c>
      <c r="H72" s="67">
        <f t="shared" si="17"/>
        <v>0</v>
      </c>
      <c r="I72" s="67">
        <f t="shared" si="18"/>
        <v>1649102.96</v>
      </c>
      <c r="J72" s="129" t="s">
        <v>431</v>
      </c>
    </row>
    <row r="73" spans="1:10" x14ac:dyDescent="0.25">
      <c r="A73" s="59" t="s">
        <v>88</v>
      </c>
      <c r="B73" s="67">
        <v>9458989.8300000001</v>
      </c>
      <c r="C73" s="67">
        <v>0</v>
      </c>
      <c r="D73" s="67">
        <v>0</v>
      </c>
      <c r="E73" s="67">
        <v>0</v>
      </c>
      <c r="F73" s="67">
        <v>0</v>
      </c>
      <c r="G73" s="67">
        <f t="shared" si="17"/>
        <v>9458989.8300000001</v>
      </c>
      <c r="H73" s="67">
        <f t="shared" si="17"/>
        <v>0</v>
      </c>
      <c r="I73" s="67">
        <f t="shared" si="18"/>
        <v>9458989.8300000001</v>
      </c>
      <c r="J73" s="129" t="s">
        <v>432</v>
      </c>
    </row>
    <row r="74" spans="1:10" x14ac:dyDescent="0.25">
      <c r="A74" s="59" t="s">
        <v>89</v>
      </c>
      <c r="B74" s="67">
        <v>-62.94</v>
      </c>
      <c r="C74" s="67">
        <v>0</v>
      </c>
      <c r="D74" s="67">
        <v>0</v>
      </c>
      <c r="E74" s="67">
        <v>0</v>
      </c>
      <c r="F74" s="67">
        <v>0</v>
      </c>
      <c r="G74" s="67">
        <f t="shared" si="17"/>
        <v>-62.94</v>
      </c>
      <c r="H74" s="67">
        <f t="shared" si="17"/>
        <v>0</v>
      </c>
      <c r="I74" s="67">
        <f t="shared" si="18"/>
        <v>-62.94</v>
      </c>
      <c r="J74" s="129" t="s">
        <v>433</v>
      </c>
    </row>
    <row r="75" spans="1:10" x14ac:dyDescent="0.25">
      <c r="A75" s="59" t="s">
        <v>90</v>
      </c>
      <c r="B75" s="67">
        <v>977649.95</v>
      </c>
      <c r="C75" s="67">
        <v>0</v>
      </c>
      <c r="D75" s="67">
        <v>0</v>
      </c>
      <c r="E75" s="67">
        <v>0</v>
      </c>
      <c r="F75" s="67">
        <v>0</v>
      </c>
      <c r="G75" s="67">
        <f t="shared" si="17"/>
        <v>977649.95</v>
      </c>
      <c r="H75" s="67">
        <f t="shared" si="17"/>
        <v>0</v>
      </c>
      <c r="I75" s="67">
        <f t="shared" si="18"/>
        <v>977649.95</v>
      </c>
      <c r="J75" s="129" t="s">
        <v>434</v>
      </c>
    </row>
    <row r="76" spans="1:10" x14ac:dyDescent="0.25">
      <c r="A76" s="59" t="s">
        <v>91</v>
      </c>
      <c r="B76" s="67">
        <v>1403093</v>
      </c>
      <c r="C76" s="67">
        <v>0</v>
      </c>
      <c r="D76" s="67">
        <v>0</v>
      </c>
      <c r="E76" s="67">
        <v>0</v>
      </c>
      <c r="F76" s="67">
        <v>0</v>
      </c>
      <c r="G76" s="67">
        <f t="shared" si="17"/>
        <v>1403093</v>
      </c>
      <c r="H76" s="67">
        <f t="shared" si="17"/>
        <v>0</v>
      </c>
      <c r="I76" s="67">
        <f t="shared" si="18"/>
        <v>1403093</v>
      </c>
      <c r="J76" s="129" t="s">
        <v>435</v>
      </c>
    </row>
    <row r="77" spans="1:10" x14ac:dyDescent="0.25">
      <c r="A77" s="59" t="s">
        <v>92</v>
      </c>
      <c r="B77" s="67">
        <v>8993403.2799999993</v>
      </c>
      <c r="C77" s="67">
        <v>0</v>
      </c>
      <c r="D77" s="67">
        <v>0</v>
      </c>
      <c r="E77" s="67">
        <v>0</v>
      </c>
      <c r="F77" s="67">
        <v>0</v>
      </c>
      <c r="G77" s="67">
        <f t="shared" si="17"/>
        <v>8993403.2799999993</v>
      </c>
      <c r="H77" s="67">
        <f t="shared" si="17"/>
        <v>0</v>
      </c>
      <c r="I77" s="67">
        <f t="shared" si="18"/>
        <v>8993403.2799999993</v>
      </c>
      <c r="J77" s="129" t="s">
        <v>436</v>
      </c>
    </row>
    <row r="78" spans="1:10" x14ac:dyDescent="0.25">
      <c r="A78" s="59" t="s">
        <v>93</v>
      </c>
      <c r="B78" s="67">
        <v>4979403.1100000003</v>
      </c>
      <c r="C78" s="67">
        <v>0</v>
      </c>
      <c r="D78" s="67">
        <v>0</v>
      </c>
      <c r="E78" s="67">
        <v>0</v>
      </c>
      <c r="F78" s="67">
        <v>0</v>
      </c>
      <c r="G78" s="67">
        <f t="shared" si="17"/>
        <v>4979403.1100000003</v>
      </c>
      <c r="H78" s="67">
        <f t="shared" si="17"/>
        <v>0</v>
      </c>
      <c r="I78" s="67">
        <f t="shared" si="18"/>
        <v>4979403.1100000003</v>
      </c>
      <c r="J78" s="129" t="s">
        <v>437</v>
      </c>
    </row>
    <row r="79" spans="1:10" x14ac:dyDescent="0.25">
      <c r="A79" s="59" t="s">
        <v>94</v>
      </c>
      <c r="B79" s="67">
        <v>1866923.96</v>
      </c>
      <c r="C79" s="67">
        <v>0</v>
      </c>
      <c r="D79" s="67">
        <v>0</v>
      </c>
      <c r="E79" s="67">
        <v>0</v>
      </c>
      <c r="F79" s="67">
        <v>0</v>
      </c>
      <c r="G79" s="67">
        <f t="shared" si="17"/>
        <v>1866923.96</v>
      </c>
      <c r="H79" s="67">
        <f t="shared" si="17"/>
        <v>0</v>
      </c>
      <c r="I79" s="67">
        <f t="shared" si="18"/>
        <v>1866923.96</v>
      </c>
      <c r="J79" s="129" t="s">
        <v>438</v>
      </c>
    </row>
    <row r="80" spans="1:10" x14ac:dyDescent="0.25">
      <c r="A80" s="59" t="s">
        <v>95</v>
      </c>
      <c r="B80" s="67">
        <v>1762851.69</v>
      </c>
      <c r="C80" s="67">
        <v>0</v>
      </c>
      <c r="D80" s="67">
        <v>0</v>
      </c>
      <c r="E80" s="67">
        <v>0</v>
      </c>
      <c r="F80" s="67">
        <v>0</v>
      </c>
      <c r="G80" s="67">
        <f t="shared" si="17"/>
        <v>1762851.69</v>
      </c>
      <c r="H80" s="67">
        <f t="shared" si="17"/>
        <v>0</v>
      </c>
      <c r="I80" s="67">
        <f t="shared" si="18"/>
        <v>1762851.69</v>
      </c>
      <c r="J80" s="129" t="s">
        <v>439</v>
      </c>
    </row>
    <row r="81" spans="1:10" x14ac:dyDescent="0.25">
      <c r="A81" s="59" t="s">
        <v>96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f t="shared" si="17"/>
        <v>0</v>
      </c>
      <c r="H81" s="67">
        <f t="shared" si="17"/>
        <v>0</v>
      </c>
      <c r="I81" s="67">
        <f t="shared" si="18"/>
        <v>0</v>
      </c>
      <c r="J81" s="129" t="s">
        <v>609</v>
      </c>
    </row>
    <row r="82" spans="1:10" x14ac:dyDescent="0.25">
      <c r="A82" s="59" t="s">
        <v>97</v>
      </c>
      <c r="B82" s="67">
        <v>3028101.19</v>
      </c>
      <c r="C82" s="67">
        <v>34.5</v>
      </c>
      <c r="D82" s="67">
        <v>0</v>
      </c>
      <c r="E82" s="67">
        <v>0</v>
      </c>
      <c r="F82" s="67">
        <v>0</v>
      </c>
      <c r="G82" s="67">
        <f t="shared" si="17"/>
        <v>3028101.19</v>
      </c>
      <c r="H82" s="67">
        <f t="shared" si="17"/>
        <v>34.5</v>
      </c>
      <c r="I82" s="67">
        <f t="shared" si="18"/>
        <v>3028135.69</v>
      </c>
      <c r="J82" s="129" t="s">
        <v>440</v>
      </c>
    </row>
    <row r="83" spans="1:10" x14ac:dyDescent="0.25">
      <c r="A83" s="59" t="s">
        <v>98</v>
      </c>
      <c r="B83" s="67">
        <v>251552.85</v>
      </c>
      <c r="C83" s="67">
        <v>0</v>
      </c>
      <c r="D83" s="67">
        <v>0</v>
      </c>
      <c r="E83" s="67">
        <v>0</v>
      </c>
      <c r="F83" s="67">
        <v>0</v>
      </c>
      <c r="G83" s="67">
        <f t="shared" si="17"/>
        <v>251552.85</v>
      </c>
      <c r="H83" s="67">
        <f t="shared" si="17"/>
        <v>0</v>
      </c>
      <c r="I83" s="67">
        <f t="shared" si="18"/>
        <v>251552.85</v>
      </c>
      <c r="J83" s="129" t="s">
        <v>441</v>
      </c>
    </row>
    <row r="84" spans="1:10" x14ac:dyDescent="0.25">
      <c r="A84" s="59" t="s">
        <v>99</v>
      </c>
      <c r="B84" s="67">
        <v>2233616.4500000002</v>
      </c>
      <c r="C84" s="67">
        <v>0</v>
      </c>
      <c r="D84" s="67">
        <v>0</v>
      </c>
      <c r="E84" s="67">
        <v>0</v>
      </c>
      <c r="F84" s="67">
        <v>0</v>
      </c>
      <c r="G84" s="67">
        <f t="shared" si="17"/>
        <v>2233616.4500000002</v>
      </c>
      <c r="H84" s="67">
        <f t="shared" si="17"/>
        <v>0</v>
      </c>
      <c r="I84" s="67">
        <f t="shared" si="18"/>
        <v>2233616.4500000002</v>
      </c>
      <c r="J84" s="129" t="s">
        <v>442</v>
      </c>
    </row>
    <row r="85" spans="1:10" x14ac:dyDescent="0.25">
      <c r="A85" s="59" t="s">
        <v>100</v>
      </c>
      <c r="B85" s="67">
        <v>0</v>
      </c>
      <c r="C85" s="67">
        <v>0</v>
      </c>
      <c r="D85" s="67">
        <v>0</v>
      </c>
      <c r="E85" s="67">
        <v>0</v>
      </c>
      <c r="F85" s="67">
        <v>0</v>
      </c>
      <c r="G85" s="67">
        <f t="shared" si="17"/>
        <v>0</v>
      </c>
      <c r="H85" s="67">
        <f t="shared" si="17"/>
        <v>0</v>
      </c>
      <c r="I85" s="67">
        <f t="shared" si="18"/>
        <v>0</v>
      </c>
      <c r="J85" s="129" t="s">
        <v>610</v>
      </c>
    </row>
    <row r="86" spans="1:10" x14ac:dyDescent="0.25">
      <c r="A86" s="59" t="s">
        <v>101</v>
      </c>
      <c r="B86" s="67">
        <v>127674.26</v>
      </c>
      <c r="C86" s="67">
        <v>0</v>
      </c>
      <c r="D86" s="67">
        <v>0</v>
      </c>
      <c r="E86" s="67">
        <v>0</v>
      </c>
      <c r="F86" s="67">
        <v>0</v>
      </c>
      <c r="G86" s="67">
        <f t="shared" si="17"/>
        <v>127674.26</v>
      </c>
      <c r="H86" s="67">
        <f t="shared" si="17"/>
        <v>0</v>
      </c>
      <c r="I86" s="67">
        <f t="shared" si="18"/>
        <v>127674.26</v>
      </c>
      <c r="J86" s="129" t="s">
        <v>443</v>
      </c>
    </row>
    <row r="87" spans="1:10" x14ac:dyDescent="0.25">
      <c r="A87" s="59" t="s">
        <v>102</v>
      </c>
      <c r="B87" s="67">
        <v>319338.14</v>
      </c>
      <c r="C87" s="67">
        <v>0</v>
      </c>
      <c r="D87" s="67">
        <v>0</v>
      </c>
      <c r="E87" s="67">
        <v>0</v>
      </c>
      <c r="F87" s="67">
        <v>0</v>
      </c>
      <c r="G87" s="67">
        <f t="shared" si="17"/>
        <v>319338.14</v>
      </c>
      <c r="H87" s="67">
        <f t="shared" si="17"/>
        <v>0</v>
      </c>
      <c r="I87" s="67">
        <f t="shared" si="18"/>
        <v>319338.14</v>
      </c>
      <c r="J87" s="129" t="s">
        <v>444</v>
      </c>
    </row>
    <row r="88" spans="1:10" x14ac:dyDescent="0.25">
      <c r="A88" s="59" t="s">
        <v>103</v>
      </c>
      <c r="B88" s="67">
        <v>386112.76</v>
      </c>
      <c r="C88" s="67">
        <v>0</v>
      </c>
      <c r="D88" s="67">
        <v>0</v>
      </c>
      <c r="E88" s="67">
        <v>0</v>
      </c>
      <c r="F88" s="67">
        <v>0</v>
      </c>
      <c r="G88" s="67">
        <f t="shared" si="17"/>
        <v>386112.76</v>
      </c>
      <c r="H88" s="67">
        <f t="shared" si="17"/>
        <v>0</v>
      </c>
      <c r="I88" s="67">
        <f t="shared" si="18"/>
        <v>386112.76</v>
      </c>
      <c r="J88" s="129" t="s">
        <v>445</v>
      </c>
    </row>
    <row r="89" spans="1:10" x14ac:dyDescent="0.25">
      <c r="A89" s="59" t="s">
        <v>104</v>
      </c>
      <c r="B89" s="67">
        <v>939187.54</v>
      </c>
      <c r="C89" s="67">
        <v>0</v>
      </c>
      <c r="D89" s="67">
        <v>0</v>
      </c>
      <c r="E89" s="67">
        <v>0</v>
      </c>
      <c r="F89" s="67">
        <v>0</v>
      </c>
      <c r="G89" s="67">
        <f t="shared" si="17"/>
        <v>939187.54</v>
      </c>
      <c r="H89" s="67">
        <f t="shared" si="17"/>
        <v>0</v>
      </c>
      <c r="I89" s="67">
        <f t="shared" si="18"/>
        <v>939187.54</v>
      </c>
      <c r="J89" s="129" t="s">
        <v>446</v>
      </c>
    </row>
    <row r="90" spans="1:10" x14ac:dyDescent="0.25">
      <c r="A90" s="59" t="s">
        <v>105</v>
      </c>
      <c r="B90" s="67">
        <v>2676619.37</v>
      </c>
      <c r="C90" s="67">
        <v>0</v>
      </c>
      <c r="D90" s="67">
        <v>0</v>
      </c>
      <c r="E90" s="67">
        <v>0</v>
      </c>
      <c r="F90" s="67">
        <v>0</v>
      </c>
      <c r="G90" s="67">
        <f t="shared" si="17"/>
        <v>2676619.37</v>
      </c>
      <c r="H90" s="67">
        <f t="shared" si="17"/>
        <v>0</v>
      </c>
      <c r="I90" s="67">
        <f t="shared" si="18"/>
        <v>2676619.37</v>
      </c>
      <c r="J90" s="129" t="s">
        <v>447</v>
      </c>
    </row>
    <row r="91" spans="1:10" x14ac:dyDescent="0.25">
      <c r="A91" s="59" t="s">
        <v>106</v>
      </c>
      <c r="B91" s="67">
        <v>4355709.6399999997</v>
      </c>
      <c r="C91" s="67">
        <v>0</v>
      </c>
      <c r="D91" s="67">
        <v>0</v>
      </c>
      <c r="E91" s="67">
        <v>0</v>
      </c>
      <c r="F91" s="67">
        <v>0</v>
      </c>
      <c r="G91" s="67">
        <f t="shared" si="17"/>
        <v>4355709.6399999997</v>
      </c>
      <c r="H91" s="67">
        <f t="shared" si="17"/>
        <v>0</v>
      </c>
      <c r="I91" s="67">
        <f t="shared" si="18"/>
        <v>4355709.6399999997</v>
      </c>
      <c r="J91" s="129" t="s">
        <v>448</v>
      </c>
    </row>
    <row r="92" spans="1:10" x14ac:dyDescent="0.25">
      <c r="A92" s="59" t="s">
        <v>107</v>
      </c>
      <c r="B92" s="67">
        <v>13127843.26</v>
      </c>
      <c r="C92" s="67">
        <v>0</v>
      </c>
      <c r="D92" s="67">
        <v>0</v>
      </c>
      <c r="E92" s="67">
        <v>0</v>
      </c>
      <c r="F92" s="67">
        <v>0</v>
      </c>
      <c r="G92" s="67">
        <f t="shared" si="17"/>
        <v>13127843.26</v>
      </c>
      <c r="H92" s="67">
        <f t="shared" si="17"/>
        <v>0</v>
      </c>
      <c r="I92" s="67">
        <f t="shared" si="18"/>
        <v>13127843.26</v>
      </c>
      <c r="J92" s="129" t="s">
        <v>449</v>
      </c>
    </row>
    <row r="93" spans="1:10" x14ac:dyDescent="0.25">
      <c r="A93" s="59" t="s">
        <v>108</v>
      </c>
      <c r="B93" s="67">
        <v>3335798.26</v>
      </c>
      <c r="C93" s="67">
        <v>0</v>
      </c>
      <c r="D93" s="67">
        <v>0</v>
      </c>
      <c r="E93" s="67">
        <v>0</v>
      </c>
      <c r="F93" s="67">
        <v>0</v>
      </c>
      <c r="G93" s="67">
        <f t="shared" si="17"/>
        <v>3335798.26</v>
      </c>
      <c r="H93" s="67">
        <f t="shared" si="17"/>
        <v>0</v>
      </c>
      <c r="I93" s="67">
        <f t="shared" si="18"/>
        <v>3335798.26</v>
      </c>
      <c r="J93" s="129" t="s">
        <v>450</v>
      </c>
    </row>
    <row r="94" spans="1:10" x14ac:dyDescent="0.25">
      <c r="A94" s="59" t="s">
        <v>109</v>
      </c>
      <c r="B94" s="67">
        <v>8246737.1699999999</v>
      </c>
      <c r="C94" s="67">
        <v>0</v>
      </c>
      <c r="D94" s="67">
        <v>0</v>
      </c>
      <c r="E94" s="67">
        <v>0</v>
      </c>
      <c r="F94" s="67">
        <v>0</v>
      </c>
      <c r="G94" s="67">
        <f t="shared" si="17"/>
        <v>8246737.1699999999</v>
      </c>
      <c r="H94" s="67">
        <f t="shared" si="17"/>
        <v>0</v>
      </c>
      <c r="I94" s="67">
        <f t="shared" si="18"/>
        <v>8246737.1699999999</v>
      </c>
      <c r="J94" s="129" t="s">
        <v>451</v>
      </c>
    </row>
    <row r="95" spans="1:10" x14ac:dyDescent="0.25">
      <c r="A95" s="59" t="s">
        <v>110</v>
      </c>
      <c r="B95" s="67">
        <v>405394.3</v>
      </c>
      <c r="C95" s="67">
        <v>0</v>
      </c>
      <c r="D95" s="67">
        <v>0</v>
      </c>
      <c r="E95" s="67">
        <v>0</v>
      </c>
      <c r="F95" s="67">
        <v>0</v>
      </c>
      <c r="G95" s="67">
        <f t="shared" si="17"/>
        <v>405394.3</v>
      </c>
      <c r="H95" s="67">
        <f t="shared" si="17"/>
        <v>0</v>
      </c>
      <c r="I95" s="67">
        <f t="shared" si="18"/>
        <v>405394.3</v>
      </c>
      <c r="J95" s="129" t="s">
        <v>452</v>
      </c>
    </row>
    <row r="96" spans="1:10" x14ac:dyDescent="0.25">
      <c r="A96" s="59" t="s">
        <v>111</v>
      </c>
      <c r="B96" s="67">
        <v>861765.93</v>
      </c>
      <c r="C96" s="67">
        <v>0</v>
      </c>
      <c r="D96" s="67">
        <v>0</v>
      </c>
      <c r="E96" s="67">
        <v>0</v>
      </c>
      <c r="F96" s="67">
        <v>0</v>
      </c>
      <c r="G96" s="67">
        <f t="shared" si="17"/>
        <v>861765.93</v>
      </c>
      <c r="H96" s="67">
        <f t="shared" si="17"/>
        <v>0</v>
      </c>
      <c r="I96" s="67">
        <f t="shared" si="18"/>
        <v>861765.93</v>
      </c>
      <c r="J96" s="129" t="s">
        <v>453</v>
      </c>
    </row>
    <row r="97" spans="1:10" x14ac:dyDescent="0.25">
      <c r="A97" s="59" t="s">
        <v>112</v>
      </c>
      <c r="B97" s="67">
        <v>24365126.809999999</v>
      </c>
      <c r="C97" s="67">
        <v>0</v>
      </c>
      <c r="D97" s="67">
        <v>0</v>
      </c>
      <c r="E97" s="67">
        <v>0</v>
      </c>
      <c r="F97" s="67">
        <v>0</v>
      </c>
      <c r="G97" s="67">
        <f t="shared" si="17"/>
        <v>24365126.809999999</v>
      </c>
      <c r="H97" s="67">
        <f t="shared" si="17"/>
        <v>0</v>
      </c>
      <c r="I97" s="67">
        <f t="shared" si="18"/>
        <v>24365126.809999999</v>
      </c>
      <c r="J97" s="129" t="s">
        <v>454</v>
      </c>
    </row>
    <row r="98" spans="1:10" x14ac:dyDescent="0.25">
      <c r="A98" s="59" t="s">
        <v>113</v>
      </c>
      <c r="B98" s="67">
        <v>1304796.69</v>
      </c>
      <c r="C98" s="67">
        <v>0</v>
      </c>
      <c r="D98" s="67">
        <v>0</v>
      </c>
      <c r="E98" s="67">
        <v>0</v>
      </c>
      <c r="F98" s="67">
        <v>0</v>
      </c>
      <c r="G98" s="67">
        <f t="shared" si="17"/>
        <v>1304796.69</v>
      </c>
      <c r="H98" s="67">
        <f t="shared" si="17"/>
        <v>0</v>
      </c>
      <c r="I98" s="67">
        <f t="shared" si="18"/>
        <v>1304796.69</v>
      </c>
      <c r="J98" s="129" t="s">
        <v>455</v>
      </c>
    </row>
    <row r="99" spans="1:10" x14ac:dyDescent="0.25">
      <c r="A99" s="59" t="s">
        <v>114</v>
      </c>
      <c r="B99" s="67">
        <v>28612</v>
      </c>
      <c r="C99" s="67">
        <v>0</v>
      </c>
      <c r="D99" s="67">
        <v>0</v>
      </c>
      <c r="E99" s="67">
        <v>0</v>
      </c>
      <c r="F99" s="67">
        <v>0</v>
      </c>
      <c r="G99" s="67">
        <f t="shared" si="17"/>
        <v>28612</v>
      </c>
      <c r="H99" s="67">
        <f t="shared" si="17"/>
        <v>0</v>
      </c>
      <c r="I99" s="67">
        <f t="shared" si="18"/>
        <v>28612</v>
      </c>
      <c r="J99" s="129" t="s">
        <v>456</v>
      </c>
    </row>
    <row r="100" spans="1:10" x14ac:dyDescent="0.25">
      <c r="A100" s="59" t="s">
        <v>115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f t="shared" si="17"/>
        <v>0</v>
      </c>
      <c r="H100" s="67">
        <f t="shared" si="17"/>
        <v>0</v>
      </c>
      <c r="I100" s="67">
        <f t="shared" si="18"/>
        <v>0</v>
      </c>
      <c r="J100" s="129" t="s">
        <v>611</v>
      </c>
    </row>
    <row r="101" spans="1:10" x14ac:dyDescent="0.25">
      <c r="A101" s="59" t="s">
        <v>116</v>
      </c>
      <c r="B101" s="67">
        <v>0</v>
      </c>
      <c r="C101" s="67">
        <v>112520.78</v>
      </c>
      <c r="D101" s="67">
        <v>0</v>
      </c>
      <c r="E101" s="67">
        <v>0</v>
      </c>
      <c r="F101" s="67">
        <v>0</v>
      </c>
      <c r="G101" s="67">
        <f t="shared" si="17"/>
        <v>0</v>
      </c>
      <c r="H101" s="67">
        <f t="shared" si="17"/>
        <v>112520.78</v>
      </c>
      <c r="I101" s="67">
        <f t="shared" si="18"/>
        <v>112520.78</v>
      </c>
      <c r="J101" s="129" t="s">
        <v>457</v>
      </c>
    </row>
    <row r="102" spans="1:10" x14ac:dyDescent="0.25">
      <c r="A102" s="59" t="s">
        <v>117</v>
      </c>
      <c r="B102" s="67">
        <v>0</v>
      </c>
      <c r="C102" s="67">
        <v>0</v>
      </c>
      <c r="D102" s="67">
        <v>0</v>
      </c>
      <c r="E102" s="67">
        <v>0</v>
      </c>
      <c r="F102" s="67">
        <v>0</v>
      </c>
      <c r="G102" s="67">
        <f t="shared" si="17"/>
        <v>0</v>
      </c>
      <c r="H102" s="67">
        <f t="shared" si="17"/>
        <v>0</v>
      </c>
      <c r="I102" s="67">
        <f t="shared" si="18"/>
        <v>0</v>
      </c>
      <c r="J102" s="129" t="s">
        <v>612</v>
      </c>
    </row>
    <row r="103" spans="1:10" x14ac:dyDescent="0.25">
      <c r="A103" s="59" t="s">
        <v>118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f t="shared" si="17"/>
        <v>0</v>
      </c>
      <c r="H103" s="67">
        <f t="shared" si="17"/>
        <v>0</v>
      </c>
      <c r="I103" s="67">
        <f t="shared" si="18"/>
        <v>0</v>
      </c>
      <c r="J103" s="129" t="s">
        <v>613</v>
      </c>
    </row>
    <row r="104" spans="1:10" x14ac:dyDescent="0.25">
      <c r="A104" s="59" t="s">
        <v>119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f t="shared" si="17"/>
        <v>0</v>
      </c>
      <c r="H104" s="67">
        <f t="shared" si="17"/>
        <v>0</v>
      </c>
      <c r="I104" s="67">
        <f t="shared" si="18"/>
        <v>0</v>
      </c>
      <c r="J104" s="129" t="s">
        <v>614</v>
      </c>
    </row>
    <row r="105" spans="1:10" x14ac:dyDescent="0.25">
      <c r="A105" s="59" t="s">
        <v>665</v>
      </c>
      <c r="B105" s="67">
        <v>0</v>
      </c>
      <c r="C105" s="67">
        <v>10117.16</v>
      </c>
      <c r="D105" s="67">
        <v>0</v>
      </c>
      <c r="E105" s="67">
        <v>0</v>
      </c>
      <c r="F105" s="67">
        <v>0</v>
      </c>
      <c r="G105" s="67">
        <f>B105+E105</f>
        <v>0</v>
      </c>
      <c r="H105" s="67">
        <f>C105+F105</f>
        <v>10117.16</v>
      </c>
      <c r="I105" s="67">
        <f>SUM(G105:H105)</f>
        <v>10117.16</v>
      </c>
      <c r="J105" s="129" t="s">
        <v>664</v>
      </c>
    </row>
    <row r="106" spans="1:10" x14ac:dyDescent="0.25">
      <c r="A106" s="59" t="s">
        <v>120</v>
      </c>
      <c r="B106" s="67">
        <v>0</v>
      </c>
      <c r="C106" s="67">
        <v>0</v>
      </c>
      <c r="D106" s="67">
        <v>0</v>
      </c>
      <c r="E106" s="67">
        <v>0</v>
      </c>
      <c r="F106" s="67">
        <v>0</v>
      </c>
      <c r="G106" s="67">
        <f t="shared" si="17"/>
        <v>0</v>
      </c>
      <c r="H106" s="67">
        <f t="shared" si="17"/>
        <v>0</v>
      </c>
      <c r="I106" s="67">
        <f t="shared" si="18"/>
        <v>0</v>
      </c>
      <c r="J106" s="129" t="s">
        <v>615</v>
      </c>
    </row>
    <row r="107" spans="1:10" x14ac:dyDescent="0.25">
      <c r="A107" s="59" t="s">
        <v>121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f t="shared" si="17"/>
        <v>0</v>
      </c>
      <c r="H107" s="67">
        <f t="shared" si="17"/>
        <v>0</v>
      </c>
      <c r="I107" s="67">
        <f t="shared" si="18"/>
        <v>0</v>
      </c>
      <c r="J107" s="129" t="s">
        <v>616</v>
      </c>
    </row>
    <row r="108" spans="1:10" x14ac:dyDescent="0.25">
      <c r="A108" s="59" t="s">
        <v>122</v>
      </c>
      <c r="B108" s="67">
        <v>0</v>
      </c>
      <c r="C108" s="67">
        <v>2225643.61</v>
      </c>
      <c r="D108" s="67">
        <v>0</v>
      </c>
      <c r="E108" s="67">
        <v>0</v>
      </c>
      <c r="F108" s="67">
        <v>0</v>
      </c>
      <c r="G108" s="67">
        <f t="shared" si="17"/>
        <v>0</v>
      </c>
      <c r="H108" s="67">
        <f t="shared" si="17"/>
        <v>2225643.61</v>
      </c>
      <c r="I108" s="67">
        <f t="shared" si="18"/>
        <v>2225643.61</v>
      </c>
      <c r="J108" s="129" t="s">
        <v>458</v>
      </c>
    </row>
    <row r="109" spans="1:10" x14ac:dyDescent="0.25">
      <c r="A109" s="59" t="s">
        <v>123</v>
      </c>
      <c r="B109" s="67">
        <v>0</v>
      </c>
      <c r="C109" s="67">
        <v>-18185.98</v>
      </c>
      <c r="D109" s="67">
        <v>0</v>
      </c>
      <c r="E109" s="67">
        <v>0</v>
      </c>
      <c r="F109" s="67">
        <v>0</v>
      </c>
      <c r="G109" s="67">
        <f t="shared" si="17"/>
        <v>0</v>
      </c>
      <c r="H109" s="67">
        <f t="shared" si="17"/>
        <v>-18185.98</v>
      </c>
      <c r="I109" s="67">
        <f t="shared" si="18"/>
        <v>-18185.98</v>
      </c>
      <c r="J109" s="129" t="s">
        <v>459</v>
      </c>
    </row>
    <row r="110" spans="1:10" x14ac:dyDescent="0.25">
      <c r="A110" s="59" t="s">
        <v>124</v>
      </c>
      <c r="B110" s="67">
        <v>0</v>
      </c>
      <c r="C110" s="67">
        <v>540619.29</v>
      </c>
      <c r="D110" s="67">
        <v>0</v>
      </c>
      <c r="E110" s="67">
        <v>0</v>
      </c>
      <c r="F110" s="67">
        <v>0</v>
      </c>
      <c r="G110" s="67">
        <f t="shared" si="17"/>
        <v>0</v>
      </c>
      <c r="H110" s="67">
        <f t="shared" si="17"/>
        <v>540619.29</v>
      </c>
      <c r="I110" s="67">
        <f t="shared" si="18"/>
        <v>540619.29</v>
      </c>
      <c r="J110" s="129" t="s">
        <v>460</v>
      </c>
    </row>
    <row r="111" spans="1:10" x14ac:dyDescent="0.25">
      <c r="A111" s="59" t="s">
        <v>125</v>
      </c>
      <c r="B111" s="67">
        <v>0</v>
      </c>
      <c r="C111" s="67">
        <v>170171.17</v>
      </c>
      <c r="D111" s="67">
        <v>0</v>
      </c>
      <c r="E111" s="67">
        <v>0</v>
      </c>
      <c r="F111" s="67">
        <v>0</v>
      </c>
      <c r="G111" s="67">
        <f t="shared" si="17"/>
        <v>0</v>
      </c>
      <c r="H111" s="67">
        <f t="shared" si="17"/>
        <v>170171.17</v>
      </c>
      <c r="I111" s="67">
        <f t="shared" si="18"/>
        <v>170171.17</v>
      </c>
      <c r="J111" s="129" t="s">
        <v>461</v>
      </c>
    </row>
    <row r="112" spans="1:10" x14ac:dyDescent="0.25">
      <c r="A112" s="59" t="s">
        <v>126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f t="shared" si="17"/>
        <v>0</v>
      </c>
      <c r="H112" s="67">
        <f t="shared" si="17"/>
        <v>0</v>
      </c>
      <c r="I112" s="67">
        <f t="shared" si="18"/>
        <v>0</v>
      </c>
      <c r="J112" s="129" t="s">
        <v>617</v>
      </c>
    </row>
    <row r="113" spans="1:10" x14ac:dyDescent="0.25">
      <c r="A113" s="59" t="s">
        <v>127</v>
      </c>
      <c r="B113" s="67">
        <v>0</v>
      </c>
      <c r="C113" s="67">
        <v>20479.009999999998</v>
      </c>
      <c r="D113" s="67">
        <v>0</v>
      </c>
      <c r="E113" s="67">
        <v>0</v>
      </c>
      <c r="F113" s="67">
        <v>0</v>
      </c>
      <c r="G113" s="67">
        <f t="shared" si="17"/>
        <v>0</v>
      </c>
      <c r="H113" s="67">
        <f t="shared" si="17"/>
        <v>20479.009999999998</v>
      </c>
      <c r="I113" s="67">
        <f t="shared" si="18"/>
        <v>20479.009999999998</v>
      </c>
      <c r="J113" s="129" t="s">
        <v>462</v>
      </c>
    </row>
    <row r="114" spans="1:10" x14ac:dyDescent="0.25">
      <c r="A114" s="59" t="s">
        <v>128</v>
      </c>
      <c r="B114" s="67">
        <v>0</v>
      </c>
      <c r="C114" s="67">
        <v>36467.58</v>
      </c>
      <c r="D114" s="67">
        <v>0</v>
      </c>
      <c r="E114" s="67">
        <v>0</v>
      </c>
      <c r="F114" s="67">
        <v>0</v>
      </c>
      <c r="G114" s="67">
        <f t="shared" si="17"/>
        <v>0</v>
      </c>
      <c r="H114" s="67">
        <f t="shared" si="17"/>
        <v>36467.58</v>
      </c>
      <c r="I114" s="67">
        <f t="shared" si="18"/>
        <v>36467.58</v>
      </c>
      <c r="J114" s="129" t="s">
        <v>463</v>
      </c>
    </row>
    <row r="115" spans="1:10" x14ac:dyDescent="0.25">
      <c r="A115" s="59" t="s">
        <v>129</v>
      </c>
      <c r="B115" s="67">
        <v>0</v>
      </c>
      <c r="C115" s="67">
        <v>317442.67</v>
      </c>
      <c r="D115" s="67">
        <v>0</v>
      </c>
      <c r="E115" s="67">
        <v>0</v>
      </c>
      <c r="F115" s="67">
        <v>0</v>
      </c>
      <c r="G115" s="67">
        <f t="shared" si="17"/>
        <v>0</v>
      </c>
      <c r="H115" s="67">
        <f t="shared" si="17"/>
        <v>317442.67</v>
      </c>
      <c r="I115" s="67">
        <f t="shared" si="18"/>
        <v>317442.67</v>
      </c>
      <c r="J115" s="129" t="s">
        <v>464</v>
      </c>
    </row>
    <row r="116" spans="1:10" x14ac:dyDescent="0.25">
      <c r="A116" s="59" t="s">
        <v>130</v>
      </c>
      <c r="B116" s="67">
        <v>0</v>
      </c>
      <c r="C116" s="67">
        <v>66157.61</v>
      </c>
      <c r="D116" s="67">
        <v>0</v>
      </c>
      <c r="E116" s="67">
        <v>0</v>
      </c>
      <c r="F116" s="67">
        <v>0</v>
      </c>
      <c r="G116" s="67">
        <f t="shared" si="17"/>
        <v>0</v>
      </c>
      <c r="H116" s="67">
        <f t="shared" si="17"/>
        <v>66157.61</v>
      </c>
      <c r="I116" s="67">
        <f t="shared" si="18"/>
        <v>66157.61</v>
      </c>
      <c r="J116" s="129" t="s">
        <v>465</v>
      </c>
    </row>
    <row r="117" spans="1:10" x14ac:dyDescent="0.25">
      <c r="A117" s="59" t="s">
        <v>131</v>
      </c>
      <c r="B117" s="67">
        <v>0</v>
      </c>
      <c r="C117" s="67">
        <v>9038.35</v>
      </c>
      <c r="D117" s="67">
        <v>0</v>
      </c>
      <c r="E117" s="67">
        <v>0</v>
      </c>
      <c r="F117" s="67">
        <v>0</v>
      </c>
      <c r="G117" s="67">
        <f t="shared" si="17"/>
        <v>0</v>
      </c>
      <c r="H117" s="67">
        <f t="shared" si="17"/>
        <v>9038.35</v>
      </c>
      <c r="I117" s="67">
        <f t="shared" si="18"/>
        <v>9038.35</v>
      </c>
      <c r="J117" s="129" t="s">
        <v>466</v>
      </c>
    </row>
    <row r="118" spans="1:10" x14ac:dyDescent="0.25">
      <c r="A118" s="59" t="s">
        <v>132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G118" s="67">
        <f t="shared" si="17"/>
        <v>0</v>
      </c>
      <c r="H118" s="67">
        <f t="shared" si="17"/>
        <v>0</v>
      </c>
      <c r="I118" s="67">
        <f t="shared" si="18"/>
        <v>0</v>
      </c>
      <c r="J118" s="129" t="s">
        <v>618</v>
      </c>
    </row>
    <row r="119" spans="1:10" x14ac:dyDescent="0.25">
      <c r="A119" s="59" t="s">
        <v>133</v>
      </c>
      <c r="B119" s="67">
        <v>0</v>
      </c>
      <c r="C119" s="67">
        <v>0</v>
      </c>
      <c r="D119" s="67">
        <v>0</v>
      </c>
      <c r="E119" s="67">
        <v>0</v>
      </c>
      <c r="F119" s="67">
        <v>0</v>
      </c>
      <c r="G119" s="67">
        <f t="shared" si="17"/>
        <v>0</v>
      </c>
      <c r="H119" s="67">
        <f t="shared" si="17"/>
        <v>0</v>
      </c>
      <c r="I119" s="67">
        <f t="shared" si="18"/>
        <v>0</v>
      </c>
      <c r="J119" s="129" t="s">
        <v>619</v>
      </c>
    </row>
    <row r="120" spans="1:10" x14ac:dyDescent="0.25">
      <c r="A120" s="59" t="s">
        <v>134</v>
      </c>
      <c r="B120" s="67">
        <v>0</v>
      </c>
      <c r="C120" s="67">
        <v>69569.05</v>
      </c>
      <c r="D120" s="67">
        <v>0</v>
      </c>
      <c r="E120" s="67">
        <v>0</v>
      </c>
      <c r="F120" s="67">
        <v>0</v>
      </c>
      <c r="G120" s="67">
        <f t="shared" si="17"/>
        <v>0</v>
      </c>
      <c r="H120" s="67">
        <f t="shared" si="17"/>
        <v>69569.05</v>
      </c>
      <c r="I120" s="67">
        <f t="shared" si="18"/>
        <v>69569.05</v>
      </c>
      <c r="J120" s="129" t="s">
        <v>467</v>
      </c>
    </row>
    <row r="121" spans="1:10" x14ac:dyDescent="0.25">
      <c r="A121" s="59" t="s">
        <v>135</v>
      </c>
      <c r="B121" s="67">
        <v>0</v>
      </c>
      <c r="C121" s="67">
        <v>21412.29</v>
      </c>
      <c r="D121" s="67">
        <v>0</v>
      </c>
      <c r="E121" s="67">
        <v>0</v>
      </c>
      <c r="F121" s="67">
        <v>0</v>
      </c>
      <c r="G121" s="67">
        <f t="shared" si="17"/>
        <v>0</v>
      </c>
      <c r="H121" s="67">
        <f t="shared" si="17"/>
        <v>21412.29</v>
      </c>
      <c r="I121" s="67">
        <f t="shared" si="18"/>
        <v>21412.29</v>
      </c>
      <c r="J121" s="129" t="s">
        <v>468</v>
      </c>
    </row>
    <row r="122" spans="1:10" x14ac:dyDescent="0.25">
      <c r="A122" s="59" t="s">
        <v>136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f t="shared" si="17"/>
        <v>0</v>
      </c>
      <c r="H122" s="67">
        <f t="shared" si="17"/>
        <v>0</v>
      </c>
      <c r="I122" s="67">
        <f t="shared" si="18"/>
        <v>0</v>
      </c>
      <c r="J122" s="129" t="s">
        <v>620</v>
      </c>
    </row>
    <row r="123" spans="1:10" x14ac:dyDescent="0.25">
      <c r="A123" s="59" t="s">
        <v>137</v>
      </c>
      <c r="B123" s="67">
        <v>0</v>
      </c>
      <c r="C123" s="67">
        <v>147492.32</v>
      </c>
      <c r="D123" s="67">
        <v>0</v>
      </c>
      <c r="E123" s="67">
        <v>0</v>
      </c>
      <c r="F123" s="67">
        <v>0</v>
      </c>
      <c r="G123" s="67">
        <f t="shared" si="17"/>
        <v>0</v>
      </c>
      <c r="H123" s="67">
        <f t="shared" si="17"/>
        <v>147492.32</v>
      </c>
      <c r="I123" s="67">
        <f t="shared" si="18"/>
        <v>147492.32</v>
      </c>
      <c r="J123" s="129" t="s">
        <v>469</v>
      </c>
    </row>
    <row r="124" spans="1:10" x14ac:dyDescent="0.25">
      <c r="A124" s="59" t="s">
        <v>138</v>
      </c>
      <c r="B124" s="67">
        <v>0</v>
      </c>
      <c r="C124" s="67">
        <v>33604.14</v>
      </c>
      <c r="D124" s="67">
        <v>0</v>
      </c>
      <c r="E124" s="67">
        <v>0</v>
      </c>
      <c r="F124" s="67">
        <v>0</v>
      </c>
      <c r="G124" s="67">
        <f t="shared" si="17"/>
        <v>0</v>
      </c>
      <c r="H124" s="67">
        <f t="shared" si="17"/>
        <v>33604.14</v>
      </c>
      <c r="I124" s="67">
        <f t="shared" si="18"/>
        <v>33604.14</v>
      </c>
      <c r="J124" s="129" t="s">
        <v>470</v>
      </c>
    </row>
    <row r="125" spans="1:10" x14ac:dyDescent="0.25">
      <c r="A125" s="59" t="s">
        <v>139</v>
      </c>
      <c r="B125" s="67">
        <v>0</v>
      </c>
      <c r="C125" s="67">
        <v>1474840.45</v>
      </c>
      <c r="D125" s="67">
        <v>0</v>
      </c>
      <c r="E125" s="67">
        <v>0</v>
      </c>
      <c r="F125" s="67">
        <v>0</v>
      </c>
      <c r="G125" s="67">
        <f t="shared" si="17"/>
        <v>0</v>
      </c>
      <c r="H125" s="67">
        <f t="shared" si="17"/>
        <v>1474840.45</v>
      </c>
      <c r="I125" s="67">
        <f t="shared" si="18"/>
        <v>1474840.45</v>
      </c>
      <c r="J125" s="129" t="s">
        <v>471</v>
      </c>
    </row>
    <row r="126" spans="1:10" x14ac:dyDescent="0.25">
      <c r="A126" s="59" t="s">
        <v>140</v>
      </c>
      <c r="B126" s="67">
        <v>0</v>
      </c>
      <c r="C126" s="67">
        <v>1549.84</v>
      </c>
      <c r="D126" s="67">
        <v>0</v>
      </c>
      <c r="E126" s="67">
        <v>0</v>
      </c>
      <c r="F126" s="67">
        <v>0</v>
      </c>
      <c r="G126" s="67">
        <f t="shared" si="17"/>
        <v>0</v>
      </c>
      <c r="H126" s="67">
        <f t="shared" si="17"/>
        <v>1549.84</v>
      </c>
      <c r="I126" s="67">
        <f t="shared" si="18"/>
        <v>1549.84</v>
      </c>
      <c r="J126" s="129" t="s">
        <v>472</v>
      </c>
    </row>
    <row r="127" spans="1:10" x14ac:dyDescent="0.25">
      <c r="A127" s="59" t="s">
        <v>141</v>
      </c>
      <c r="B127" s="67">
        <v>0</v>
      </c>
      <c r="C127" s="67">
        <v>547255.27</v>
      </c>
      <c r="D127" s="67">
        <v>0</v>
      </c>
      <c r="E127" s="67">
        <v>0</v>
      </c>
      <c r="F127" s="67">
        <v>0</v>
      </c>
      <c r="G127" s="67">
        <f t="shared" si="17"/>
        <v>0</v>
      </c>
      <c r="H127" s="67">
        <f t="shared" si="17"/>
        <v>547255.27</v>
      </c>
      <c r="I127" s="67">
        <f t="shared" si="18"/>
        <v>547255.27</v>
      </c>
      <c r="J127" s="129" t="s">
        <v>473</v>
      </c>
    </row>
    <row r="128" spans="1:10" x14ac:dyDescent="0.25">
      <c r="A128" s="59" t="s">
        <v>142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f t="shared" si="17"/>
        <v>0</v>
      </c>
      <c r="H128" s="67">
        <f t="shared" si="17"/>
        <v>0</v>
      </c>
      <c r="I128" s="67">
        <f t="shared" si="18"/>
        <v>0</v>
      </c>
      <c r="J128" s="129" t="s">
        <v>621</v>
      </c>
    </row>
    <row r="129" spans="1:10" x14ac:dyDescent="0.25">
      <c r="A129" s="59" t="s">
        <v>143</v>
      </c>
      <c r="B129" s="67">
        <v>0</v>
      </c>
      <c r="C129" s="67">
        <v>7234.12</v>
      </c>
      <c r="D129" s="67">
        <v>0</v>
      </c>
      <c r="E129" s="67">
        <v>0</v>
      </c>
      <c r="F129" s="67">
        <v>0</v>
      </c>
      <c r="G129" s="67">
        <f t="shared" si="17"/>
        <v>0</v>
      </c>
      <c r="H129" s="67">
        <f t="shared" si="17"/>
        <v>7234.12</v>
      </c>
      <c r="I129" s="67">
        <f t="shared" si="18"/>
        <v>7234.12</v>
      </c>
      <c r="J129" s="129" t="s">
        <v>474</v>
      </c>
    </row>
    <row r="130" spans="1:10" x14ac:dyDescent="0.25">
      <c r="A130" s="59" t="s">
        <v>144</v>
      </c>
      <c r="B130" s="67">
        <v>0</v>
      </c>
      <c r="C130" s="67">
        <v>7356.34</v>
      </c>
      <c r="D130" s="67">
        <v>0</v>
      </c>
      <c r="E130" s="67">
        <v>0</v>
      </c>
      <c r="F130" s="67">
        <v>0</v>
      </c>
      <c r="G130" s="67">
        <f t="shared" si="17"/>
        <v>0</v>
      </c>
      <c r="H130" s="67">
        <f t="shared" si="17"/>
        <v>7356.34</v>
      </c>
      <c r="I130" s="67">
        <f t="shared" si="18"/>
        <v>7356.34</v>
      </c>
      <c r="J130" s="129" t="s">
        <v>475</v>
      </c>
    </row>
    <row r="131" spans="1:10" x14ac:dyDescent="0.25">
      <c r="A131" s="59" t="s">
        <v>145</v>
      </c>
      <c r="B131" s="67">
        <v>0</v>
      </c>
      <c r="C131" s="67">
        <v>767489.42</v>
      </c>
      <c r="D131" s="67">
        <v>0</v>
      </c>
      <c r="E131" s="67">
        <v>0</v>
      </c>
      <c r="F131" s="67">
        <v>0</v>
      </c>
      <c r="G131" s="67">
        <f t="shared" si="17"/>
        <v>0</v>
      </c>
      <c r="H131" s="67">
        <f t="shared" si="17"/>
        <v>767489.42</v>
      </c>
      <c r="I131" s="67">
        <f t="shared" si="18"/>
        <v>767489.42</v>
      </c>
      <c r="J131" s="129" t="s">
        <v>476</v>
      </c>
    </row>
    <row r="132" spans="1:10" x14ac:dyDescent="0.25">
      <c r="A132" s="59" t="s">
        <v>146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f t="shared" si="17"/>
        <v>0</v>
      </c>
      <c r="H132" s="67">
        <f t="shared" si="17"/>
        <v>0</v>
      </c>
      <c r="I132" s="67">
        <f t="shared" si="18"/>
        <v>0</v>
      </c>
      <c r="J132" s="129" t="s">
        <v>622</v>
      </c>
    </row>
    <row r="133" spans="1:10" x14ac:dyDescent="0.25">
      <c r="A133" s="59" t="s">
        <v>147</v>
      </c>
      <c r="B133" s="67">
        <v>0</v>
      </c>
      <c r="C133" s="67">
        <v>0</v>
      </c>
      <c r="D133" s="67">
        <v>0</v>
      </c>
      <c r="E133" s="67">
        <v>0</v>
      </c>
      <c r="F133" s="67">
        <v>0</v>
      </c>
      <c r="G133" s="67">
        <f t="shared" si="17"/>
        <v>0</v>
      </c>
      <c r="H133" s="67">
        <f t="shared" si="17"/>
        <v>0</v>
      </c>
      <c r="I133" s="67">
        <f t="shared" si="18"/>
        <v>0</v>
      </c>
      <c r="J133" s="129" t="s">
        <v>623</v>
      </c>
    </row>
    <row r="134" spans="1:10" x14ac:dyDescent="0.25">
      <c r="A134" s="59" t="s">
        <v>148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f t="shared" si="17"/>
        <v>0</v>
      </c>
      <c r="H134" s="67">
        <f t="shared" si="17"/>
        <v>0</v>
      </c>
      <c r="I134" s="67">
        <f t="shared" si="18"/>
        <v>0</v>
      </c>
      <c r="J134" s="129" t="s">
        <v>624</v>
      </c>
    </row>
    <row r="135" spans="1:10" x14ac:dyDescent="0.25">
      <c r="A135" s="59" t="s">
        <v>149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f t="shared" ref="G135:H137" si="19">B135+E135</f>
        <v>0</v>
      </c>
      <c r="H135" s="67">
        <f t="shared" si="19"/>
        <v>0</v>
      </c>
      <c r="I135" s="67">
        <f>SUM(G135:H135)</f>
        <v>0</v>
      </c>
      <c r="J135" s="129" t="s">
        <v>625</v>
      </c>
    </row>
    <row r="136" spans="1:10" x14ac:dyDescent="0.25">
      <c r="A136" s="59" t="s">
        <v>150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f t="shared" si="19"/>
        <v>0</v>
      </c>
      <c r="H136" s="67">
        <f t="shared" si="19"/>
        <v>0</v>
      </c>
      <c r="I136" s="67">
        <f>SUM(G136:H136)</f>
        <v>0</v>
      </c>
      <c r="J136" s="129" t="s">
        <v>626</v>
      </c>
    </row>
    <row r="137" spans="1:10" x14ac:dyDescent="0.25">
      <c r="A137" s="59" t="s">
        <v>662</v>
      </c>
      <c r="B137" s="148">
        <v>0</v>
      </c>
      <c r="C137" s="148">
        <v>1603.33</v>
      </c>
      <c r="D137" s="148">
        <v>0</v>
      </c>
      <c r="E137" s="148">
        <v>0</v>
      </c>
      <c r="F137" s="148">
        <v>0</v>
      </c>
      <c r="G137" s="148">
        <f t="shared" si="19"/>
        <v>0</v>
      </c>
      <c r="H137" s="148">
        <f t="shared" si="19"/>
        <v>1603.33</v>
      </c>
      <c r="I137" s="148">
        <f>SUM(G137:H137)</f>
        <v>1603.33</v>
      </c>
      <c r="J137" s="129" t="s">
        <v>477</v>
      </c>
    </row>
    <row r="138" spans="1:10" x14ac:dyDescent="0.25">
      <c r="A138" s="59" t="s">
        <v>151</v>
      </c>
      <c r="B138" s="67">
        <f>SUM(B70:B137)</f>
        <v>106285755.60000001</v>
      </c>
      <c r="C138" s="67">
        <f t="shared" ref="C138:I138" si="20">SUM(C70:C137)</f>
        <v>6569912.3199999994</v>
      </c>
      <c r="D138" s="67">
        <f t="shared" si="20"/>
        <v>0</v>
      </c>
      <c r="E138" s="67">
        <f t="shared" si="20"/>
        <v>0</v>
      </c>
      <c r="F138" s="67">
        <f t="shared" si="20"/>
        <v>0</v>
      </c>
      <c r="G138" s="67">
        <f t="shared" si="20"/>
        <v>106285755.60000001</v>
      </c>
      <c r="H138" s="67">
        <f t="shared" si="20"/>
        <v>6569912.3199999994</v>
      </c>
      <c r="I138" s="67">
        <f t="shared" si="20"/>
        <v>112855667.92000002</v>
      </c>
      <c r="J138" s="135" t="s">
        <v>428</v>
      </c>
    </row>
    <row r="139" spans="1:10" x14ac:dyDescent="0.25">
      <c r="A139" s="60" t="s">
        <v>152</v>
      </c>
      <c r="B139" s="67"/>
      <c r="C139" s="67"/>
      <c r="D139" s="67"/>
      <c r="E139" s="67"/>
      <c r="F139" s="67"/>
      <c r="G139" s="67"/>
      <c r="H139" s="67"/>
      <c r="I139" s="67"/>
    </row>
    <row r="140" spans="1:10" x14ac:dyDescent="0.25">
      <c r="A140" s="59" t="s">
        <v>153</v>
      </c>
      <c r="B140" s="67">
        <v>2747744.47</v>
      </c>
      <c r="C140" s="67">
        <v>0</v>
      </c>
      <c r="D140" s="67">
        <v>0</v>
      </c>
      <c r="E140" s="67">
        <v>0</v>
      </c>
      <c r="F140" s="67">
        <v>0</v>
      </c>
      <c r="G140" s="67">
        <f t="shared" ref="G140:H167" si="21">B140+E140</f>
        <v>2747744.47</v>
      </c>
      <c r="H140" s="67">
        <f t="shared" si="21"/>
        <v>0</v>
      </c>
      <c r="I140" s="67">
        <f t="shared" ref="I140:I167" si="22">SUM(G140:H140)</f>
        <v>2747744.47</v>
      </c>
      <c r="J140" s="129" t="s">
        <v>479</v>
      </c>
    </row>
    <row r="141" spans="1:10" x14ac:dyDescent="0.25">
      <c r="A141" s="59" t="s">
        <v>154</v>
      </c>
      <c r="B141" s="67">
        <v>0</v>
      </c>
      <c r="C141" s="67">
        <v>0</v>
      </c>
      <c r="D141" s="67">
        <v>0</v>
      </c>
      <c r="E141" s="67">
        <v>0</v>
      </c>
      <c r="F141" s="67">
        <v>0</v>
      </c>
      <c r="G141" s="67">
        <f t="shared" si="21"/>
        <v>0</v>
      </c>
      <c r="H141" s="67">
        <f t="shared" si="21"/>
        <v>0</v>
      </c>
      <c r="I141" s="67">
        <f t="shared" si="22"/>
        <v>0</v>
      </c>
      <c r="J141" s="131"/>
    </row>
    <row r="142" spans="1:10" x14ac:dyDescent="0.25">
      <c r="A142" s="59" t="s">
        <v>155</v>
      </c>
      <c r="B142" s="67">
        <v>44945.52</v>
      </c>
      <c r="C142" s="67">
        <v>0</v>
      </c>
      <c r="D142" s="67">
        <v>0</v>
      </c>
      <c r="E142" s="67">
        <v>0</v>
      </c>
      <c r="F142" s="67">
        <v>0</v>
      </c>
      <c r="G142" s="67">
        <f t="shared" si="21"/>
        <v>44945.52</v>
      </c>
      <c r="H142" s="67">
        <f t="shared" si="21"/>
        <v>0</v>
      </c>
      <c r="I142" s="67">
        <f t="shared" si="22"/>
        <v>44945.52</v>
      </c>
      <c r="J142" s="129" t="s">
        <v>480</v>
      </c>
    </row>
    <row r="143" spans="1:10" x14ac:dyDescent="0.25">
      <c r="A143" s="59" t="s">
        <v>156</v>
      </c>
      <c r="B143" s="67">
        <v>2027968.28</v>
      </c>
      <c r="C143" s="67">
        <v>0</v>
      </c>
      <c r="D143" s="67">
        <v>0</v>
      </c>
      <c r="E143" s="67">
        <v>0</v>
      </c>
      <c r="F143" s="67">
        <v>0</v>
      </c>
      <c r="G143" s="67">
        <f t="shared" si="21"/>
        <v>2027968.28</v>
      </c>
      <c r="H143" s="67">
        <f t="shared" si="21"/>
        <v>0</v>
      </c>
      <c r="I143" s="67">
        <f t="shared" si="22"/>
        <v>2027968.28</v>
      </c>
      <c r="J143" s="129" t="s">
        <v>481</v>
      </c>
    </row>
    <row r="144" spans="1:10" x14ac:dyDescent="0.25">
      <c r="A144" s="59" t="s">
        <v>157</v>
      </c>
      <c r="B144" s="67">
        <v>922598.42</v>
      </c>
      <c r="C144" s="67">
        <v>0</v>
      </c>
      <c r="D144" s="67">
        <v>0</v>
      </c>
      <c r="E144" s="67">
        <v>0</v>
      </c>
      <c r="F144" s="67">
        <v>0</v>
      </c>
      <c r="G144" s="67">
        <f t="shared" si="21"/>
        <v>922598.42</v>
      </c>
      <c r="H144" s="67">
        <f t="shared" si="21"/>
        <v>0</v>
      </c>
      <c r="I144" s="67">
        <f t="shared" si="22"/>
        <v>922598.42</v>
      </c>
      <c r="J144" s="129" t="s">
        <v>482</v>
      </c>
    </row>
    <row r="145" spans="1:10" x14ac:dyDescent="0.25">
      <c r="A145" s="59" t="s">
        <v>158</v>
      </c>
      <c r="B145" s="67">
        <v>1829090.07</v>
      </c>
      <c r="C145" s="67">
        <v>0</v>
      </c>
      <c r="D145" s="67">
        <v>0</v>
      </c>
      <c r="E145" s="67">
        <v>0</v>
      </c>
      <c r="F145" s="67">
        <v>0</v>
      </c>
      <c r="G145" s="67">
        <f t="shared" si="21"/>
        <v>1829090.07</v>
      </c>
      <c r="H145" s="67">
        <f t="shared" si="21"/>
        <v>0</v>
      </c>
      <c r="I145" s="67">
        <f t="shared" si="22"/>
        <v>1829090.07</v>
      </c>
      <c r="J145" s="129" t="s">
        <v>483</v>
      </c>
    </row>
    <row r="146" spans="1:10" x14ac:dyDescent="0.25">
      <c r="A146" s="59" t="s">
        <v>159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f t="shared" si="21"/>
        <v>0</v>
      </c>
      <c r="H146" s="67">
        <f t="shared" si="21"/>
        <v>0</v>
      </c>
      <c r="I146" s="67">
        <f t="shared" si="22"/>
        <v>0</v>
      </c>
      <c r="J146" s="129" t="s">
        <v>627</v>
      </c>
    </row>
    <row r="147" spans="1:10" x14ac:dyDescent="0.25">
      <c r="A147" s="59" t="s">
        <v>160</v>
      </c>
      <c r="B147" s="67">
        <v>1568257.8</v>
      </c>
      <c r="C147" s="67">
        <v>0</v>
      </c>
      <c r="D147" s="67">
        <v>0</v>
      </c>
      <c r="E147" s="67">
        <v>0</v>
      </c>
      <c r="F147" s="67">
        <v>0</v>
      </c>
      <c r="G147" s="67">
        <f t="shared" si="21"/>
        <v>1568257.8</v>
      </c>
      <c r="H147" s="67">
        <f t="shared" si="21"/>
        <v>0</v>
      </c>
      <c r="I147" s="67">
        <f t="shared" si="22"/>
        <v>1568257.8</v>
      </c>
      <c r="J147" s="129" t="s">
        <v>484</v>
      </c>
    </row>
    <row r="148" spans="1:10" x14ac:dyDescent="0.25">
      <c r="A148" s="59" t="s">
        <v>161</v>
      </c>
      <c r="B148" s="67">
        <v>88493.17</v>
      </c>
      <c r="C148" s="67">
        <v>0</v>
      </c>
      <c r="D148" s="67">
        <v>0</v>
      </c>
      <c r="E148" s="67">
        <v>0</v>
      </c>
      <c r="F148" s="67">
        <v>0</v>
      </c>
      <c r="G148" s="67">
        <f t="shared" si="21"/>
        <v>88493.17</v>
      </c>
      <c r="H148" s="67">
        <f t="shared" si="21"/>
        <v>0</v>
      </c>
      <c r="I148" s="67">
        <f t="shared" si="22"/>
        <v>88493.17</v>
      </c>
      <c r="J148" s="129" t="s">
        <v>485</v>
      </c>
    </row>
    <row r="149" spans="1:10" x14ac:dyDescent="0.25">
      <c r="A149" s="59" t="s">
        <v>162</v>
      </c>
      <c r="B149" s="67">
        <v>1265299.4099999999</v>
      </c>
      <c r="C149" s="67">
        <v>0</v>
      </c>
      <c r="D149" s="67">
        <v>0</v>
      </c>
      <c r="E149" s="67">
        <v>0</v>
      </c>
      <c r="F149" s="67">
        <v>0</v>
      </c>
      <c r="G149" s="67">
        <f t="shared" si="21"/>
        <v>1265299.4099999999</v>
      </c>
      <c r="H149" s="67">
        <f t="shared" si="21"/>
        <v>0</v>
      </c>
      <c r="I149" s="67">
        <f t="shared" si="22"/>
        <v>1265299.4099999999</v>
      </c>
      <c r="J149" s="129" t="s">
        <v>486</v>
      </c>
    </row>
    <row r="150" spans="1:10" x14ac:dyDescent="0.25">
      <c r="A150" s="59" t="s">
        <v>163</v>
      </c>
      <c r="B150" s="67">
        <v>344587.26</v>
      </c>
      <c r="C150" s="67">
        <v>0</v>
      </c>
      <c r="D150" s="67">
        <v>0</v>
      </c>
      <c r="E150" s="67">
        <v>0</v>
      </c>
      <c r="F150" s="67">
        <v>0</v>
      </c>
      <c r="G150" s="67">
        <f t="shared" si="21"/>
        <v>344587.26</v>
      </c>
      <c r="H150" s="67">
        <f t="shared" si="21"/>
        <v>0</v>
      </c>
      <c r="I150" s="67">
        <f t="shared" si="22"/>
        <v>344587.26</v>
      </c>
      <c r="J150" s="129" t="s">
        <v>487</v>
      </c>
    </row>
    <row r="151" spans="1:10" x14ac:dyDescent="0.25">
      <c r="A151" s="59" t="s">
        <v>164</v>
      </c>
      <c r="B151" s="67">
        <v>2894559.92</v>
      </c>
      <c r="C151" s="67">
        <v>0</v>
      </c>
      <c r="D151" s="67">
        <v>0</v>
      </c>
      <c r="E151" s="67">
        <v>0</v>
      </c>
      <c r="F151" s="67">
        <v>0</v>
      </c>
      <c r="G151" s="67">
        <f t="shared" si="21"/>
        <v>2894559.92</v>
      </c>
      <c r="H151" s="67">
        <f t="shared" si="21"/>
        <v>0</v>
      </c>
      <c r="I151" s="67">
        <f t="shared" si="22"/>
        <v>2894559.92</v>
      </c>
      <c r="J151" s="129" t="s">
        <v>488</v>
      </c>
    </row>
    <row r="152" spans="1:10" x14ac:dyDescent="0.25">
      <c r="A152" s="59" t="s">
        <v>165</v>
      </c>
      <c r="B152" s="67">
        <v>322039.46000000002</v>
      </c>
      <c r="C152" s="67">
        <v>0</v>
      </c>
      <c r="D152" s="67">
        <v>0</v>
      </c>
      <c r="E152" s="67">
        <v>0</v>
      </c>
      <c r="F152" s="67">
        <v>0</v>
      </c>
      <c r="G152" s="67">
        <f t="shared" si="21"/>
        <v>322039.46000000002</v>
      </c>
      <c r="H152" s="67">
        <f t="shared" si="21"/>
        <v>0</v>
      </c>
      <c r="I152" s="67">
        <f t="shared" si="22"/>
        <v>322039.46000000002</v>
      </c>
      <c r="J152" s="129" t="s">
        <v>489</v>
      </c>
    </row>
    <row r="153" spans="1:10" x14ac:dyDescent="0.25">
      <c r="A153" s="59" t="s">
        <v>166</v>
      </c>
      <c r="B153" s="67">
        <v>27551.94</v>
      </c>
      <c r="C153" s="67">
        <v>0</v>
      </c>
      <c r="D153" s="67">
        <v>0</v>
      </c>
      <c r="E153" s="67">
        <v>0</v>
      </c>
      <c r="F153" s="67">
        <v>0</v>
      </c>
      <c r="G153" s="67">
        <f t="shared" si="21"/>
        <v>27551.94</v>
      </c>
      <c r="H153" s="67">
        <f t="shared" si="21"/>
        <v>0</v>
      </c>
      <c r="I153" s="67">
        <f t="shared" si="22"/>
        <v>27551.94</v>
      </c>
      <c r="J153" s="129" t="s">
        <v>490</v>
      </c>
    </row>
    <row r="154" spans="1:10" x14ac:dyDescent="0.25">
      <c r="A154" s="59" t="s">
        <v>167</v>
      </c>
      <c r="B154" s="67">
        <v>518.49</v>
      </c>
      <c r="C154" s="67">
        <v>0</v>
      </c>
      <c r="D154" s="67">
        <v>0</v>
      </c>
      <c r="E154" s="67">
        <v>0</v>
      </c>
      <c r="F154" s="67">
        <v>0</v>
      </c>
      <c r="G154" s="67">
        <f t="shared" si="21"/>
        <v>518.49</v>
      </c>
      <c r="H154" s="67">
        <f t="shared" si="21"/>
        <v>0</v>
      </c>
      <c r="I154" s="67">
        <f t="shared" si="22"/>
        <v>518.49</v>
      </c>
      <c r="J154" s="129" t="s">
        <v>491</v>
      </c>
    </row>
    <row r="155" spans="1:10" x14ac:dyDescent="0.25">
      <c r="A155" s="59" t="s">
        <v>168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67">
        <f t="shared" si="21"/>
        <v>0</v>
      </c>
      <c r="H155" s="67">
        <f t="shared" si="21"/>
        <v>0</v>
      </c>
      <c r="I155" s="67">
        <f t="shared" si="22"/>
        <v>0</v>
      </c>
      <c r="J155" s="129" t="s">
        <v>628</v>
      </c>
    </row>
    <row r="156" spans="1:10" x14ac:dyDescent="0.25">
      <c r="A156" s="59" t="s">
        <v>169</v>
      </c>
      <c r="B156" s="67">
        <v>33871.11</v>
      </c>
      <c r="C156" s="67">
        <v>0</v>
      </c>
      <c r="D156" s="67">
        <v>0</v>
      </c>
      <c r="E156" s="67">
        <v>0</v>
      </c>
      <c r="F156" s="67">
        <v>0</v>
      </c>
      <c r="G156" s="67">
        <f t="shared" si="21"/>
        <v>33871.11</v>
      </c>
      <c r="H156" s="67">
        <f t="shared" si="21"/>
        <v>0</v>
      </c>
      <c r="I156" s="67">
        <f t="shared" si="22"/>
        <v>33871.11</v>
      </c>
      <c r="J156" s="129" t="s">
        <v>492</v>
      </c>
    </row>
    <row r="157" spans="1:10" x14ac:dyDescent="0.25">
      <c r="A157" s="59" t="s">
        <v>170</v>
      </c>
      <c r="B157" s="67">
        <v>2862091.58</v>
      </c>
      <c r="C157" s="67">
        <v>0</v>
      </c>
      <c r="D157" s="67">
        <v>0</v>
      </c>
      <c r="E157" s="67">
        <v>0</v>
      </c>
      <c r="F157" s="67">
        <v>0</v>
      </c>
      <c r="G157" s="67">
        <f t="shared" si="21"/>
        <v>2862091.58</v>
      </c>
      <c r="H157" s="67">
        <f t="shared" si="21"/>
        <v>0</v>
      </c>
      <c r="I157" s="67">
        <f t="shared" si="22"/>
        <v>2862091.58</v>
      </c>
      <c r="J157" s="129" t="s">
        <v>493</v>
      </c>
    </row>
    <row r="158" spans="1:10" x14ac:dyDescent="0.25">
      <c r="A158" s="59" t="s">
        <v>171</v>
      </c>
      <c r="B158" s="67">
        <v>7267669.0999999996</v>
      </c>
      <c r="C158" s="67">
        <v>0</v>
      </c>
      <c r="D158" s="67">
        <v>0</v>
      </c>
      <c r="E158" s="67">
        <v>0</v>
      </c>
      <c r="F158" s="67">
        <v>0</v>
      </c>
      <c r="G158" s="67">
        <f t="shared" si="21"/>
        <v>7267669.0999999996</v>
      </c>
      <c r="H158" s="67">
        <f t="shared" si="21"/>
        <v>0</v>
      </c>
      <c r="I158" s="67">
        <f t="shared" si="22"/>
        <v>7267669.0999999996</v>
      </c>
      <c r="J158" s="129" t="s">
        <v>494</v>
      </c>
    </row>
    <row r="159" spans="1:10" x14ac:dyDescent="0.25">
      <c r="A159" s="59" t="s">
        <v>172</v>
      </c>
      <c r="B159" s="67">
        <v>475262.85</v>
      </c>
      <c r="C159" s="67">
        <v>0</v>
      </c>
      <c r="D159" s="67">
        <v>0</v>
      </c>
      <c r="E159" s="67">
        <v>0</v>
      </c>
      <c r="F159" s="67">
        <v>0</v>
      </c>
      <c r="G159" s="67">
        <f t="shared" si="21"/>
        <v>475262.85</v>
      </c>
      <c r="H159" s="67">
        <f t="shared" si="21"/>
        <v>0</v>
      </c>
      <c r="I159" s="67">
        <f t="shared" si="22"/>
        <v>475262.85</v>
      </c>
      <c r="J159" s="129" t="s">
        <v>629</v>
      </c>
    </row>
    <row r="160" spans="1:10" x14ac:dyDescent="0.25">
      <c r="A160" s="59" t="s">
        <v>173</v>
      </c>
      <c r="B160" s="67">
        <v>73605.039999999994</v>
      </c>
      <c r="C160" s="67">
        <v>0</v>
      </c>
      <c r="D160" s="67">
        <v>0</v>
      </c>
      <c r="E160" s="67">
        <v>0</v>
      </c>
      <c r="F160" s="67">
        <v>0</v>
      </c>
      <c r="G160" s="67">
        <f t="shared" si="21"/>
        <v>73605.039999999994</v>
      </c>
      <c r="H160" s="67">
        <f t="shared" si="21"/>
        <v>0</v>
      </c>
      <c r="I160" s="67">
        <f t="shared" si="22"/>
        <v>73605.039999999994</v>
      </c>
      <c r="J160" s="129" t="s">
        <v>495</v>
      </c>
    </row>
    <row r="161" spans="1:10" x14ac:dyDescent="0.25">
      <c r="A161" s="59" t="s">
        <v>174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67">
        <f t="shared" si="21"/>
        <v>0</v>
      </c>
      <c r="H161" s="67">
        <f t="shared" si="21"/>
        <v>0</v>
      </c>
      <c r="I161" s="67">
        <f t="shared" si="22"/>
        <v>0</v>
      </c>
      <c r="J161" s="129" t="s">
        <v>630</v>
      </c>
    </row>
    <row r="162" spans="1:10" x14ac:dyDescent="0.25">
      <c r="A162" s="59" t="s">
        <v>175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67">
        <f t="shared" si="21"/>
        <v>0</v>
      </c>
      <c r="H162" s="67">
        <f t="shared" si="21"/>
        <v>0</v>
      </c>
      <c r="I162" s="67">
        <f t="shared" si="22"/>
        <v>0</v>
      </c>
      <c r="J162" s="129" t="s">
        <v>631</v>
      </c>
    </row>
    <row r="163" spans="1:10" x14ac:dyDescent="0.25">
      <c r="A163" s="59" t="s">
        <v>176</v>
      </c>
      <c r="B163" s="67">
        <v>0</v>
      </c>
      <c r="C163" s="67">
        <v>0</v>
      </c>
      <c r="D163" s="67">
        <v>0</v>
      </c>
      <c r="E163" s="67">
        <v>0</v>
      </c>
      <c r="F163" s="67">
        <v>0</v>
      </c>
      <c r="G163" s="67">
        <f t="shared" si="21"/>
        <v>0</v>
      </c>
      <c r="H163" s="67">
        <f t="shared" si="21"/>
        <v>0</v>
      </c>
      <c r="I163" s="67">
        <f t="shared" si="22"/>
        <v>0</v>
      </c>
      <c r="J163" s="129" t="s">
        <v>632</v>
      </c>
    </row>
    <row r="164" spans="1:10" x14ac:dyDescent="0.25">
      <c r="A164" s="59" t="s">
        <v>177</v>
      </c>
      <c r="B164" s="67">
        <v>0</v>
      </c>
      <c r="C164" s="67">
        <v>0</v>
      </c>
      <c r="D164" s="67">
        <v>0</v>
      </c>
      <c r="E164" s="67">
        <v>0</v>
      </c>
      <c r="F164" s="67">
        <v>0</v>
      </c>
      <c r="G164" s="67">
        <f t="shared" si="21"/>
        <v>0</v>
      </c>
      <c r="H164" s="67">
        <f t="shared" si="21"/>
        <v>0</v>
      </c>
      <c r="I164" s="67">
        <f t="shared" si="22"/>
        <v>0</v>
      </c>
      <c r="J164" s="129" t="s">
        <v>496</v>
      </c>
    </row>
    <row r="165" spans="1:10" x14ac:dyDescent="0.25">
      <c r="A165" s="59" t="s">
        <v>178</v>
      </c>
      <c r="B165" s="67">
        <v>0</v>
      </c>
      <c r="C165" s="67">
        <v>0</v>
      </c>
      <c r="D165" s="67">
        <v>0</v>
      </c>
      <c r="E165" s="67">
        <v>0</v>
      </c>
      <c r="F165" s="67">
        <v>0</v>
      </c>
      <c r="G165" s="67">
        <f t="shared" si="21"/>
        <v>0</v>
      </c>
      <c r="H165" s="67">
        <f t="shared" si="21"/>
        <v>0</v>
      </c>
      <c r="I165" s="67">
        <f t="shared" si="22"/>
        <v>0</v>
      </c>
      <c r="J165" s="129" t="s">
        <v>633</v>
      </c>
    </row>
    <row r="166" spans="1:10" x14ac:dyDescent="0.25">
      <c r="A166" s="59" t="s">
        <v>179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67">
        <f t="shared" si="21"/>
        <v>0</v>
      </c>
      <c r="H166" s="67">
        <f t="shared" si="21"/>
        <v>0</v>
      </c>
      <c r="I166" s="67">
        <f t="shared" si="22"/>
        <v>0</v>
      </c>
      <c r="J166" s="129" t="s">
        <v>634</v>
      </c>
    </row>
    <row r="167" spans="1:10" x14ac:dyDescent="0.25">
      <c r="A167" s="59" t="s">
        <v>180</v>
      </c>
      <c r="B167" s="148">
        <v>0</v>
      </c>
      <c r="C167" s="148">
        <v>0</v>
      </c>
      <c r="D167" s="148">
        <v>0</v>
      </c>
      <c r="E167" s="148">
        <v>0</v>
      </c>
      <c r="F167" s="148">
        <v>0</v>
      </c>
      <c r="G167" s="148">
        <f t="shared" si="21"/>
        <v>0</v>
      </c>
      <c r="H167" s="148">
        <f t="shared" si="21"/>
        <v>0</v>
      </c>
      <c r="I167" s="148">
        <f t="shared" si="22"/>
        <v>0</v>
      </c>
      <c r="J167" s="129" t="s">
        <v>635</v>
      </c>
    </row>
    <row r="168" spans="1:10" x14ac:dyDescent="0.25">
      <c r="A168" s="59" t="s">
        <v>181</v>
      </c>
      <c r="B168" s="67">
        <f>SUM(B139:B167)</f>
        <v>24796153.890000001</v>
      </c>
      <c r="C168" s="67">
        <f t="shared" ref="C168:I168" si="23">SUM(C139:C167)</f>
        <v>0</v>
      </c>
      <c r="D168" s="67">
        <f t="shared" si="23"/>
        <v>0</v>
      </c>
      <c r="E168" s="67">
        <f t="shared" si="23"/>
        <v>0</v>
      </c>
      <c r="F168" s="67">
        <f t="shared" si="23"/>
        <v>0</v>
      </c>
      <c r="G168" s="67">
        <f t="shared" si="23"/>
        <v>24796153.890000001</v>
      </c>
      <c r="H168" s="67">
        <f t="shared" si="23"/>
        <v>0</v>
      </c>
      <c r="I168" s="67">
        <f t="shared" si="23"/>
        <v>24796153.890000001</v>
      </c>
      <c r="J168" s="135" t="s">
        <v>478</v>
      </c>
    </row>
    <row r="169" spans="1:10" x14ac:dyDescent="0.25">
      <c r="A169" s="66" t="s">
        <v>182</v>
      </c>
      <c r="B169" s="67"/>
      <c r="C169" s="67"/>
      <c r="D169" s="67"/>
      <c r="E169" s="67"/>
      <c r="F169" s="67"/>
      <c r="G169" s="67"/>
      <c r="H169" s="67"/>
      <c r="I169" s="67"/>
    </row>
    <row r="170" spans="1:10" x14ac:dyDescent="0.25">
      <c r="A170" s="59" t="s">
        <v>183</v>
      </c>
      <c r="B170" s="67">
        <v>2683968.66</v>
      </c>
      <c r="C170" s="67">
        <v>0</v>
      </c>
      <c r="D170" s="67">
        <v>0</v>
      </c>
      <c r="E170" s="67">
        <v>0</v>
      </c>
      <c r="F170" s="67">
        <v>0</v>
      </c>
      <c r="G170" s="67">
        <f t="shared" ref="G170:H205" si="24">B170+E170</f>
        <v>2683968.66</v>
      </c>
      <c r="H170" s="67">
        <f t="shared" si="24"/>
        <v>0</v>
      </c>
      <c r="I170" s="67">
        <f t="shared" ref="I170:I205" si="25">SUM(G170:H170)</f>
        <v>2683968.66</v>
      </c>
      <c r="J170" s="129" t="s">
        <v>498</v>
      </c>
    </row>
    <row r="171" spans="1:10" x14ac:dyDescent="0.25">
      <c r="A171" s="59" t="s">
        <v>184</v>
      </c>
      <c r="B171" s="67">
        <v>1654100.69</v>
      </c>
      <c r="C171" s="67">
        <v>0</v>
      </c>
      <c r="D171" s="67">
        <v>0</v>
      </c>
      <c r="E171" s="67">
        <v>0</v>
      </c>
      <c r="F171" s="67">
        <v>0</v>
      </c>
      <c r="G171" s="67">
        <f t="shared" si="24"/>
        <v>1654100.69</v>
      </c>
      <c r="H171" s="67">
        <f t="shared" si="24"/>
        <v>0</v>
      </c>
      <c r="I171" s="67">
        <f t="shared" si="25"/>
        <v>1654100.69</v>
      </c>
      <c r="J171" s="129" t="s">
        <v>499</v>
      </c>
    </row>
    <row r="172" spans="1:10" x14ac:dyDescent="0.25">
      <c r="A172" s="59" t="s">
        <v>185</v>
      </c>
      <c r="B172" s="67">
        <v>1726396.31</v>
      </c>
      <c r="C172" s="67">
        <v>0</v>
      </c>
      <c r="D172" s="67">
        <v>0</v>
      </c>
      <c r="E172" s="67">
        <v>0</v>
      </c>
      <c r="F172" s="67">
        <v>0</v>
      </c>
      <c r="G172" s="67">
        <f t="shared" si="24"/>
        <v>1726396.31</v>
      </c>
      <c r="H172" s="67">
        <f t="shared" si="24"/>
        <v>0</v>
      </c>
      <c r="I172" s="67">
        <f t="shared" si="25"/>
        <v>1726396.31</v>
      </c>
      <c r="J172" s="129" t="s">
        <v>500</v>
      </c>
    </row>
    <row r="173" spans="1:10" x14ac:dyDescent="0.25">
      <c r="A173" s="59" t="s">
        <v>186</v>
      </c>
      <c r="B173" s="67">
        <v>2634630.5699999998</v>
      </c>
      <c r="C173" s="67">
        <v>0</v>
      </c>
      <c r="D173" s="67">
        <v>0</v>
      </c>
      <c r="E173" s="67">
        <v>0</v>
      </c>
      <c r="F173" s="67">
        <v>0</v>
      </c>
      <c r="G173" s="67">
        <f t="shared" si="24"/>
        <v>2634630.5699999998</v>
      </c>
      <c r="H173" s="67">
        <f t="shared" si="24"/>
        <v>0</v>
      </c>
      <c r="I173" s="67">
        <f t="shared" si="25"/>
        <v>2634630.5699999998</v>
      </c>
      <c r="J173" s="129" t="s">
        <v>501</v>
      </c>
    </row>
    <row r="174" spans="1:10" x14ac:dyDescent="0.25">
      <c r="A174" s="59" t="s">
        <v>187</v>
      </c>
      <c r="B174" s="67">
        <v>4718991.5599999996</v>
      </c>
      <c r="C174" s="67">
        <v>0</v>
      </c>
      <c r="D174" s="67">
        <v>0</v>
      </c>
      <c r="E174" s="67">
        <v>0</v>
      </c>
      <c r="F174" s="67">
        <v>0</v>
      </c>
      <c r="G174" s="67">
        <f t="shared" si="24"/>
        <v>4718991.5599999996</v>
      </c>
      <c r="H174" s="67">
        <f t="shared" si="24"/>
        <v>0</v>
      </c>
      <c r="I174" s="67">
        <f t="shared" si="25"/>
        <v>4718991.5599999996</v>
      </c>
      <c r="J174" s="129" t="s">
        <v>502</v>
      </c>
    </row>
    <row r="175" spans="1:10" x14ac:dyDescent="0.25">
      <c r="A175" s="59" t="s">
        <v>188</v>
      </c>
      <c r="B175" s="67">
        <v>0</v>
      </c>
      <c r="C175" s="67">
        <v>0</v>
      </c>
      <c r="D175" s="67">
        <v>0</v>
      </c>
      <c r="E175" s="67">
        <v>0</v>
      </c>
      <c r="F175" s="67">
        <v>0</v>
      </c>
      <c r="G175" s="67">
        <f t="shared" si="24"/>
        <v>0</v>
      </c>
      <c r="H175" s="67">
        <f t="shared" si="24"/>
        <v>0</v>
      </c>
      <c r="I175" s="67">
        <f t="shared" si="25"/>
        <v>0</v>
      </c>
      <c r="J175" s="129" t="s">
        <v>503</v>
      </c>
    </row>
    <row r="176" spans="1:10" x14ac:dyDescent="0.25">
      <c r="A176" s="59" t="s">
        <v>189</v>
      </c>
      <c r="B176" s="67">
        <v>1872243.53</v>
      </c>
      <c r="C176" s="67">
        <v>0</v>
      </c>
      <c r="D176" s="67">
        <v>0</v>
      </c>
      <c r="E176" s="67">
        <v>0</v>
      </c>
      <c r="F176" s="67">
        <v>0</v>
      </c>
      <c r="G176" s="67">
        <f t="shared" si="24"/>
        <v>1872243.53</v>
      </c>
      <c r="H176" s="67">
        <f t="shared" si="24"/>
        <v>0</v>
      </c>
      <c r="I176" s="67">
        <f t="shared" si="25"/>
        <v>1872243.53</v>
      </c>
      <c r="J176" s="129" t="s">
        <v>504</v>
      </c>
    </row>
    <row r="177" spans="1:10" x14ac:dyDescent="0.25">
      <c r="A177" s="59" t="s">
        <v>190</v>
      </c>
      <c r="B177" s="67">
        <v>4389251.5599999996</v>
      </c>
      <c r="C177" s="67">
        <v>0</v>
      </c>
      <c r="D177" s="67">
        <v>0</v>
      </c>
      <c r="E177" s="67">
        <v>0</v>
      </c>
      <c r="F177" s="67">
        <v>0</v>
      </c>
      <c r="G177" s="67">
        <f t="shared" si="24"/>
        <v>4389251.5599999996</v>
      </c>
      <c r="H177" s="67">
        <f t="shared" si="24"/>
        <v>0</v>
      </c>
      <c r="I177" s="67">
        <f t="shared" si="25"/>
        <v>4389251.5599999996</v>
      </c>
      <c r="J177" s="129" t="s">
        <v>505</v>
      </c>
    </row>
    <row r="178" spans="1:10" x14ac:dyDescent="0.25">
      <c r="A178" s="59" t="s">
        <v>191</v>
      </c>
      <c r="B178" s="67">
        <v>8368514.5099999998</v>
      </c>
      <c r="C178" s="67">
        <v>0</v>
      </c>
      <c r="D178" s="67">
        <v>0</v>
      </c>
      <c r="E178" s="67">
        <v>0</v>
      </c>
      <c r="F178" s="67">
        <v>0</v>
      </c>
      <c r="G178" s="67">
        <f t="shared" si="24"/>
        <v>8368514.5099999998</v>
      </c>
      <c r="H178" s="67">
        <f t="shared" si="24"/>
        <v>0</v>
      </c>
      <c r="I178" s="67">
        <f t="shared" si="25"/>
        <v>8368514.5099999998</v>
      </c>
      <c r="J178" s="129" t="s">
        <v>506</v>
      </c>
    </row>
    <row r="179" spans="1:10" x14ac:dyDescent="0.25">
      <c r="A179" s="59" t="s">
        <v>192</v>
      </c>
      <c r="B179" s="67">
        <v>1270721.32</v>
      </c>
      <c r="C179" s="67">
        <v>0</v>
      </c>
      <c r="D179" s="67">
        <v>0</v>
      </c>
      <c r="E179" s="67">
        <v>0</v>
      </c>
      <c r="F179" s="67">
        <v>0</v>
      </c>
      <c r="G179" s="67">
        <f t="shared" si="24"/>
        <v>1270721.32</v>
      </c>
      <c r="H179" s="67">
        <f t="shared" si="24"/>
        <v>0</v>
      </c>
      <c r="I179" s="67">
        <f t="shared" si="25"/>
        <v>1270721.32</v>
      </c>
      <c r="J179" s="129" t="s">
        <v>507</v>
      </c>
    </row>
    <row r="180" spans="1:10" x14ac:dyDescent="0.25">
      <c r="A180" s="59" t="s">
        <v>193</v>
      </c>
      <c r="B180" s="67">
        <v>390874.45</v>
      </c>
      <c r="C180" s="67">
        <v>0</v>
      </c>
      <c r="D180" s="67">
        <v>0</v>
      </c>
      <c r="E180" s="67">
        <v>0</v>
      </c>
      <c r="F180" s="67">
        <v>0</v>
      </c>
      <c r="G180" s="67">
        <f t="shared" si="24"/>
        <v>390874.45</v>
      </c>
      <c r="H180" s="67">
        <f t="shared" si="24"/>
        <v>0</v>
      </c>
      <c r="I180" s="67">
        <f t="shared" si="25"/>
        <v>390874.45</v>
      </c>
      <c r="J180" s="129" t="s">
        <v>508</v>
      </c>
    </row>
    <row r="181" spans="1:10" x14ac:dyDescent="0.25">
      <c r="A181" s="59" t="s">
        <v>194</v>
      </c>
      <c r="B181" s="67">
        <v>0</v>
      </c>
      <c r="C181" s="67">
        <v>0</v>
      </c>
      <c r="D181" s="67">
        <v>0</v>
      </c>
      <c r="E181" s="67">
        <v>0</v>
      </c>
      <c r="F181" s="67">
        <v>0</v>
      </c>
      <c r="G181" s="67">
        <f t="shared" si="24"/>
        <v>0</v>
      </c>
      <c r="H181" s="67">
        <f t="shared" si="24"/>
        <v>0</v>
      </c>
      <c r="I181" s="67">
        <f t="shared" si="25"/>
        <v>0</v>
      </c>
      <c r="J181" s="129" t="s">
        <v>636</v>
      </c>
    </row>
    <row r="182" spans="1:10" x14ac:dyDescent="0.25">
      <c r="A182" s="59" t="s">
        <v>195</v>
      </c>
      <c r="B182" s="67">
        <v>2674839.59</v>
      </c>
      <c r="C182" s="67">
        <v>0</v>
      </c>
      <c r="D182" s="67">
        <v>0</v>
      </c>
      <c r="E182" s="67">
        <v>0</v>
      </c>
      <c r="F182" s="67">
        <v>0</v>
      </c>
      <c r="G182" s="67">
        <f t="shared" si="24"/>
        <v>2674839.59</v>
      </c>
      <c r="H182" s="67">
        <f t="shared" si="24"/>
        <v>0</v>
      </c>
      <c r="I182" s="67">
        <f t="shared" si="25"/>
        <v>2674839.59</v>
      </c>
      <c r="J182" s="129" t="s">
        <v>509</v>
      </c>
    </row>
    <row r="183" spans="1:10" x14ac:dyDescent="0.25">
      <c r="A183" s="59" t="s">
        <v>196</v>
      </c>
      <c r="B183" s="67">
        <v>42802392.93</v>
      </c>
      <c r="C183" s="67">
        <v>0</v>
      </c>
      <c r="D183" s="67">
        <v>0</v>
      </c>
      <c r="E183" s="67">
        <v>0</v>
      </c>
      <c r="F183" s="67">
        <v>0</v>
      </c>
      <c r="G183" s="67">
        <f t="shared" si="24"/>
        <v>42802392.93</v>
      </c>
      <c r="H183" s="67">
        <f t="shared" si="24"/>
        <v>0</v>
      </c>
      <c r="I183" s="67">
        <f t="shared" si="25"/>
        <v>42802392.93</v>
      </c>
      <c r="J183" s="129" t="s">
        <v>510</v>
      </c>
    </row>
    <row r="184" spans="1:10" x14ac:dyDescent="0.25">
      <c r="A184" s="59" t="s">
        <v>197</v>
      </c>
      <c r="B184" s="67">
        <v>12917574.439999999</v>
      </c>
      <c r="C184" s="67">
        <v>0</v>
      </c>
      <c r="D184" s="67">
        <v>0</v>
      </c>
      <c r="E184" s="67">
        <v>0</v>
      </c>
      <c r="F184" s="67">
        <v>0</v>
      </c>
      <c r="G184" s="67">
        <f t="shared" si="24"/>
        <v>12917574.439999999</v>
      </c>
      <c r="H184" s="67">
        <f t="shared" si="24"/>
        <v>0</v>
      </c>
      <c r="I184" s="67">
        <f t="shared" si="25"/>
        <v>12917574.439999999</v>
      </c>
      <c r="J184" s="129" t="s">
        <v>511</v>
      </c>
    </row>
    <row r="185" spans="1:10" x14ac:dyDescent="0.25">
      <c r="A185" s="59" t="s">
        <v>198</v>
      </c>
      <c r="B185" s="67">
        <v>96943.06</v>
      </c>
      <c r="C185" s="67">
        <v>0</v>
      </c>
      <c r="D185" s="67">
        <v>0</v>
      </c>
      <c r="E185" s="67">
        <v>0</v>
      </c>
      <c r="F185" s="67">
        <v>0</v>
      </c>
      <c r="G185" s="67">
        <f t="shared" si="24"/>
        <v>96943.06</v>
      </c>
      <c r="H185" s="67">
        <f t="shared" si="24"/>
        <v>0</v>
      </c>
      <c r="I185" s="67">
        <f t="shared" si="25"/>
        <v>96943.06</v>
      </c>
      <c r="J185" s="129" t="s">
        <v>512</v>
      </c>
    </row>
    <row r="186" spans="1:10" x14ac:dyDescent="0.25">
      <c r="A186" s="59" t="s">
        <v>199</v>
      </c>
      <c r="B186" s="67">
        <v>2842956.97</v>
      </c>
      <c r="C186" s="67">
        <v>0</v>
      </c>
      <c r="D186" s="67">
        <v>0</v>
      </c>
      <c r="E186" s="67">
        <v>0</v>
      </c>
      <c r="F186" s="67">
        <v>0</v>
      </c>
      <c r="G186" s="67">
        <f t="shared" si="24"/>
        <v>2842956.97</v>
      </c>
      <c r="H186" s="67">
        <f t="shared" si="24"/>
        <v>0</v>
      </c>
      <c r="I186" s="67">
        <f t="shared" si="25"/>
        <v>2842956.97</v>
      </c>
      <c r="J186" s="129" t="s">
        <v>513</v>
      </c>
    </row>
    <row r="187" spans="1:10" x14ac:dyDescent="0.25">
      <c r="A187" s="59" t="s">
        <v>200</v>
      </c>
      <c r="B187" s="67">
        <v>739856.58</v>
      </c>
      <c r="C187" s="67">
        <v>0</v>
      </c>
      <c r="D187" s="67">
        <v>0</v>
      </c>
      <c r="E187" s="67">
        <v>0</v>
      </c>
      <c r="F187" s="67">
        <v>0</v>
      </c>
      <c r="G187" s="67">
        <f t="shared" si="24"/>
        <v>739856.58</v>
      </c>
      <c r="H187" s="67">
        <f t="shared" si="24"/>
        <v>0</v>
      </c>
      <c r="I187" s="67">
        <f t="shared" si="25"/>
        <v>739856.58</v>
      </c>
      <c r="J187" s="129" t="s">
        <v>514</v>
      </c>
    </row>
    <row r="188" spans="1:10" x14ac:dyDescent="0.25">
      <c r="A188" s="59" t="s">
        <v>201</v>
      </c>
      <c r="B188" s="67">
        <v>0</v>
      </c>
      <c r="C188" s="67">
        <v>0</v>
      </c>
      <c r="D188" s="67">
        <v>0</v>
      </c>
      <c r="E188" s="67">
        <v>0</v>
      </c>
      <c r="F188" s="67">
        <v>0</v>
      </c>
      <c r="G188" s="67">
        <f t="shared" si="24"/>
        <v>0</v>
      </c>
      <c r="H188" s="67">
        <f t="shared" si="24"/>
        <v>0</v>
      </c>
      <c r="I188" s="67">
        <f t="shared" si="25"/>
        <v>0</v>
      </c>
      <c r="J188" s="129" t="s">
        <v>637</v>
      </c>
    </row>
    <row r="189" spans="1:10" x14ac:dyDescent="0.25">
      <c r="A189" s="59" t="s">
        <v>202</v>
      </c>
      <c r="B189" s="67">
        <v>0</v>
      </c>
      <c r="C189" s="67">
        <v>2146454.0299999998</v>
      </c>
      <c r="D189" s="67">
        <v>0</v>
      </c>
      <c r="E189" s="67">
        <v>0</v>
      </c>
      <c r="F189" s="67">
        <v>0</v>
      </c>
      <c r="G189" s="67">
        <f t="shared" si="24"/>
        <v>0</v>
      </c>
      <c r="H189" s="67">
        <f t="shared" si="24"/>
        <v>2146454.0299999998</v>
      </c>
      <c r="I189" s="67">
        <f t="shared" si="25"/>
        <v>2146454.0299999998</v>
      </c>
      <c r="J189" s="129" t="s">
        <v>515</v>
      </c>
    </row>
    <row r="190" spans="1:10" x14ac:dyDescent="0.25">
      <c r="A190" s="59" t="s">
        <v>203</v>
      </c>
      <c r="B190" s="67">
        <v>0</v>
      </c>
      <c r="C190" s="67">
        <v>300570.21000000002</v>
      </c>
      <c r="D190" s="67">
        <v>0</v>
      </c>
      <c r="E190" s="67">
        <v>0</v>
      </c>
      <c r="F190" s="67">
        <v>0</v>
      </c>
      <c r="G190" s="67">
        <f t="shared" si="24"/>
        <v>0</v>
      </c>
      <c r="H190" s="67">
        <f t="shared" si="24"/>
        <v>300570.21000000002</v>
      </c>
      <c r="I190" s="67">
        <f t="shared" si="25"/>
        <v>300570.21000000002</v>
      </c>
      <c r="J190" s="129" t="s">
        <v>516</v>
      </c>
    </row>
    <row r="191" spans="1:10" x14ac:dyDescent="0.25">
      <c r="A191" s="59" t="s">
        <v>204</v>
      </c>
      <c r="B191" s="67">
        <v>0</v>
      </c>
      <c r="C191" s="67">
        <v>21276739.890000001</v>
      </c>
      <c r="D191" s="67">
        <v>0</v>
      </c>
      <c r="E191" s="67">
        <v>0</v>
      </c>
      <c r="F191" s="67">
        <v>0</v>
      </c>
      <c r="G191" s="67">
        <f t="shared" si="24"/>
        <v>0</v>
      </c>
      <c r="H191" s="67">
        <f t="shared" si="24"/>
        <v>21276739.890000001</v>
      </c>
      <c r="I191" s="67">
        <f t="shared" si="25"/>
        <v>21276739.890000001</v>
      </c>
      <c r="J191" s="129" t="s">
        <v>517</v>
      </c>
    </row>
    <row r="192" spans="1:10" x14ac:dyDescent="0.25">
      <c r="A192" s="59" t="s">
        <v>205</v>
      </c>
      <c r="B192" s="67">
        <v>0</v>
      </c>
      <c r="C192" s="67">
        <v>1388645.04</v>
      </c>
      <c r="D192" s="67">
        <v>0</v>
      </c>
      <c r="E192" s="67">
        <v>0</v>
      </c>
      <c r="F192" s="67">
        <v>0</v>
      </c>
      <c r="G192" s="67">
        <f t="shared" si="24"/>
        <v>0</v>
      </c>
      <c r="H192" s="67">
        <f t="shared" si="24"/>
        <v>1388645.04</v>
      </c>
      <c r="I192" s="67">
        <f t="shared" si="25"/>
        <v>1388645.04</v>
      </c>
      <c r="J192" s="129" t="s">
        <v>518</v>
      </c>
    </row>
    <row r="193" spans="1:10" x14ac:dyDescent="0.25">
      <c r="A193" s="59" t="s">
        <v>206</v>
      </c>
      <c r="B193" s="67">
        <v>0</v>
      </c>
      <c r="C193" s="67">
        <v>1135357.6200000001</v>
      </c>
      <c r="D193" s="67">
        <v>0</v>
      </c>
      <c r="E193" s="67">
        <v>0</v>
      </c>
      <c r="F193" s="67">
        <v>0</v>
      </c>
      <c r="G193" s="67">
        <f t="shared" si="24"/>
        <v>0</v>
      </c>
      <c r="H193" s="67">
        <f t="shared" si="24"/>
        <v>1135357.6200000001</v>
      </c>
      <c r="I193" s="67">
        <f t="shared" si="25"/>
        <v>1135357.6200000001</v>
      </c>
      <c r="J193" s="129" t="s">
        <v>519</v>
      </c>
    </row>
    <row r="194" spans="1:10" x14ac:dyDescent="0.25">
      <c r="A194" s="59" t="s">
        <v>207</v>
      </c>
      <c r="B194" s="67">
        <v>0</v>
      </c>
      <c r="C194" s="67">
        <v>1627340.38</v>
      </c>
      <c r="D194" s="67">
        <v>0</v>
      </c>
      <c r="E194" s="67">
        <v>0</v>
      </c>
      <c r="F194" s="67">
        <v>0</v>
      </c>
      <c r="G194" s="67">
        <f t="shared" si="24"/>
        <v>0</v>
      </c>
      <c r="H194" s="67">
        <f t="shared" si="24"/>
        <v>1627340.38</v>
      </c>
      <c r="I194" s="67">
        <f t="shared" si="25"/>
        <v>1627340.38</v>
      </c>
      <c r="J194" s="129" t="s">
        <v>520</v>
      </c>
    </row>
    <row r="195" spans="1:10" x14ac:dyDescent="0.25">
      <c r="A195" s="59" t="s">
        <v>208</v>
      </c>
      <c r="B195" s="67">
        <v>0</v>
      </c>
      <c r="C195" s="67">
        <v>1315274.53</v>
      </c>
      <c r="D195" s="67">
        <v>0</v>
      </c>
      <c r="E195" s="67">
        <v>0</v>
      </c>
      <c r="F195" s="67">
        <v>0</v>
      </c>
      <c r="G195" s="67">
        <f t="shared" si="24"/>
        <v>0</v>
      </c>
      <c r="H195" s="67">
        <f t="shared" si="24"/>
        <v>1315274.53</v>
      </c>
      <c r="I195" s="67">
        <f t="shared" si="25"/>
        <v>1315274.53</v>
      </c>
      <c r="J195" s="129" t="s">
        <v>521</v>
      </c>
    </row>
    <row r="196" spans="1:10" x14ac:dyDescent="0.25">
      <c r="A196" s="59" t="s">
        <v>209</v>
      </c>
      <c r="B196" s="67">
        <v>0</v>
      </c>
      <c r="C196" s="67">
        <v>14815806.84</v>
      </c>
      <c r="D196" s="67">
        <v>0</v>
      </c>
      <c r="E196" s="67">
        <v>0</v>
      </c>
      <c r="F196" s="67">
        <v>0</v>
      </c>
      <c r="G196" s="67">
        <f t="shared" si="24"/>
        <v>0</v>
      </c>
      <c r="H196" s="67">
        <f t="shared" si="24"/>
        <v>14815806.84</v>
      </c>
      <c r="I196" s="67">
        <f t="shared" si="25"/>
        <v>14815806.84</v>
      </c>
      <c r="J196" s="129" t="s">
        <v>522</v>
      </c>
    </row>
    <row r="197" spans="1:10" x14ac:dyDescent="0.25">
      <c r="A197" s="59" t="s">
        <v>210</v>
      </c>
      <c r="B197" s="67">
        <v>0</v>
      </c>
      <c r="C197" s="67">
        <v>232623.58</v>
      </c>
      <c r="D197" s="67">
        <v>0</v>
      </c>
      <c r="E197" s="67">
        <v>0</v>
      </c>
      <c r="F197" s="67">
        <v>0</v>
      </c>
      <c r="G197" s="67">
        <f t="shared" si="24"/>
        <v>0</v>
      </c>
      <c r="H197" s="67">
        <f t="shared" si="24"/>
        <v>232623.58</v>
      </c>
      <c r="I197" s="67">
        <f t="shared" si="25"/>
        <v>232623.58</v>
      </c>
      <c r="J197" s="129" t="s">
        <v>523</v>
      </c>
    </row>
    <row r="198" spans="1:10" x14ac:dyDescent="0.25">
      <c r="A198" s="59" t="s">
        <v>211</v>
      </c>
      <c r="B198" s="67">
        <v>0</v>
      </c>
      <c r="C198" s="67">
        <v>59959.34</v>
      </c>
      <c r="D198" s="67">
        <v>0</v>
      </c>
      <c r="E198" s="67">
        <v>0</v>
      </c>
      <c r="F198" s="67">
        <v>0</v>
      </c>
      <c r="G198" s="67">
        <f t="shared" si="24"/>
        <v>0</v>
      </c>
      <c r="H198" s="67">
        <f t="shared" si="24"/>
        <v>59959.34</v>
      </c>
      <c r="I198" s="67">
        <f t="shared" si="25"/>
        <v>59959.34</v>
      </c>
      <c r="J198" s="129" t="s">
        <v>524</v>
      </c>
    </row>
    <row r="199" spans="1:10" x14ac:dyDescent="0.25">
      <c r="A199" s="59" t="s">
        <v>212</v>
      </c>
      <c r="B199" s="67">
        <v>0</v>
      </c>
      <c r="C199" s="67">
        <v>101030.33</v>
      </c>
      <c r="D199" s="67">
        <v>0</v>
      </c>
      <c r="E199" s="67">
        <v>0</v>
      </c>
      <c r="F199" s="67">
        <v>0</v>
      </c>
      <c r="G199" s="67">
        <f t="shared" si="24"/>
        <v>0</v>
      </c>
      <c r="H199" s="67">
        <f t="shared" si="24"/>
        <v>101030.33</v>
      </c>
      <c r="I199" s="67">
        <f t="shared" si="25"/>
        <v>101030.33</v>
      </c>
      <c r="J199" s="129" t="s">
        <v>525</v>
      </c>
    </row>
    <row r="200" spans="1:10" x14ac:dyDescent="0.25">
      <c r="A200" s="59" t="s">
        <v>213</v>
      </c>
      <c r="B200" s="67">
        <v>0</v>
      </c>
      <c r="C200" s="67">
        <v>9201273.4800000004</v>
      </c>
      <c r="D200" s="67">
        <v>0</v>
      </c>
      <c r="E200" s="67">
        <v>0</v>
      </c>
      <c r="F200" s="67">
        <v>0</v>
      </c>
      <c r="G200" s="67">
        <f t="shared" si="24"/>
        <v>0</v>
      </c>
      <c r="H200" s="67">
        <f t="shared" si="24"/>
        <v>9201273.4800000004</v>
      </c>
      <c r="I200" s="67">
        <f t="shared" si="25"/>
        <v>9201273.4800000004</v>
      </c>
      <c r="J200" s="129" t="s">
        <v>526</v>
      </c>
    </row>
    <row r="201" spans="1:10" x14ac:dyDescent="0.25">
      <c r="A201" s="59" t="s">
        <v>214</v>
      </c>
      <c r="B201" s="67">
        <v>0</v>
      </c>
      <c r="C201" s="67">
        <v>868307.03</v>
      </c>
      <c r="D201" s="67">
        <v>0</v>
      </c>
      <c r="E201" s="67">
        <v>0</v>
      </c>
      <c r="F201" s="67">
        <v>0</v>
      </c>
      <c r="G201" s="67">
        <f t="shared" si="24"/>
        <v>0</v>
      </c>
      <c r="H201" s="67">
        <f t="shared" si="24"/>
        <v>868307.03</v>
      </c>
      <c r="I201" s="67">
        <f t="shared" si="25"/>
        <v>868307.03</v>
      </c>
      <c r="J201" s="129" t="s">
        <v>527</v>
      </c>
    </row>
    <row r="202" spans="1:10" x14ac:dyDescent="0.25">
      <c r="A202" s="59" t="s">
        <v>215</v>
      </c>
      <c r="B202" s="67">
        <v>0</v>
      </c>
      <c r="C202" s="67">
        <v>68020.37</v>
      </c>
      <c r="D202" s="67">
        <v>0</v>
      </c>
      <c r="E202" s="67">
        <v>0</v>
      </c>
      <c r="F202" s="67">
        <v>0</v>
      </c>
      <c r="G202" s="67">
        <f t="shared" si="24"/>
        <v>0</v>
      </c>
      <c r="H202" s="67">
        <f t="shared" si="24"/>
        <v>68020.37</v>
      </c>
      <c r="I202" s="67">
        <f t="shared" si="25"/>
        <v>68020.37</v>
      </c>
      <c r="J202" s="129" t="s">
        <v>528</v>
      </c>
    </row>
    <row r="203" spans="1:10" x14ac:dyDescent="0.25">
      <c r="A203" s="59" t="s">
        <v>216</v>
      </c>
      <c r="B203" s="67">
        <v>0</v>
      </c>
      <c r="C203" s="67">
        <v>4969760.3</v>
      </c>
      <c r="D203" s="67">
        <v>0</v>
      </c>
      <c r="E203" s="67">
        <v>0</v>
      </c>
      <c r="F203" s="67">
        <v>0</v>
      </c>
      <c r="G203" s="67">
        <f t="shared" si="24"/>
        <v>0</v>
      </c>
      <c r="H203" s="67">
        <f t="shared" si="24"/>
        <v>4969760.3</v>
      </c>
      <c r="I203" s="67">
        <f t="shared" si="25"/>
        <v>4969760.3</v>
      </c>
      <c r="J203" s="129" t="s">
        <v>529</v>
      </c>
    </row>
    <row r="204" spans="1:10" x14ac:dyDescent="0.25">
      <c r="A204" s="59" t="s">
        <v>217</v>
      </c>
      <c r="B204" s="67">
        <v>0</v>
      </c>
      <c r="C204" s="67">
        <v>570993.04</v>
      </c>
      <c r="D204" s="67">
        <v>0</v>
      </c>
      <c r="E204" s="67">
        <v>0</v>
      </c>
      <c r="F204" s="67">
        <v>0</v>
      </c>
      <c r="G204" s="67">
        <f t="shared" si="24"/>
        <v>0</v>
      </c>
      <c r="H204" s="67">
        <f t="shared" si="24"/>
        <v>570993.04</v>
      </c>
      <c r="I204" s="67">
        <f t="shared" si="25"/>
        <v>570993.04</v>
      </c>
      <c r="J204" s="129" t="s">
        <v>530</v>
      </c>
    </row>
    <row r="205" spans="1:10" x14ac:dyDescent="0.25">
      <c r="A205" s="59" t="s">
        <v>218</v>
      </c>
      <c r="B205" s="148">
        <v>0</v>
      </c>
      <c r="C205" s="148">
        <v>455607.51</v>
      </c>
      <c r="D205" s="148">
        <v>0</v>
      </c>
      <c r="E205" s="148">
        <v>0</v>
      </c>
      <c r="F205" s="148">
        <v>0</v>
      </c>
      <c r="G205" s="148">
        <f t="shared" si="24"/>
        <v>0</v>
      </c>
      <c r="H205" s="148">
        <f t="shared" si="24"/>
        <v>455607.51</v>
      </c>
      <c r="I205" s="148">
        <f t="shared" si="25"/>
        <v>455607.51</v>
      </c>
      <c r="J205" s="129" t="s">
        <v>531</v>
      </c>
    </row>
    <row r="206" spans="1:10" x14ac:dyDescent="0.25">
      <c r="A206" s="59" t="s">
        <v>219</v>
      </c>
      <c r="B206" s="67">
        <f>SUM(B170:B205)</f>
        <v>91784256.730000004</v>
      </c>
      <c r="C206" s="67">
        <f t="shared" ref="C206:I206" si="26">SUM(C170:C205)</f>
        <v>60533763.519999988</v>
      </c>
      <c r="D206" s="67">
        <f t="shared" si="26"/>
        <v>0</v>
      </c>
      <c r="E206" s="67">
        <f t="shared" si="26"/>
        <v>0</v>
      </c>
      <c r="F206" s="67">
        <f t="shared" si="26"/>
        <v>0</v>
      </c>
      <c r="G206" s="67">
        <f t="shared" si="26"/>
        <v>91784256.730000004</v>
      </c>
      <c r="H206" s="67">
        <f t="shared" si="26"/>
        <v>60533763.519999988</v>
      </c>
      <c r="I206" s="67">
        <f t="shared" si="26"/>
        <v>152318020.25000003</v>
      </c>
      <c r="J206" s="135" t="s">
        <v>497</v>
      </c>
    </row>
    <row r="207" spans="1:10" x14ac:dyDescent="0.25">
      <c r="A207" s="60" t="s">
        <v>220</v>
      </c>
      <c r="B207" s="67"/>
      <c r="C207" s="67"/>
      <c r="D207" s="67"/>
      <c r="E207" s="67"/>
      <c r="F207" s="67"/>
      <c r="G207" s="67"/>
      <c r="H207" s="67"/>
      <c r="I207" s="67"/>
      <c r="J207" s="130"/>
    </row>
    <row r="208" spans="1:10" x14ac:dyDescent="0.25">
      <c r="A208" s="59" t="s">
        <v>221</v>
      </c>
      <c r="B208" s="67">
        <v>0</v>
      </c>
      <c r="C208" s="67">
        <v>0</v>
      </c>
      <c r="D208" s="67">
        <v>217056.09</v>
      </c>
      <c r="E208" s="67">
        <v>126163.23</v>
      </c>
      <c r="F208" s="67">
        <v>90892.86</v>
      </c>
      <c r="G208" s="67">
        <f t="shared" ref="G208:H212" si="27">B208+E208</f>
        <v>126163.23</v>
      </c>
      <c r="H208" s="67">
        <f t="shared" si="27"/>
        <v>90892.86</v>
      </c>
      <c r="I208" s="67">
        <f>SUM(G208:H208)</f>
        <v>217056.09</v>
      </c>
      <c r="J208" s="129" t="s">
        <v>533</v>
      </c>
    </row>
    <row r="209" spans="1:10" x14ac:dyDescent="0.25">
      <c r="A209" s="59" t="s">
        <v>222</v>
      </c>
      <c r="B209" s="67">
        <v>10467184.35</v>
      </c>
      <c r="C209" s="67">
        <v>8246744.6100000003</v>
      </c>
      <c r="D209" s="67">
        <v>1934777.9</v>
      </c>
      <c r="E209" s="67">
        <v>1211170.92</v>
      </c>
      <c r="F209" s="67">
        <v>723606.98</v>
      </c>
      <c r="G209" s="67">
        <f t="shared" si="27"/>
        <v>11678355.27</v>
      </c>
      <c r="H209" s="67">
        <f t="shared" si="27"/>
        <v>8970351.5899999999</v>
      </c>
      <c r="I209" s="67">
        <f>SUM(G209:H209)</f>
        <v>20648706.859999999</v>
      </c>
      <c r="J209" s="147" t="s">
        <v>657</v>
      </c>
    </row>
    <row r="210" spans="1:10" x14ac:dyDescent="0.25">
      <c r="A210" s="59" t="s">
        <v>223</v>
      </c>
      <c r="B210" s="67">
        <v>6962910.3900000006</v>
      </c>
      <c r="C210" s="67">
        <v>352296.92000000004</v>
      </c>
      <c r="D210" s="67">
        <v>26006654.719999999</v>
      </c>
      <c r="E210" s="67">
        <v>15115492.33</v>
      </c>
      <c r="F210" s="67">
        <v>10891162.390000001</v>
      </c>
      <c r="G210" s="67">
        <f t="shared" si="27"/>
        <v>22078402.719999999</v>
      </c>
      <c r="H210" s="67">
        <f t="shared" si="27"/>
        <v>11243459.310000001</v>
      </c>
      <c r="I210" s="67">
        <f>SUM(G210:H210)</f>
        <v>33321862.030000001</v>
      </c>
      <c r="J210" s="147" t="s">
        <v>658</v>
      </c>
    </row>
    <row r="211" spans="1:10" x14ac:dyDescent="0.25">
      <c r="A211" s="59" t="s">
        <v>224</v>
      </c>
      <c r="B211" s="67">
        <v>19948583.579999998</v>
      </c>
      <c r="C211" s="67">
        <v>4614207.9000000004</v>
      </c>
      <c r="D211" s="67">
        <v>0.17</v>
      </c>
      <c r="E211" s="67">
        <v>0.11</v>
      </c>
      <c r="F211" s="67">
        <v>0.06</v>
      </c>
      <c r="G211" s="67">
        <f t="shared" si="27"/>
        <v>19948583.689999998</v>
      </c>
      <c r="H211" s="67">
        <f t="shared" si="27"/>
        <v>4614207.96</v>
      </c>
      <c r="I211" s="67">
        <f>SUM(G211:H211)</f>
        <v>24562791.649999999</v>
      </c>
      <c r="J211" s="129" t="s">
        <v>534</v>
      </c>
    </row>
    <row r="212" spans="1:10" x14ac:dyDescent="0.25">
      <c r="A212" s="59" t="s">
        <v>225</v>
      </c>
      <c r="B212" s="148">
        <v>0</v>
      </c>
      <c r="C212" s="148">
        <v>0</v>
      </c>
      <c r="D212" s="148">
        <v>0</v>
      </c>
      <c r="E212" s="148">
        <v>0</v>
      </c>
      <c r="F212" s="148">
        <v>0</v>
      </c>
      <c r="G212" s="148">
        <f t="shared" si="27"/>
        <v>0</v>
      </c>
      <c r="H212" s="148">
        <f t="shared" si="27"/>
        <v>0</v>
      </c>
      <c r="I212" s="148">
        <f>SUM(G212:H212)</f>
        <v>0</v>
      </c>
      <c r="J212" s="129" t="s">
        <v>638</v>
      </c>
    </row>
    <row r="213" spans="1:10" x14ac:dyDescent="0.25">
      <c r="A213" s="59" t="s">
        <v>226</v>
      </c>
      <c r="B213" s="67">
        <f>SUM(B208:B212)</f>
        <v>37378678.32</v>
      </c>
      <c r="C213" s="67">
        <f t="shared" ref="C213:I213" si="28">SUM(C208:C212)</f>
        <v>13213249.430000002</v>
      </c>
      <c r="D213" s="67">
        <f t="shared" si="28"/>
        <v>28158488.879999999</v>
      </c>
      <c r="E213" s="67">
        <f t="shared" si="28"/>
        <v>16452826.59</v>
      </c>
      <c r="F213" s="67">
        <f t="shared" si="28"/>
        <v>11705662.290000001</v>
      </c>
      <c r="G213" s="67">
        <f t="shared" si="28"/>
        <v>53831504.909999996</v>
      </c>
      <c r="H213" s="67">
        <f t="shared" si="28"/>
        <v>24918911.719999999</v>
      </c>
      <c r="I213" s="67">
        <f t="shared" si="28"/>
        <v>78750416.629999995</v>
      </c>
      <c r="J213" s="135" t="s">
        <v>532</v>
      </c>
    </row>
    <row r="214" spans="1:10" x14ac:dyDescent="0.25">
      <c r="A214" s="60" t="s">
        <v>227</v>
      </c>
      <c r="B214" s="67"/>
      <c r="C214" s="67"/>
      <c r="D214" s="67"/>
      <c r="E214" s="67"/>
      <c r="F214" s="67"/>
      <c r="G214" s="67"/>
      <c r="H214" s="67"/>
      <c r="I214" s="67"/>
      <c r="J214" s="130"/>
    </row>
    <row r="215" spans="1:10" x14ac:dyDescent="0.25">
      <c r="A215" s="59" t="s">
        <v>228</v>
      </c>
      <c r="B215" s="67">
        <v>21778405.239999998</v>
      </c>
      <c r="C215" s="67">
        <v>5621288.4199999999</v>
      </c>
      <c r="D215" s="67">
        <v>2486672.15</v>
      </c>
      <c r="E215" s="67">
        <v>1454810.35</v>
      </c>
      <c r="F215" s="67">
        <v>1031861.8</v>
      </c>
      <c r="G215" s="67">
        <f t="shared" ref="G215:H221" si="29">B215+E215</f>
        <v>23233215.59</v>
      </c>
      <c r="H215" s="67">
        <f t="shared" si="29"/>
        <v>6653150.2199999997</v>
      </c>
      <c r="I215" s="67">
        <f t="shared" ref="I215:I221" si="30">SUM(G215:H215)</f>
        <v>29886365.809999999</v>
      </c>
      <c r="J215" s="129" t="s">
        <v>536</v>
      </c>
    </row>
    <row r="216" spans="1:10" x14ac:dyDescent="0.25">
      <c r="A216" s="59" t="s">
        <v>229</v>
      </c>
      <c r="B216" s="67">
        <v>527636.47</v>
      </c>
      <c r="C216" s="67">
        <v>405598.03</v>
      </c>
      <c r="D216" s="67">
        <v>3126801.5</v>
      </c>
      <c r="E216" s="67">
        <v>1817522.6</v>
      </c>
      <c r="F216" s="67">
        <v>1309278.8999999999</v>
      </c>
      <c r="G216" s="67">
        <f t="shared" si="29"/>
        <v>2345159.0700000003</v>
      </c>
      <c r="H216" s="67">
        <f t="shared" si="29"/>
        <v>1714876.93</v>
      </c>
      <c r="I216" s="67">
        <f t="shared" si="30"/>
        <v>4060036</v>
      </c>
      <c r="J216" s="129" t="s">
        <v>537</v>
      </c>
    </row>
    <row r="217" spans="1:10" x14ac:dyDescent="0.25">
      <c r="A217" s="59" t="s">
        <v>230</v>
      </c>
      <c r="B217" s="67">
        <v>0</v>
      </c>
      <c r="C217" s="67">
        <v>0</v>
      </c>
      <c r="D217" s="67">
        <v>303.45</v>
      </c>
      <c r="E217" s="67">
        <v>176.42</v>
      </c>
      <c r="F217" s="67">
        <v>127.03</v>
      </c>
      <c r="G217" s="67">
        <f t="shared" si="29"/>
        <v>176.42</v>
      </c>
      <c r="H217" s="67">
        <f t="shared" si="29"/>
        <v>127.03</v>
      </c>
      <c r="I217" s="67">
        <f t="shared" si="30"/>
        <v>303.45</v>
      </c>
      <c r="J217" s="129" t="s">
        <v>538</v>
      </c>
    </row>
    <row r="218" spans="1:10" x14ac:dyDescent="0.25">
      <c r="A218" s="59" t="s">
        <v>231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f t="shared" si="29"/>
        <v>0</v>
      </c>
      <c r="H218" s="67">
        <f t="shared" si="29"/>
        <v>0</v>
      </c>
      <c r="I218" s="67">
        <f t="shared" si="30"/>
        <v>0</v>
      </c>
      <c r="J218" s="129" t="s">
        <v>639</v>
      </c>
    </row>
    <row r="219" spans="1:10" x14ac:dyDescent="0.25">
      <c r="A219" s="59" t="s">
        <v>232</v>
      </c>
      <c r="B219" s="67">
        <v>879806.41</v>
      </c>
      <c r="C219" s="67">
        <v>0</v>
      </c>
      <c r="D219" s="67">
        <v>-160720.91</v>
      </c>
      <c r="E219" s="67">
        <v>-93425.82</v>
      </c>
      <c r="F219" s="67">
        <v>-67295.09</v>
      </c>
      <c r="G219" s="67">
        <f t="shared" si="29"/>
        <v>786380.59000000008</v>
      </c>
      <c r="H219" s="67">
        <f t="shared" si="29"/>
        <v>-67295.09</v>
      </c>
      <c r="I219" s="67">
        <f t="shared" si="30"/>
        <v>719085.50000000012</v>
      </c>
      <c r="J219" s="129" t="s">
        <v>539</v>
      </c>
    </row>
    <row r="220" spans="1:10" x14ac:dyDescent="0.25">
      <c r="A220" s="59" t="s">
        <v>233</v>
      </c>
      <c r="B220" s="67">
        <v>0</v>
      </c>
      <c r="C220" s="67">
        <v>0</v>
      </c>
      <c r="D220" s="67">
        <v>0</v>
      </c>
      <c r="E220" s="67">
        <v>0</v>
      </c>
      <c r="F220" s="67">
        <v>0</v>
      </c>
      <c r="G220" s="67">
        <f t="shared" si="29"/>
        <v>0</v>
      </c>
      <c r="H220" s="67">
        <f t="shared" si="29"/>
        <v>0</v>
      </c>
      <c r="I220" s="67">
        <f t="shared" si="30"/>
        <v>0</v>
      </c>
      <c r="J220" s="129" t="s">
        <v>640</v>
      </c>
    </row>
    <row r="221" spans="1:10" x14ac:dyDescent="0.25">
      <c r="A221" s="59" t="s">
        <v>234</v>
      </c>
      <c r="B221" s="148">
        <v>0</v>
      </c>
      <c r="C221" s="148">
        <v>0</v>
      </c>
      <c r="D221" s="148">
        <v>0</v>
      </c>
      <c r="E221" s="148">
        <v>0</v>
      </c>
      <c r="F221" s="148">
        <v>0</v>
      </c>
      <c r="G221" s="148">
        <f t="shared" si="29"/>
        <v>0</v>
      </c>
      <c r="H221" s="148">
        <f t="shared" si="29"/>
        <v>0</v>
      </c>
      <c r="I221" s="148">
        <f t="shared" si="30"/>
        <v>0</v>
      </c>
      <c r="J221" s="129" t="s">
        <v>641</v>
      </c>
    </row>
    <row r="222" spans="1:10" x14ac:dyDescent="0.25">
      <c r="A222" s="59" t="s">
        <v>235</v>
      </c>
      <c r="B222" s="67">
        <f>SUM(B215:B221)</f>
        <v>23185848.119999997</v>
      </c>
      <c r="C222" s="67">
        <f t="shared" ref="C222:I222" si="31">SUM(C215:C221)</f>
        <v>6026886.4500000002</v>
      </c>
      <c r="D222" s="67">
        <f t="shared" si="31"/>
        <v>5453056.1900000004</v>
      </c>
      <c r="E222" s="67">
        <f t="shared" si="31"/>
        <v>3179083.5500000003</v>
      </c>
      <c r="F222" s="67">
        <f t="shared" si="31"/>
        <v>2273972.64</v>
      </c>
      <c r="G222" s="67">
        <f t="shared" si="31"/>
        <v>26364931.670000002</v>
      </c>
      <c r="H222" s="67">
        <f t="shared" si="31"/>
        <v>8300859.0899999999</v>
      </c>
      <c r="I222" s="67">
        <f t="shared" si="31"/>
        <v>34665790.760000005</v>
      </c>
      <c r="J222" s="135" t="s">
        <v>535</v>
      </c>
    </row>
    <row r="223" spans="1:10" x14ac:dyDescent="0.25">
      <c r="A223" s="60" t="s">
        <v>236</v>
      </c>
      <c r="B223" s="67"/>
      <c r="C223" s="67"/>
      <c r="D223" s="67"/>
      <c r="E223" s="67"/>
      <c r="F223" s="67"/>
      <c r="G223" s="67"/>
      <c r="H223" s="67"/>
      <c r="I223" s="67"/>
      <c r="J223" s="130"/>
    </row>
    <row r="224" spans="1:10" x14ac:dyDescent="0.25">
      <c r="A224" s="61" t="s">
        <v>237</v>
      </c>
      <c r="B224" s="148">
        <v>86968250.799999997</v>
      </c>
      <c r="C224" s="148">
        <v>18803841.140000001</v>
      </c>
      <c r="D224" s="148">
        <v>0</v>
      </c>
      <c r="E224" s="148">
        <v>0</v>
      </c>
      <c r="F224" s="148">
        <v>0</v>
      </c>
      <c r="G224" s="148">
        <f>B224+E224</f>
        <v>86968250.799999997</v>
      </c>
      <c r="H224" s="148">
        <f>C224+F224</f>
        <v>18803841.140000001</v>
      </c>
      <c r="I224" s="148">
        <f>SUM(G224:H224)</f>
        <v>105772091.94</v>
      </c>
      <c r="J224" s="129" t="s">
        <v>541</v>
      </c>
    </row>
    <row r="225" spans="1:10" x14ac:dyDescent="0.25">
      <c r="A225" s="59" t="s">
        <v>238</v>
      </c>
      <c r="B225" s="67">
        <f>SUM(B224)</f>
        <v>86968250.799999997</v>
      </c>
      <c r="C225" s="67">
        <f t="shared" ref="C225:I225" si="32">SUM(C224)</f>
        <v>18803841.140000001</v>
      </c>
      <c r="D225" s="67">
        <f t="shared" si="32"/>
        <v>0</v>
      </c>
      <c r="E225" s="67">
        <f t="shared" si="32"/>
        <v>0</v>
      </c>
      <c r="F225" s="67">
        <f t="shared" si="32"/>
        <v>0</v>
      </c>
      <c r="G225" s="67">
        <f t="shared" si="32"/>
        <v>86968250.799999997</v>
      </c>
      <c r="H225" s="67">
        <f t="shared" si="32"/>
        <v>18803841.140000001</v>
      </c>
      <c r="I225" s="67">
        <f t="shared" si="32"/>
        <v>105772091.94</v>
      </c>
      <c r="J225" s="135" t="s">
        <v>540</v>
      </c>
    </row>
    <row r="226" spans="1:10" x14ac:dyDescent="0.25">
      <c r="A226" s="60" t="s">
        <v>239</v>
      </c>
      <c r="B226" s="163"/>
      <c r="C226" s="163"/>
      <c r="D226" s="163"/>
      <c r="E226" s="163"/>
      <c r="F226" s="163"/>
      <c r="G226" s="163"/>
      <c r="H226" s="163"/>
      <c r="I226" s="163"/>
      <c r="J226" s="130"/>
    </row>
    <row r="227" spans="1:10" x14ac:dyDescent="0.25">
      <c r="A227" s="59" t="s">
        <v>240</v>
      </c>
      <c r="B227" s="67">
        <v>6832475.29</v>
      </c>
      <c r="C227" s="67">
        <v>544733.68999999994</v>
      </c>
      <c r="D227" s="67">
        <v>76388871.140000001</v>
      </c>
      <c r="E227" s="67">
        <v>50625334.409999996</v>
      </c>
      <c r="F227" s="67">
        <v>25763536.73</v>
      </c>
      <c r="G227" s="67">
        <f t="shared" ref="G227:H239" si="33">B227+E227</f>
        <v>57457809.699999996</v>
      </c>
      <c r="H227" s="67">
        <f t="shared" si="33"/>
        <v>26308270.420000002</v>
      </c>
      <c r="I227" s="67">
        <f t="shared" ref="I227:I239" si="34">SUM(G227:H227)</f>
        <v>83766080.120000005</v>
      </c>
      <c r="J227" s="129" t="s">
        <v>543</v>
      </c>
    </row>
    <row r="228" spans="1:10" x14ac:dyDescent="0.25">
      <c r="A228" s="59" t="s">
        <v>241</v>
      </c>
      <c r="B228" s="67">
        <v>582289.56000000006</v>
      </c>
      <c r="C228" s="67">
        <v>176526.89</v>
      </c>
      <c r="D228" s="67">
        <v>9881358.5</v>
      </c>
      <c r="E228" s="67">
        <v>6549179.5499999998</v>
      </c>
      <c r="F228" s="67">
        <v>3332178.95</v>
      </c>
      <c r="G228" s="67">
        <f t="shared" si="33"/>
        <v>7131469.1099999994</v>
      </c>
      <c r="H228" s="67">
        <f t="shared" si="33"/>
        <v>3508705.8400000003</v>
      </c>
      <c r="I228" s="67">
        <f t="shared" si="34"/>
        <v>10640174.949999999</v>
      </c>
      <c r="J228" s="129" t="s">
        <v>544</v>
      </c>
    </row>
    <row r="229" spans="1:10" x14ac:dyDescent="0.25">
      <c r="A229" s="59" t="s">
        <v>242</v>
      </c>
      <c r="B229" s="67">
        <v>-195821.94</v>
      </c>
      <c r="C229" s="67">
        <v>-99652.79</v>
      </c>
      <c r="D229" s="67">
        <v>-36057256.829999998</v>
      </c>
      <c r="E229" s="67">
        <v>-23896415.629999999</v>
      </c>
      <c r="F229" s="67">
        <v>-12160841.199999999</v>
      </c>
      <c r="G229" s="67">
        <f t="shared" si="33"/>
        <v>-24092237.57</v>
      </c>
      <c r="H229" s="67">
        <f t="shared" si="33"/>
        <v>-12260493.989999998</v>
      </c>
      <c r="I229" s="67">
        <f t="shared" si="34"/>
        <v>-36352731.560000002</v>
      </c>
      <c r="J229" s="129" t="s">
        <v>545</v>
      </c>
    </row>
    <row r="230" spans="1:10" x14ac:dyDescent="0.25">
      <c r="A230" s="59" t="s">
        <v>243</v>
      </c>
      <c r="B230" s="67">
        <v>3459083.1</v>
      </c>
      <c r="C230" s="67">
        <v>444815.91</v>
      </c>
      <c r="D230" s="67">
        <v>16381371.970000001</v>
      </c>
      <c r="E230" s="67">
        <v>10857062.23</v>
      </c>
      <c r="F230" s="67">
        <v>5524309.7400000002</v>
      </c>
      <c r="G230" s="67">
        <f t="shared" si="33"/>
        <v>14316145.33</v>
      </c>
      <c r="H230" s="67">
        <f t="shared" si="33"/>
        <v>5969125.6500000004</v>
      </c>
      <c r="I230" s="67">
        <f t="shared" si="34"/>
        <v>20285270.98</v>
      </c>
      <c r="J230" s="129" t="s">
        <v>546</v>
      </c>
    </row>
    <row r="231" spans="1:10" x14ac:dyDescent="0.25">
      <c r="A231" s="59" t="s">
        <v>244</v>
      </c>
      <c r="B231" s="67">
        <v>5695081.4199999999</v>
      </c>
      <c r="C231" s="67">
        <v>285403.51</v>
      </c>
      <c r="D231" s="67">
        <v>-547315.48</v>
      </c>
      <c r="E231" s="67">
        <v>-326447.52</v>
      </c>
      <c r="F231" s="67">
        <v>-220867.96</v>
      </c>
      <c r="G231" s="67">
        <f t="shared" si="33"/>
        <v>5368633.9000000004</v>
      </c>
      <c r="H231" s="67">
        <f t="shared" si="33"/>
        <v>64535.550000000017</v>
      </c>
      <c r="I231" s="67">
        <f t="shared" si="34"/>
        <v>5433169.4500000002</v>
      </c>
      <c r="J231" s="129" t="s">
        <v>547</v>
      </c>
    </row>
    <row r="232" spans="1:10" x14ac:dyDescent="0.25">
      <c r="A232" s="59" t="s">
        <v>245</v>
      </c>
      <c r="B232" s="67">
        <v>1968771.03</v>
      </c>
      <c r="C232" s="67">
        <v>748926.9</v>
      </c>
      <c r="D232" s="67">
        <v>6805968.0700000003</v>
      </c>
      <c r="E232" s="67">
        <v>3956025.73</v>
      </c>
      <c r="F232" s="67">
        <v>2849942.34</v>
      </c>
      <c r="G232" s="67">
        <f t="shared" si="33"/>
        <v>5924796.7599999998</v>
      </c>
      <c r="H232" s="67">
        <f t="shared" si="33"/>
        <v>3598869.2399999998</v>
      </c>
      <c r="I232" s="67">
        <f t="shared" si="34"/>
        <v>9523666</v>
      </c>
      <c r="J232" s="129" t="s">
        <v>548</v>
      </c>
    </row>
    <row r="233" spans="1:10" x14ac:dyDescent="0.25">
      <c r="A233" s="59" t="s">
        <v>246</v>
      </c>
      <c r="B233" s="67">
        <v>22864336.039999999</v>
      </c>
      <c r="C233" s="67">
        <v>9003505.8699999992</v>
      </c>
      <c r="D233" s="67">
        <v>16790097.079999998</v>
      </c>
      <c r="E233" s="67">
        <v>10772470.59</v>
      </c>
      <c r="F233" s="67">
        <v>6017626.4900000002</v>
      </c>
      <c r="G233" s="67">
        <f t="shared" si="33"/>
        <v>33636806.629999995</v>
      </c>
      <c r="H233" s="67">
        <f t="shared" si="33"/>
        <v>15021132.359999999</v>
      </c>
      <c r="I233" s="67">
        <f t="shared" si="34"/>
        <v>48657938.989999995</v>
      </c>
      <c r="J233" s="129" t="s">
        <v>549</v>
      </c>
    </row>
    <row r="234" spans="1:10" x14ac:dyDescent="0.25">
      <c r="A234" s="59" t="s">
        <v>247</v>
      </c>
      <c r="B234" s="67">
        <v>8583376.6899999995</v>
      </c>
      <c r="C234" s="67">
        <v>2203257.7799999998</v>
      </c>
      <c r="D234" s="67">
        <v>624060.63</v>
      </c>
      <c r="E234" s="67">
        <v>413800.51</v>
      </c>
      <c r="F234" s="67">
        <v>210260.12</v>
      </c>
      <c r="G234" s="67">
        <f t="shared" si="33"/>
        <v>8997177.1999999993</v>
      </c>
      <c r="H234" s="67">
        <f t="shared" si="33"/>
        <v>2413517.9</v>
      </c>
      <c r="I234" s="67">
        <f t="shared" si="34"/>
        <v>11410695.1</v>
      </c>
      <c r="J234" s="129" t="s">
        <v>550</v>
      </c>
    </row>
    <row r="235" spans="1:10" x14ac:dyDescent="0.25">
      <c r="A235" s="59" t="s">
        <v>248</v>
      </c>
      <c r="B235" s="67">
        <v>250</v>
      </c>
      <c r="C235" s="67">
        <v>0</v>
      </c>
      <c r="D235" s="67">
        <v>0</v>
      </c>
      <c r="E235" s="67">
        <v>0</v>
      </c>
      <c r="F235" s="67">
        <v>0</v>
      </c>
      <c r="G235" s="67">
        <f t="shared" si="33"/>
        <v>250</v>
      </c>
      <c r="H235" s="67">
        <f t="shared" si="33"/>
        <v>0</v>
      </c>
      <c r="I235" s="67">
        <f t="shared" si="34"/>
        <v>250</v>
      </c>
      <c r="J235" s="129" t="s">
        <v>642</v>
      </c>
    </row>
    <row r="236" spans="1:10" x14ac:dyDescent="0.25">
      <c r="A236" s="59" t="s">
        <v>249</v>
      </c>
      <c r="B236" s="67">
        <v>1590106.21</v>
      </c>
      <c r="C236" s="67">
        <v>843320.6</v>
      </c>
      <c r="D236" s="67">
        <v>8932892.2599999998</v>
      </c>
      <c r="E236" s="67">
        <v>5920492.0300000003</v>
      </c>
      <c r="F236" s="67">
        <v>3012400.23</v>
      </c>
      <c r="G236" s="67">
        <f t="shared" si="33"/>
        <v>7510598.2400000002</v>
      </c>
      <c r="H236" s="67">
        <f t="shared" si="33"/>
        <v>3855720.83</v>
      </c>
      <c r="I236" s="67">
        <f t="shared" si="34"/>
        <v>11366319.07</v>
      </c>
      <c r="J236" s="129" t="s">
        <v>551</v>
      </c>
    </row>
    <row r="237" spans="1:10" x14ac:dyDescent="0.25">
      <c r="A237" s="59" t="s">
        <v>250</v>
      </c>
      <c r="B237" s="67">
        <v>560203.25</v>
      </c>
      <c r="C237" s="67">
        <v>0</v>
      </c>
      <c r="D237" s="67">
        <v>10041134.889999999</v>
      </c>
      <c r="E237" s="67">
        <v>6654692.8745449996</v>
      </c>
      <c r="F237" s="67">
        <v>3386442.0154550001</v>
      </c>
      <c r="G237" s="67">
        <f t="shared" si="33"/>
        <v>7214896.1245449996</v>
      </c>
      <c r="H237" s="67">
        <f t="shared" si="33"/>
        <v>3386442.0154550001</v>
      </c>
      <c r="I237" s="67">
        <f>SUM(G237:H237)</f>
        <v>10601338.140000001</v>
      </c>
      <c r="J237" s="129" t="s">
        <v>552</v>
      </c>
    </row>
    <row r="238" spans="1:10" x14ac:dyDescent="0.25">
      <c r="A238" s="59" t="s">
        <v>251</v>
      </c>
      <c r="B238" s="67">
        <v>0</v>
      </c>
      <c r="C238" s="67">
        <v>1030746.34</v>
      </c>
      <c r="D238" s="67">
        <v>0</v>
      </c>
      <c r="E238" s="67">
        <v>0</v>
      </c>
      <c r="F238" s="67">
        <v>0</v>
      </c>
      <c r="G238" s="67">
        <f t="shared" si="33"/>
        <v>0</v>
      </c>
      <c r="H238" s="67">
        <f t="shared" si="33"/>
        <v>1030746.34</v>
      </c>
      <c r="I238" s="67">
        <f t="shared" si="34"/>
        <v>1030746.34</v>
      </c>
      <c r="J238" s="129" t="s">
        <v>553</v>
      </c>
    </row>
    <row r="239" spans="1:10" x14ac:dyDescent="0.25">
      <c r="A239" s="59" t="s">
        <v>252</v>
      </c>
      <c r="B239" s="148">
        <v>686601.96</v>
      </c>
      <c r="C239" s="148">
        <v>0</v>
      </c>
      <c r="D239" s="148">
        <v>23829717.350000001</v>
      </c>
      <c r="E239" s="148">
        <v>15793984.15</v>
      </c>
      <c r="F239" s="148">
        <v>8035733.2000000002</v>
      </c>
      <c r="G239" s="148">
        <f t="shared" si="33"/>
        <v>16480586.109999999</v>
      </c>
      <c r="H239" s="148">
        <f t="shared" si="33"/>
        <v>8035733.2000000002</v>
      </c>
      <c r="I239" s="148">
        <f t="shared" si="34"/>
        <v>24516319.309999999</v>
      </c>
      <c r="J239" s="129" t="s">
        <v>554</v>
      </c>
    </row>
    <row r="240" spans="1:10" x14ac:dyDescent="0.25">
      <c r="A240" s="59" t="s">
        <v>253</v>
      </c>
      <c r="B240" s="67">
        <f>SUM(B227:B239)</f>
        <v>52626752.609999999</v>
      </c>
      <c r="C240" s="67">
        <f t="shared" ref="C240:I240" si="35">SUM(C227:C239)</f>
        <v>15181584.699999997</v>
      </c>
      <c r="D240" s="67">
        <f t="shared" si="35"/>
        <v>133070899.58000001</v>
      </c>
      <c r="E240" s="67">
        <f t="shared" si="35"/>
        <v>87320178.92454499</v>
      </c>
      <c r="F240" s="67">
        <f t="shared" si="35"/>
        <v>45750720.655455001</v>
      </c>
      <c r="G240" s="67">
        <f t="shared" si="35"/>
        <v>139946931.53454497</v>
      </c>
      <c r="H240" s="67">
        <f t="shared" si="35"/>
        <v>60932305.355455004</v>
      </c>
      <c r="I240" s="67">
        <f t="shared" si="35"/>
        <v>200879236.89000002</v>
      </c>
      <c r="J240" s="135" t="s">
        <v>542</v>
      </c>
    </row>
    <row r="241" spans="1:10" ht="15.75" thickBot="1" x14ac:dyDescent="0.3">
      <c r="A241" s="59" t="s">
        <v>254</v>
      </c>
      <c r="B241" s="168">
        <f>B138+B168+B206+B213+B222+B225+B240</f>
        <v>423025696.07000005</v>
      </c>
      <c r="C241" s="168">
        <f t="shared" ref="C241:I241" si="36">C138+C168+C206+C213+C222+C225+C240</f>
        <v>120329237.56</v>
      </c>
      <c r="D241" s="168">
        <f t="shared" si="36"/>
        <v>166682444.65000001</v>
      </c>
      <c r="E241" s="168">
        <f t="shared" si="36"/>
        <v>106952089.06454499</v>
      </c>
      <c r="F241" s="168">
        <f t="shared" si="36"/>
        <v>59730355.585455</v>
      </c>
      <c r="G241" s="168">
        <f t="shared" si="36"/>
        <v>529977785.13454497</v>
      </c>
      <c r="H241" s="168">
        <f t="shared" si="36"/>
        <v>180059593.145455</v>
      </c>
      <c r="I241" s="168">
        <f t="shared" si="36"/>
        <v>710037378.28000009</v>
      </c>
      <c r="J241" s="135" t="s">
        <v>427</v>
      </c>
    </row>
    <row r="242" spans="1:10" ht="15.75" thickTop="1" x14ac:dyDescent="0.25">
      <c r="A242" s="58"/>
      <c r="B242" s="169"/>
      <c r="C242" s="169"/>
      <c r="D242" s="169"/>
      <c r="E242" s="169"/>
      <c r="F242" s="169"/>
      <c r="G242" s="169"/>
      <c r="H242" s="169"/>
      <c r="I242" s="169"/>
      <c r="J242" s="130"/>
    </row>
    <row r="243" spans="1:10" x14ac:dyDescent="0.25">
      <c r="A243" s="59" t="s">
        <v>255</v>
      </c>
      <c r="B243" s="163"/>
      <c r="C243" s="163"/>
      <c r="D243" s="163"/>
      <c r="E243" s="163"/>
      <c r="F243" s="163"/>
      <c r="G243" s="163"/>
      <c r="H243" s="163"/>
      <c r="I243" s="163"/>
      <c r="J243" s="130"/>
    </row>
    <row r="244" spans="1:10" x14ac:dyDescent="0.25">
      <c r="A244" s="60" t="s">
        <v>256</v>
      </c>
      <c r="B244" s="163"/>
      <c r="C244" s="163"/>
      <c r="D244" s="163"/>
      <c r="E244" s="163"/>
      <c r="F244" s="163"/>
      <c r="G244" s="163"/>
      <c r="H244" s="163"/>
      <c r="I244" s="163"/>
    </row>
    <row r="245" spans="1:10" x14ac:dyDescent="0.25">
      <c r="A245" s="59" t="s">
        <v>257</v>
      </c>
      <c r="B245" s="67">
        <v>341191898.57999998</v>
      </c>
      <c r="C245" s="67">
        <v>128056259.14</v>
      </c>
      <c r="D245" s="67">
        <v>27568821.859999999</v>
      </c>
      <c r="E245" s="67">
        <v>18271432.109999999</v>
      </c>
      <c r="F245" s="67">
        <v>9297389.75</v>
      </c>
      <c r="G245" s="67">
        <f>B245+E245</f>
        <v>359463330.69</v>
      </c>
      <c r="H245" s="67">
        <f>C245+F245</f>
        <v>137353648.88999999</v>
      </c>
      <c r="I245" s="67">
        <f>SUM(G245:H245)</f>
        <v>496816979.57999998</v>
      </c>
      <c r="J245" s="129" t="s">
        <v>557</v>
      </c>
    </row>
    <row r="246" spans="1:10" x14ac:dyDescent="0.25">
      <c r="A246" s="59" t="s">
        <v>258</v>
      </c>
      <c r="B246" s="148">
        <v>9579479.3399999999</v>
      </c>
      <c r="C246" s="148">
        <v>155508.79</v>
      </c>
      <c r="D246" s="148">
        <v>53358.96</v>
      </c>
      <c r="E246" s="148">
        <v>35363.67</v>
      </c>
      <c r="F246" s="148">
        <v>17995.29</v>
      </c>
      <c r="G246" s="148">
        <f>B246+E246</f>
        <v>9614843.0099999998</v>
      </c>
      <c r="H246" s="148">
        <f>C246+F246</f>
        <v>173504.08000000002</v>
      </c>
      <c r="I246" s="148">
        <f>SUM(G246:H246)</f>
        <v>9788347.0899999999</v>
      </c>
      <c r="J246" s="129" t="s">
        <v>558</v>
      </c>
    </row>
    <row r="247" spans="1:10" x14ac:dyDescent="0.25">
      <c r="A247" s="59" t="s">
        <v>259</v>
      </c>
      <c r="B247" s="67">
        <f>SUM(B245:B246)</f>
        <v>350771377.91999996</v>
      </c>
      <c r="C247" s="67">
        <f t="shared" ref="C247:I247" si="37">SUM(C245:C246)</f>
        <v>128211767.93000001</v>
      </c>
      <c r="D247" s="67">
        <f t="shared" si="37"/>
        <v>27622180.82</v>
      </c>
      <c r="E247" s="67">
        <f t="shared" si="37"/>
        <v>18306795.780000001</v>
      </c>
      <c r="F247" s="67">
        <f t="shared" si="37"/>
        <v>9315385.0399999991</v>
      </c>
      <c r="G247" s="67">
        <f t="shared" si="37"/>
        <v>369078173.69999999</v>
      </c>
      <c r="H247" s="67">
        <f t="shared" si="37"/>
        <v>137527152.97</v>
      </c>
      <c r="I247" s="67">
        <f t="shared" si="37"/>
        <v>506605326.66999996</v>
      </c>
      <c r="J247" s="135" t="s">
        <v>556</v>
      </c>
    </row>
    <row r="248" spans="1:10" x14ac:dyDescent="0.25">
      <c r="A248" s="60" t="s">
        <v>260</v>
      </c>
      <c r="B248" s="67"/>
      <c r="C248" s="67"/>
      <c r="D248" s="67"/>
      <c r="E248" s="67"/>
      <c r="F248" s="67"/>
      <c r="G248" s="67"/>
      <c r="H248" s="67"/>
      <c r="I248" s="67"/>
    </row>
    <row r="249" spans="1:10" x14ac:dyDescent="0.25">
      <c r="A249" s="59" t="s">
        <v>261</v>
      </c>
      <c r="B249" s="67">
        <v>13221132.9</v>
      </c>
      <c r="C249" s="67">
        <v>6158692.5599999996</v>
      </c>
      <c r="D249" s="67">
        <v>102726014.69999999</v>
      </c>
      <c r="E249" s="67">
        <v>68083655.165454999</v>
      </c>
      <c r="F249" s="67">
        <v>34642359.534545004</v>
      </c>
      <c r="G249" s="67">
        <f t="shared" ref="G249:H251" si="38">B249+E249</f>
        <v>81304788.065455005</v>
      </c>
      <c r="H249" s="67">
        <f t="shared" si="38"/>
        <v>40801052.094545007</v>
      </c>
      <c r="I249" s="67">
        <f>SUM(G249:H249)</f>
        <v>122105840.16000001</v>
      </c>
      <c r="J249" s="147" t="s">
        <v>661</v>
      </c>
    </row>
    <row r="250" spans="1:10" x14ac:dyDescent="0.25">
      <c r="A250" s="59" t="s">
        <v>262</v>
      </c>
      <c r="B250" s="67">
        <v>12004928.08</v>
      </c>
      <c r="C250" s="67">
        <v>0</v>
      </c>
      <c r="D250" s="67">
        <v>0</v>
      </c>
      <c r="E250" s="67">
        <v>0</v>
      </c>
      <c r="F250" s="67">
        <v>0</v>
      </c>
      <c r="G250" s="67">
        <f t="shared" si="38"/>
        <v>12004928.08</v>
      </c>
      <c r="H250" s="67">
        <f t="shared" si="38"/>
        <v>0</v>
      </c>
      <c r="I250" s="67">
        <f>SUM(G250:H250)</f>
        <v>12004928.08</v>
      </c>
      <c r="J250" s="129" t="s">
        <v>560</v>
      </c>
    </row>
    <row r="251" spans="1:10" x14ac:dyDescent="0.25">
      <c r="A251" s="59" t="s">
        <v>263</v>
      </c>
      <c r="B251" s="148">
        <v>3651140.31</v>
      </c>
      <c r="C251" s="148">
        <v>244981.57</v>
      </c>
      <c r="D251" s="148">
        <v>18570.650000000001</v>
      </c>
      <c r="E251" s="148">
        <v>12308.61</v>
      </c>
      <c r="F251" s="148">
        <v>6262.04</v>
      </c>
      <c r="G251" s="148">
        <f t="shared" si="38"/>
        <v>3663448.92</v>
      </c>
      <c r="H251" s="148">
        <f t="shared" si="38"/>
        <v>251243.61000000002</v>
      </c>
      <c r="I251" s="148">
        <f>SUM(G251:H251)</f>
        <v>3914692.53</v>
      </c>
      <c r="J251" s="129" t="s">
        <v>561</v>
      </c>
    </row>
    <row r="252" spans="1:10" x14ac:dyDescent="0.25">
      <c r="A252" s="59" t="s">
        <v>264</v>
      </c>
      <c r="B252" s="67">
        <f>SUM(B249:B251)</f>
        <v>28877201.289999999</v>
      </c>
      <c r="C252" s="67">
        <f t="shared" ref="C252:I252" si="39">SUM(C249:C251)</f>
        <v>6403674.1299999999</v>
      </c>
      <c r="D252" s="67">
        <f t="shared" si="39"/>
        <v>102744585.34999999</v>
      </c>
      <c r="E252" s="67">
        <f t="shared" si="39"/>
        <v>68095963.775454998</v>
      </c>
      <c r="F252" s="67">
        <f t="shared" si="39"/>
        <v>34648621.574545003</v>
      </c>
      <c r="G252" s="67">
        <f t="shared" si="39"/>
        <v>96973165.065455005</v>
      </c>
      <c r="H252" s="67">
        <f t="shared" si="39"/>
        <v>41052295.704545006</v>
      </c>
      <c r="I252" s="67">
        <f t="shared" si="39"/>
        <v>138025460.77000001</v>
      </c>
      <c r="J252" s="135" t="s">
        <v>559</v>
      </c>
    </row>
    <row r="253" spans="1:10" x14ac:dyDescent="0.25">
      <c r="A253" s="60" t="s">
        <v>265</v>
      </c>
      <c r="B253" s="67"/>
      <c r="C253" s="67"/>
      <c r="D253" s="67"/>
      <c r="E253" s="67"/>
      <c r="F253" s="67"/>
      <c r="G253" s="67"/>
      <c r="H253" s="67"/>
      <c r="I253" s="67"/>
      <c r="J253" s="122"/>
    </row>
    <row r="254" spans="1:10" x14ac:dyDescent="0.25">
      <c r="A254" s="59" t="s">
        <v>266</v>
      </c>
      <c r="B254" s="148">
        <v>23457169.25</v>
      </c>
      <c r="C254" s="148">
        <v>0</v>
      </c>
      <c r="D254" s="148">
        <v>0</v>
      </c>
      <c r="E254" s="148">
        <v>0</v>
      </c>
      <c r="F254" s="148">
        <v>0</v>
      </c>
      <c r="G254" s="148">
        <f>B254+E254</f>
        <v>23457169.25</v>
      </c>
      <c r="H254" s="148">
        <f>C254+F254</f>
        <v>0</v>
      </c>
      <c r="I254" s="148">
        <f>SUM(G254:H254)</f>
        <v>23457169.25</v>
      </c>
      <c r="J254" s="129" t="s">
        <v>563</v>
      </c>
    </row>
    <row r="255" spans="1:10" x14ac:dyDescent="0.25">
      <c r="A255" s="59" t="s">
        <v>267</v>
      </c>
      <c r="B255" s="67">
        <f>SUM(B254)</f>
        <v>23457169.25</v>
      </c>
      <c r="C255" s="67">
        <f t="shared" ref="C255:I255" si="40">SUM(C254)</f>
        <v>0</v>
      </c>
      <c r="D255" s="67">
        <f t="shared" si="40"/>
        <v>0</v>
      </c>
      <c r="E255" s="67">
        <f t="shared" si="40"/>
        <v>0</v>
      </c>
      <c r="F255" s="67">
        <f t="shared" si="40"/>
        <v>0</v>
      </c>
      <c r="G255" s="67">
        <f t="shared" si="40"/>
        <v>23457169.25</v>
      </c>
      <c r="H255" s="67">
        <f t="shared" si="40"/>
        <v>0</v>
      </c>
      <c r="I255" s="67">
        <f t="shared" si="40"/>
        <v>23457169.25</v>
      </c>
      <c r="J255" s="135" t="s">
        <v>562</v>
      </c>
    </row>
    <row r="256" spans="1:10" x14ac:dyDescent="0.25">
      <c r="A256" s="60" t="s">
        <v>268</v>
      </c>
      <c r="B256" s="67"/>
      <c r="C256" s="67"/>
      <c r="D256" s="67"/>
      <c r="E256" s="67"/>
      <c r="F256" s="67"/>
      <c r="G256" s="67"/>
      <c r="H256" s="67"/>
      <c r="I256" s="67"/>
      <c r="J256" s="122"/>
    </row>
    <row r="257" spans="1:10" x14ac:dyDescent="0.25">
      <c r="A257" s="59" t="s">
        <v>269</v>
      </c>
      <c r="B257" s="67">
        <v>11998277.630000001</v>
      </c>
      <c r="C257" s="67">
        <v>8999882.0399999991</v>
      </c>
      <c r="D257" s="67">
        <v>0</v>
      </c>
      <c r="E257" s="67">
        <v>0</v>
      </c>
      <c r="F257" s="67">
        <v>0</v>
      </c>
      <c r="G257" s="67">
        <f t="shared" ref="G257:H262" si="41">B257+E257</f>
        <v>11998277.630000001</v>
      </c>
      <c r="H257" s="67">
        <f t="shared" si="41"/>
        <v>8999882.0399999991</v>
      </c>
      <c r="I257" s="67">
        <f t="shared" ref="I257:I262" si="42">SUM(G257:H257)</f>
        <v>20998159.670000002</v>
      </c>
      <c r="J257" s="129" t="s">
        <v>565</v>
      </c>
    </row>
    <row r="258" spans="1:10" x14ac:dyDescent="0.25">
      <c r="A258" s="59" t="s">
        <v>270</v>
      </c>
      <c r="B258" s="67">
        <v>-22676254.140000001</v>
      </c>
      <c r="C258" s="67">
        <v>1192464.25</v>
      </c>
      <c r="D258" s="67">
        <v>-8324388</v>
      </c>
      <c r="E258" s="67">
        <v>-5517387.0300000003</v>
      </c>
      <c r="F258" s="67">
        <v>-2807000.97</v>
      </c>
      <c r="G258" s="67">
        <f t="shared" si="41"/>
        <v>-28193641.170000002</v>
      </c>
      <c r="H258" s="67">
        <f t="shared" si="41"/>
        <v>-1614536.7200000002</v>
      </c>
      <c r="I258" s="67">
        <f t="shared" si="42"/>
        <v>-29808177.890000001</v>
      </c>
      <c r="J258" s="129" t="s">
        <v>566</v>
      </c>
    </row>
    <row r="259" spans="1:10" x14ac:dyDescent="0.25">
      <c r="A259" s="59" t="s">
        <v>271</v>
      </c>
      <c r="B259" s="67">
        <v>-6270447.3300000001</v>
      </c>
      <c r="C259" s="67">
        <v>5592.23</v>
      </c>
      <c r="D259" s="67">
        <v>0</v>
      </c>
      <c r="E259" s="67">
        <v>0</v>
      </c>
      <c r="F259" s="67">
        <v>0</v>
      </c>
      <c r="G259" s="67">
        <f t="shared" si="41"/>
        <v>-6270447.3300000001</v>
      </c>
      <c r="H259" s="67">
        <f t="shared" si="41"/>
        <v>5592.23</v>
      </c>
      <c r="I259" s="67">
        <f t="shared" si="42"/>
        <v>-6264855.0999999996</v>
      </c>
      <c r="J259" s="129" t="s">
        <v>567</v>
      </c>
    </row>
    <row r="260" spans="1:10" x14ac:dyDescent="0.25">
      <c r="A260" s="59" t="s">
        <v>272</v>
      </c>
      <c r="B260" s="67">
        <v>665.8</v>
      </c>
      <c r="C260" s="67">
        <v>18991.14</v>
      </c>
      <c r="D260" s="67">
        <v>102269.89</v>
      </c>
      <c r="E260" s="67">
        <v>67753.8</v>
      </c>
      <c r="F260" s="67">
        <v>34516.089999999997</v>
      </c>
      <c r="G260" s="67">
        <f t="shared" si="41"/>
        <v>68419.600000000006</v>
      </c>
      <c r="H260" s="67">
        <f t="shared" si="41"/>
        <v>53507.229999999996</v>
      </c>
      <c r="I260" s="67">
        <f t="shared" si="42"/>
        <v>121926.83</v>
      </c>
      <c r="J260" s="129" t="s">
        <v>568</v>
      </c>
    </row>
    <row r="261" spans="1:10" x14ac:dyDescent="0.25">
      <c r="A261" s="59" t="s">
        <v>273</v>
      </c>
      <c r="B261" s="67">
        <v>0</v>
      </c>
      <c r="C261" s="67">
        <v>0</v>
      </c>
      <c r="D261" s="67">
        <v>0</v>
      </c>
      <c r="E261" s="67">
        <v>0</v>
      </c>
      <c r="F261" s="67">
        <v>0</v>
      </c>
      <c r="G261" s="67">
        <f t="shared" si="41"/>
        <v>0</v>
      </c>
      <c r="H261" s="67">
        <f t="shared" si="41"/>
        <v>0</v>
      </c>
      <c r="I261" s="67">
        <f t="shared" si="42"/>
        <v>0</v>
      </c>
      <c r="J261" s="129" t="s">
        <v>569</v>
      </c>
    </row>
    <row r="262" spans="1:10" x14ac:dyDescent="0.25">
      <c r="A262" s="59" t="s">
        <v>274</v>
      </c>
      <c r="B262" s="148">
        <v>0</v>
      </c>
      <c r="C262" s="148">
        <v>0</v>
      </c>
      <c r="D262" s="148">
        <v>0</v>
      </c>
      <c r="E262" s="148">
        <v>0</v>
      </c>
      <c r="F262" s="148">
        <v>0</v>
      </c>
      <c r="G262" s="148">
        <f t="shared" si="41"/>
        <v>0</v>
      </c>
      <c r="H262" s="148">
        <f t="shared" si="41"/>
        <v>0</v>
      </c>
      <c r="I262" s="148">
        <f t="shared" si="42"/>
        <v>0</v>
      </c>
      <c r="J262" s="122"/>
    </row>
    <row r="263" spans="1:10" x14ac:dyDescent="0.25">
      <c r="A263" s="59" t="s">
        <v>275</v>
      </c>
      <c r="B263" s="67">
        <f>SUM(B257:B262)</f>
        <v>-16947758.039999999</v>
      </c>
      <c r="C263" s="67">
        <f t="shared" ref="C263:I263" si="43">SUM(C257:C262)</f>
        <v>10216929.66</v>
      </c>
      <c r="D263" s="67">
        <f t="shared" si="43"/>
        <v>-8222118.1100000003</v>
      </c>
      <c r="E263" s="67">
        <f t="shared" si="43"/>
        <v>-5449633.2300000004</v>
      </c>
      <c r="F263" s="67">
        <f t="shared" si="43"/>
        <v>-2772484.8800000004</v>
      </c>
      <c r="G263" s="67">
        <f t="shared" si="43"/>
        <v>-22397391.27</v>
      </c>
      <c r="H263" s="67">
        <f t="shared" si="43"/>
        <v>7444444.7799999993</v>
      </c>
      <c r="I263" s="67">
        <f t="shared" si="43"/>
        <v>-14952946.489999998</v>
      </c>
      <c r="J263" s="135" t="s">
        <v>564</v>
      </c>
    </row>
    <row r="264" spans="1:10" ht="15.75" thickBot="1" x14ac:dyDescent="0.3">
      <c r="A264" s="59" t="s">
        <v>276</v>
      </c>
      <c r="B264" s="168">
        <f>B247+B252+B255+B263</f>
        <v>386157990.41999996</v>
      </c>
      <c r="C264" s="168">
        <f t="shared" ref="C264:I264" si="44">C247+C252+C255+C263</f>
        <v>144832371.72</v>
      </c>
      <c r="D264" s="168">
        <f t="shared" si="44"/>
        <v>122144648.05999999</v>
      </c>
      <c r="E264" s="168">
        <f t="shared" si="44"/>
        <v>80953126.325454995</v>
      </c>
      <c r="F264" s="168">
        <f t="shared" si="44"/>
        <v>41191521.734545</v>
      </c>
      <c r="G264" s="168">
        <f t="shared" si="44"/>
        <v>467111116.74545503</v>
      </c>
      <c r="H264" s="168">
        <f t="shared" si="44"/>
        <v>186023893.45454499</v>
      </c>
      <c r="I264" s="168">
        <f t="shared" si="44"/>
        <v>653135010.19999993</v>
      </c>
      <c r="J264" s="135" t="s">
        <v>555</v>
      </c>
    </row>
    <row r="265" spans="1:10" ht="15.75" thickTop="1" x14ac:dyDescent="0.25">
      <c r="A265" s="59" t="s">
        <v>277</v>
      </c>
      <c r="B265" s="169"/>
      <c r="C265" s="169"/>
      <c r="D265" s="169"/>
      <c r="E265" s="169"/>
      <c r="F265" s="169"/>
      <c r="G265" s="169"/>
      <c r="H265" s="169"/>
      <c r="I265" s="169"/>
      <c r="J265" s="122"/>
    </row>
    <row r="266" spans="1:10" x14ac:dyDescent="0.25">
      <c r="A266" s="60" t="s">
        <v>670</v>
      </c>
      <c r="B266" s="163"/>
      <c r="C266" s="163"/>
      <c r="D266" s="163"/>
      <c r="E266" s="163"/>
      <c r="F266" s="163"/>
      <c r="G266" s="163"/>
      <c r="H266" s="163"/>
      <c r="I266" s="163"/>
      <c r="J266" s="122"/>
    </row>
    <row r="267" spans="1:10" x14ac:dyDescent="0.25">
      <c r="A267" s="59" t="s">
        <v>671</v>
      </c>
      <c r="B267" s="148">
        <v>236818052.71000001</v>
      </c>
      <c r="C267" s="148">
        <v>102871994.98999999</v>
      </c>
      <c r="D267" s="148">
        <v>7114857.7999999998</v>
      </c>
      <c r="E267" s="148">
        <v>4616212.1399999997</v>
      </c>
      <c r="F267" s="148">
        <v>2498645.66</v>
      </c>
      <c r="G267" s="148">
        <f>B267+E267</f>
        <v>241434264.84999999</v>
      </c>
      <c r="H267" s="148">
        <f>C267+F267</f>
        <v>105370640.64999999</v>
      </c>
      <c r="I267" s="148">
        <f>SUM(G267:H267)</f>
        <v>346804905.5</v>
      </c>
      <c r="J267" s="126" t="s">
        <v>574</v>
      </c>
    </row>
    <row r="268" spans="1:10" x14ac:dyDescent="0.25">
      <c r="A268" s="59" t="s">
        <v>672</v>
      </c>
      <c r="B268" s="67">
        <f>SUM(B267)</f>
        <v>236818052.71000001</v>
      </c>
      <c r="C268" s="67">
        <f t="shared" ref="C268:I268" si="45">SUM(C267)</f>
        <v>102871994.98999999</v>
      </c>
      <c r="D268" s="67">
        <f t="shared" si="45"/>
        <v>7114857.7999999998</v>
      </c>
      <c r="E268" s="67">
        <f t="shared" si="45"/>
        <v>4616212.1399999997</v>
      </c>
      <c r="F268" s="67">
        <f t="shared" si="45"/>
        <v>2498645.66</v>
      </c>
      <c r="G268" s="67">
        <f>SUM(G267)</f>
        <v>241434264.84999999</v>
      </c>
      <c r="H268" s="67">
        <f t="shared" si="45"/>
        <v>105370640.64999999</v>
      </c>
      <c r="I268" s="67">
        <f t="shared" si="45"/>
        <v>346804905.5</v>
      </c>
      <c r="J268" s="135" t="s">
        <v>573</v>
      </c>
    </row>
    <row r="269" spans="1:10" x14ac:dyDescent="0.25">
      <c r="A269" s="60" t="s">
        <v>673</v>
      </c>
      <c r="B269" s="163"/>
      <c r="C269" s="163"/>
      <c r="D269" s="163"/>
      <c r="E269" s="163"/>
      <c r="F269" s="163"/>
      <c r="G269" s="163"/>
      <c r="H269" s="163"/>
      <c r="I269" s="163"/>
      <c r="J269" s="122"/>
    </row>
    <row r="270" spans="1:10" x14ac:dyDescent="0.25">
      <c r="A270" s="59"/>
      <c r="B270" s="67"/>
      <c r="C270" s="67"/>
      <c r="D270" s="67"/>
      <c r="E270" s="67"/>
      <c r="F270" s="67"/>
      <c r="G270" s="67"/>
      <c r="H270" s="67"/>
      <c r="I270" s="67"/>
      <c r="J270" s="126"/>
    </row>
    <row r="271" spans="1:10" x14ac:dyDescent="0.25">
      <c r="A271" s="59" t="s">
        <v>674</v>
      </c>
      <c r="B271" s="67">
        <v>606670.23</v>
      </c>
      <c r="C271" s="67">
        <v>0</v>
      </c>
      <c r="D271" s="67">
        <v>0</v>
      </c>
      <c r="E271" s="67">
        <v>0</v>
      </c>
      <c r="F271" s="67">
        <v>0</v>
      </c>
      <c r="G271" s="67">
        <f>B271+E271</f>
        <v>606670.23</v>
      </c>
      <c r="H271" s="67">
        <f>C271+F271</f>
        <v>0</v>
      </c>
      <c r="I271" s="67">
        <f>SUM(G271:H271)</f>
        <v>606670.23</v>
      </c>
      <c r="J271" s="126" t="s">
        <v>643</v>
      </c>
    </row>
    <row r="272" spans="1:10" x14ac:dyDescent="0.25">
      <c r="A272" s="59" t="s">
        <v>674</v>
      </c>
      <c r="B272" s="148">
        <v>11201780.039999999</v>
      </c>
      <c r="C272" s="148">
        <v>35161612.479999997</v>
      </c>
      <c r="D272" s="148">
        <v>0</v>
      </c>
      <c r="E272" s="148">
        <v>0</v>
      </c>
      <c r="F272" s="148">
        <v>0</v>
      </c>
      <c r="G272" s="148">
        <f>B272+E272</f>
        <v>11201780.039999999</v>
      </c>
      <c r="H272" s="148">
        <f>C272+F272</f>
        <v>35161612.479999997</v>
      </c>
      <c r="I272" s="148">
        <f>SUM(G272:H272)</f>
        <v>46363392.519999996</v>
      </c>
      <c r="J272" s="126" t="s">
        <v>576</v>
      </c>
    </row>
    <row r="273" spans="1:10" x14ac:dyDescent="0.25">
      <c r="A273" s="59" t="s">
        <v>278</v>
      </c>
      <c r="B273" s="67">
        <f>SUM(B270:B272)</f>
        <v>11808450.27</v>
      </c>
      <c r="C273" s="67">
        <f t="shared" ref="C273:H273" si="46">SUM(C270:C272)</f>
        <v>35161612.479999997</v>
      </c>
      <c r="D273" s="67">
        <f t="shared" si="46"/>
        <v>0</v>
      </c>
      <c r="E273" s="67">
        <f t="shared" si="46"/>
        <v>0</v>
      </c>
      <c r="F273" s="67">
        <f t="shared" si="46"/>
        <v>0</v>
      </c>
      <c r="G273" s="67">
        <f t="shared" si="46"/>
        <v>11808450.27</v>
      </c>
      <c r="H273" s="67">
        <f t="shared" si="46"/>
        <v>35161612.479999997</v>
      </c>
      <c r="I273" s="67">
        <f>SUM(I270:I272)</f>
        <v>46970062.749999993</v>
      </c>
      <c r="J273" s="135" t="s">
        <v>575</v>
      </c>
    </row>
    <row r="274" spans="1:10" x14ac:dyDescent="0.25">
      <c r="A274" s="60" t="s">
        <v>675</v>
      </c>
      <c r="B274" s="163"/>
      <c r="C274" s="163"/>
      <c r="D274" s="163"/>
      <c r="E274" s="163"/>
      <c r="F274" s="163"/>
      <c r="G274" s="163"/>
      <c r="H274" s="163"/>
      <c r="I274" s="163"/>
      <c r="J274" s="122"/>
    </row>
    <row r="275" spans="1:10" x14ac:dyDescent="0.25">
      <c r="A275" s="59" t="s">
        <v>676</v>
      </c>
      <c r="B275" s="67">
        <v>258926413.34</v>
      </c>
      <c r="C275" s="67">
        <v>82314053.439999998</v>
      </c>
      <c r="D275" s="67">
        <v>0</v>
      </c>
      <c r="E275" s="67">
        <v>0</v>
      </c>
      <c r="F275" s="67">
        <v>0</v>
      </c>
      <c r="G275" s="67">
        <f t="shared" ref="G275:H277" si="47">B275+E275</f>
        <v>258926413.34</v>
      </c>
      <c r="H275" s="67">
        <f t="shared" si="47"/>
        <v>82314053.439999998</v>
      </c>
      <c r="I275" s="67">
        <f>SUM(G275:H275)</f>
        <v>341240466.77999997</v>
      </c>
      <c r="J275" s="126" t="s">
        <v>578</v>
      </c>
    </row>
    <row r="276" spans="1:10" x14ac:dyDescent="0.25">
      <c r="A276" s="59" t="s">
        <v>677</v>
      </c>
      <c r="B276" s="67">
        <v>-154921607.80000001</v>
      </c>
      <c r="C276" s="67">
        <v>-77473865.650000006</v>
      </c>
      <c r="D276" s="67">
        <v>0</v>
      </c>
      <c r="E276" s="67">
        <v>0</v>
      </c>
      <c r="F276" s="67">
        <v>0</v>
      </c>
      <c r="G276" s="67">
        <f t="shared" si="47"/>
        <v>-154921607.80000001</v>
      </c>
      <c r="H276" s="67">
        <f t="shared" si="47"/>
        <v>-77473865.650000006</v>
      </c>
      <c r="I276" s="67">
        <f>SUM(G276:H276)</f>
        <v>-232395473.45000002</v>
      </c>
      <c r="J276" s="126" t="s">
        <v>579</v>
      </c>
    </row>
    <row r="277" spans="1:10" x14ac:dyDescent="0.25">
      <c r="A277" s="59" t="s">
        <v>678</v>
      </c>
      <c r="B277" s="148">
        <v>0</v>
      </c>
      <c r="C277" s="148">
        <v>0</v>
      </c>
      <c r="D277" s="148">
        <v>0</v>
      </c>
      <c r="E277" s="148">
        <v>0</v>
      </c>
      <c r="F277" s="148">
        <v>0</v>
      </c>
      <c r="G277" s="148">
        <f t="shared" si="47"/>
        <v>0</v>
      </c>
      <c r="H277" s="148">
        <f t="shared" si="47"/>
        <v>0</v>
      </c>
      <c r="I277" s="148">
        <f>SUM(G277:H277)</f>
        <v>0</v>
      </c>
      <c r="J277" s="126" t="s">
        <v>644</v>
      </c>
    </row>
    <row r="278" spans="1:10" x14ac:dyDescent="0.25">
      <c r="A278" s="59" t="s">
        <v>279</v>
      </c>
      <c r="B278" s="67">
        <f>SUM(B275:B277)</f>
        <v>104004805.53999999</v>
      </c>
      <c r="C278" s="67">
        <f t="shared" ref="C278:I278" si="48">SUM(C275:C277)</f>
        <v>4840187.7899999917</v>
      </c>
      <c r="D278" s="67">
        <f t="shared" si="48"/>
        <v>0</v>
      </c>
      <c r="E278" s="67">
        <f t="shared" si="48"/>
        <v>0</v>
      </c>
      <c r="F278" s="67">
        <f t="shared" si="48"/>
        <v>0</v>
      </c>
      <c r="G278" s="67">
        <f t="shared" si="48"/>
        <v>104004805.53999999</v>
      </c>
      <c r="H278" s="67">
        <f t="shared" si="48"/>
        <v>4840187.7899999917</v>
      </c>
      <c r="I278" s="67">
        <f t="shared" si="48"/>
        <v>108844993.32999995</v>
      </c>
      <c r="J278" s="135" t="s">
        <v>577</v>
      </c>
    </row>
    <row r="279" spans="1:10" x14ac:dyDescent="0.25">
      <c r="A279" s="58"/>
      <c r="B279" s="148"/>
      <c r="C279" s="148"/>
      <c r="D279" s="148"/>
      <c r="E279" s="148"/>
      <c r="F279" s="148"/>
      <c r="G279" s="148"/>
      <c r="H279" s="148"/>
      <c r="I279" s="148"/>
      <c r="J279" s="122"/>
    </row>
    <row r="280" spans="1:10" ht="15.75" thickBot="1" x14ac:dyDescent="0.3">
      <c r="A280" s="57" t="s">
        <v>6</v>
      </c>
      <c r="B280" s="167">
        <f t="shared" ref="B280:I280" si="49">B65-B241-B264-B268-B273-B278</f>
        <v>468621107.83999932</v>
      </c>
      <c r="C280" s="167">
        <f t="shared" si="49"/>
        <v>253847186.1500001</v>
      </c>
      <c r="D280" s="167">
        <f t="shared" si="49"/>
        <v>-295941950.50999999</v>
      </c>
      <c r="E280" s="167">
        <f t="shared" si="49"/>
        <v>-192521427.52999997</v>
      </c>
      <c r="F280" s="167">
        <f t="shared" si="49"/>
        <v>-103420522.97999999</v>
      </c>
      <c r="G280" s="167">
        <f t="shared" si="49"/>
        <v>276099680.30999959</v>
      </c>
      <c r="H280" s="167">
        <f t="shared" si="49"/>
        <v>150426663.17000008</v>
      </c>
      <c r="I280" s="167">
        <f t="shared" si="49"/>
        <v>426526343.4799999</v>
      </c>
      <c r="J280" s="135" t="s">
        <v>386</v>
      </c>
    </row>
    <row r="281" spans="1:10" ht="15.75" thickTop="1" x14ac:dyDescent="0.25">
      <c r="A281" s="58"/>
      <c r="B281" s="163"/>
      <c r="C281" s="163"/>
      <c r="D281" s="163"/>
      <c r="E281" s="163"/>
      <c r="F281" s="163"/>
      <c r="G281" s="163"/>
      <c r="H281" s="163"/>
      <c r="I281" s="163"/>
      <c r="J281" s="122"/>
    </row>
    <row r="282" spans="1:10" x14ac:dyDescent="0.25">
      <c r="A282" s="57" t="s">
        <v>5</v>
      </c>
      <c r="B282" s="163"/>
      <c r="C282" s="163"/>
      <c r="D282" s="163"/>
      <c r="E282" s="163"/>
      <c r="F282" s="163"/>
      <c r="G282" s="163"/>
      <c r="H282" s="163"/>
      <c r="I282" s="163"/>
      <c r="J282" s="122"/>
    </row>
    <row r="283" spans="1:10" x14ac:dyDescent="0.25">
      <c r="A283" s="60" t="s">
        <v>666</v>
      </c>
      <c r="B283" s="67"/>
      <c r="C283" s="67"/>
      <c r="D283" s="67"/>
      <c r="E283" s="67"/>
      <c r="F283" s="67"/>
      <c r="G283" s="67"/>
      <c r="H283" s="67"/>
      <c r="I283" s="67"/>
      <c r="J283" s="122"/>
    </row>
    <row r="284" spans="1:10" x14ac:dyDescent="0.25">
      <c r="A284" s="59" t="s">
        <v>667</v>
      </c>
      <c r="B284" s="67">
        <v>-140805849.77000001</v>
      </c>
      <c r="C284" s="67">
        <v>0</v>
      </c>
      <c r="D284" s="67">
        <v>0</v>
      </c>
      <c r="E284" s="67">
        <v>0</v>
      </c>
      <c r="F284" s="67">
        <v>0</v>
      </c>
      <c r="G284" s="67">
        <f>B284+E284</f>
        <v>-140805849.77000001</v>
      </c>
      <c r="H284" s="67">
        <f>C284+F284</f>
        <v>0</v>
      </c>
      <c r="I284" s="67">
        <f>SUM(G284:H284)</f>
        <v>-140805849.77000001</v>
      </c>
      <c r="J284" s="129" t="s">
        <v>571</v>
      </c>
    </row>
    <row r="285" spans="1:10" x14ac:dyDescent="0.25">
      <c r="A285" s="59" t="s">
        <v>668</v>
      </c>
      <c r="B285" s="148">
        <v>-1618907.97</v>
      </c>
      <c r="C285" s="148">
        <v>0</v>
      </c>
      <c r="D285" s="148">
        <v>0</v>
      </c>
      <c r="E285" s="148">
        <v>0</v>
      </c>
      <c r="F285" s="148">
        <v>0</v>
      </c>
      <c r="G285" s="148">
        <f>B285+E285</f>
        <v>-1618907.97</v>
      </c>
      <c r="H285" s="148">
        <f>C285+F285</f>
        <v>0</v>
      </c>
      <c r="I285" s="148">
        <f>SUM(G285:H285)</f>
        <v>-1618907.97</v>
      </c>
      <c r="J285" s="129" t="s">
        <v>572</v>
      </c>
    </row>
    <row r="286" spans="1:10" x14ac:dyDescent="0.25">
      <c r="A286" s="59" t="s">
        <v>669</v>
      </c>
      <c r="B286" s="67">
        <f>SUM(B284:B285)</f>
        <v>-142424757.74000001</v>
      </c>
      <c r="C286" s="67">
        <f t="shared" ref="C286:I286" si="50">SUM(C284:C285)</f>
        <v>0</v>
      </c>
      <c r="D286" s="67">
        <f t="shared" si="50"/>
        <v>0</v>
      </c>
      <c r="E286" s="67">
        <f t="shared" si="50"/>
        <v>0</v>
      </c>
      <c r="F286" s="67">
        <f t="shared" si="50"/>
        <v>0</v>
      </c>
      <c r="G286" s="67">
        <f t="shared" si="50"/>
        <v>-142424757.74000001</v>
      </c>
      <c r="H286" s="67">
        <f t="shared" si="50"/>
        <v>0</v>
      </c>
      <c r="I286" s="67">
        <f t="shared" si="50"/>
        <v>-142424757.74000001</v>
      </c>
      <c r="J286" s="135" t="s">
        <v>570</v>
      </c>
    </row>
    <row r="287" spans="1:10" x14ac:dyDescent="0.25">
      <c r="A287" s="60" t="s">
        <v>280</v>
      </c>
      <c r="B287" s="163"/>
      <c r="C287" s="163"/>
      <c r="D287" s="163"/>
      <c r="E287" s="163"/>
      <c r="F287" s="163"/>
      <c r="G287" s="163"/>
      <c r="H287" s="163"/>
      <c r="I287" s="163"/>
      <c r="J287" s="122"/>
    </row>
    <row r="288" spans="1:10" x14ac:dyDescent="0.25">
      <c r="A288" s="59" t="s">
        <v>281</v>
      </c>
      <c r="B288" s="67">
        <v>413294.38</v>
      </c>
      <c r="C288" s="67">
        <v>49.47</v>
      </c>
      <c r="D288" s="67">
        <v>24348.86</v>
      </c>
      <c r="E288" s="67">
        <v>16137.56</v>
      </c>
      <c r="F288" s="67">
        <v>8211.2999999999993</v>
      </c>
      <c r="G288" s="67">
        <f t="shared" ref="G288:H311" si="51">B288+E288</f>
        <v>429431.94</v>
      </c>
      <c r="H288" s="67">
        <f t="shared" si="51"/>
        <v>8260.7699999999986</v>
      </c>
      <c r="I288" s="67">
        <f t="shared" ref="I288:I311" si="52">SUM(G288:H288)</f>
        <v>437692.71</v>
      </c>
      <c r="J288" s="132" t="s">
        <v>582</v>
      </c>
    </row>
    <row r="289" spans="1:10" x14ac:dyDescent="0.25">
      <c r="A289" s="59" t="s">
        <v>282</v>
      </c>
      <c r="B289" s="67">
        <v>0</v>
      </c>
      <c r="C289" s="67">
        <v>0</v>
      </c>
      <c r="D289" s="67">
        <v>-35886535.43</v>
      </c>
      <c r="E289" s="67">
        <v>-23810612.149999999</v>
      </c>
      <c r="F289" s="67">
        <v>-12075923.279999999</v>
      </c>
      <c r="G289" s="67">
        <f t="shared" si="51"/>
        <v>-23810612.149999999</v>
      </c>
      <c r="H289" s="67">
        <f t="shared" si="51"/>
        <v>-12075923.279999999</v>
      </c>
      <c r="I289" s="67">
        <f t="shared" si="52"/>
        <v>-35886535.43</v>
      </c>
      <c r="J289" s="132" t="s">
        <v>583</v>
      </c>
    </row>
    <row r="290" spans="1:10" x14ac:dyDescent="0.25">
      <c r="A290" s="59" t="s">
        <v>283</v>
      </c>
      <c r="B290" s="67">
        <v>0</v>
      </c>
      <c r="C290" s="67">
        <v>0</v>
      </c>
      <c r="D290" s="67">
        <v>-62885184.049999997</v>
      </c>
      <c r="E290" s="67">
        <v>-41724256.200000003</v>
      </c>
      <c r="F290" s="67">
        <v>-21160927.850000001</v>
      </c>
      <c r="G290" s="67">
        <f t="shared" si="51"/>
        <v>-41724256.200000003</v>
      </c>
      <c r="H290" s="67">
        <f t="shared" si="51"/>
        <v>-21160927.850000001</v>
      </c>
      <c r="I290" s="67">
        <f t="shared" si="52"/>
        <v>-62885184.050000004</v>
      </c>
      <c r="J290" s="132" t="s">
        <v>584</v>
      </c>
    </row>
    <row r="291" spans="1:10" x14ac:dyDescent="0.25">
      <c r="A291" s="59" t="s">
        <v>284</v>
      </c>
      <c r="B291" s="67">
        <v>0</v>
      </c>
      <c r="C291" s="67">
        <v>0</v>
      </c>
      <c r="D291" s="67">
        <v>0</v>
      </c>
      <c r="E291" s="67">
        <v>0</v>
      </c>
      <c r="F291" s="67">
        <v>0</v>
      </c>
      <c r="G291" s="67">
        <f t="shared" si="51"/>
        <v>0</v>
      </c>
      <c r="H291" s="67">
        <f t="shared" si="51"/>
        <v>0</v>
      </c>
      <c r="I291" s="67">
        <f t="shared" si="52"/>
        <v>0</v>
      </c>
      <c r="J291" s="132" t="s">
        <v>645</v>
      </c>
    </row>
    <row r="292" spans="1:10" x14ac:dyDescent="0.25">
      <c r="A292" s="59" t="s">
        <v>285</v>
      </c>
      <c r="B292" s="67">
        <v>0</v>
      </c>
      <c r="C292" s="67">
        <v>0</v>
      </c>
      <c r="D292" s="67">
        <v>-72580.77</v>
      </c>
      <c r="E292" s="67">
        <v>-48091.4</v>
      </c>
      <c r="F292" s="67">
        <v>-24489.37</v>
      </c>
      <c r="G292" s="67">
        <f t="shared" si="51"/>
        <v>-48091.4</v>
      </c>
      <c r="H292" s="67">
        <f t="shared" si="51"/>
        <v>-24489.37</v>
      </c>
      <c r="I292" s="67">
        <f t="shared" si="52"/>
        <v>-72580.77</v>
      </c>
      <c r="J292" s="132" t="s">
        <v>585</v>
      </c>
    </row>
    <row r="293" spans="1:10" x14ac:dyDescent="0.25">
      <c r="A293" s="59" t="s">
        <v>286</v>
      </c>
      <c r="B293" s="67">
        <v>-0.41</v>
      </c>
      <c r="C293" s="67">
        <v>40778.589999999997</v>
      </c>
      <c r="D293" s="67">
        <v>194763.55</v>
      </c>
      <c r="E293" s="67">
        <v>129081.09</v>
      </c>
      <c r="F293" s="67">
        <v>65682.460000000006</v>
      </c>
      <c r="G293" s="67">
        <f t="shared" si="51"/>
        <v>129080.68</v>
      </c>
      <c r="H293" s="67">
        <f t="shared" si="51"/>
        <v>106461.05</v>
      </c>
      <c r="I293" s="67">
        <f t="shared" si="52"/>
        <v>235541.72999999998</v>
      </c>
      <c r="J293" s="132" t="s">
        <v>692</v>
      </c>
    </row>
    <row r="294" spans="1:10" x14ac:dyDescent="0.25">
      <c r="A294" s="59" t="s">
        <v>287</v>
      </c>
      <c r="B294" s="67">
        <v>0</v>
      </c>
      <c r="C294" s="67">
        <v>-96597.72</v>
      </c>
      <c r="D294" s="67">
        <v>-37004246.530000001</v>
      </c>
      <c r="E294" s="67">
        <v>-24522621.899999999</v>
      </c>
      <c r="F294" s="67">
        <v>-12481624.630000001</v>
      </c>
      <c r="G294" s="67">
        <f t="shared" si="51"/>
        <v>-24522621.899999999</v>
      </c>
      <c r="H294" s="67">
        <f t="shared" si="51"/>
        <v>-12578222.350000001</v>
      </c>
      <c r="I294" s="67">
        <f t="shared" si="52"/>
        <v>-37100844.25</v>
      </c>
      <c r="J294" s="132" t="s">
        <v>586</v>
      </c>
    </row>
    <row r="295" spans="1:10" x14ac:dyDescent="0.25">
      <c r="A295" s="59" t="s">
        <v>288</v>
      </c>
      <c r="B295" s="67">
        <v>0</v>
      </c>
      <c r="C295" s="67">
        <v>0</v>
      </c>
      <c r="D295" s="67">
        <v>0</v>
      </c>
      <c r="E295" s="67">
        <v>0</v>
      </c>
      <c r="F295" s="67">
        <v>0</v>
      </c>
      <c r="G295" s="67">
        <f t="shared" si="51"/>
        <v>0</v>
      </c>
      <c r="H295" s="67">
        <f t="shared" si="51"/>
        <v>0</v>
      </c>
      <c r="I295" s="67">
        <f t="shared" si="52"/>
        <v>0</v>
      </c>
      <c r="J295" s="133"/>
    </row>
    <row r="296" spans="1:10" x14ac:dyDescent="0.25">
      <c r="A296" s="59" t="s">
        <v>289</v>
      </c>
      <c r="B296" s="67">
        <v>0</v>
      </c>
      <c r="C296" s="67">
        <v>0</v>
      </c>
      <c r="D296" s="67">
        <v>32107096.34</v>
      </c>
      <c r="E296" s="67">
        <v>21277649.170000002</v>
      </c>
      <c r="F296" s="67">
        <v>10829447.17</v>
      </c>
      <c r="G296" s="67">
        <f t="shared" si="51"/>
        <v>21277649.170000002</v>
      </c>
      <c r="H296" s="67">
        <f t="shared" si="51"/>
        <v>10829447.17</v>
      </c>
      <c r="I296" s="67">
        <f t="shared" si="52"/>
        <v>32107096.340000004</v>
      </c>
      <c r="J296" s="132" t="s">
        <v>587</v>
      </c>
    </row>
    <row r="297" spans="1:10" x14ac:dyDescent="0.25">
      <c r="A297" s="59" t="s">
        <v>290</v>
      </c>
      <c r="B297" s="67">
        <v>0</v>
      </c>
      <c r="C297" s="67">
        <v>0</v>
      </c>
      <c r="D297" s="67">
        <v>0</v>
      </c>
      <c r="E297" s="67">
        <v>0</v>
      </c>
      <c r="F297" s="67">
        <v>0</v>
      </c>
      <c r="G297" s="67">
        <f t="shared" si="51"/>
        <v>0</v>
      </c>
      <c r="H297" s="67">
        <f t="shared" si="51"/>
        <v>0</v>
      </c>
      <c r="I297" s="67">
        <f t="shared" si="52"/>
        <v>0</v>
      </c>
      <c r="J297" s="132" t="s">
        <v>588</v>
      </c>
    </row>
    <row r="298" spans="1:10" x14ac:dyDescent="0.25">
      <c r="A298" s="59" t="s">
        <v>291</v>
      </c>
      <c r="B298" s="67">
        <v>0</v>
      </c>
      <c r="C298" s="67">
        <v>0</v>
      </c>
      <c r="D298" s="67">
        <v>-7225702.3200000003</v>
      </c>
      <c r="E298" s="67">
        <v>-4786924.46</v>
      </c>
      <c r="F298" s="67">
        <v>-2438777.86</v>
      </c>
      <c r="G298" s="67">
        <f t="shared" si="51"/>
        <v>-4786924.46</v>
      </c>
      <c r="H298" s="67">
        <f t="shared" si="51"/>
        <v>-2438777.86</v>
      </c>
      <c r="I298" s="67">
        <f t="shared" si="52"/>
        <v>-7225702.3200000003</v>
      </c>
      <c r="J298" s="132" t="s">
        <v>589</v>
      </c>
    </row>
    <row r="299" spans="1:10" x14ac:dyDescent="0.25">
      <c r="A299" s="59" t="s">
        <v>292</v>
      </c>
      <c r="B299" s="67">
        <v>2568709.11</v>
      </c>
      <c r="C299" s="67">
        <v>487912.63</v>
      </c>
      <c r="D299" s="67">
        <v>-9134789.9299999997</v>
      </c>
      <c r="E299" s="67">
        <v>-6054472.71</v>
      </c>
      <c r="F299" s="67">
        <v>-3080317.22</v>
      </c>
      <c r="G299" s="67">
        <f t="shared" si="51"/>
        <v>-3485763.6</v>
      </c>
      <c r="H299" s="67">
        <f t="shared" si="51"/>
        <v>-2592404.5900000003</v>
      </c>
      <c r="I299" s="67">
        <f t="shared" si="52"/>
        <v>-6078168.1900000004</v>
      </c>
      <c r="J299" s="132" t="s">
        <v>590</v>
      </c>
    </row>
    <row r="300" spans="1:10" x14ac:dyDescent="0.25">
      <c r="A300" s="59" t="s">
        <v>293</v>
      </c>
      <c r="B300" s="67">
        <v>-11921512.74</v>
      </c>
      <c r="C300" s="67">
        <v>-10919626.23</v>
      </c>
      <c r="D300" s="67">
        <v>-1878479.55</v>
      </c>
      <c r="E300" s="67">
        <v>-1245071.6299999999</v>
      </c>
      <c r="F300" s="67">
        <v>-633407.92000000004</v>
      </c>
      <c r="G300" s="67">
        <f t="shared" si="51"/>
        <v>-13166584.370000001</v>
      </c>
      <c r="H300" s="67">
        <f t="shared" si="51"/>
        <v>-11553034.15</v>
      </c>
      <c r="I300" s="67">
        <f t="shared" si="52"/>
        <v>-24719618.520000003</v>
      </c>
      <c r="J300" s="132" t="s">
        <v>591</v>
      </c>
    </row>
    <row r="301" spans="1:10" x14ac:dyDescent="0.25">
      <c r="A301" s="59" t="s">
        <v>294</v>
      </c>
      <c r="B301" s="67">
        <v>-446867.38</v>
      </c>
      <c r="C301" s="67">
        <v>-600</v>
      </c>
      <c r="D301" s="67">
        <v>-780.18</v>
      </c>
      <c r="E301" s="67">
        <v>-516.87</v>
      </c>
      <c r="F301" s="67">
        <v>-263.31</v>
      </c>
      <c r="G301" s="67">
        <f t="shared" si="51"/>
        <v>-447384.25</v>
      </c>
      <c r="H301" s="67">
        <f t="shared" si="51"/>
        <v>-863.31</v>
      </c>
      <c r="I301" s="67">
        <f t="shared" si="52"/>
        <v>-448247.56</v>
      </c>
      <c r="J301" s="132" t="s">
        <v>592</v>
      </c>
    </row>
    <row r="302" spans="1:10" x14ac:dyDescent="0.25">
      <c r="A302" s="59" t="s">
        <v>295</v>
      </c>
      <c r="B302" s="67">
        <v>-34366.68</v>
      </c>
      <c r="C302" s="67">
        <v>0</v>
      </c>
      <c r="D302" s="67">
        <v>0</v>
      </c>
      <c r="E302" s="67">
        <v>0</v>
      </c>
      <c r="F302" s="67">
        <v>0</v>
      </c>
      <c r="G302" s="67">
        <f t="shared" si="51"/>
        <v>-34366.68</v>
      </c>
      <c r="H302" s="67">
        <f t="shared" si="51"/>
        <v>0</v>
      </c>
      <c r="I302" s="67">
        <f t="shared" si="52"/>
        <v>-34366.68</v>
      </c>
      <c r="J302" s="132" t="s">
        <v>646</v>
      </c>
    </row>
    <row r="303" spans="1:10" x14ac:dyDescent="0.25">
      <c r="A303" s="59" t="s">
        <v>296</v>
      </c>
      <c r="B303" s="67">
        <v>0</v>
      </c>
      <c r="C303" s="67">
        <v>0</v>
      </c>
      <c r="D303" s="67">
        <v>0</v>
      </c>
      <c r="E303" s="67">
        <v>0</v>
      </c>
      <c r="F303" s="67">
        <v>0</v>
      </c>
      <c r="G303" s="67">
        <f t="shared" si="51"/>
        <v>0</v>
      </c>
      <c r="H303" s="67">
        <f t="shared" si="51"/>
        <v>0</v>
      </c>
      <c r="I303" s="67">
        <f t="shared" si="52"/>
        <v>0</v>
      </c>
      <c r="J303" s="132" t="s">
        <v>647</v>
      </c>
    </row>
    <row r="304" spans="1:10" x14ac:dyDescent="0.25">
      <c r="A304" s="59" t="s">
        <v>297</v>
      </c>
      <c r="B304" s="67">
        <v>-7583859.4400000004</v>
      </c>
      <c r="C304" s="67">
        <v>0</v>
      </c>
      <c r="D304" s="67">
        <v>0</v>
      </c>
      <c r="E304" s="67">
        <v>0</v>
      </c>
      <c r="F304" s="67">
        <v>0</v>
      </c>
      <c r="G304" s="67">
        <f t="shared" si="51"/>
        <v>-7583859.4400000004</v>
      </c>
      <c r="H304" s="67">
        <f t="shared" si="51"/>
        <v>0</v>
      </c>
      <c r="I304" s="67">
        <f t="shared" si="52"/>
        <v>-7583859.4400000004</v>
      </c>
      <c r="J304" s="132" t="s">
        <v>593</v>
      </c>
    </row>
    <row r="305" spans="1:10" x14ac:dyDescent="0.25">
      <c r="A305" s="59" t="s">
        <v>298</v>
      </c>
      <c r="B305" s="67">
        <v>0</v>
      </c>
      <c r="C305" s="67">
        <v>0</v>
      </c>
      <c r="D305" s="67">
        <v>0</v>
      </c>
      <c r="E305" s="67">
        <v>0</v>
      </c>
      <c r="F305" s="67">
        <v>0</v>
      </c>
      <c r="G305" s="67">
        <f t="shared" si="51"/>
        <v>0</v>
      </c>
      <c r="H305" s="67">
        <f t="shared" si="51"/>
        <v>0</v>
      </c>
      <c r="I305" s="67">
        <f t="shared" si="52"/>
        <v>0</v>
      </c>
      <c r="J305" s="133"/>
    </row>
    <row r="306" spans="1:10" x14ac:dyDescent="0.25">
      <c r="A306" s="59" t="s">
        <v>299</v>
      </c>
      <c r="B306" s="67">
        <v>0</v>
      </c>
      <c r="C306" s="67">
        <v>0</v>
      </c>
      <c r="D306" s="67">
        <v>0</v>
      </c>
      <c r="E306" s="67">
        <v>0</v>
      </c>
      <c r="F306" s="67">
        <v>0</v>
      </c>
      <c r="G306" s="67">
        <f t="shared" si="51"/>
        <v>0</v>
      </c>
      <c r="H306" s="67">
        <f t="shared" si="51"/>
        <v>0</v>
      </c>
      <c r="I306" s="67">
        <f t="shared" si="52"/>
        <v>0</v>
      </c>
      <c r="J306" s="132" t="s">
        <v>648</v>
      </c>
    </row>
    <row r="307" spans="1:10" x14ac:dyDescent="0.25">
      <c r="A307" s="59" t="s">
        <v>300</v>
      </c>
      <c r="B307" s="67">
        <v>8600</v>
      </c>
      <c r="C307" s="67">
        <v>0</v>
      </c>
      <c r="D307" s="67">
        <v>48371.81</v>
      </c>
      <c r="E307" s="67">
        <v>32067.79</v>
      </c>
      <c r="F307" s="67">
        <v>16304.02</v>
      </c>
      <c r="G307" s="67">
        <f t="shared" si="51"/>
        <v>40667.79</v>
      </c>
      <c r="H307" s="67">
        <f t="shared" si="51"/>
        <v>16304.02</v>
      </c>
      <c r="I307" s="67">
        <f t="shared" si="52"/>
        <v>56971.81</v>
      </c>
      <c r="J307" s="132" t="s">
        <v>594</v>
      </c>
    </row>
    <row r="308" spans="1:10" x14ac:dyDescent="0.25">
      <c r="A308" s="59" t="s">
        <v>301</v>
      </c>
      <c r="B308" s="67">
        <v>0</v>
      </c>
      <c r="C308" s="67">
        <v>0</v>
      </c>
      <c r="D308" s="67">
        <v>-1938217.12</v>
      </c>
      <c r="E308" s="67">
        <v>-1284447.77</v>
      </c>
      <c r="F308" s="67">
        <v>-653769.35</v>
      </c>
      <c r="G308" s="67">
        <f t="shared" si="51"/>
        <v>-1284447.77</v>
      </c>
      <c r="H308" s="67">
        <f t="shared" si="51"/>
        <v>-653769.35</v>
      </c>
      <c r="I308" s="67">
        <f t="shared" si="52"/>
        <v>-1938217.12</v>
      </c>
      <c r="J308" s="132" t="s">
        <v>595</v>
      </c>
    </row>
    <row r="309" spans="1:10" x14ac:dyDescent="0.25">
      <c r="A309" s="59" t="s">
        <v>302</v>
      </c>
      <c r="B309" s="67">
        <v>122727</v>
      </c>
      <c r="C309" s="67">
        <v>15000</v>
      </c>
      <c r="D309" s="67">
        <v>-1338975.92</v>
      </c>
      <c r="E309" s="67">
        <v>-888276.52</v>
      </c>
      <c r="F309" s="67">
        <v>-450699.4</v>
      </c>
      <c r="G309" s="67">
        <f t="shared" si="51"/>
        <v>-765549.52</v>
      </c>
      <c r="H309" s="67">
        <f t="shared" si="51"/>
        <v>-435699.4</v>
      </c>
      <c r="I309" s="67">
        <f t="shared" si="52"/>
        <v>-1201248.92</v>
      </c>
      <c r="J309" s="132" t="s">
        <v>596</v>
      </c>
    </row>
    <row r="310" spans="1:10" x14ac:dyDescent="0.25">
      <c r="A310" s="59" t="s">
        <v>303</v>
      </c>
      <c r="B310" s="67">
        <v>-21433.59</v>
      </c>
      <c r="C310" s="67">
        <v>64899.33</v>
      </c>
      <c r="D310" s="67">
        <v>7796171.0800000001</v>
      </c>
      <c r="E310" s="67">
        <v>5168050.63</v>
      </c>
      <c r="F310" s="67">
        <v>2628120.4500000002</v>
      </c>
      <c r="G310" s="67">
        <f t="shared" si="51"/>
        <v>5146617.04</v>
      </c>
      <c r="H310" s="67">
        <f t="shared" si="51"/>
        <v>2693019.7800000003</v>
      </c>
      <c r="I310" s="67">
        <f t="shared" si="52"/>
        <v>7839636.8200000003</v>
      </c>
      <c r="J310" s="132" t="s">
        <v>597</v>
      </c>
    </row>
    <row r="311" spans="1:10" x14ac:dyDescent="0.25">
      <c r="A311" s="59" t="s">
        <v>304</v>
      </c>
      <c r="B311" s="148">
        <v>0</v>
      </c>
      <c r="C311" s="148">
        <v>0</v>
      </c>
      <c r="D311" s="148">
        <v>16370874.67</v>
      </c>
      <c r="E311" s="148">
        <v>10856248.970000001</v>
      </c>
      <c r="F311" s="148">
        <v>5514625.7000000002</v>
      </c>
      <c r="G311" s="148">
        <f t="shared" si="51"/>
        <v>10856248.970000001</v>
      </c>
      <c r="H311" s="148">
        <f t="shared" si="51"/>
        <v>5514625.7000000002</v>
      </c>
      <c r="I311" s="148">
        <f t="shared" si="52"/>
        <v>16370874.670000002</v>
      </c>
      <c r="J311" s="132" t="s">
        <v>598</v>
      </c>
    </row>
    <row r="312" spans="1:10" x14ac:dyDescent="0.25">
      <c r="A312" s="59" t="s">
        <v>305</v>
      </c>
      <c r="B312" s="67">
        <f>SUM(B288:B311)</f>
        <v>-16894709.75</v>
      </c>
      <c r="C312" s="67">
        <f t="shared" ref="C312:I312" si="53">SUM(C288:C311)</f>
        <v>-10408183.93</v>
      </c>
      <c r="D312" s="67">
        <f t="shared" si="53"/>
        <v>-100823865.49000001</v>
      </c>
      <c r="E312" s="67">
        <f t="shared" si="53"/>
        <v>-66886056.399999976</v>
      </c>
      <c r="F312" s="67">
        <f t="shared" si="53"/>
        <v>-33937809.089999989</v>
      </c>
      <c r="G312" s="67">
        <f t="shared" si="53"/>
        <v>-83780766.149999976</v>
      </c>
      <c r="H312" s="67">
        <f t="shared" si="53"/>
        <v>-44345993.019999996</v>
      </c>
      <c r="I312" s="67">
        <f t="shared" si="53"/>
        <v>-128126759.17</v>
      </c>
      <c r="J312" s="135" t="s">
        <v>581</v>
      </c>
    </row>
    <row r="313" spans="1:10" x14ac:dyDescent="0.25">
      <c r="A313" s="60" t="s">
        <v>306</v>
      </c>
      <c r="B313" s="67"/>
      <c r="C313" s="67"/>
      <c r="D313" s="67"/>
      <c r="E313" s="67"/>
      <c r="F313" s="67"/>
      <c r="G313" s="67"/>
      <c r="H313" s="67"/>
      <c r="I313" s="67"/>
      <c r="J313" s="134"/>
    </row>
    <row r="314" spans="1:10" x14ac:dyDescent="0.25">
      <c r="A314" s="59" t="s">
        <v>307</v>
      </c>
      <c r="B314" s="67">
        <v>0</v>
      </c>
      <c r="C314" s="67">
        <v>0</v>
      </c>
      <c r="D314" s="67">
        <v>227727271.5</v>
      </c>
      <c r="E314" s="67">
        <v>150926113.62</v>
      </c>
      <c r="F314" s="67">
        <v>76801157.879999995</v>
      </c>
      <c r="G314" s="67">
        <f t="shared" ref="G314:H322" si="54">B314+E314</f>
        <v>150926113.62</v>
      </c>
      <c r="H314" s="67">
        <f t="shared" si="54"/>
        <v>76801157.879999995</v>
      </c>
      <c r="I314" s="67">
        <f t="shared" ref="I314:I322" si="55">SUM(G314:H314)</f>
        <v>227727271.5</v>
      </c>
      <c r="J314" s="132" t="s">
        <v>600</v>
      </c>
    </row>
    <row r="315" spans="1:10" x14ac:dyDescent="0.25">
      <c r="A315" s="59" t="s">
        <v>308</v>
      </c>
      <c r="B315" s="67">
        <v>0</v>
      </c>
      <c r="C315" s="67">
        <v>0</v>
      </c>
      <c r="D315" s="67">
        <v>0</v>
      </c>
      <c r="E315" s="67">
        <v>0</v>
      </c>
      <c r="F315" s="67">
        <v>0</v>
      </c>
      <c r="G315" s="67">
        <f t="shared" si="54"/>
        <v>0</v>
      </c>
      <c r="H315" s="67">
        <f t="shared" si="54"/>
        <v>0</v>
      </c>
      <c r="I315" s="67">
        <f t="shared" si="55"/>
        <v>0</v>
      </c>
      <c r="J315" s="134"/>
    </row>
    <row r="316" spans="1:10" x14ac:dyDescent="0.25">
      <c r="A316" s="59" t="s">
        <v>309</v>
      </c>
      <c r="B316" s="67">
        <v>0</v>
      </c>
      <c r="C316" s="67">
        <v>0</v>
      </c>
      <c r="D316" s="67">
        <v>2492211.31</v>
      </c>
      <c r="E316" s="67">
        <v>1651757.22</v>
      </c>
      <c r="F316" s="67">
        <v>840454.09</v>
      </c>
      <c r="G316" s="67">
        <f t="shared" si="54"/>
        <v>1651757.22</v>
      </c>
      <c r="H316" s="67">
        <f t="shared" si="54"/>
        <v>840454.09</v>
      </c>
      <c r="I316" s="67">
        <f t="shared" si="55"/>
        <v>2492211.31</v>
      </c>
      <c r="J316" s="132" t="s">
        <v>601</v>
      </c>
    </row>
    <row r="317" spans="1:10" x14ac:dyDescent="0.25">
      <c r="A317" s="59" t="s">
        <v>310</v>
      </c>
      <c r="B317" s="67">
        <v>6063.6</v>
      </c>
      <c r="C317" s="67">
        <v>3561.24</v>
      </c>
      <c r="D317" s="67">
        <v>2176668.96</v>
      </c>
      <c r="E317" s="67">
        <v>1442587.44</v>
      </c>
      <c r="F317" s="67">
        <v>734081.52</v>
      </c>
      <c r="G317" s="67">
        <f t="shared" si="54"/>
        <v>1448651.04</v>
      </c>
      <c r="H317" s="67">
        <f t="shared" si="54"/>
        <v>737642.76</v>
      </c>
      <c r="I317" s="67">
        <f t="shared" si="55"/>
        <v>2186293.7999999998</v>
      </c>
      <c r="J317" s="132" t="s">
        <v>602</v>
      </c>
    </row>
    <row r="318" spans="1:10" x14ac:dyDescent="0.25">
      <c r="A318" s="59" t="s">
        <v>311</v>
      </c>
      <c r="B318" s="67">
        <v>0</v>
      </c>
      <c r="C318" s="67">
        <v>0</v>
      </c>
      <c r="D318" s="67">
        <v>0</v>
      </c>
      <c r="E318" s="67">
        <v>0</v>
      </c>
      <c r="F318" s="67">
        <v>0</v>
      </c>
      <c r="G318" s="67">
        <f t="shared" si="54"/>
        <v>0</v>
      </c>
      <c r="H318" s="67">
        <f t="shared" si="54"/>
        <v>0</v>
      </c>
      <c r="I318" s="67">
        <f t="shared" si="55"/>
        <v>0</v>
      </c>
      <c r="J318" s="132" t="s">
        <v>649</v>
      </c>
    </row>
    <row r="319" spans="1:10" x14ac:dyDescent="0.25">
      <c r="A319" s="59" t="s">
        <v>312</v>
      </c>
      <c r="B319" s="67">
        <v>0</v>
      </c>
      <c r="C319" s="67">
        <v>0</v>
      </c>
      <c r="D319" s="67">
        <v>0</v>
      </c>
      <c r="E319" s="67">
        <v>0</v>
      </c>
      <c r="F319" s="67">
        <v>0</v>
      </c>
      <c r="G319" s="67">
        <f t="shared" si="54"/>
        <v>0</v>
      </c>
      <c r="H319" s="67">
        <f t="shared" si="54"/>
        <v>0</v>
      </c>
      <c r="I319" s="67">
        <f t="shared" si="55"/>
        <v>0</v>
      </c>
      <c r="J319" s="132" t="s">
        <v>650</v>
      </c>
    </row>
    <row r="320" spans="1:10" x14ac:dyDescent="0.25">
      <c r="A320" s="59" t="s">
        <v>313</v>
      </c>
      <c r="B320" s="67">
        <v>0</v>
      </c>
      <c r="C320" s="67">
        <v>0</v>
      </c>
      <c r="D320" s="67">
        <v>0</v>
      </c>
      <c r="E320" s="67">
        <v>0</v>
      </c>
      <c r="F320" s="67">
        <v>0</v>
      </c>
      <c r="G320" s="67">
        <f t="shared" si="54"/>
        <v>0</v>
      </c>
      <c r="H320" s="67">
        <f t="shared" si="54"/>
        <v>0</v>
      </c>
      <c r="I320" s="67">
        <f t="shared" si="55"/>
        <v>0</v>
      </c>
      <c r="J320" s="132" t="s">
        <v>651</v>
      </c>
    </row>
    <row r="321" spans="1:10" x14ac:dyDescent="0.25">
      <c r="A321" s="59" t="s">
        <v>314</v>
      </c>
      <c r="B321" s="67">
        <v>11081038.52</v>
      </c>
      <c r="C321" s="67">
        <v>139660.64000000001</v>
      </c>
      <c r="D321" s="67">
        <v>1753168.73</v>
      </c>
      <c r="E321" s="67">
        <v>1162606.71</v>
      </c>
      <c r="F321" s="67">
        <v>590562.02</v>
      </c>
      <c r="G321" s="67">
        <f t="shared" si="54"/>
        <v>12243645.23</v>
      </c>
      <c r="H321" s="67">
        <f t="shared" si="54"/>
        <v>730222.66</v>
      </c>
      <c r="I321" s="67">
        <f t="shared" si="55"/>
        <v>12973867.890000001</v>
      </c>
      <c r="J321" s="132" t="s">
        <v>603</v>
      </c>
    </row>
    <row r="322" spans="1:10" x14ac:dyDescent="0.25">
      <c r="A322" s="59" t="s">
        <v>315</v>
      </c>
      <c r="B322" s="148">
        <v>-7282345.8700000001</v>
      </c>
      <c r="C322" s="148">
        <v>-6774611.0099999998</v>
      </c>
      <c r="D322" s="148">
        <v>-1063763.94</v>
      </c>
      <c r="E322" s="148">
        <v>-705111.91</v>
      </c>
      <c r="F322" s="148">
        <v>-358652.03</v>
      </c>
      <c r="G322" s="148">
        <f t="shared" si="54"/>
        <v>-7987457.7800000003</v>
      </c>
      <c r="H322" s="148">
        <f t="shared" si="54"/>
        <v>-7133263.04</v>
      </c>
      <c r="I322" s="148">
        <f t="shared" si="55"/>
        <v>-15120720.82</v>
      </c>
      <c r="J322" s="132" t="s">
        <v>604</v>
      </c>
    </row>
    <row r="323" spans="1:10" x14ac:dyDescent="0.25">
      <c r="A323" s="59" t="s">
        <v>316</v>
      </c>
      <c r="B323" s="67">
        <f>SUM(B314:B322)</f>
        <v>3804756.2499999991</v>
      </c>
      <c r="C323" s="67">
        <f t="shared" ref="C323:I323" si="56">SUM(C314:C322)</f>
        <v>-6631389.1299999999</v>
      </c>
      <c r="D323" s="67">
        <f t="shared" si="56"/>
        <v>233085556.56</v>
      </c>
      <c r="E323" s="67">
        <f t="shared" si="56"/>
        <v>154477953.08000001</v>
      </c>
      <c r="F323" s="67">
        <f t="shared" si="56"/>
        <v>78607603.479999989</v>
      </c>
      <c r="G323" s="67">
        <f t="shared" si="56"/>
        <v>158282709.32999998</v>
      </c>
      <c r="H323" s="67">
        <f t="shared" si="56"/>
        <v>71976214.349999994</v>
      </c>
      <c r="I323" s="67">
        <f t="shared" si="56"/>
        <v>230258923.68000001</v>
      </c>
      <c r="J323" s="136" t="s">
        <v>599</v>
      </c>
    </row>
    <row r="324" spans="1:10" x14ac:dyDescent="0.25">
      <c r="A324" s="60" t="s">
        <v>317</v>
      </c>
      <c r="B324" s="67"/>
      <c r="C324" s="67"/>
      <c r="D324" s="67"/>
      <c r="E324" s="67"/>
      <c r="F324" s="67"/>
      <c r="G324" s="67"/>
      <c r="H324" s="67"/>
      <c r="I324" s="67"/>
    </row>
    <row r="325" spans="1:10" x14ac:dyDescent="0.25">
      <c r="A325" s="59" t="s">
        <v>318</v>
      </c>
      <c r="B325" s="67">
        <v>0</v>
      </c>
      <c r="C325" s="67">
        <v>0</v>
      </c>
      <c r="D325" s="67">
        <v>0</v>
      </c>
      <c r="E325" s="67">
        <v>0</v>
      </c>
      <c r="F325" s="67">
        <v>0</v>
      </c>
      <c r="G325" s="67">
        <f>B325+E325</f>
        <v>0</v>
      </c>
      <c r="H325" s="67">
        <f>C325+F325</f>
        <v>0</v>
      </c>
      <c r="I325" s="67">
        <f>SUM(G325:H325)</f>
        <v>0</v>
      </c>
      <c r="J325" s="122"/>
    </row>
    <row r="326" spans="1:10" x14ac:dyDescent="0.25">
      <c r="A326" s="59" t="s">
        <v>319</v>
      </c>
      <c r="B326" s="148">
        <v>0</v>
      </c>
      <c r="C326" s="148">
        <v>0</v>
      </c>
      <c r="D326" s="148">
        <v>0</v>
      </c>
      <c r="E326" s="148">
        <v>0</v>
      </c>
      <c r="F326" s="148">
        <v>0</v>
      </c>
      <c r="G326" s="148">
        <f>B326+E326</f>
        <v>0</v>
      </c>
      <c r="H326" s="148">
        <f>C326+F326</f>
        <v>0</v>
      </c>
      <c r="I326" s="148">
        <f>SUM(G326:H326)</f>
        <v>0</v>
      </c>
      <c r="J326" s="132" t="s">
        <v>652</v>
      </c>
    </row>
    <row r="327" spans="1:10" x14ac:dyDescent="0.25">
      <c r="A327" s="59" t="s">
        <v>320</v>
      </c>
      <c r="B327" s="67">
        <f>SUM(B325:B326)</f>
        <v>0</v>
      </c>
      <c r="C327" s="67">
        <f t="shared" ref="C327:I327" si="57">SUM(C325:C326)</f>
        <v>0</v>
      </c>
      <c r="D327" s="67">
        <f t="shared" si="57"/>
        <v>0</v>
      </c>
      <c r="E327" s="67">
        <f t="shared" si="57"/>
        <v>0</v>
      </c>
      <c r="F327" s="67">
        <f t="shared" si="57"/>
        <v>0</v>
      </c>
      <c r="G327" s="67">
        <f t="shared" si="57"/>
        <v>0</v>
      </c>
      <c r="H327" s="67">
        <f t="shared" si="57"/>
        <v>0</v>
      </c>
      <c r="I327" s="67">
        <f t="shared" si="57"/>
        <v>0</v>
      </c>
      <c r="J327" s="134"/>
    </row>
    <row r="328" spans="1:10" x14ac:dyDescent="0.25">
      <c r="A328" s="58"/>
      <c r="B328" s="67">
        <v>0</v>
      </c>
      <c r="C328" s="67">
        <v>0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130"/>
    </row>
    <row r="329" spans="1:10" x14ac:dyDescent="0.25">
      <c r="A329" s="57" t="s">
        <v>1</v>
      </c>
      <c r="B329" s="67">
        <f>B286+B312+B323+B327</f>
        <v>-155514711.24000001</v>
      </c>
      <c r="C329" s="67">
        <f t="shared" ref="C329:I329" si="58">C286+C312+C323+C327</f>
        <v>-17039573.059999999</v>
      </c>
      <c r="D329" s="67">
        <f t="shared" si="58"/>
        <v>132261691.06999999</v>
      </c>
      <c r="E329" s="67">
        <f t="shared" si="58"/>
        <v>87591896.680000037</v>
      </c>
      <c r="F329" s="67">
        <f t="shared" si="58"/>
        <v>44669794.390000001</v>
      </c>
      <c r="G329" s="67">
        <f t="shared" si="58"/>
        <v>-67922814.560000002</v>
      </c>
      <c r="H329" s="67">
        <f t="shared" si="58"/>
        <v>27630221.329999998</v>
      </c>
      <c r="I329" s="67">
        <f t="shared" si="58"/>
        <v>-40292593.230000019</v>
      </c>
      <c r="J329" s="138" t="s">
        <v>580</v>
      </c>
    </row>
    <row r="330" spans="1:10" x14ac:dyDescent="0.25">
      <c r="A330" s="58"/>
      <c r="B330" s="148"/>
      <c r="C330" s="148"/>
      <c r="D330" s="148"/>
      <c r="E330" s="148"/>
      <c r="F330" s="148"/>
      <c r="G330" s="148"/>
      <c r="H330" s="148"/>
      <c r="I330" s="148"/>
      <c r="J330" s="130"/>
    </row>
    <row r="331" spans="1:10" ht="15.75" thickBot="1" x14ac:dyDescent="0.3">
      <c r="A331" s="57" t="s">
        <v>0</v>
      </c>
      <c r="B331" s="170">
        <f>B280-B329</f>
        <v>624135819.07999933</v>
      </c>
      <c r="C331" s="170">
        <f t="shared" ref="C331:I331" si="59">C280-C329</f>
        <v>270886759.2100001</v>
      </c>
      <c r="D331" s="170">
        <f t="shared" si="59"/>
        <v>-428203641.57999998</v>
      </c>
      <c r="E331" s="170">
        <f t="shared" si="59"/>
        <v>-280113324.21000004</v>
      </c>
      <c r="F331" s="170">
        <f t="shared" si="59"/>
        <v>-148090317.37</v>
      </c>
      <c r="G331" s="170">
        <f t="shared" si="59"/>
        <v>344022494.86999959</v>
      </c>
      <c r="H331" s="170">
        <f t="shared" si="59"/>
        <v>122796441.84000008</v>
      </c>
      <c r="I331" s="170">
        <f t="shared" si="59"/>
        <v>466818936.70999992</v>
      </c>
      <c r="J331" s="137" t="s">
        <v>385</v>
      </c>
    </row>
    <row r="332" spans="1:10" ht="15.75" thickTop="1" x14ac:dyDescent="0.25">
      <c r="I332" s="171">
        <f>+I331-'Unallocated Summary'!F48</f>
        <v>8.3446502685546875E-7</v>
      </c>
      <c r="J332" s="130"/>
    </row>
    <row r="333" spans="1:10" x14ac:dyDescent="0.25">
      <c r="A333" s="5">
        <v>0</v>
      </c>
      <c r="B333" s="172">
        <v>0</v>
      </c>
      <c r="C333" s="172">
        <v>0</v>
      </c>
      <c r="D333" s="172">
        <v>0</v>
      </c>
      <c r="E333" s="172">
        <v>0</v>
      </c>
      <c r="F333" s="172">
        <v>0</v>
      </c>
      <c r="G333" s="172">
        <v>0</v>
      </c>
      <c r="H333" s="172">
        <v>0</v>
      </c>
      <c r="I333" s="172"/>
      <c r="J333" s="130"/>
    </row>
    <row r="334" spans="1:10" x14ac:dyDescent="0.25">
      <c r="B334" s="172"/>
      <c r="C334" s="172"/>
      <c r="D334" s="172"/>
      <c r="E334" s="172"/>
      <c r="F334" s="172"/>
      <c r="G334" s="172"/>
      <c r="H334" s="172"/>
      <c r="I334" s="17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C56F8B-3D63-4EA0-8488-F980820B439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B474917-5CD5-4FF5-9135-4932F4F10B86}"/>
</file>

<file path=customXml/itemProps3.xml><?xml version="1.0" encoding="utf-8"?>
<ds:datastoreItem xmlns:ds="http://schemas.openxmlformats.org/officeDocument/2006/customXml" ds:itemID="{ABAD0521-ABB7-4494-9ECE-DE21969C8E7D}"/>
</file>

<file path=customXml/itemProps4.xml><?xml version="1.0" encoding="utf-8"?>
<ds:datastoreItem xmlns:ds="http://schemas.openxmlformats.org/officeDocument/2006/customXml" ds:itemID="{0A106468-F83A-47DC-8D11-AC285EACC0DA}"/>
</file>

<file path=customXml/itemProps5.xml><?xml version="1.0" encoding="utf-8"?>
<ds:datastoreItem xmlns:ds="http://schemas.openxmlformats.org/officeDocument/2006/customXml" ds:itemID="{07E08CF9-E0DF-482E-A4C7-24C82FDA0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2021-11-06T04:41:25Z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0x0101006E56B4D1795A2E4DB2F0B01679ED314A007B4F6E9D1C9324428372E5377D8D1E8B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