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externalLinks/externalLink6.xml" ContentType="application/vnd.openxmlformats-officedocument.spreadsheetml.externalLink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_WA\_Advice Filings\Advice 21-10 BPA\"/>
    </mc:Choice>
  </mc:AlternateContent>
  <xr:revisionPtr revIDLastSave="0" documentId="13_ncr:1_{FBFF8D4A-E0D5-41FA-8ACF-A810C6A67775}" xr6:coauthVersionLast="46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OU ALLOC FY22-FY23" sheetId="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0" localSheetId="0">[1]Jan!#REF!</definedName>
    <definedName name="\0">[1]Jan!#REF!</definedName>
    <definedName name="\BACK1">#REF!</definedName>
    <definedName name="\BLOCK">#REF!</definedName>
    <definedName name="\BLOCKT">#REF!</definedName>
    <definedName name="\M" localSheetId="0">[1]Jan!#REF!</definedName>
    <definedName name="\M">[1]Jan!#REF!</definedName>
    <definedName name="\Z">#REF!</definedName>
    <definedName name="__123Graph_A" localSheetId="0" hidden="1">[2]Inputs!#REF!</definedName>
    <definedName name="__123Graph_A" hidden="1">[2]Inputs!#REF!</definedName>
    <definedName name="__123Graph_B" localSheetId="0" hidden="1">[2]Inputs!#REF!</definedName>
    <definedName name="__123Graph_B" hidden="1">[2]Inputs!#REF!</definedName>
    <definedName name="__123Graph_D" localSheetId="0" hidden="1">[2]Inputs!#REF!</definedName>
    <definedName name="__123Graph_D" hidden="1">[2]Inputs!#REF!</definedName>
    <definedName name="_1_0Price_Ta" localSheetId="0">#REF!</definedName>
    <definedName name="_2_0Price_Ta">#REF!</definedName>
    <definedName name="_B" localSheetId="0">'[3]Rate Design'!#REF!</definedName>
    <definedName name="_B">'[3]Rate Design'!#REF!</definedName>
    <definedName name="_Key1" hidden="1">#REF!</definedName>
    <definedName name="_Key2" hidden="1">#REF!</definedName>
    <definedName name="_MEN2" localSheetId="0">[1]Jan!#REF!</definedName>
    <definedName name="_MEN2">[1]Jan!#REF!</definedName>
    <definedName name="_MEN3" localSheetId="0">[1]Jan!#REF!</definedName>
    <definedName name="_MEN3">[1]Jan!#REF!</definedName>
    <definedName name="_Order1" hidden="1">0</definedName>
    <definedName name="_Order2" hidden="1">0</definedName>
    <definedName name="_P" localSheetId="0">#REF!</definedName>
    <definedName name="_P">#REF!</definedName>
    <definedName name="_Sort" hidden="1">#REF!</definedName>
    <definedName name="_TOP1" localSheetId="0">[1]Jan!#REF!</definedName>
    <definedName name="_TOP1">[1]Jan!#REF!</definedName>
    <definedName name="a" hidden="1">'[4]DSM Output'!$J$21:$J$23</definedName>
    <definedName name="AcctTable">[5]Variables!$AK$42:$AK$396</definedName>
    <definedName name="Adjs2avg">[6]Inputs!$L$255:'[6]Inputs'!$T$505</definedName>
    <definedName name="Allocation_Factors">'[7]Allocation Factors'!$A$9:$D$97</definedName>
    <definedName name="APR" localSheetId="0">[8]Backup!#REF!</definedName>
    <definedName name="APR">[8]Backup!#REF!</definedName>
    <definedName name="APRT">#REF!</definedName>
    <definedName name="AUG" localSheetId="0">[8]Backup!#REF!</definedName>
    <definedName name="AUG">[8]Backup!#REF!</definedName>
    <definedName name="AUGT">#REF!</definedName>
    <definedName name="AvgFactors">[5]Factors!$B$3:$P$99</definedName>
    <definedName name="BACK1">#REF!</definedName>
    <definedName name="BACK2">#REF!</definedName>
    <definedName name="BACK3">#REF!</definedName>
    <definedName name="cap">[9]Readings!$B$2</definedName>
    <definedName name="COMP">#REF!</definedName>
    <definedName name="COMPT">#REF!</definedName>
    <definedName name="_xlnm.Database" localSheetId="0">[10]Invoice!#REF!</definedName>
    <definedName name="_xlnm.Database">[10]Invoice!#REF!</definedName>
    <definedName name="DATE" localSheetId="0">[11]Jan!#REF!</definedName>
    <definedName name="DATE">[11]Jan!#REF!</definedName>
    <definedName name="DEC" localSheetId="0">[8]Backup!#REF!</definedName>
    <definedName name="DEC">[8]Backup!#REF!</definedName>
    <definedName name="DECT">#REF!</definedName>
    <definedName name="DIST" localSheetId="0">#REF!</definedName>
    <definedName name="DIST">#REF!</definedName>
    <definedName name="DUDE" hidden="1">#REF!</definedName>
    <definedName name="energy">[9]Readings!$B$3</definedName>
    <definedName name="escalators" localSheetId="0">[12]Inputs!#REF!</definedName>
    <definedName name="escalators">[12]Inputs!#REF!</definedName>
    <definedName name="Escalators_monthly" localSheetId="0">'[12]Inputs Monthly'!#REF!</definedName>
    <definedName name="Escalators_monthly">'[12]Inputs Monthly'!#REF!</definedName>
    <definedName name="FactorType">[5]Variables!$AK$2:$AL$12</definedName>
    <definedName name="FEB" localSheetId="0">[8]Backup!#REF!</definedName>
    <definedName name="FEB">[8]Backup!#REF!</definedName>
    <definedName name="FEBT">#REF!</definedName>
    <definedName name="FranchiseTax">[6]Variables!$D$26</definedName>
    <definedName name="Func_Ftrs">#REF!</definedName>
    <definedName name="Func_GTD_Percents">#REF!</definedName>
    <definedName name="Func_MC">#REF!</definedName>
    <definedName name="Func_Percents">#REF!</definedName>
    <definedName name="Func_Rev_Req1">#REF!</definedName>
    <definedName name="Func_Rev_Req2">#REF!</definedName>
    <definedName name="Func_Revenue">#REF!</definedName>
    <definedName name="GTD_Percents">#REF!</definedName>
    <definedName name="HEIGHT" localSheetId="0">#REF!</definedName>
    <definedName name="HEIGHT">#REF!</definedName>
    <definedName name="ID_0303_RVN_data">#REF!</definedName>
    <definedName name="IDcontractsRVN">#REF!</definedName>
    <definedName name="JAN" localSheetId="0">[8]Backup!#REF!</definedName>
    <definedName name="JAN">[8]Backup!#REF!</definedName>
    <definedName name="JANT">#REF!</definedName>
    <definedName name="JUL" localSheetId="0">[8]Backup!#REF!</definedName>
    <definedName name="JUL">[8]Backup!#REF!</definedName>
    <definedName name="JULT">#REF!</definedName>
    <definedName name="JUN" localSheetId="0">[8]Backup!#REF!</definedName>
    <definedName name="JUN">[8]Backup!#REF!</definedName>
    <definedName name="JUNT">#REF!</definedName>
    <definedName name="Jurisdiction">[5]Variables!$AK$15</definedName>
    <definedName name="JurisNumber">[5]Variables!$AL$15</definedName>
    <definedName name="LABORMOD">#REF!</definedName>
    <definedName name="LABORROLL">#REF!</definedName>
    <definedName name="limcount" hidden="1">1</definedName>
    <definedName name="Line_Ext_Credit">#REF!</definedName>
    <definedName name="Loads">#REF!</definedName>
    <definedName name="LOG" localSheetId="0">[8]Backup!#REF!</definedName>
    <definedName name="LOG">[8]Backup!#REF!</definedName>
    <definedName name="LOSS" localSheetId="0">[8]Backup!#REF!</definedName>
    <definedName name="LOSS">[8]Backup!#REF!</definedName>
    <definedName name="MAR" localSheetId="0">[8]Backup!#REF!</definedName>
    <definedName name="MAR">[8]Backup!#REF!</definedName>
    <definedName name="MART">#REF!</definedName>
    <definedName name="MAY" localSheetId="0">[8]Backup!#REF!</definedName>
    <definedName name="MAY">[8]Backup!#REF!</definedName>
    <definedName name="MAYT">#REF!</definedName>
    <definedName name="MCtoREV">#REF!</definedName>
    <definedName name="MD_High1">'[13]Master Data'!$A$2</definedName>
    <definedName name="MD_Low1">'[13]Master Data'!$D$28</definedName>
    <definedName name="MEN" localSheetId="0">[1]Jan!#REF!</definedName>
    <definedName name="MEN">[1]Jan!#REF!</definedName>
    <definedName name="MONTH" localSheetId="0">[8]Backup!#REF!</definedName>
    <definedName name="MONTH">[8]Backup!#REF!</definedName>
    <definedName name="monthlist">[14]Table!$R$2:$S$13</definedName>
    <definedName name="monthtotals">'[14]WA SBC'!$D$40:$O$40</definedName>
    <definedName name="MSPAverageInput" localSheetId="0">[15]Inputs!#REF!</definedName>
    <definedName name="MSPAverageInput">[15]Inputs!#REF!</definedName>
    <definedName name="MSPYearEndInput" localSheetId="0">[15]Inputs!#REF!</definedName>
    <definedName name="MSPYearEndInput">[15]Inputs!#REF!</definedName>
    <definedName name="MULT">#REF!</definedName>
    <definedName name="NetToGross">[6]Variables!$D$23</definedName>
    <definedName name="NEWMO1" localSheetId="0">[1]Jan!#REF!</definedName>
    <definedName name="NEWMO1">[1]Jan!#REF!</definedName>
    <definedName name="NEWMO2" localSheetId="0">[1]Jan!#REF!</definedName>
    <definedName name="NEWMO2">[1]Jan!#REF!</definedName>
    <definedName name="NEWMONTH" localSheetId="0">[1]Jan!#REF!</definedName>
    <definedName name="NEWMONTH">[1]Jan!#REF!</definedName>
    <definedName name="NewRes_DateColSw">#REF!</definedName>
    <definedName name="NewResCol">#REF!</definedName>
    <definedName name="NORMALIZE">#REF!</definedName>
    <definedName name="NOV" localSheetId="0">[8]Backup!#REF!</definedName>
    <definedName name="NOV">[8]Backup!#REF!</definedName>
    <definedName name="NOVT">#REF!</definedName>
    <definedName name="NR_Date">#REF!</definedName>
    <definedName name="NR_Switch">#REF!</definedName>
    <definedName name="OCT" localSheetId="0">[8]Backup!#REF!</definedName>
    <definedName name="OCT">[8]Backup!#REF!</definedName>
    <definedName name="OCTT">#REF!</definedName>
    <definedName name="ONE" localSheetId="0">[1]Jan!#REF!</definedName>
    <definedName name="ONE">[1]Jan!#REF!</definedName>
    <definedName name="PAGE3">#REF!</definedName>
    <definedName name="PMAC" localSheetId="0">[8]Backup!#REF!</definedName>
    <definedName name="PMAC">[8]Backup!#REF!</definedName>
    <definedName name="PRESENT">#REF!</definedName>
    <definedName name="_xlnm.Print_Area" localSheetId="0">'IOU ALLOC FY22-FY23'!$A$1:$K$63</definedName>
    <definedName name="_xlnm.Print_Titles" localSheetId="0">'IOU ALLOC FY22-FY23'!$1:$4</definedName>
    <definedName name="PROD" localSheetId="0">#REF!</definedName>
    <definedName name="PROD">#REF!</definedName>
    <definedName name="ProRate1">#REF!</definedName>
    <definedName name="PTD" localSheetId="0">#REF!</definedName>
    <definedName name="PTD">#REF!</definedName>
    <definedName name="PTDMOD">#REF!</definedName>
    <definedName name="PTDROLL">#REF!</definedName>
    <definedName name="PTMOD">#REF!</definedName>
    <definedName name="PTROLL">#REF!</definedName>
    <definedName name="Query1">#REF!</definedName>
    <definedName name="RatePeriod">[12]ASCs!$F$31</definedName>
    <definedName name="Ratio">#REF!</definedName>
    <definedName name="ratio2" localSheetId="0">#REF!</definedName>
    <definedName name="ratio2">#REF!</definedName>
    <definedName name="Ratios">#REF!</definedName>
    <definedName name="ResourceSupplier">[6]Variables!$D$28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enue_by_month_take_2">#REF!</definedName>
    <definedName name="RevenueCheck">#REF!</definedName>
    <definedName name="RISFORM">#REF!</definedName>
    <definedName name="RP_OSS_PP" localSheetId="0">#REF!</definedName>
    <definedName name="RP_OSS_PP">#REF!</definedName>
    <definedName name="se" localSheetId="0">#REF!</definedName>
    <definedName name="se">#REF!</definedName>
    <definedName name="SECOND" localSheetId="0">[1]Jan!#REF!</definedName>
    <definedName name="SECOND">[1]Jan!#REF!</definedName>
    <definedName name="SEP" localSheetId="0">[8]Backup!#REF!</definedName>
    <definedName name="SEP">[8]Backup!#REF!</definedName>
    <definedName name="SEPT">#REF!</definedName>
    <definedName name="SERVICES_3">#REF!</definedName>
    <definedName name="sg" localSheetId="0">#REF!</definedName>
    <definedName name="sg">#REF!</definedName>
    <definedName name="START" localSheetId="0">[1]Jan!#REF!</definedName>
    <definedName name="START">[1]Jan!#REF!</definedName>
    <definedName name="TABLE_1">#REF!</definedName>
    <definedName name="TABLE_2">#REF!</definedName>
    <definedName name="TABLE_3">#REF!</definedName>
    <definedName name="TABLE_4">#REF!</definedName>
    <definedName name="TABLE_4_A">#REF!</definedName>
    <definedName name="TABLE_5">#REF!</definedName>
    <definedName name="TABLE_6">#REF!</definedName>
    <definedName name="TABLE_7">#REF!</definedName>
    <definedName name="TABLEONE" localSheetId="0">#REF!</definedName>
    <definedName name="TABLEONE">#REF!</definedName>
    <definedName name="TDMOD">#REF!</definedName>
    <definedName name="TDROLL">#REF!</definedName>
    <definedName name="TRANSM_2">[16]Transm2!$A$1:$M$461:'[16]10 Yr FC'!$M$47</definedName>
    <definedName name="UncollectibleAccounts">[6]Variables!$D$25</definedName>
    <definedName name="UtGrossReceipts">[6]Variables!$D$29</definedName>
    <definedName name="ValidAccount">[5]Variables!$AK$43:$AK$369</definedName>
    <definedName name="VAR" localSheetId="0">[8]Backup!#REF!</definedName>
    <definedName name="VAR">[8]Backup!#REF!</definedName>
    <definedName name="VOUCHER">#REF!</definedName>
    <definedName name="WaRevenueTax">[6]Variables!$D$27</definedName>
    <definedName name="WIDTH" localSheetId="0">#REF!</definedName>
    <definedName name="WIDTH">#REF!</definedName>
    <definedName name="WinterPeak">'[17]Load Data'!$D$9:$H$12,'[17]Load Data'!$D$20:$H$22</definedName>
    <definedName name="WORK1">#REF!</definedName>
    <definedName name="WORK2">#REF!</definedName>
    <definedName name="WORK3">#REF!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#REF!</definedName>
    <definedName name="Year">#REF!</definedName>
    <definedName name="YEFactors">[5]Factors!$S$3:$AG$99</definedName>
    <definedName name="z" hidden="1">#REF!</definedName>
    <definedName name="ZA" localSheetId="0">'[18] annual balance '!#REF!</definedName>
    <definedName name="ZA">'[18] annual balance 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7" l="1"/>
  <c r="I10" i="7"/>
  <c r="G16" i="7" l="1"/>
  <c r="I36" i="7" l="1"/>
  <c r="I42" i="7" l="1"/>
  <c r="I40" i="7"/>
  <c r="I38" i="7"/>
  <c r="I44" i="7" l="1"/>
  <c r="I30" i="7"/>
  <c r="F30" i="7"/>
  <c r="F44" i="7" s="1"/>
  <c r="D30" i="7"/>
  <c r="I16" i="7"/>
  <c r="M16" i="7"/>
  <c r="D44" i="7" l="1"/>
  <c r="G44" i="7" s="1"/>
  <c r="G30" i="7"/>
  <c r="G59" i="7"/>
  <c r="G58" i="7"/>
  <c r="C14" i="7" l="1"/>
  <c r="C28" i="7"/>
  <c r="C26" i="7"/>
  <c r="C12" i="7"/>
  <c r="D61" i="7"/>
  <c r="G57" i="7"/>
  <c r="C61" i="7"/>
  <c r="C42" i="7" l="1"/>
  <c r="C40" i="7"/>
  <c r="C24" i="7"/>
  <c r="C10" i="7"/>
  <c r="G61" i="7"/>
  <c r="H58" i="7" l="1"/>
  <c r="H59" i="7"/>
  <c r="H57" i="7"/>
  <c r="C30" i="7"/>
  <c r="C38" i="7"/>
  <c r="C16" i="7"/>
  <c r="D24" i="7" l="1"/>
  <c r="F10" i="7"/>
  <c r="D10" i="7"/>
  <c r="F24" i="7"/>
  <c r="H61" i="7"/>
  <c r="F12" i="7"/>
  <c r="F26" i="7"/>
  <c r="D12" i="7"/>
  <c r="D26" i="7"/>
  <c r="F28" i="7"/>
  <c r="D14" i="7"/>
  <c r="F14" i="7"/>
  <c r="D28" i="7"/>
  <c r="E16" i="7"/>
  <c r="H16" i="7"/>
  <c r="H30" i="7"/>
  <c r="E30" i="7"/>
  <c r="C44" i="7"/>
  <c r="E12" i="7" l="1"/>
  <c r="G12" i="7"/>
  <c r="E10" i="7"/>
  <c r="G10" i="7"/>
  <c r="E14" i="7"/>
  <c r="G14" i="7"/>
  <c r="E28" i="7"/>
  <c r="G28" i="7"/>
  <c r="H28" i="7" s="1"/>
  <c r="E26" i="7"/>
  <c r="G26" i="7"/>
  <c r="H26" i="7" s="1"/>
  <c r="E24" i="7"/>
  <c r="G24" i="7"/>
  <c r="H24" i="7" s="1"/>
  <c r="D38" i="7"/>
  <c r="E44" i="7"/>
  <c r="H44" i="7"/>
  <c r="F17" i="7"/>
  <c r="F31" i="7"/>
  <c r="D17" i="7"/>
  <c r="D42" i="7"/>
  <c r="D40" i="7"/>
  <c r="F42" i="7"/>
  <c r="F40" i="7"/>
  <c r="D31" i="7"/>
  <c r="F38" i="7"/>
  <c r="E40" i="7" l="1"/>
  <c r="G40" i="7"/>
  <c r="H40" i="7" s="1"/>
  <c r="E42" i="7"/>
  <c r="G42" i="7"/>
  <c r="H42" i="7" s="1"/>
  <c r="E38" i="7"/>
  <c r="G38" i="7"/>
  <c r="H14" i="7"/>
  <c r="H10" i="7"/>
  <c r="H12" i="7"/>
  <c r="F45" i="7"/>
  <c r="J26" i="7"/>
  <c r="M14" i="7"/>
  <c r="J14" i="7"/>
  <c r="J28" i="7"/>
  <c r="J24" i="7"/>
  <c r="G31" i="7"/>
  <c r="D45" i="7"/>
  <c r="M12" i="7"/>
  <c r="J12" i="7"/>
  <c r="M10" i="7"/>
  <c r="G17" i="7"/>
  <c r="J10" i="7"/>
  <c r="H38" i="7"/>
  <c r="J30" i="7" l="1"/>
  <c r="J16" i="7"/>
  <c r="J40" i="7"/>
  <c r="G45" i="7"/>
  <c r="J38" i="7"/>
  <c r="J42" i="7"/>
  <c r="M42" i="7" l="1"/>
  <c r="K42" i="7"/>
  <c r="K40" i="7"/>
  <c r="M40" i="7"/>
  <c r="M38" i="7"/>
  <c r="K38" i="7"/>
  <c r="J44" i="7"/>
  <c r="M44" i="7" s="1"/>
  <c r="K44" i="7" l="1"/>
</calcChain>
</file>

<file path=xl/sharedStrings.xml><?xml version="1.0" encoding="utf-8"?>
<sst xmlns="http://schemas.openxmlformats.org/spreadsheetml/2006/main" count="109" uniqueCount="48">
  <si>
    <t>Allocation of Total PacifiCorp REP Benefits</t>
  </si>
  <si>
    <t>For FY-2022 and FY-2023</t>
  </si>
  <si>
    <t>By State</t>
  </si>
  <si>
    <t>For October 1, 2021 - September 30, 2022</t>
  </si>
  <si>
    <t>Total Proposed Benefit</t>
  </si>
  <si>
    <t>Net REP Benefits</t>
  </si>
  <si>
    <t>From the 14-15 REP Allocation:</t>
  </si>
  <si>
    <t>Qualifying</t>
  </si>
  <si>
    <t>Initial</t>
  </si>
  <si>
    <t>REP Credit</t>
  </si>
  <si>
    <t>IOU Realloc</t>
  </si>
  <si>
    <t>IOU Allocated</t>
  </si>
  <si>
    <t>Current</t>
  </si>
  <si>
    <t>FY-2022</t>
  </si>
  <si>
    <t>FY-2014</t>
  </si>
  <si>
    <t>State</t>
  </si>
  <si>
    <r>
      <t>kWh</t>
    </r>
    <r>
      <rPr>
        <b/>
        <vertAlign val="superscript"/>
        <sz val="10"/>
        <rFont val="Tahoma"/>
        <family val="2"/>
      </rPr>
      <t>(1)</t>
    </r>
  </si>
  <si>
    <r>
      <t>Amount $</t>
    </r>
    <r>
      <rPr>
        <b/>
        <vertAlign val="superscript"/>
        <sz val="10"/>
        <rFont val="Tahoma"/>
        <family val="2"/>
      </rPr>
      <t>(2)</t>
    </r>
  </si>
  <si>
    <t>¢/kWh</t>
  </si>
  <si>
    <t>Adjust.</t>
  </si>
  <si>
    <t>Amount $</t>
  </si>
  <si>
    <t>Balance 7-31-21</t>
  </si>
  <si>
    <t>Balance 8-1-13</t>
  </si>
  <si>
    <t>Oregon</t>
  </si>
  <si>
    <t>Washington</t>
  </si>
  <si>
    <t>Idaho</t>
  </si>
  <si>
    <t>Total PacifiCorp</t>
  </si>
  <si>
    <t>Check</t>
  </si>
  <si>
    <t>For October 1, 2022 - September 30, 2023</t>
  </si>
  <si>
    <t>Amount</t>
  </si>
  <si>
    <t>FY-2023</t>
  </si>
  <si>
    <t>Balance 7-31-22</t>
  </si>
  <si>
    <t>For Two-Year Rate Period:  October 1, 2021 - September 30, 2023</t>
  </si>
  <si>
    <t>BP 22</t>
  </si>
  <si>
    <t>ANNUAL  AVERAGE</t>
  </si>
  <si>
    <t>REP</t>
  </si>
  <si>
    <t>Average</t>
  </si>
  <si>
    <t>2-YR Rate Period Total</t>
  </si>
  <si>
    <t xml:space="preserve">Benefits </t>
  </si>
  <si>
    <t>per Year</t>
  </si>
  <si>
    <t>Per Settlement Agreement IOU Section 6. Base period and subsequent period average</t>
  </si>
  <si>
    <t>Total REP Benefits from BP-20 Table 2.4.11</t>
  </si>
  <si>
    <t>ACTUAL BASE YEAR + 12MOS.</t>
  </si>
  <si>
    <t>TOTAL</t>
  </si>
  <si>
    <t>CY-2019(kWH)</t>
  </si>
  <si>
    <t>CY-2020(kWH)</t>
  </si>
  <si>
    <t>Rate Period</t>
  </si>
  <si>
    <t>Share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</si>
</sst>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General_)"/>
    <numFmt numFmtId="167" formatCode="0.0000000"/>
    <numFmt numFmtId="168" formatCode="_(* #,##0.00000_);_(* \(#,##0.00000\);_(* &quot;-&quot;??_);_(@_)"/>
    <numFmt numFmtId="169" formatCode="0.000000"/>
    <numFmt numFmtId="170" formatCode="_(* ###0_);_(* \(###0\);_(* &quot;-&quot;_);_(@_)"/>
    <numFmt numFmtId="171" formatCode="0.00_)"/>
    <numFmt numFmtId="172" formatCode="_(* #,##0.0_);_(* \(#,##0.0\);_(* &quot;-&quot;_);_(@_)"/>
    <numFmt numFmtId="173" formatCode="0_);\(0\)"/>
    <numFmt numFmtId="174" formatCode="#,##0.0000_);[Red]\(#,##0.0000\)"/>
    <numFmt numFmtId="175" formatCode="0.0000"/>
    <numFmt numFmtId="176" formatCode="0.000"/>
  </numFmts>
  <fonts count="40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12"/>
      <color indexed="12"/>
      <name val="Times New Roman"/>
      <family val="1"/>
    </font>
    <font>
      <sz val="10"/>
      <name val="LinePrinter"/>
    </font>
    <font>
      <sz val="10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18"/>
      <name val="Arial"/>
      <family val="2"/>
    </font>
    <font>
      <sz val="10"/>
      <name val="Helv"/>
    </font>
    <font>
      <sz val="12"/>
      <color indexed="24"/>
      <name val="Arial"/>
      <family val="2"/>
    </font>
    <font>
      <b/>
      <sz val="8"/>
      <name val="Arial"/>
      <family val="2"/>
    </font>
    <font>
      <b/>
      <i/>
      <sz val="16"/>
      <name val="Helv"/>
    </font>
    <font>
      <sz val="8"/>
      <name val="Helv"/>
    </font>
    <font>
      <sz val="10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12"/>
      <color rgb="FF0000FF"/>
      <name val="Tahoma"/>
      <family val="2"/>
    </font>
    <font>
      <sz val="10"/>
      <name val="Tahoma"/>
      <family val="2"/>
    </font>
    <font>
      <b/>
      <u/>
      <sz val="14"/>
      <color rgb="FF0000FF"/>
      <name val="Tahoma"/>
      <family val="2"/>
    </font>
    <font>
      <sz val="14"/>
      <name val="Tahoma"/>
      <family val="2"/>
    </font>
    <font>
      <b/>
      <sz val="14"/>
      <name val="Tahoma"/>
      <family val="2"/>
    </font>
    <font>
      <b/>
      <sz val="10"/>
      <name val="Tahoma"/>
      <family val="2"/>
    </font>
    <font>
      <b/>
      <sz val="10"/>
      <color rgb="FF0000FF"/>
      <name val="Tahoma"/>
      <family val="2"/>
    </font>
    <font>
      <b/>
      <vertAlign val="superscript"/>
      <sz val="10"/>
      <name val="Tahoma"/>
      <family val="2"/>
    </font>
    <font>
      <b/>
      <u/>
      <sz val="10"/>
      <name val="Tahoma"/>
      <family val="2"/>
    </font>
    <font>
      <sz val="10"/>
      <color rgb="FF0000FF"/>
      <name val="Tahoma"/>
      <family val="2"/>
    </font>
    <font>
      <sz val="8"/>
      <name val="Tahoma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8"/>
      <name val="Tahoma"/>
      <family val="2"/>
    </font>
    <font>
      <b/>
      <u/>
      <sz val="8"/>
      <name val="Tahoma"/>
      <family val="2"/>
    </font>
    <font>
      <b/>
      <vertAlign val="superscript"/>
      <sz val="8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6" fillId="0" borderId="0"/>
    <xf numFmtId="167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9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9" fontId="6" fillId="0" borderId="0">
      <alignment horizontal="left" wrapText="1"/>
    </xf>
    <xf numFmtId="0" fontId="8" fillId="0" borderId="0"/>
    <xf numFmtId="169" fontId="6" fillId="0" borderId="0">
      <alignment horizontal="left" wrapText="1"/>
    </xf>
    <xf numFmtId="169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0" fontId="8" fillId="0" borderId="0"/>
    <xf numFmtId="43" fontId="8" fillId="0" borderId="0" applyFont="0" applyFill="0" applyBorder="0" applyAlignment="0" applyProtection="0"/>
    <xf numFmtId="3" fontId="15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15" fillId="0" borderId="0" applyFont="0" applyFill="0" applyBorder="0" applyAlignment="0" applyProtection="0"/>
    <xf numFmtId="169" fontId="6" fillId="0" borderId="0"/>
    <xf numFmtId="2" fontId="15" fillId="0" borderId="0" applyFont="0" applyFill="0" applyBorder="0" applyAlignment="0" applyProtection="0"/>
    <xf numFmtId="0" fontId="14" fillId="0" borderId="0"/>
    <xf numFmtId="0" fontId="3" fillId="0" borderId="0" applyFont="0" applyFill="0" applyBorder="0" applyAlignment="0" applyProtection="0">
      <alignment horizontal="left"/>
    </xf>
    <xf numFmtId="38" fontId="2" fillId="2" borderId="0" applyNumberFormat="0" applyBorder="0" applyAlignment="0" applyProtection="0"/>
    <xf numFmtId="38" fontId="16" fillId="0" borderId="0"/>
    <xf numFmtId="40" fontId="16" fillId="0" borderId="0"/>
    <xf numFmtId="10" fontId="2" fillId="3" borderId="1" applyNumberFormat="0" applyBorder="0" applyAlignment="0" applyProtection="0"/>
    <xf numFmtId="44" fontId="7" fillId="0" borderId="2" applyNumberFormat="0" applyFont="0" applyAlignment="0">
      <alignment horizontal="center"/>
    </xf>
    <xf numFmtId="44" fontId="7" fillId="0" borderId="3" applyNumberFormat="0" applyFont="0" applyAlignment="0">
      <alignment horizontal="center"/>
    </xf>
    <xf numFmtId="164" fontId="4" fillId="0" borderId="0" applyFont="0" applyAlignment="0" applyProtection="0"/>
    <xf numFmtId="171" fontId="17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14" fillId="0" borderId="0"/>
    <xf numFmtId="10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16" fillId="0" borderId="0" applyBorder="0" applyAlignment="0"/>
    <xf numFmtId="172" fontId="6" fillId="0" borderId="0" applyFont="0" applyFill="0" applyAlignment="0">
      <alignment horizontal="right"/>
    </xf>
    <xf numFmtId="4" fontId="9" fillId="4" borderId="4" applyNumberFormat="0" applyProtection="0">
      <alignment vertical="center"/>
    </xf>
    <xf numFmtId="4" fontId="9" fillId="5" borderId="4" applyNumberFormat="0" applyProtection="0">
      <alignment horizontal="left" vertical="center" indent="1"/>
    </xf>
    <xf numFmtId="4" fontId="9" fillId="6" borderId="5" applyNumberFormat="0" applyProtection="0">
      <alignment vertical="center"/>
    </xf>
    <xf numFmtId="4" fontId="9" fillId="7" borderId="6" applyNumberFormat="0" applyProtection="0">
      <alignment horizontal="left" vertical="center" indent="1"/>
    </xf>
    <xf numFmtId="4" fontId="10" fillId="8" borderId="0" applyNumberFormat="0" applyProtection="0">
      <alignment horizontal="left" vertical="center" indent="1"/>
    </xf>
    <xf numFmtId="4" fontId="11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0" fillId="3" borderId="7" applyNumberFormat="0" applyProtection="0">
      <alignment horizontal="right" vertical="center"/>
    </xf>
    <xf numFmtId="4" fontId="10" fillId="3" borderId="4" applyNumberFormat="0" applyProtection="0">
      <alignment horizontal="left" vertical="center" indent="1"/>
    </xf>
    <xf numFmtId="0" fontId="10" fillId="6" borderId="4" applyNumberFormat="0" applyProtection="0">
      <alignment horizontal="center" vertical="top"/>
    </xf>
    <xf numFmtId="4" fontId="13" fillId="0" borderId="0" applyNumberFormat="0" applyProtection="0">
      <alignment horizontal="left" vertical="center"/>
    </xf>
    <xf numFmtId="39" fontId="6" fillId="9" borderId="0"/>
    <xf numFmtId="38" fontId="2" fillId="0" borderId="8"/>
    <xf numFmtId="38" fontId="16" fillId="0" borderId="9"/>
    <xf numFmtId="39" fontId="18" fillId="10" borderId="0"/>
    <xf numFmtId="169" fontId="6" fillId="0" borderId="0">
      <alignment horizontal="left" wrapText="1"/>
    </xf>
    <xf numFmtId="166" fontId="5" fillId="0" borderId="0">
      <alignment horizontal="left"/>
    </xf>
    <xf numFmtId="9" fontId="19" fillId="0" borderId="0" applyFont="0" applyFill="0" applyBorder="0" applyAlignment="0" applyProtection="0"/>
  </cellStyleXfs>
  <cellXfs count="136">
    <xf numFmtId="0" fontId="0" fillId="0" borderId="0" xfId="0"/>
    <xf numFmtId="0" fontId="20" fillId="0" borderId="0" xfId="0" applyFont="1" applyBorder="1" applyAlignment="1">
      <alignment horizontal="centerContinuous" vertical="center"/>
    </xf>
    <xf numFmtId="0" fontId="21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Border="1" applyAlignment="1">
      <alignment horizontal="centerContinuous" vertical="center"/>
    </xf>
    <xf numFmtId="0" fontId="23" fillId="0" borderId="0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6" fontId="25" fillId="0" borderId="0" xfId="0" applyNumberFormat="1" applyFont="1" applyBorder="1" applyAlignment="1">
      <alignment horizontal="centerContinuous" vertical="center"/>
    </xf>
    <xf numFmtId="0" fontId="25" fillId="0" borderId="0" xfId="0" applyFont="1" applyBorder="1" applyAlignment="1">
      <alignment horizontal="centerContinuous" vertical="center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25" fillId="0" borderId="0" xfId="0" applyFont="1" applyAlignment="1">
      <alignment vertical="center"/>
    </xf>
    <xf numFmtId="0" fontId="27" fillId="0" borderId="0" xfId="0" applyFont="1" applyBorder="1" applyAlignment="1">
      <alignment vertical="center"/>
    </xf>
    <xf numFmtId="0" fontId="27" fillId="0" borderId="5" xfId="0" applyFont="1" applyBorder="1" applyAlignment="1">
      <alignment vertical="center"/>
    </xf>
    <xf numFmtId="0" fontId="28" fillId="0" borderId="11" xfId="0" applyFont="1" applyBorder="1" applyAlignment="1">
      <alignment horizontal="center" vertical="center"/>
    </xf>
    <xf numFmtId="0" fontId="27" fillId="0" borderId="5" xfId="0" applyFont="1" applyBorder="1" applyAlignment="1">
      <alignment horizontal="centerContinuous" vertical="center"/>
    </xf>
    <xf numFmtId="0" fontId="27" fillId="0" borderId="12" xfId="0" applyFont="1" applyFill="1" applyBorder="1" applyAlignment="1">
      <alignment horizontal="centerContinuous" vertical="center"/>
    </xf>
    <xf numFmtId="0" fontId="27" fillId="0" borderId="20" xfId="0" applyFont="1" applyBorder="1" applyAlignment="1">
      <alignment horizontal="centerContinuous" vertical="center"/>
    </xf>
    <xf numFmtId="0" fontId="27" fillId="0" borderId="21" xfId="0" applyFont="1" applyBorder="1" applyAlignment="1">
      <alignment horizontal="centerContinuous" vertical="center"/>
    </xf>
    <xf numFmtId="0" fontId="27" fillId="0" borderId="22" xfId="0" applyFont="1" applyBorder="1" applyAlignment="1">
      <alignment horizontal="centerContinuous" vertical="center"/>
    </xf>
    <xf numFmtId="0" fontId="27" fillId="12" borderId="0" xfId="0" applyFont="1" applyFill="1" applyBorder="1" applyAlignment="1">
      <alignment vertical="center"/>
    </xf>
    <xf numFmtId="0" fontId="23" fillId="12" borderId="0" xfId="0" applyFont="1" applyFill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10" xfId="0" applyFont="1" applyBorder="1" applyAlignment="1">
      <alignment vertical="center"/>
    </xf>
    <xf numFmtId="0" fontId="27" fillId="0" borderId="13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6" fontId="27" fillId="0" borderId="16" xfId="0" quotePrefix="1" applyNumberFormat="1" applyFont="1" applyBorder="1" applyAlignment="1">
      <alignment horizontal="center" vertical="center"/>
    </xf>
    <xf numFmtId="0" fontId="27" fillId="0" borderId="18" xfId="0" applyFont="1" applyFill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6" fontId="27" fillId="0" borderId="17" xfId="0" quotePrefix="1" applyNumberFormat="1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6" fontId="27" fillId="0" borderId="18" xfId="0" quotePrefix="1" applyNumberFormat="1" applyFont="1" applyBorder="1" applyAlignment="1">
      <alignment horizontal="center" vertical="center"/>
    </xf>
    <xf numFmtId="6" fontId="23" fillId="0" borderId="0" xfId="0" applyNumberFormat="1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37" fontId="23" fillId="0" borderId="13" xfId="0" applyNumberFormat="1" applyFont="1" applyBorder="1" applyAlignment="1">
      <alignment vertical="center"/>
    </xf>
    <xf numFmtId="6" fontId="23" fillId="0" borderId="10" xfId="26" applyNumberFormat="1" applyFont="1" applyFill="1" applyBorder="1" applyAlignment="1">
      <alignment vertical="center"/>
    </xf>
    <xf numFmtId="8" fontId="23" fillId="0" borderId="14" xfId="26" applyNumberFormat="1" applyFont="1" applyFill="1" applyBorder="1" applyAlignment="1">
      <alignment vertical="center"/>
    </xf>
    <xf numFmtId="6" fontId="23" fillId="0" borderId="0" xfId="26" applyNumberFormat="1" applyFont="1" applyFill="1" applyBorder="1" applyAlignment="1">
      <alignment vertical="center"/>
    </xf>
    <xf numFmtId="8" fontId="23" fillId="0" borderId="0" xfId="26" applyNumberFormat="1" applyFont="1" applyFill="1" applyBorder="1" applyAlignment="1">
      <alignment vertical="center"/>
    </xf>
    <xf numFmtId="6" fontId="23" fillId="0" borderId="14" xfId="26" applyNumberFormat="1" applyFont="1" applyFill="1" applyBorder="1" applyAlignment="1">
      <alignment vertical="center"/>
    </xf>
    <xf numFmtId="8" fontId="23" fillId="0" borderId="0" xfId="0" applyNumberFormat="1" applyFont="1" applyBorder="1" applyAlignment="1">
      <alignment vertical="center"/>
    </xf>
    <xf numFmtId="0" fontId="27" fillId="0" borderId="10" xfId="0" applyFont="1" applyBorder="1" applyAlignment="1">
      <alignment horizontal="left" vertical="center"/>
    </xf>
    <xf numFmtId="174" fontId="23" fillId="0" borderId="14" xfId="26" applyNumberFormat="1" applyFont="1" applyFill="1" applyBorder="1" applyAlignment="1">
      <alignment vertical="center"/>
    </xf>
    <xf numFmtId="5" fontId="23" fillId="0" borderId="0" xfId="26" applyNumberFormat="1" applyFont="1" applyFill="1" applyBorder="1" applyAlignment="1">
      <alignment vertical="center"/>
    </xf>
    <xf numFmtId="6" fontId="23" fillId="11" borderId="19" xfId="26" applyNumberFormat="1" applyFont="1" applyFill="1" applyBorder="1" applyAlignment="1">
      <alignment vertical="center"/>
    </xf>
    <xf numFmtId="174" fontId="23" fillId="0" borderId="0" xfId="0" applyNumberFormat="1" applyFont="1" applyBorder="1" applyAlignment="1">
      <alignment vertical="center"/>
    </xf>
    <xf numFmtId="0" fontId="27" fillId="0" borderId="16" xfId="0" applyFont="1" applyBorder="1" applyAlignment="1">
      <alignment horizontal="left" vertical="center"/>
    </xf>
    <xf numFmtId="37" fontId="23" fillId="0" borderId="15" xfId="0" applyNumberFormat="1" applyFont="1" applyBorder="1" applyAlignment="1">
      <alignment vertical="center"/>
    </xf>
    <xf numFmtId="6" fontId="31" fillId="0" borderId="16" xfId="26" applyNumberFormat="1" applyFont="1" applyBorder="1" applyAlignment="1">
      <alignment vertical="center"/>
    </xf>
    <xf numFmtId="174" fontId="23" fillId="0" borderId="18" xfId="26" applyNumberFormat="1" applyFont="1" applyBorder="1" applyAlignment="1">
      <alignment vertical="center"/>
    </xf>
    <xf numFmtId="5" fontId="31" fillId="0" borderId="17" xfId="26" applyNumberFormat="1" applyFont="1" applyBorder="1" applyAlignment="1">
      <alignment vertical="center"/>
    </xf>
    <xf numFmtId="6" fontId="23" fillId="0" borderId="17" xfId="26" applyNumberFormat="1" applyFont="1" applyBorder="1" applyAlignment="1">
      <alignment vertical="center"/>
    </xf>
    <xf numFmtId="6" fontId="23" fillId="0" borderId="16" xfId="26" applyNumberFormat="1" applyFont="1" applyBorder="1" applyAlignment="1">
      <alignment vertical="center"/>
    </xf>
    <xf numFmtId="0" fontId="32" fillId="0" borderId="0" xfId="0" applyFont="1" applyBorder="1" applyAlignment="1">
      <alignment horizontal="right" vertical="center"/>
    </xf>
    <xf numFmtId="0" fontId="32" fillId="0" borderId="0" xfId="0" applyFont="1" applyBorder="1" applyAlignment="1">
      <alignment horizontal="left" vertical="center"/>
    </xf>
    <xf numFmtId="6" fontId="32" fillId="0" borderId="0" xfId="0" applyNumberFormat="1" applyFont="1" applyBorder="1" applyAlignment="1">
      <alignment horizontal="left" vertical="center"/>
    </xf>
    <xf numFmtId="5" fontId="32" fillId="0" borderId="0" xfId="0" applyNumberFormat="1" applyFont="1" applyBorder="1" applyAlignment="1">
      <alignment horizontal="left" vertical="center"/>
    </xf>
    <xf numFmtId="5" fontId="26" fillId="0" borderId="0" xfId="0" applyNumberFormat="1" applyFont="1" applyBorder="1" applyAlignment="1">
      <alignment horizontal="center" vertical="center"/>
    </xf>
    <xf numFmtId="5" fontId="27" fillId="0" borderId="21" xfId="0" applyNumberFormat="1" applyFont="1" applyBorder="1" applyAlignment="1">
      <alignment horizontal="centerContinuous" vertical="center"/>
    </xf>
    <xf numFmtId="5" fontId="27" fillId="0" borderId="17" xfId="0" applyNumberFormat="1" applyFont="1" applyBorder="1" applyAlignment="1">
      <alignment horizontal="center" vertical="center"/>
    </xf>
    <xf numFmtId="5" fontId="23" fillId="0" borderId="17" xfId="26" applyNumberFormat="1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34" fillId="0" borderId="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Continuous" vertical="center"/>
    </xf>
    <xf numFmtId="0" fontId="27" fillId="0" borderId="14" xfId="0" applyFont="1" applyBorder="1" applyAlignment="1">
      <alignment horizontal="centerContinuous" vertical="center"/>
    </xf>
    <xf numFmtId="0" fontId="35" fillId="0" borderId="0" xfId="0" applyFont="1" applyFill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5" fontId="23" fillId="0" borderId="0" xfId="0" applyNumberFormat="1" applyFont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3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5" fontId="23" fillId="0" borderId="10" xfId="26" applyNumberFormat="1" applyFont="1" applyFill="1" applyBorder="1" applyAlignment="1">
      <alignment vertical="center"/>
    </xf>
    <xf numFmtId="174" fontId="32" fillId="0" borderId="0" xfId="26" applyNumberFormat="1" applyFont="1" applyFill="1" applyBorder="1" applyAlignment="1">
      <alignment vertical="center"/>
    </xf>
    <xf numFmtId="6" fontId="23" fillId="0" borderId="18" xfId="0" applyNumberFormat="1" applyFont="1" applyBorder="1" applyAlignment="1">
      <alignment vertical="center"/>
    </xf>
    <xf numFmtId="0" fontId="32" fillId="0" borderId="17" xfId="0" applyFont="1" applyBorder="1" applyAlignment="1">
      <alignment vertical="center"/>
    </xf>
    <xf numFmtId="0" fontId="32" fillId="0" borderId="17" xfId="0" applyFont="1" applyBorder="1" applyAlignment="1">
      <alignment horizontal="right" vertical="center"/>
    </xf>
    <xf numFmtId="0" fontId="32" fillId="0" borderId="17" xfId="0" applyFont="1" applyBorder="1" applyAlignment="1">
      <alignment horizontal="left" vertical="center"/>
    </xf>
    <xf numFmtId="6" fontId="32" fillId="0" borderId="17" xfId="0" applyNumberFormat="1" applyFont="1" applyBorder="1" applyAlignment="1">
      <alignment horizontal="left" vertical="center"/>
    </xf>
    <xf numFmtId="0" fontId="32" fillId="0" borderId="0" xfId="0" applyFont="1" applyAlignment="1">
      <alignment vertical="center"/>
    </xf>
    <xf numFmtId="173" fontId="37" fillId="0" borderId="0" xfId="0" applyNumberFormat="1" applyFont="1" applyBorder="1" applyAlignment="1">
      <alignment vertical="center"/>
    </xf>
    <xf numFmtId="0" fontId="35" fillId="0" borderId="0" xfId="0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165" fontId="32" fillId="0" borderId="0" xfId="0" applyNumberFormat="1" applyFont="1" applyAlignment="1">
      <alignment vertical="center"/>
    </xf>
    <xf numFmtId="10" fontId="32" fillId="0" borderId="0" xfId="0" applyNumberFormat="1" applyFont="1" applyAlignment="1">
      <alignment vertical="center"/>
    </xf>
    <xf numFmtId="0" fontId="35" fillId="0" borderId="0" xfId="0" applyFont="1" applyAlignment="1">
      <alignment horizontal="left" vertical="center"/>
    </xf>
    <xf numFmtId="175" fontId="32" fillId="0" borderId="0" xfId="0" applyNumberFormat="1" applyFont="1" applyBorder="1" applyAlignment="1">
      <alignment vertical="center"/>
    </xf>
    <xf numFmtId="176" fontId="32" fillId="0" borderId="0" xfId="0" applyNumberFormat="1" applyFont="1" applyBorder="1" applyAlignment="1">
      <alignment vertical="center"/>
    </xf>
    <xf numFmtId="6" fontId="32" fillId="0" borderId="0" xfId="0" applyNumberFormat="1" applyFont="1" applyBorder="1" applyAlignment="1">
      <alignment vertical="center"/>
    </xf>
    <xf numFmtId="10" fontId="32" fillId="0" borderId="0" xfId="68" applyNumberFormat="1" applyFont="1" applyBorder="1" applyAlignment="1">
      <alignment vertical="center"/>
    </xf>
    <xf numFmtId="0" fontId="35" fillId="0" borderId="5" xfId="0" applyFont="1" applyBorder="1" applyAlignment="1">
      <alignment horizontal="left" vertical="center"/>
    </xf>
    <xf numFmtId="37" fontId="32" fillId="0" borderId="11" xfId="0" applyNumberFormat="1" applyFont="1" applyBorder="1" applyAlignment="1">
      <alignment vertical="center"/>
    </xf>
    <xf numFmtId="37" fontId="32" fillId="0" borderId="0" xfId="0" applyNumberFormat="1" applyFont="1" applyAlignment="1">
      <alignment vertical="center"/>
    </xf>
    <xf numFmtId="0" fontId="35" fillId="0" borderId="10" xfId="0" applyFont="1" applyBorder="1" applyAlignment="1">
      <alignment horizontal="left" vertical="center"/>
    </xf>
    <xf numFmtId="37" fontId="32" fillId="0" borderId="13" xfId="0" applyNumberFormat="1" applyFont="1" applyBorder="1" applyAlignment="1">
      <alignment vertical="center"/>
    </xf>
    <xf numFmtId="0" fontId="35" fillId="0" borderId="10" xfId="0" applyFont="1" applyBorder="1" applyAlignment="1">
      <alignment horizontal="left" vertical="center" indent="2"/>
    </xf>
    <xf numFmtId="0" fontId="35" fillId="0" borderId="16" xfId="0" applyFont="1" applyBorder="1" applyAlignment="1">
      <alignment horizontal="left" vertical="center" indent="1"/>
    </xf>
    <xf numFmtId="37" fontId="32" fillId="0" borderId="18" xfId="0" applyNumberFormat="1" applyFont="1" applyBorder="1" applyAlignment="1">
      <alignment vertical="center"/>
    </xf>
    <xf numFmtId="37" fontId="32" fillId="0" borderId="15" xfId="0" applyNumberFormat="1" applyFont="1" applyBorder="1" applyAlignment="1">
      <alignment vertical="center"/>
    </xf>
    <xf numFmtId="0" fontId="35" fillId="0" borderId="0" xfId="0" applyFont="1" applyAlignment="1">
      <alignment horizontal="left" vertical="center" indent="1"/>
    </xf>
    <xf numFmtId="0" fontId="35" fillId="0" borderId="0" xfId="0" applyFont="1" applyAlignment="1">
      <alignment vertical="center"/>
    </xf>
    <xf numFmtId="37" fontId="23" fillId="0" borderId="0" xfId="0" applyNumberFormat="1" applyFont="1" applyAlignment="1">
      <alignment vertical="center"/>
    </xf>
    <xf numFmtId="10" fontId="32" fillId="0" borderId="11" xfId="68" applyNumberFormat="1" applyFont="1" applyBorder="1" applyAlignment="1">
      <alignment vertical="center"/>
    </xf>
    <xf numFmtId="10" fontId="32" fillId="0" borderId="13" xfId="68" applyNumberFormat="1" applyFont="1" applyBorder="1" applyAlignment="1">
      <alignment vertical="center"/>
    </xf>
    <xf numFmtId="10" fontId="32" fillId="0" borderId="13" xfId="0" applyNumberFormat="1" applyFont="1" applyBorder="1" applyAlignment="1">
      <alignment vertical="center"/>
    </xf>
    <xf numFmtId="10" fontId="32" fillId="0" borderId="15" xfId="68" applyNumberFormat="1" applyFont="1" applyBorder="1" applyAlignment="1">
      <alignment vertical="center"/>
    </xf>
    <xf numFmtId="37" fontId="32" fillId="0" borderId="5" xfId="0" applyNumberFormat="1" applyFont="1" applyBorder="1" applyAlignment="1">
      <alignment vertical="center"/>
    </xf>
    <xf numFmtId="37" fontId="32" fillId="0" borderId="10" xfId="0" applyNumberFormat="1" applyFont="1" applyBorder="1" applyAlignment="1">
      <alignment vertical="center"/>
    </xf>
    <xf numFmtId="0" fontId="32" fillId="0" borderId="10" xfId="0" applyFont="1" applyBorder="1" applyAlignment="1">
      <alignment vertical="center"/>
    </xf>
    <xf numFmtId="37" fontId="32" fillId="0" borderId="16" xfId="0" applyNumberFormat="1" applyFont="1" applyBorder="1" applyAlignment="1">
      <alignment vertical="center"/>
    </xf>
    <xf numFmtId="5" fontId="31" fillId="13" borderId="10" xfId="26" applyNumberFormat="1" applyFont="1" applyFill="1" applyBorder="1" applyAlignment="1">
      <alignment vertical="center"/>
    </xf>
    <xf numFmtId="6" fontId="23" fillId="13" borderId="10" xfId="26" applyNumberFormat="1" applyFont="1" applyFill="1" applyBorder="1" applyAlignment="1">
      <alignment vertical="center"/>
    </xf>
    <xf numFmtId="6" fontId="23" fillId="13" borderId="16" xfId="26" applyNumberFormat="1" applyFont="1" applyFill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37" fontId="39" fillId="0" borderId="12" xfId="0" applyNumberFormat="1" applyFont="1" applyBorder="1" applyAlignment="1">
      <alignment vertical="center"/>
    </xf>
    <xf numFmtId="37" fontId="39" fillId="0" borderId="14" xfId="0" applyNumberFormat="1" applyFont="1" applyBorder="1" applyAlignment="1">
      <alignment vertical="center"/>
    </xf>
    <xf numFmtId="6" fontId="32" fillId="0" borderId="0" xfId="0" applyNumberFormat="1" applyFont="1" applyBorder="1" applyAlignment="1">
      <alignment horizontal="right"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</cellXfs>
  <cellStyles count="69">
    <cellStyle name="_x0013_" xfId="1" xr:uid="{00000000-0005-0000-0000-000000000000}"/>
    <cellStyle name="_Book1" xfId="2" xr:uid="{00000000-0005-0000-0000-000001000000}"/>
    <cellStyle name="_Book1 (2)" xfId="3" xr:uid="{00000000-0005-0000-0000-000002000000}"/>
    <cellStyle name="_Book2" xfId="4" xr:uid="{00000000-0005-0000-0000-000003000000}"/>
    <cellStyle name="_Chelan Debt Forecast 12.19.05" xfId="5" xr:uid="{00000000-0005-0000-0000-000004000000}"/>
    <cellStyle name="_Costs not in AURORA 06GRC" xfId="6" xr:uid="{00000000-0005-0000-0000-000005000000}"/>
    <cellStyle name="_Costs not in AURORA 2006GRC 6.15.06" xfId="7" xr:uid="{00000000-0005-0000-0000-000006000000}"/>
    <cellStyle name="_Costs not in AURORA 2007 Rate Case" xfId="8" xr:uid="{00000000-0005-0000-0000-000007000000}"/>
    <cellStyle name="_Costs not in KWI3000 '06Budget" xfId="9" xr:uid="{00000000-0005-0000-0000-000008000000}"/>
    <cellStyle name="_DEM-WP (C) Power Cost 2006GRC Order" xfId="10" xr:uid="{00000000-0005-0000-0000-000009000000}"/>
    <cellStyle name="_DEM-WP(C) Costs not in AURORA 2006GRC" xfId="11" xr:uid="{00000000-0005-0000-0000-00000A000000}"/>
    <cellStyle name="_DEM-WP(C) Costs not in AURORA 2007GRC" xfId="12" xr:uid="{00000000-0005-0000-0000-00000B000000}"/>
    <cellStyle name="_DEM-WP(C) Prod O&amp;M 2007GRC" xfId="13" xr:uid="{00000000-0005-0000-0000-00000C000000}"/>
    <cellStyle name="_DEM-WP(C) Rate Year Sumas by Month Update Corrected" xfId="14" xr:uid="{00000000-0005-0000-0000-00000D000000}"/>
    <cellStyle name="_Recon to Darrin's 5.11.05 proforma" xfId="15" xr:uid="{00000000-0005-0000-0000-00000E000000}"/>
    <cellStyle name="_Tenaska Comparison" xfId="16" xr:uid="{00000000-0005-0000-0000-00000F000000}"/>
    <cellStyle name="_VC 6.15.06 update on 06GRC power costs.xls Chart 1" xfId="17" xr:uid="{00000000-0005-0000-0000-000010000000}"/>
    <cellStyle name="_VC 6.15.06 update on 06GRC power costs.xls Chart 2" xfId="18" xr:uid="{00000000-0005-0000-0000-000011000000}"/>
    <cellStyle name="_VC 6.15.06 update on 06GRC power costs.xls Chart 3" xfId="19" xr:uid="{00000000-0005-0000-0000-000012000000}"/>
    <cellStyle name="0,0_x000d__x000a_NA_x000d__x000a_" xfId="20" xr:uid="{00000000-0005-0000-0000-000013000000}"/>
    <cellStyle name="Comma 2" xfId="21" xr:uid="{00000000-0005-0000-0000-000014000000}"/>
    <cellStyle name="Comma0" xfId="22" xr:uid="{00000000-0005-0000-0000-000015000000}"/>
    <cellStyle name="Comma0 - Style4" xfId="23" xr:uid="{00000000-0005-0000-0000-000016000000}"/>
    <cellStyle name="Curren - Style1" xfId="24" xr:uid="{00000000-0005-0000-0000-000017000000}"/>
    <cellStyle name="Curren - Style5" xfId="25" xr:uid="{00000000-0005-0000-0000-000018000000}"/>
    <cellStyle name="Currency" xfId="26" builtinId="4"/>
    <cellStyle name="Currency 2" xfId="27" xr:uid="{00000000-0005-0000-0000-00001A000000}"/>
    <cellStyle name="Currency0" xfId="28" xr:uid="{00000000-0005-0000-0000-00001B000000}"/>
    <cellStyle name="Date" xfId="29" xr:uid="{00000000-0005-0000-0000-00001C000000}"/>
    <cellStyle name="Entered" xfId="30" xr:uid="{00000000-0005-0000-0000-00001D000000}"/>
    <cellStyle name="Fixed" xfId="31" xr:uid="{00000000-0005-0000-0000-00001E000000}"/>
    <cellStyle name="Fixed3 - Style3" xfId="32" xr:uid="{00000000-0005-0000-0000-00001F000000}"/>
    <cellStyle name="General" xfId="33" xr:uid="{00000000-0005-0000-0000-000020000000}"/>
    <cellStyle name="Grey" xfId="34" xr:uid="{00000000-0005-0000-0000-000021000000}"/>
    <cellStyle name="Heading1" xfId="35" xr:uid="{00000000-0005-0000-0000-000022000000}"/>
    <cellStyle name="Heading2" xfId="36" xr:uid="{00000000-0005-0000-0000-000023000000}"/>
    <cellStyle name="Input [yellow]" xfId="37" xr:uid="{00000000-0005-0000-0000-000024000000}"/>
    <cellStyle name="modified border" xfId="38" xr:uid="{00000000-0005-0000-0000-000025000000}"/>
    <cellStyle name="modified border1" xfId="39" xr:uid="{00000000-0005-0000-0000-000026000000}"/>
    <cellStyle name="nONE" xfId="40" xr:uid="{00000000-0005-0000-0000-000027000000}"/>
    <cellStyle name="Normal" xfId="0" builtinId="0"/>
    <cellStyle name="Normal - Style1" xfId="41" xr:uid="{00000000-0005-0000-0000-000029000000}"/>
    <cellStyle name="Normal 2" xfId="42" xr:uid="{00000000-0005-0000-0000-00002A000000}"/>
    <cellStyle name="Normal 2 2" xfId="43" xr:uid="{00000000-0005-0000-0000-00002B000000}"/>
    <cellStyle name="Normal 2_Base Expense Data" xfId="44" xr:uid="{00000000-0005-0000-0000-00002C000000}"/>
    <cellStyle name="Normal 3" xfId="45" xr:uid="{00000000-0005-0000-0000-00002D000000}"/>
    <cellStyle name="Percen - Style2" xfId="46" xr:uid="{00000000-0005-0000-0000-00002E000000}"/>
    <cellStyle name="Percent" xfId="68" builtinId="5"/>
    <cellStyle name="Percent [2]" xfId="47" xr:uid="{00000000-0005-0000-0000-000030000000}"/>
    <cellStyle name="Percent 2" xfId="48" xr:uid="{00000000-0005-0000-0000-000031000000}"/>
    <cellStyle name="Reports" xfId="49" xr:uid="{00000000-0005-0000-0000-000032000000}"/>
    <cellStyle name="round100" xfId="50" xr:uid="{00000000-0005-0000-0000-000033000000}"/>
    <cellStyle name="SAPBEXaggData" xfId="51" xr:uid="{00000000-0005-0000-0000-000034000000}"/>
    <cellStyle name="SAPBEXaggItem" xfId="52" xr:uid="{00000000-0005-0000-0000-000035000000}"/>
    <cellStyle name="SAPBEXchaText" xfId="53" xr:uid="{00000000-0005-0000-0000-000036000000}"/>
    <cellStyle name="SAPBEXfilterDrill" xfId="54" xr:uid="{00000000-0005-0000-0000-000037000000}"/>
    <cellStyle name="SAPBEXfilterItem" xfId="55" xr:uid="{00000000-0005-0000-0000-000038000000}"/>
    <cellStyle name="SAPBEXheaderItem" xfId="56" xr:uid="{00000000-0005-0000-0000-000039000000}"/>
    <cellStyle name="SAPBEXheaderText" xfId="57" xr:uid="{00000000-0005-0000-0000-00003A000000}"/>
    <cellStyle name="SAPBEXstdData" xfId="58" xr:uid="{00000000-0005-0000-0000-00003B000000}"/>
    <cellStyle name="SAPBEXstdItem" xfId="59" xr:uid="{00000000-0005-0000-0000-00003C000000}"/>
    <cellStyle name="SAPBEXstdItemX" xfId="60" xr:uid="{00000000-0005-0000-0000-00003D000000}"/>
    <cellStyle name="SAPBEXtitle" xfId="61" xr:uid="{00000000-0005-0000-0000-00003E000000}"/>
    <cellStyle name="shade" xfId="62" xr:uid="{00000000-0005-0000-0000-00003F000000}"/>
    <cellStyle name="StmtTtl1" xfId="63" xr:uid="{00000000-0005-0000-0000-000040000000}"/>
    <cellStyle name="StmtTtl2" xfId="64" xr:uid="{00000000-0005-0000-0000-000041000000}"/>
    <cellStyle name="STYL1 - Style1" xfId="65" xr:uid="{00000000-0005-0000-0000-000042000000}"/>
    <cellStyle name="Style 1" xfId="66" xr:uid="{00000000-0005-0000-0000-000043000000}"/>
    <cellStyle name="TRANSMISSION RELIABILITY PORTION OF PROJECT" xfId="67" xr:uid="{00000000-0005-0000-0000-000044000000}"/>
  </cellStyles>
  <dxfs count="0"/>
  <tableStyles count="0" defaultTableStyle="TableStyleMedium9" defaultPivotStyle="PivotStyleLight16"/>
  <colors>
    <mruColors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2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REGULATN\PA&amp;D\CASES\Idaho%2003\305FRevenue%20by%20Rate%20Schedule_ID200303_v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189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ASCM\_2010-2011%20ASC%20Reports\_FY%202010-2011%20Final%20Reports\Final%20PAC%2010\PacifiCorp_Forecast_Model_FY2010-11_rev02%20repor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DOCUME~1\p88760\LOCALS~1\Temp\Temporary%20Directory%201%20for%20December%2007%20Year%20end%20B%20Tab%20(3).zip\Depreciation%20Reserve%20Dec%202007%20Y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REGULATN\PA&amp;D\DSMRecov\2001\RECOV01W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Documents%20and%20Settings\p11382\Local%20Settings\Temporary%20Internet%20Files\OLK1DE\JAM%20CY06%20OR%20PARTIAL%20SETTLEMENT-Updated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Documents%20and%20Settings\p09653\My%20Documents\Oregon%20Rate%20Case\SB%201149\Rebuttal\MC%20OR%202001%20Rebutta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REGULATN\PA&amp;D\CASES\Oregon%2099\Portfolio\TOU%20Tariff%20Rates%209-10-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ACCTNG\GENERAL\JAN%20LEWIS\DSM\DSM%20-%20OR\SBC2001%20updated%20July%20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SB1\GROUPS\CASES\Wyoming98\EAST97%20B.xlw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TEMP\AFOR%207-1-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REGULATN\PA&amp;D\DSMRecov\2001\RECOV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SB%201149\JAM%20OR%20Dec%202001%20-%20SB114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pa.gov/Documents%20and%20Settings/p88760/Local%20Settings/Temporary%20Internet%20Files/OLK15/PacifiCorp/PacifiCorp_FY-09%20Expedited%20ASC%20Filing_030308%20wmm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Large%20Qf's\Qf03\FALLS\Falls20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Cover Sheet"/>
      <sheetName val="Procedures and Assumptions"/>
      <sheetName val="Lead Sheet - WY Type 3"/>
      <sheetName val="WY Backup 1 Type 3"/>
      <sheetName val="WY Back-up 2 Type 3"/>
      <sheetName val="Lead Sheet - UT Type 1"/>
      <sheetName val="Backup 1 UT Type 1"/>
      <sheetName val="UT Back-Up 2"/>
      <sheetName val="Internal Backup"/>
      <sheetName val="ID &amp; WY Backup"/>
      <sheetName val="ID&amp; WY Depr Calculation Jun2015"/>
      <sheetName val="ID&amp;WY DEPR Calculation - 2014"/>
      <sheetName val="ID&amp;WY Composite Depr Rate"/>
      <sheetName val="EPIS Existing Plant YE Dec14 "/>
      <sheetName val="EPIS Existing Plant YE Jun15"/>
      <sheetName val="Depr Reserve Existing YE Dec14"/>
      <sheetName val="Depr Expense Existing YE Dec14"/>
      <sheetName val="Relicen EPIS YE Jun 15"/>
      <sheetName val="Relicen EPIS YE Dec 14"/>
      <sheetName val="Amort Relicen Reserve YE Dec 14"/>
      <sheetName val="Amort Relicen Reserve YE Jun 15"/>
      <sheetName val="Amort Relicen Expe YE Jun15"/>
      <sheetName val="Amort Relicen Exp YE Dec14"/>
      <sheetName val="UT Backup "/>
      <sheetName val="UT DEPR Calculation - 2015"/>
      <sheetName val="UT DEPR Calculation - 2014"/>
      <sheetName val="13 MA Adjustment (2)"/>
      <sheetName val="13 MA Backup (2)"/>
      <sheetName val="13 MA Adjustment"/>
      <sheetName val="13 MA Backup"/>
      <sheetName val="Relicen EPIS 13MA Jun15"/>
      <sheetName val="Relicen EPIS 13MA Dec 14"/>
      <sheetName val="Amortization Reserve 13MA Jun15"/>
      <sheetName val="Amortization Reserve 13MA Dec14"/>
      <sheetName val="Amortization Expense Dec14"/>
      <sheetName val="Amort Relicen Expense June15"/>
      <sheetName val="BU Approval"/>
      <sheetName val="Ke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SL_Base"/>
      <sheetName val="NLSL_Essc"/>
      <sheetName val="Base Data"/>
      <sheetName val="Total &amp; Functionalization"/>
      <sheetName val="Rate Period Total &amp; Funct"/>
      <sheetName val="Prod + Trans"/>
      <sheetName val="Rate Period"/>
      <sheetName val="Load Forecast"/>
      <sheetName val="Inputs"/>
      <sheetName val="Inputs Monthly"/>
      <sheetName val="OSS &amp; PurPwr Forecast"/>
      <sheetName val="New Resources"/>
      <sheetName val="AS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31">
          <cell r="F31">
            <v>40452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Start"/>
      <sheetName val="Actuals"/>
      <sheetName val="Plan"/>
      <sheetName val="Variance"/>
      <sheetName val="Master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A2" t="str">
            <v>ADVN</v>
          </cell>
        </row>
        <row r="28">
          <cell r="D28" t="str">
            <v>Taxes Other Than Income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/>
      <sheetData sheetId="1"/>
      <sheetData sheetId="2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/>
      <sheetData sheetId="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Function"/>
      <sheetName val="Function1149"/>
      <sheetName val="Report"/>
      <sheetName val="Results"/>
      <sheetName val="NRO"/>
      <sheetName val="ADJ"/>
      <sheetName val="UTCR"/>
      <sheetName val="URO"/>
      <sheetName val="Unadj Data for RAM"/>
      <sheetName val="CWC"/>
      <sheetName val="Inputs"/>
      <sheetName val="Adjustments"/>
      <sheetName val="Adj Summary"/>
      <sheetName val="UIEC Summary"/>
      <sheetName val="UAE Summary"/>
      <sheetName val="AARP Summary"/>
      <sheetName val="Revised(2) DPU Summary"/>
      <sheetName val="Revised DPU Summary"/>
      <sheetName val="DPU Summary"/>
      <sheetName val="Revised Inputs"/>
      <sheetName val="Variables"/>
      <sheetName val="Factors"/>
      <sheetName val="Embedded Cost"/>
      <sheetName val="Check"/>
      <sheetName val="WelcomeDialog"/>
      <sheetName val="Mac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 mthly bal acct - Oct 04 new"/>
      <sheetName val=" mthly bal acct - adjust 11-03"/>
      <sheetName val=" sch 191 &amp; 192 "/>
      <sheetName val="OPUC memo "/>
      <sheetName val=" summary by type &amp; year "/>
      <sheetName val=" annual balance "/>
      <sheetName val="GLSU UPLD"/>
      <sheetName val=" mthly bal acct "/>
      <sheetName val=" deferred costs "/>
      <sheetName val="  NLR  "/>
      <sheetName val=" deferrsl &amp; amort "/>
      <sheetName val=" measures "/>
      <sheetName val="Loans"/>
      <sheetName val=" project costs "/>
      <sheetName val=" sch 191 &amp; 192  with adj"/>
      <sheetName val=" mthly bal acct - adjusted Oct"/>
      <sheetName val=" mthly bal acct - adjusted Nov"/>
      <sheetName val=" mthly bal acct - adjusted"/>
      <sheetName val=" fy04 accrual post 7-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Summary"/>
      <sheetName val="Combined"/>
      <sheetName val="BillSPRD"/>
      <sheetName val="Rate Design"/>
      <sheetName val="DSM-Combined"/>
      <sheetName val="DSM-191"/>
      <sheetName val="DSM-192"/>
      <sheetName val="Decoupling"/>
      <sheetName val="D-R"/>
      <sheetName val="D-C"/>
      <sheetName val="D-I"/>
      <sheetName val="D-T"/>
      <sheetName val="FullSPRD"/>
      <sheetName val="AllowSPD"/>
      <sheetName val="DSM2"/>
      <sheetName val="Decoupling S"/>
      <sheetName val="Table 1"/>
      <sheetName val="Sch 4"/>
      <sheetName val="Sch 25"/>
      <sheetName val="Sch 27"/>
      <sheetName val="Sch 48T"/>
      <sheetName val="Sch 41"/>
      <sheetName val="Sch 47T"/>
      <sheetName val="Sch 6"/>
      <sheetName val="Sch 15"/>
      <sheetName val="Sch 50"/>
      <sheetName val="Sch 51"/>
      <sheetName val="Sch 52"/>
      <sheetName val="Sch 53"/>
      <sheetName val="Sch 5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J21">
            <v>0</v>
          </cell>
        </row>
        <row r="22">
          <cell r="J22">
            <v>1056426642</v>
          </cell>
        </row>
        <row r="23"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/>
      <sheetData sheetId="5"/>
      <sheetData sheetId="6"/>
      <sheetData sheetId="7"/>
      <sheetData sheetId="8">
        <row r="23">
          <cell r="D23">
            <v>0.59916000000000003</v>
          </cell>
        </row>
      </sheetData>
      <sheetData sheetId="9"/>
      <sheetData sheetId="10">
        <row r="23">
          <cell r="D23">
            <v>0.59916000000000003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Allocation Factors"/>
      <sheetName val="Public Benefits"/>
      <sheetName val="Sch 1- Rate Base (2)"/>
      <sheetName val="Sch 1A - Cash Working Capital"/>
      <sheetName val="Sch 2 -Weighted Cost of Capital"/>
      <sheetName val="Sch 3 - Expenses"/>
      <sheetName val="Sch 3A - Taxes"/>
      <sheetName val="Sch 3B - Other Items "/>
      <sheetName val="Ratios"/>
      <sheetName val="Average System Cost"/>
      <sheetName val="TOTAL WMM"/>
      <sheetName val="Tax Detail Total"/>
      <sheetName val="Other Def Credits &amp; Reg Liab"/>
      <sheetName val="Other Reg Asst &amp; Misc Def Debit"/>
      <sheetName val="110-111 Bal Sht Assets &amp; Debits"/>
      <sheetName val="112-113 Bal Sht Liablts &amp; Crdts"/>
      <sheetName val="114-117 Statement of Income"/>
      <sheetName val="200 Utly Plnt Dep, Amort, Depl"/>
      <sheetName val="205-207 Elect Plnt-In-Service"/>
      <sheetName val="219 Accum Prov for Depr of E Pl"/>
      <sheetName val="232 Other Reg Assets"/>
      <sheetName val="233 Misc Deferred Debit"/>
      <sheetName val="257 Long-Term Debt"/>
      <sheetName val="262 Taxes"/>
      <sheetName val="269 Other Deferred Credits"/>
      <sheetName val="278 Other Reg Liabilities"/>
      <sheetName val="300-301 Elect Oper Revenues"/>
      <sheetName val="Wheeling"/>
      <sheetName val="310-311 Sales for Resale"/>
      <sheetName val="320-323 Electric O&amp;M"/>
      <sheetName val="Purch Power"/>
      <sheetName val="336 Elec Plnt Depr &amp; Amort"/>
      <sheetName val="Retail Sales"/>
      <sheetName val="Salaries"/>
      <sheetName val="354 Labor"/>
      <sheetName val="Allocation Factors (2)"/>
      <sheetName val="Tax detail States"/>
      <sheetName val="Pacific Total "/>
    </sheetNames>
    <sheetDataSet>
      <sheetData sheetId="0"/>
      <sheetData sheetId="1">
        <row r="9">
          <cell r="A9" t="str">
            <v>BADDEBT</v>
          </cell>
          <cell r="B9">
            <v>0.35141439395553692</v>
          </cell>
          <cell r="C9">
            <v>0.11484572755151312</v>
          </cell>
          <cell r="D9">
            <v>3.2883034197675104E-2</v>
          </cell>
        </row>
        <row r="10">
          <cell r="A10" t="str">
            <v>CIAC</v>
          </cell>
          <cell r="B10">
            <v>0.30624652604495922</v>
          </cell>
          <cell r="C10">
            <v>7.0800777882893337E-2</v>
          </cell>
          <cell r="D10">
            <v>4.5163203238062999E-2</v>
          </cell>
        </row>
        <row r="11">
          <cell r="A11" t="str">
            <v>CN</v>
          </cell>
          <cell r="B11">
            <v>0.32667535775829776</v>
          </cell>
          <cell r="C11">
            <v>7.4395144976399194E-2</v>
          </cell>
          <cell r="D11">
            <v>4.0345845508353941E-2</v>
          </cell>
        </row>
        <row r="12">
          <cell r="A12" t="str">
            <v>CNP</v>
          </cell>
          <cell r="B12">
            <v>0.69581908757344169</v>
          </cell>
          <cell r="C12">
            <v>0.15846178987174347</v>
          </cell>
          <cell r="D12">
            <v>0</v>
          </cell>
        </row>
        <row r="13">
          <cell r="A13" t="str">
            <v>CNU</v>
          </cell>
          <cell r="B13">
            <v>0</v>
          </cell>
          <cell r="C13">
            <v>0</v>
          </cell>
          <cell r="D13">
            <v>8.0088712479237753E-2</v>
          </cell>
        </row>
        <row r="14">
          <cell r="A14" t="str">
            <v>DEP</v>
          </cell>
          <cell r="B14">
            <v>0.53467729444624135</v>
          </cell>
          <cell r="C14">
            <v>0.15951260012332932</v>
          </cell>
          <cell r="D14">
            <v>0</v>
          </cell>
        </row>
        <row r="15">
          <cell r="A15" t="str">
            <v>DEU</v>
          </cell>
          <cell r="B15">
            <v>0</v>
          </cell>
          <cell r="C15">
            <v>0</v>
          </cell>
          <cell r="D15">
            <v>0.13440828536836275</v>
          </cell>
        </row>
        <row r="16">
          <cell r="A16" t="str">
            <v>DEUH</v>
          </cell>
          <cell r="B16">
            <v>0</v>
          </cell>
          <cell r="C16">
            <v>0</v>
          </cell>
          <cell r="D16">
            <v>0.13440828536836275</v>
          </cell>
        </row>
        <row r="17">
          <cell r="A17" t="str">
            <v>DGP</v>
          </cell>
          <cell r="B17">
            <v>0.55774534365141204</v>
          </cell>
          <cell r="C17">
            <v>0.16131555650408205</v>
          </cell>
          <cell r="D17">
            <v>0</v>
          </cell>
        </row>
        <row r="18">
          <cell r="A18" t="str">
            <v>DGU</v>
          </cell>
          <cell r="B18">
            <v>0</v>
          </cell>
          <cell r="C18">
            <v>0</v>
          </cell>
          <cell r="D18">
            <v>0.12942927026274684</v>
          </cell>
        </row>
        <row r="19">
          <cell r="A19" t="str">
            <v>DGUH</v>
          </cell>
          <cell r="B19">
            <v>0</v>
          </cell>
          <cell r="C19">
            <v>0</v>
          </cell>
          <cell r="D19">
            <v>0.12942927026274684</v>
          </cell>
        </row>
        <row r="20">
          <cell r="A20" t="str">
            <v>DITBAL</v>
          </cell>
          <cell r="B20">
            <v>0.27428482654037295</v>
          </cell>
          <cell r="C20">
            <v>6.9203065307797712E-2</v>
          </cell>
          <cell r="D20">
            <v>6.5593176671185624E-2</v>
          </cell>
        </row>
        <row r="21">
          <cell r="A21" t="str">
            <v>DITEXP</v>
          </cell>
          <cell r="B21">
            <v>0.3452290807307869</v>
          </cell>
          <cell r="C21">
            <v>7.7351684311256164E-2</v>
          </cell>
          <cell r="D21">
            <v>4.2384904806221244E-2</v>
          </cell>
        </row>
        <row r="22">
          <cell r="A22" t="str">
            <v>DNPGMP</v>
          </cell>
          <cell r="B22">
            <v>0</v>
          </cell>
          <cell r="C22">
            <v>0</v>
          </cell>
          <cell r="D22">
            <v>0</v>
          </cell>
        </row>
        <row r="23">
          <cell r="A23" t="str">
            <v>DNPGMU</v>
          </cell>
          <cell r="B23">
            <v>0.27285827953685193</v>
          </cell>
          <cell r="C23">
            <v>8.1402995949508353E-2</v>
          </cell>
          <cell r="D23">
            <v>6.5816606084332333E-2</v>
          </cell>
        </row>
        <row r="24">
          <cell r="A24" t="str">
            <v>DNPIP</v>
          </cell>
          <cell r="B24">
            <v>0</v>
          </cell>
          <cell r="C24">
            <v>0</v>
          </cell>
          <cell r="D24">
            <v>0</v>
          </cell>
        </row>
        <row r="25">
          <cell r="A25" t="str">
            <v>DNPIU</v>
          </cell>
          <cell r="B25">
            <v>0</v>
          </cell>
          <cell r="C25">
            <v>0</v>
          </cell>
          <cell r="D25">
            <v>0</v>
          </cell>
        </row>
        <row r="26">
          <cell r="A26" t="str">
            <v>DNPPHP</v>
          </cell>
          <cell r="B26">
            <v>0</v>
          </cell>
          <cell r="C26">
            <v>0</v>
          </cell>
          <cell r="D26">
            <v>0</v>
          </cell>
        </row>
        <row r="27">
          <cell r="A27" t="str">
            <v>DNPPHU</v>
          </cell>
          <cell r="B27">
            <v>0</v>
          </cell>
          <cell r="C27">
            <v>0</v>
          </cell>
          <cell r="D27">
            <v>0</v>
          </cell>
        </row>
        <row r="28">
          <cell r="A28" t="str">
            <v>DNPPSP</v>
          </cell>
          <cell r="B28">
            <v>0</v>
          </cell>
          <cell r="C28">
            <v>0</v>
          </cell>
          <cell r="D28">
            <v>0</v>
          </cell>
        </row>
        <row r="29">
          <cell r="A29" t="str">
            <v>DNPPSU</v>
          </cell>
          <cell r="B29">
            <v>0</v>
          </cell>
          <cell r="C29">
            <v>0</v>
          </cell>
          <cell r="D29">
            <v>0</v>
          </cell>
        </row>
        <row r="30">
          <cell r="A30" t="str">
            <v>DONOTUSE</v>
          </cell>
          <cell r="B30">
            <v>0</v>
          </cell>
          <cell r="C30">
            <v>0</v>
          </cell>
          <cell r="D30">
            <v>0</v>
          </cell>
        </row>
        <row r="31">
          <cell r="A31" t="str">
            <v>DONOTUSE</v>
          </cell>
          <cell r="B31">
            <v>0</v>
          </cell>
          <cell r="C31">
            <v>0</v>
          </cell>
          <cell r="D31">
            <v>0</v>
          </cell>
        </row>
        <row r="32">
          <cell r="A32" t="str">
            <v>DONOTUSE</v>
          </cell>
          <cell r="B32">
            <v>0</v>
          </cell>
          <cell r="C32">
            <v>0</v>
          </cell>
          <cell r="D32">
            <v>0</v>
          </cell>
        </row>
        <row r="33">
          <cell r="A33" t="str">
            <v>DONOTUSE</v>
          </cell>
          <cell r="B33">
            <v>0</v>
          </cell>
          <cell r="C33">
            <v>0</v>
          </cell>
          <cell r="D33">
            <v>0</v>
          </cell>
        </row>
        <row r="34">
          <cell r="A34" t="str">
            <v>DONOTUSE</v>
          </cell>
          <cell r="B34">
            <v>0</v>
          </cell>
          <cell r="C34">
            <v>0</v>
          </cell>
          <cell r="D34">
            <v>0</v>
          </cell>
        </row>
        <row r="35">
          <cell r="A35" t="str">
            <v>DONOTUSE</v>
          </cell>
          <cell r="B35">
            <v>0</v>
          </cell>
          <cell r="C35">
            <v>0</v>
          </cell>
          <cell r="D35">
            <v>0</v>
          </cell>
        </row>
        <row r="36">
          <cell r="A36" t="str">
            <v>DOP</v>
          </cell>
          <cell r="B36">
            <v>0</v>
          </cell>
          <cell r="C36">
            <v>0</v>
          </cell>
          <cell r="D36">
            <v>0</v>
          </cell>
        </row>
        <row r="37">
          <cell r="A37" t="str">
            <v>DOU</v>
          </cell>
          <cell r="B37">
            <v>0</v>
          </cell>
          <cell r="C37">
            <v>0</v>
          </cell>
          <cell r="D37">
            <v>0</v>
          </cell>
        </row>
        <row r="38">
          <cell r="A38" t="str">
            <v>EXCTAX</v>
          </cell>
          <cell r="B38">
            <v>0.42290748680235485</v>
          </cell>
          <cell r="C38">
            <v>8.7753815778953248E-2</v>
          </cell>
          <cell r="D38">
            <v>2.1853622934589867E-2</v>
          </cell>
        </row>
        <row r="39">
          <cell r="A39" t="str">
            <v>GPS</v>
          </cell>
          <cell r="B39">
            <v>0.29861165374396953</v>
          </cell>
          <cell r="C39">
            <v>8.0550373122060467E-2</v>
          </cell>
          <cell r="D39">
            <v>5.8734926793188202E-2</v>
          </cell>
        </row>
        <row r="40">
          <cell r="A40" t="str">
            <v>IBT</v>
          </cell>
          <cell r="B40">
            <v>0.42282495592392177</v>
          </cell>
          <cell r="C40">
            <v>8.7320036096678905E-2</v>
          </cell>
          <cell r="D40">
            <v>2.2090755419769632E-2</v>
          </cell>
        </row>
        <row r="41">
          <cell r="A41" t="str">
            <v>IDSIT</v>
          </cell>
          <cell r="B41">
            <v>0</v>
          </cell>
          <cell r="C41">
            <v>0</v>
          </cell>
          <cell r="D41">
            <v>1</v>
          </cell>
        </row>
        <row r="42">
          <cell r="A42" t="str">
            <v>INT</v>
          </cell>
          <cell r="B42">
            <v>0.29380632043695454</v>
          </cell>
          <cell r="C42">
            <v>7.895010834108844E-2</v>
          </cell>
          <cell r="D42">
            <v>5.7129682322204854E-2</v>
          </cell>
        </row>
        <row r="43">
          <cell r="A43" t="str">
            <v>ITC84</v>
          </cell>
          <cell r="B43">
            <v>0.70975999999999995</v>
          </cell>
          <cell r="C43">
            <v>0.14180000000000001</v>
          </cell>
          <cell r="D43">
            <v>0</v>
          </cell>
        </row>
        <row r="44">
          <cell r="A44" t="str">
            <v>ITC85</v>
          </cell>
          <cell r="B44">
            <v>0.67689999999999995</v>
          </cell>
          <cell r="C44">
            <v>0.1336</v>
          </cell>
          <cell r="D44">
            <v>0</v>
          </cell>
        </row>
        <row r="45">
          <cell r="A45" t="str">
            <v>ITC86</v>
          </cell>
          <cell r="B45">
            <v>0.64607999999999999</v>
          </cell>
          <cell r="C45">
            <v>0.13125999999999999</v>
          </cell>
          <cell r="D45">
            <v>0</v>
          </cell>
        </row>
        <row r="46">
          <cell r="A46" t="str">
            <v>ITC88</v>
          </cell>
          <cell r="B46">
            <v>0.61199999999999999</v>
          </cell>
          <cell r="C46">
            <v>0.14960000000000001</v>
          </cell>
          <cell r="D46">
            <v>0</v>
          </cell>
        </row>
        <row r="47">
          <cell r="A47" t="str">
            <v>ITC89</v>
          </cell>
          <cell r="B47">
            <v>0.563558</v>
          </cell>
          <cell r="C47">
            <v>0.15268799999999999</v>
          </cell>
          <cell r="D47">
            <v>0</v>
          </cell>
        </row>
        <row r="48">
          <cell r="A48" t="str">
            <v>ITC90</v>
          </cell>
          <cell r="B48">
            <v>0.159356</v>
          </cell>
          <cell r="C48">
            <v>3.9132E-2</v>
          </cell>
          <cell r="D48">
            <v>0.13981499999999999</v>
          </cell>
        </row>
        <row r="49">
          <cell r="A49" t="str">
            <v>MC</v>
          </cell>
          <cell r="B49">
            <v>0.71497865636912872</v>
          </cell>
          <cell r="C49">
            <v>0.1032375509225131</v>
          </cell>
          <cell r="D49">
            <v>1.8159459280526591E-2</v>
          </cell>
        </row>
        <row r="50">
          <cell r="A50" t="str">
            <v>NUTIL</v>
          </cell>
          <cell r="B50">
            <v>0</v>
          </cell>
          <cell r="C50">
            <v>0</v>
          </cell>
          <cell r="D50">
            <v>0</v>
          </cell>
        </row>
        <row r="51">
          <cell r="A51" t="str">
            <v>OPRV-ID</v>
          </cell>
          <cell r="B51">
            <v>0</v>
          </cell>
          <cell r="C51">
            <v>0</v>
          </cell>
          <cell r="D51">
            <v>0</v>
          </cell>
        </row>
        <row r="52">
          <cell r="A52" t="str">
            <v>OPRVWY</v>
          </cell>
          <cell r="B52">
            <v>0</v>
          </cell>
          <cell r="C52">
            <v>0</v>
          </cell>
          <cell r="D52">
            <v>0</v>
          </cell>
        </row>
        <row r="53">
          <cell r="A53" t="str">
            <v>OTHER</v>
          </cell>
          <cell r="B53">
            <v>0</v>
          </cell>
          <cell r="C53">
            <v>0</v>
          </cell>
          <cell r="D53">
            <v>0</v>
          </cell>
        </row>
        <row r="54">
          <cell r="A54" t="str">
            <v>SC</v>
          </cell>
          <cell r="B54">
            <v>0.29035869106401047</v>
          </cell>
          <cell r="C54">
            <v>8.3151606940437092E-2</v>
          </cell>
          <cell r="D54">
            <v>6.2147118087711326E-2</v>
          </cell>
        </row>
        <row r="55">
          <cell r="A55" t="str">
            <v>SCHMAEXP</v>
          </cell>
          <cell r="B55">
            <v>0.26929706664104008</v>
          </cell>
          <cell r="C55">
            <v>7.0739761934206044E-2</v>
          </cell>
          <cell r="D55">
            <v>5.0915109018580186E-2</v>
          </cell>
        </row>
        <row r="56">
          <cell r="A56" t="str">
            <v>SCHMDEXP</v>
          </cell>
          <cell r="B56">
            <v>0.30583135944598916</v>
          </cell>
          <cell r="C56">
            <v>8.3010078293539152E-2</v>
          </cell>
          <cell r="D56">
            <v>5.8550166140093549E-2</v>
          </cell>
        </row>
        <row r="57">
          <cell r="A57" t="str">
            <v>SE</v>
          </cell>
          <cell r="B57">
            <v>0.27285827953685193</v>
          </cell>
          <cell r="C57">
            <v>8.1402995949508367E-2</v>
          </cell>
          <cell r="D57">
            <v>6.5816606084332333E-2</v>
          </cell>
        </row>
        <row r="58">
          <cell r="A58" t="str">
            <v>SE-P</v>
          </cell>
          <cell r="B58">
            <v>0.27285827953685193</v>
          </cell>
          <cell r="C58">
            <v>8.1402995949508367E-2</v>
          </cell>
          <cell r="D58">
            <v>6.5816606084332333E-2</v>
          </cell>
        </row>
        <row r="59">
          <cell r="A59" t="str">
            <v>SE-U</v>
          </cell>
          <cell r="B59">
            <v>0.27285827953685193</v>
          </cell>
          <cell r="C59">
            <v>8.1402995949508367E-2</v>
          </cell>
          <cell r="D59">
            <v>6.5816606084332333E-2</v>
          </cell>
        </row>
        <row r="60">
          <cell r="A60" t="str">
            <v>SG</v>
          </cell>
          <cell r="B60">
            <v>0.2859835881822208</v>
          </cell>
          <cell r="C60">
            <v>8.27144541927049E-2</v>
          </cell>
          <cell r="D60">
            <v>6.306449008686657E-2</v>
          </cell>
        </row>
        <row r="61">
          <cell r="A61" t="str">
            <v>SGCT</v>
          </cell>
          <cell r="B61">
            <v>0.28711190622629268</v>
          </cell>
          <cell r="C61">
            <v>8.3040795336140449E-2</v>
          </cell>
          <cell r="D61">
            <v>6.3313304372180954E-2</v>
          </cell>
        </row>
        <row r="62">
          <cell r="A62" t="str">
            <v>SG-P</v>
          </cell>
          <cell r="B62">
            <v>0.2859835881822208</v>
          </cell>
          <cell r="C62">
            <v>8.27144541927049E-2</v>
          </cell>
          <cell r="D62">
            <v>6.306449008686657E-2</v>
          </cell>
        </row>
        <row r="63">
          <cell r="A63" t="str">
            <v>SGPP</v>
          </cell>
          <cell r="B63">
            <v>0</v>
          </cell>
          <cell r="C63">
            <v>0</v>
          </cell>
          <cell r="D63">
            <v>0</v>
          </cell>
        </row>
        <row r="64">
          <cell r="A64" t="str">
            <v>SGPU</v>
          </cell>
          <cell r="B64">
            <v>0</v>
          </cell>
          <cell r="C64">
            <v>0</v>
          </cell>
          <cell r="D64">
            <v>0</v>
          </cell>
        </row>
        <row r="65">
          <cell r="A65" t="str">
            <v>SG-U</v>
          </cell>
          <cell r="B65">
            <v>0.2859835881822208</v>
          </cell>
          <cell r="C65">
            <v>8.27144541927049E-2</v>
          </cell>
          <cell r="D65">
            <v>6.306449008686657E-2</v>
          </cell>
        </row>
        <row r="66">
          <cell r="A66" t="str">
            <v>SNP</v>
          </cell>
          <cell r="B66">
            <v>0.29380632043695454</v>
          </cell>
          <cell r="C66">
            <v>7.895010834108844E-2</v>
          </cell>
          <cell r="D66">
            <v>5.7129682322204854E-2</v>
          </cell>
        </row>
        <row r="67">
          <cell r="A67" t="str">
            <v>SNPD</v>
          </cell>
          <cell r="B67">
            <v>0.30624652604495922</v>
          </cell>
          <cell r="C67">
            <v>7.0800777882893337E-2</v>
          </cell>
          <cell r="D67">
            <v>4.5163203238062999E-2</v>
          </cell>
        </row>
        <row r="68">
          <cell r="A68" t="str">
            <v>SNPG</v>
          </cell>
          <cell r="B68">
            <v>0.30042424823219444</v>
          </cell>
          <cell r="C68">
            <v>8.6851089518894448E-2</v>
          </cell>
          <cell r="D68">
            <v>6.3593059763587589E-2</v>
          </cell>
        </row>
        <row r="69">
          <cell r="A69" t="str">
            <v>SNPI</v>
          </cell>
          <cell r="B69">
            <v>0.29576811465760816</v>
          </cell>
          <cell r="C69">
            <v>8.0055655096684553E-2</v>
          </cell>
          <cell r="D69">
            <v>6.0236183083205302E-2</v>
          </cell>
        </row>
        <row r="70">
          <cell r="A70" t="str">
            <v>SNPP</v>
          </cell>
          <cell r="B70">
            <v>0.2859137864796093</v>
          </cell>
          <cell r="C70">
            <v>8.2729870920776397E-2</v>
          </cell>
          <cell r="D70">
            <v>6.3106251952743081E-2</v>
          </cell>
        </row>
        <row r="71">
          <cell r="A71" t="str">
            <v>SNPPH</v>
          </cell>
          <cell r="B71">
            <v>0.28598358818222103</v>
          </cell>
          <cell r="C71">
            <v>8.2714454192704928E-2</v>
          </cell>
          <cell r="D71">
            <v>6.3064490086866598E-2</v>
          </cell>
        </row>
        <row r="72">
          <cell r="A72" t="str">
            <v>SNPPH-P</v>
          </cell>
          <cell r="B72">
            <v>0.28598358818222103</v>
          </cell>
          <cell r="C72">
            <v>8.2714454192704928E-2</v>
          </cell>
          <cell r="D72">
            <v>6.3064490086866598E-2</v>
          </cell>
        </row>
        <row r="73">
          <cell r="A73" t="str">
            <v>SNPPH-U</v>
          </cell>
          <cell r="B73">
            <v>0.28598358818222103</v>
          </cell>
          <cell r="C73">
            <v>8.2714454192704928E-2</v>
          </cell>
          <cell r="D73">
            <v>6.3064490086866598E-2</v>
          </cell>
        </row>
        <row r="74">
          <cell r="A74" t="str">
            <v>SNPPN</v>
          </cell>
          <cell r="B74">
            <v>0.2859835881822208</v>
          </cell>
          <cell r="C74">
            <v>8.27144541927049E-2</v>
          </cell>
          <cell r="D74">
            <v>6.3064490086866556E-2</v>
          </cell>
        </row>
        <row r="75">
          <cell r="A75" t="str">
            <v>SNPPO</v>
          </cell>
          <cell r="B75">
            <v>0.28335272839776071</v>
          </cell>
          <cell r="C75">
            <v>8.2280110665311504E-2</v>
          </cell>
          <cell r="D75">
            <v>6.4693047353028194E-2</v>
          </cell>
        </row>
        <row r="76">
          <cell r="A76" t="str">
            <v>SNPPS</v>
          </cell>
          <cell r="B76">
            <v>0.28653733773461293</v>
          </cell>
          <cell r="C76">
            <v>8.2842984711251705E-2</v>
          </cell>
          <cell r="D76">
            <v>6.2719714593831535E-2</v>
          </cell>
        </row>
        <row r="77">
          <cell r="A77" t="str">
            <v>SNPT</v>
          </cell>
          <cell r="B77">
            <v>0.2859835881822208</v>
          </cell>
          <cell r="C77">
            <v>8.2714454192704914E-2</v>
          </cell>
          <cell r="D77">
            <v>6.3064490086866598E-2</v>
          </cell>
        </row>
        <row r="78">
          <cell r="A78" t="str">
            <v>SO</v>
          </cell>
          <cell r="B78">
            <v>0.29861165374396953</v>
          </cell>
          <cell r="C78">
            <v>8.0550373122060467E-2</v>
          </cell>
          <cell r="D78">
            <v>5.8734926793188209E-2</v>
          </cell>
        </row>
        <row r="79">
          <cell r="A79" t="str">
            <v>SO-P</v>
          </cell>
          <cell r="B79">
            <v>0.29861165374396953</v>
          </cell>
          <cell r="C79">
            <v>8.0550373122060467E-2</v>
          </cell>
          <cell r="D79">
            <v>5.8734926793188209E-2</v>
          </cell>
        </row>
        <row r="80">
          <cell r="A80" t="str">
            <v>SO-U</v>
          </cell>
          <cell r="B80">
            <v>0.29861165374396953</v>
          </cell>
          <cell r="C80">
            <v>8.0550373122060467E-2</v>
          </cell>
          <cell r="D80">
            <v>5.8734926793188209E-2</v>
          </cell>
        </row>
        <row r="81">
          <cell r="A81" t="str">
            <v>SSCCH</v>
          </cell>
          <cell r="B81">
            <v>0.29839826297906136</v>
          </cell>
          <cell r="C81">
            <v>8.4840163724139772E-2</v>
          </cell>
          <cell r="D81">
            <v>5.7429621760424925E-2</v>
          </cell>
        </row>
        <row r="82">
          <cell r="A82" t="str">
            <v>SSCCT</v>
          </cell>
          <cell r="B82">
            <v>0.26816133527730995</v>
          </cell>
          <cell r="C82">
            <v>7.9972983458246286E-2</v>
          </cell>
          <cell r="D82">
            <v>7.4652760445047067E-2</v>
          </cell>
        </row>
        <row r="83">
          <cell r="A83" t="str">
            <v>SSCP</v>
          </cell>
          <cell r="B83">
            <v>0.26456035856696852</v>
          </cell>
          <cell r="C83">
            <v>8.0220138380570558E-2</v>
          </cell>
          <cell r="D83">
            <v>7.1732040034333561E-2</v>
          </cell>
        </row>
        <row r="84">
          <cell r="A84" t="str">
            <v>SSECH</v>
          </cell>
          <cell r="B84">
            <v>0.27912490257653538</v>
          </cell>
          <cell r="C84">
            <v>8.3390050667640464E-2</v>
          </cell>
          <cell r="D84">
            <v>6.1050578355300263E-2</v>
          </cell>
        </row>
        <row r="85">
          <cell r="A85" t="str">
            <v>SSECT</v>
          </cell>
          <cell r="B85">
            <v>0.25075183369878429</v>
          </cell>
          <cell r="C85">
            <v>7.6295126990200912E-2</v>
          </cell>
          <cell r="D85">
            <v>8.3205914996410904E-2</v>
          </cell>
        </row>
        <row r="86">
          <cell r="A86" t="str">
            <v>SSEP</v>
          </cell>
          <cell r="B86">
            <v>0.25482291554073899</v>
          </cell>
          <cell r="C86">
            <v>7.7187417938853878E-2</v>
          </cell>
          <cell r="D86">
            <v>7.8762440909442441E-2</v>
          </cell>
        </row>
        <row r="87">
          <cell r="A87" t="str">
            <v>SSGC</v>
          </cell>
          <cell r="B87">
            <v>0.26212599781041113</v>
          </cell>
          <cell r="C87">
            <v>7.9461958270141381E-2</v>
          </cell>
          <cell r="D87">
            <v>7.3489640253110777E-2</v>
          </cell>
        </row>
        <row r="88">
          <cell r="A88" t="str">
            <v>SSGCH</v>
          </cell>
          <cell r="B88">
            <v>0.29357992287842988</v>
          </cell>
          <cell r="C88">
            <v>8.4477635460014938E-2</v>
          </cell>
          <cell r="D88">
            <v>5.8334860909143756E-2</v>
          </cell>
        </row>
        <row r="89">
          <cell r="A89" t="str">
            <v>SSGCT</v>
          </cell>
          <cell r="B89">
            <v>0.2638089598826785</v>
          </cell>
          <cell r="C89">
            <v>7.9053519341234946E-2</v>
          </cell>
          <cell r="D89">
            <v>7.679104908288803E-2</v>
          </cell>
        </row>
        <row r="90">
          <cell r="A90" t="str">
            <v>TAXDEPR</v>
          </cell>
          <cell r="B90">
            <v>0.30583135944598916</v>
          </cell>
          <cell r="C90">
            <v>8.3010078293539152E-2</v>
          </cell>
          <cell r="D90">
            <v>5.8550166140093549E-2</v>
          </cell>
        </row>
        <row r="91">
          <cell r="A91" t="str">
            <v>TROJD</v>
          </cell>
          <cell r="B91">
            <v>0.28363760182231784</v>
          </cell>
          <cell r="C91">
            <v>8.2480047274494497E-2</v>
          </cell>
          <cell r="D91">
            <v>6.3556396735721152E-2</v>
          </cell>
        </row>
        <row r="92">
          <cell r="A92" t="str">
            <v>TROJP</v>
          </cell>
          <cell r="B92">
            <v>0.28398975334932469</v>
          </cell>
          <cell r="C92">
            <v>8.2515233648805794E-2</v>
          </cell>
          <cell r="D92">
            <v>6.3482557569177089E-2</v>
          </cell>
        </row>
        <row r="93">
          <cell r="A93" t="str">
            <v>WBTAX</v>
          </cell>
          <cell r="B93">
            <v>0</v>
          </cell>
          <cell r="C93">
            <v>1</v>
          </cell>
          <cell r="D93">
            <v>0</v>
          </cell>
        </row>
        <row r="94">
          <cell r="A94" t="str">
            <v>Outr</v>
          </cell>
          <cell r="B94">
            <v>0</v>
          </cell>
          <cell r="C94">
            <v>0</v>
          </cell>
          <cell r="D94">
            <v>0</v>
          </cell>
        </row>
        <row r="95">
          <cell r="A95" t="str">
            <v>xIDA</v>
          </cell>
          <cell r="B95">
            <v>0</v>
          </cell>
          <cell r="C95">
            <v>0</v>
          </cell>
          <cell r="D95">
            <v>1</v>
          </cell>
        </row>
        <row r="96">
          <cell r="A96" t="str">
            <v>xORE</v>
          </cell>
          <cell r="B96">
            <v>1</v>
          </cell>
          <cell r="C96">
            <v>0</v>
          </cell>
          <cell r="D96">
            <v>0</v>
          </cell>
        </row>
        <row r="97">
          <cell r="A97" t="str">
            <v>xWash</v>
          </cell>
          <cell r="B97">
            <v>0</v>
          </cell>
          <cell r="C97">
            <v>1</v>
          </cell>
          <cell r="D9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SAPCHKREQ"/>
      <sheetName val="Macros"/>
      <sheetName val="E220"/>
      <sheetName val="E220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66"/>
  <sheetViews>
    <sheetView tabSelected="1" zoomScaleNormal="100" workbookViewId="0">
      <selection activeCell="D16" sqref="D16"/>
    </sheetView>
  </sheetViews>
  <sheetFormatPr defaultRowHeight="12.75"/>
  <cols>
    <col min="1" max="1" width="2" style="6" customWidth="1"/>
    <col min="2" max="2" width="21.7109375" style="6" customWidth="1"/>
    <col min="3" max="5" width="15.7109375" style="6" customWidth="1"/>
    <col min="6" max="6" width="15.7109375" style="6" hidden="1" customWidth="1"/>
    <col min="7" max="11" width="15.7109375" style="6" customWidth="1"/>
    <col min="12" max="12" width="2.140625" style="6" customWidth="1"/>
    <col min="13" max="13" width="14.85546875" style="6" hidden="1" customWidth="1"/>
    <col min="14" max="14" width="2.28515625" style="6" hidden="1" customWidth="1"/>
    <col min="15" max="18" width="10.7109375" style="6" hidden="1" customWidth="1"/>
    <col min="19" max="19" width="5.7109375" style="6" hidden="1" customWidth="1"/>
    <col min="20" max="20" width="9.7109375" style="6" customWidth="1"/>
    <col min="21" max="21" width="10.28515625" style="6" bestFit="1" customWidth="1"/>
    <col min="22" max="16384" width="9.140625" style="6"/>
  </cols>
  <sheetData>
    <row r="1" spans="1:21" s="3" customFormat="1" ht="12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1" ht="12.75" customHeight="1">
      <c r="A2" s="4" t="s">
        <v>1</v>
      </c>
      <c r="B2" s="1"/>
      <c r="C2" s="1"/>
      <c r="D2" s="1"/>
      <c r="E2" s="1"/>
      <c r="F2" s="1"/>
      <c r="G2" s="1"/>
      <c r="H2" s="1"/>
      <c r="I2" s="1"/>
      <c r="J2" s="1"/>
      <c r="K2" s="2"/>
      <c r="L2" s="2"/>
      <c r="M2" s="2"/>
      <c r="N2" s="2"/>
      <c r="O2" s="5"/>
      <c r="P2" s="5"/>
      <c r="Q2" s="5"/>
      <c r="R2" s="5"/>
      <c r="S2" s="5"/>
    </row>
    <row r="3" spans="1:21" ht="12.75" customHeight="1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2"/>
      <c r="L3" s="2"/>
      <c r="M3" s="2"/>
      <c r="N3" s="2"/>
      <c r="O3" s="5"/>
      <c r="P3" s="5"/>
      <c r="Q3" s="5"/>
      <c r="R3" s="5"/>
      <c r="S3" s="5"/>
    </row>
    <row r="4" spans="1:21" ht="12.75" customHeight="1">
      <c r="A4" s="7"/>
      <c r="B4" s="7"/>
      <c r="C4" s="7"/>
      <c r="D4" s="7"/>
      <c r="E4" s="7"/>
      <c r="F4" s="7"/>
      <c r="G4" s="7"/>
      <c r="H4" s="7"/>
      <c r="I4" s="7"/>
      <c r="J4" s="7"/>
      <c r="K4" s="2"/>
      <c r="L4" s="2"/>
      <c r="M4" s="2"/>
      <c r="N4" s="2"/>
      <c r="O4" s="5"/>
      <c r="P4" s="5"/>
      <c r="Q4" s="5"/>
      <c r="R4" s="5"/>
      <c r="S4" s="5"/>
    </row>
    <row r="5" spans="1:21" s="14" customFormat="1" ht="12.75" customHeight="1">
      <c r="A5" s="8" t="s">
        <v>3</v>
      </c>
      <c r="B5" s="9"/>
      <c r="C5" s="10"/>
      <c r="D5" s="11"/>
      <c r="E5" s="11"/>
      <c r="F5" s="12"/>
      <c r="G5" s="11"/>
      <c r="H5" s="9"/>
      <c r="I5" s="13"/>
      <c r="J5" s="11"/>
      <c r="K5" s="2"/>
      <c r="L5" s="2"/>
      <c r="M5" s="2"/>
      <c r="N5" s="2"/>
      <c r="O5" s="5"/>
      <c r="P5" s="5"/>
      <c r="Q5" s="5"/>
      <c r="R5" s="5"/>
      <c r="S5" s="5"/>
    </row>
    <row r="6" spans="1:21" s="25" customFormat="1" ht="12.75" customHeight="1">
      <c r="A6" s="15"/>
      <c r="B6" s="16"/>
      <c r="C6" s="17"/>
      <c r="D6" s="18" t="s">
        <v>4</v>
      </c>
      <c r="E6" s="19"/>
      <c r="F6" s="21"/>
      <c r="G6" s="21"/>
      <c r="H6" s="21"/>
      <c r="I6" s="20" t="s">
        <v>5</v>
      </c>
      <c r="J6" s="22"/>
      <c r="K6" s="2"/>
      <c r="L6" s="2"/>
      <c r="M6" s="2"/>
      <c r="N6" s="2"/>
      <c r="O6" s="23" t="s">
        <v>6</v>
      </c>
      <c r="P6" s="24"/>
      <c r="Q6" s="24"/>
      <c r="R6" s="24"/>
      <c r="S6" s="5"/>
    </row>
    <row r="7" spans="1:21" s="25" customFormat="1" ht="12.75" customHeight="1">
      <c r="A7" s="15"/>
      <c r="B7" s="26"/>
      <c r="C7" s="27" t="s">
        <v>7</v>
      </c>
      <c r="D7" s="28" t="s">
        <v>8</v>
      </c>
      <c r="E7" s="29" t="s">
        <v>9</v>
      </c>
      <c r="F7" s="30" t="s">
        <v>10</v>
      </c>
      <c r="G7" s="30" t="s">
        <v>11</v>
      </c>
      <c r="H7" s="31" t="s">
        <v>9</v>
      </c>
      <c r="I7" s="32" t="s">
        <v>12</v>
      </c>
      <c r="J7" s="33" t="s">
        <v>13</v>
      </c>
      <c r="K7" s="2"/>
      <c r="L7" s="2"/>
      <c r="M7" s="2"/>
      <c r="N7" s="2"/>
      <c r="O7" s="5" t="s">
        <v>11</v>
      </c>
      <c r="P7" s="5" t="s">
        <v>9</v>
      </c>
      <c r="Q7" s="5" t="s">
        <v>12</v>
      </c>
      <c r="R7" s="5" t="s">
        <v>14</v>
      </c>
      <c r="S7" s="5"/>
    </row>
    <row r="8" spans="1:21" s="25" customFormat="1" ht="12.75" customHeight="1">
      <c r="A8" s="15"/>
      <c r="B8" s="34" t="s">
        <v>15</v>
      </c>
      <c r="C8" s="35" t="s">
        <v>16</v>
      </c>
      <c r="D8" s="36" t="s">
        <v>17</v>
      </c>
      <c r="E8" s="37" t="s">
        <v>18</v>
      </c>
      <c r="F8" s="38" t="s">
        <v>19</v>
      </c>
      <c r="G8" s="39" t="s">
        <v>20</v>
      </c>
      <c r="H8" s="37" t="s">
        <v>18</v>
      </c>
      <c r="I8" s="40" t="s">
        <v>21</v>
      </c>
      <c r="J8" s="41" t="s">
        <v>20</v>
      </c>
      <c r="K8" s="2"/>
      <c r="L8" s="2"/>
      <c r="M8" s="2"/>
      <c r="N8" s="2"/>
      <c r="O8" s="42" t="s">
        <v>20</v>
      </c>
      <c r="P8" s="5" t="s">
        <v>18</v>
      </c>
      <c r="Q8" s="5" t="s">
        <v>22</v>
      </c>
      <c r="R8" s="42" t="s">
        <v>20</v>
      </c>
      <c r="S8" s="5"/>
    </row>
    <row r="9" spans="1:21" ht="12.75" customHeight="1">
      <c r="B9" s="43"/>
      <c r="C9" s="44"/>
      <c r="D9" s="45"/>
      <c r="E9" s="46"/>
      <c r="F9" s="47"/>
      <c r="G9" s="47"/>
      <c r="H9" s="48"/>
      <c r="I9" s="45"/>
      <c r="J9" s="49"/>
      <c r="K9" s="2"/>
      <c r="L9" s="2"/>
      <c r="M9" s="2"/>
      <c r="N9" s="2"/>
      <c r="O9" s="42"/>
      <c r="P9" s="50"/>
      <c r="Q9" s="42"/>
      <c r="R9" s="42"/>
      <c r="S9" s="5"/>
      <c r="T9" s="25"/>
      <c r="U9" s="25"/>
    </row>
    <row r="10" spans="1:21" ht="12.75" customHeight="1">
      <c r="B10" s="51" t="s">
        <v>23</v>
      </c>
      <c r="C10" s="44">
        <f>G57</f>
        <v>6221377730.0377998</v>
      </c>
      <c r="D10" s="45">
        <f>H57*$D$16</f>
        <v>58916715.002147712</v>
      </c>
      <c r="E10" s="52">
        <f>D10/C10*100</f>
        <v>0.94700430609908881</v>
      </c>
      <c r="F10" s="53">
        <f>H57*$F$16</f>
        <v>0</v>
      </c>
      <c r="G10" s="47">
        <f>D10+F10</f>
        <v>58916715.002147712</v>
      </c>
      <c r="H10" s="52">
        <f>G10/C10*100</f>
        <v>0.94700430609908881</v>
      </c>
      <c r="I10" s="126">
        <f>-7514519.49</f>
        <v>-7514519.4900000002</v>
      </c>
      <c r="J10" s="54">
        <f>G10+I10</f>
        <v>51402195.51214771</v>
      </c>
      <c r="K10" s="2"/>
      <c r="L10" s="2"/>
      <c r="M10" s="42">
        <f>+G10-O10</f>
        <v>34925728.036548391</v>
      </c>
      <c r="N10" s="2"/>
      <c r="O10" s="42">
        <v>23990986.965599317</v>
      </c>
      <c r="P10" s="55">
        <v>0.39258164788671801</v>
      </c>
      <c r="Q10" s="42">
        <v>1447172.3175668605</v>
      </c>
      <c r="R10" s="42">
        <v>25438159.283166178</v>
      </c>
      <c r="S10" s="5"/>
      <c r="T10" s="25"/>
      <c r="U10" s="25"/>
    </row>
    <row r="11" spans="1:21" ht="12.75" customHeight="1">
      <c r="B11" s="51"/>
      <c r="C11" s="44"/>
      <c r="D11" s="45"/>
      <c r="E11" s="52"/>
      <c r="F11" s="53"/>
      <c r="G11" s="47"/>
      <c r="H11" s="52"/>
      <c r="I11" s="126"/>
      <c r="J11" s="49"/>
      <c r="K11" s="2"/>
      <c r="L11" s="2"/>
      <c r="M11" s="2"/>
      <c r="N11" s="2"/>
      <c r="O11" s="42"/>
      <c r="P11" s="55"/>
      <c r="Q11" s="42"/>
      <c r="R11" s="42"/>
      <c r="S11" s="5"/>
      <c r="T11" s="25"/>
      <c r="U11" s="25"/>
    </row>
    <row r="12" spans="1:21" ht="12.75" customHeight="1">
      <c r="B12" s="51" t="s">
        <v>24</v>
      </c>
      <c r="C12" s="44">
        <f>G58</f>
        <v>1850060948.0540996</v>
      </c>
      <c r="D12" s="45">
        <f>H58*$D$16</f>
        <v>17520156.843529951</v>
      </c>
      <c r="E12" s="52">
        <f>D12/C12*100</f>
        <v>0.94700430609908881</v>
      </c>
      <c r="F12" s="53">
        <f>H58*$F$16</f>
        <v>0</v>
      </c>
      <c r="G12" s="47">
        <f>D12+F12</f>
        <v>17520156.843529951</v>
      </c>
      <c r="H12" s="52">
        <f>G12/C12*100</f>
        <v>0.94700430609908881</v>
      </c>
      <c r="I12" s="126">
        <v>395339.91</v>
      </c>
      <c r="J12" s="54">
        <f>G12+I12</f>
        <v>17915496.753529951</v>
      </c>
      <c r="K12" s="2"/>
      <c r="L12" s="2"/>
      <c r="M12" s="42">
        <f>+G12-O12</f>
        <v>9958174.4019467942</v>
      </c>
      <c r="N12" s="2"/>
      <c r="O12" s="42">
        <v>7561982.4415831566</v>
      </c>
      <c r="P12" s="55">
        <v>0.39227062716802991</v>
      </c>
      <c r="Q12" s="42">
        <v>671571.35999999451</v>
      </c>
      <c r="R12" s="42">
        <v>8233553.8015831513</v>
      </c>
      <c r="S12" s="5"/>
      <c r="T12" s="25"/>
      <c r="U12" s="25"/>
    </row>
    <row r="13" spans="1:21" ht="12.75" customHeight="1">
      <c r="B13" s="51"/>
      <c r="C13" s="44"/>
      <c r="D13" s="45"/>
      <c r="E13" s="52"/>
      <c r="F13" s="53"/>
      <c r="G13" s="47"/>
      <c r="H13" s="52"/>
      <c r="I13" s="126"/>
      <c r="J13" s="49"/>
      <c r="K13" s="2"/>
      <c r="L13" s="2"/>
      <c r="M13" s="2"/>
      <c r="N13" s="2"/>
      <c r="O13" s="42"/>
      <c r="P13" s="55"/>
      <c r="Q13" s="42"/>
      <c r="R13" s="42"/>
      <c r="S13" s="5"/>
      <c r="T13" s="25"/>
      <c r="U13" s="25"/>
    </row>
    <row r="14" spans="1:21" ht="12.75" customHeight="1">
      <c r="B14" s="51" t="s">
        <v>25</v>
      </c>
      <c r="C14" s="44">
        <f>G59</f>
        <v>1075721418.4468999</v>
      </c>
      <c r="D14" s="45">
        <f>H59*$D$16</f>
        <v>10187128.154322339</v>
      </c>
      <c r="E14" s="52">
        <f>D14/C14*100</f>
        <v>0.9470043060990887</v>
      </c>
      <c r="F14" s="53">
        <f>H59*$F$16</f>
        <v>0</v>
      </c>
      <c r="G14" s="47">
        <f>D14+F14</f>
        <v>10187128.154322339</v>
      </c>
      <c r="H14" s="52">
        <f>G14/C14*100</f>
        <v>0.9470043060990887</v>
      </c>
      <c r="I14" s="126">
        <v>152589.81</v>
      </c>
      <c r="J14" s="54">
        <f>G14+I14</f>
        <v>10339717.96432234</v>
      </c>
      <c r="K14" s="2"/>
      <c r="L14" s="2"/>
      <c r="M14" s="42">
        <f>+G14-O14</f>
        <v>6999338.8816650352</v>
      </c>
      <c r="N14" s="2"/>
      <c r="O14" s="42">
        <v>3187789.2726573041</v>
      </c>
      <c r="P14" s="55">
        <v>0.26646797365545261</v>
      </c>
      <c r="Q14" s="42">
        <v>168414.85</v>
      </c>
      <c r="R14" s="42">
        <v>3356204.1226573042</v>
      </c>
      <c r="S14" s="5"/>
      <c r="T14" s="25"/>
      <c r="U14" s="25"/>
    </row>
    <row r="15" spans="1:21" ht="12.75" customHeight="1">
      <c r="B15" s="51"/>
      <c r="C15" s="44"/>
      <c r="D15" s="45"/>
      <c r="E15" s="52"/>
      <c r="F15" s="53"/>
      <c r="G15" s="47"/>
      <c r="H15" s="52"/>
      <c r="I15" s="127"/>
      <c r="J15" s="49"/>
      <c r="K15" s="2"/>
      <c r="L15" s="2"/>
      <c r="M15" s="2"/>
      <c r="N15" s="2"/>
      <c r="O15" s="42"/>
      <c r="P15" s="55"/>
      <c r="Q15" s="42"/>
      <c r="R15" s="42"/>
      <c r="S15" s="5"/>
      <c r="T15" s="25"/>
      <c r="U15" s="25"/>
    </row>
    <row r="16" spans="1:21" ht="12.75" customHeight="1">
      <c r="B16" s="56" t="s">
        <v>26</v>
      </c>
      <c r="C16" s="57">
        <f>C10+C12+C14</f>
        <v>9147160096.5387993</v>
      </c>
      <c r="D16" s="58">
        <f>86624000</f>
        <v>86624000</v>
      </c>
      <c r="E16" s="59">
        <f>D16/C16*100</f>
        <v>0.94700430609908881</v>
      </c>
      <c r="F16" s="60">
        <v>0</v>
      </c>
      <c r="G16" s="61">
        <f>D16+F16</f>
        <v>86624000</v>
      </c>
      <c r="H16" s="59">
        <f>G16/C16*100</f>
        <v>0.94700430609908881</v>
      </c>
      <c r="I16" s="128">
        <f>SUM(I10:I14)</f>
        <v>-6966589.7700000005</v>
      </c>
      <c r="J16" s="54">
        <f>SUM(J10:J14)</f>
        <v>79657410.230000004</v>
      </c>
      <c r="K16" s="2"/>
      <c r="L16" s="2"/>
      <c r="M16" s="42">
        <f>+G16-O16</f>
        <v>51883241.320160225</v>
      </c>
      <c r="N16" s="2"/>
      <c r="O16" s="42">
        <v>34740758.679839775</v>
      </c>
      <c r="P16" s="55">
        <v>0.37618006630563461</v>
      </c>
      <c r="Q16" s="42">
        <v>2287158.5275668553</v>
      </c>
      <c r="R16" s="42">
        <v>37027917.207406633</v>
      </c>
      <c r="S16" s="5"/>
      <c r="T16" s="25"/>
      <c r="U16" s="25"/>
    </row>
    <row r="17" spans="1:21" ht="12.75" customHeight="1">
      <c r="A17" s="5"/>
      <c r="B17" s="63" t="s">
        <v>27</v>
      </c>
      <c r="C17" s="64"/>
      <c r="D17" s="65">
        <f>SUM(D10:D14)</f>
        <v>86624000</v>
      </c>
      <c r="E17" s="65"/>
      <c r="F17" s="66">
        <f>SUM(F10:F14)</f>
        <v>0</v>
      </c>
      <c r="G17" s="65">
        <f>SUM(G10:G14)</f>
        <v>86624000</v>
      </c>
      <c r="H17" s="65"/>
      <c r="I17" s="65"/>
      <c r="J17" s="65"/>
      <c r="K17" s="2"/>
      <c r="L17" s="2"/>
      <c r="M17" s="2"/>
      <c r="N17" s="2"/>
      <c r="O17" s="5"/>
      <c r="P17" s="5"/>
      <c r="Q17" s="5"/>
      <c r="R17" s="5"/>
      <c r="S17" s="5"/>
      <c r="T17" s="25"/>
      <c r="U17" s="25"/>
    </row>
    <row r="18" spans="1:21" ht="12.75" customHeight="1">
      <c r="A18" s="5"/>
      <c r="B18" s="63"/>
      <c r="C18" s="64"/>
      <c r="D18" s="65"/>
      <c r="E18" s="65"/>
      <c r="F18" s="66"/>
      <c r="G18" s="65"/>
      <c r="H18" s="65"/>
      <c r="I18" s="65"/>
      <c r="J18" s="65"/>
      <c r="K18" s="2"/>
      <c r="L18" s="2"/>
      <c r="M18" s="2"/>
      <c r="N18" s="2"/>
      <c r="O18" s="5"/>
      <c r="P18" s="5"/>
      <c r="Q18" s="5"/>
      <c r="R18" s="5"/>
      <c r="S18" s="5"/>
      <c r="T18" s="25"/>
      <c r="U18" s="25"/>
    </row>
    <row r="19" spans="1:21" s="14" customFormat="1" ht="12.75" customHeight="1">
      <c r="A19" s="8" t="s">
        <v>28</v>
      </c>
      <c r="B19" s="9"/>
      <c r="C19" s="10"/>
      <c r="D19" s="11"/>
      <c r="E19" s="11"/>
      <c r="F19" s="67"/>
      <c r="G19" s="11"/>
      <c r="H19" s="9"/>
      <c r="I19" s="13"/>
      <c r="J19" s="11"/>
      <c r="K19" s="5"/>
      <c r="L19" s="5"/>
      <c r="M19" s="5"/>
      <c r="N19" s="47"/>
      <c r="O19" s="5"/>
      <c r="P19" s="5"/>
      <c r="Q19" s="5"/>
      <c r="R19" s="5"/>
      <c r="S19" s="5"/>
      <c r="T19" s="25"/>
      <c r="U19" s="25"/>
    </row>
    <row r="20" spans="1:21" ht="12.75" customHeight="1">
      <c r="A20" s="15"/>
      <c r="B20" s="16"/>
      <c r="C20" s="17"/>
      <c r="D20" s="18" t="s">
        <v>4</v>
      </c>
      <c r="E20" s="19"/>
      <c r="F20" s="68"/>
      <c r="G20" s="21"/>
      <c r="H20" s="21"/>
      <c r="I20" s="20" t="s">
        <v>5</v>
      </c>
      <c r="J20" s="22"/>
      <c r="K20" s="5"/>
      <c r="L20" s="5"/>
      <c r="M20" s="5"/>
      <c r="N20" s="47"/>
      <c r="O20" s="5"/>
      <c r="P20" s="5"/>
      <c r="Q20" s="5"/>
      <c r="R20" s="5"/>
      <c r="S20" s="5"/>
      <c r="T20" s="25"/>
      <c r="U20" s="25"/>
    </row>
    <row r="21" spans="1:21" ht="12.75" customHeight="1">
      <c r="A21" s="15"/>
      <c r="B21" s="26"/>
      <c r="C21" s="27" t="s">
        <v>7</v>
      </c>
      <c r="D21" s="28" t="s">
        <v>29</v>
      </c>
      <c r="E21" s="29" t="s">
        <v>9</v>
      </c>
      <c r="F21" s="30" t="s">
        <v>10</v>
      </c>
      <c r="G21" s="30" t="s">
        <v>29</v>
      </c>
      <c r="H21" s="31" t="s">
        <v>9</v>
      </c>
      <c r="I21" s="32" t="s">
        <v>12</v>
      </c>
      <c r="J21" s="33" t="s">
        <v>30</v>
      </c>
      <c r="K21" s="5"/>
      <c r="L21" s="5"/>
      <c r="M21" s="5"/>
      <c r="N21" s="5"/>
      <c r="O21" s="5"/>
      <c r="P21" s="5"/>
      <c r="Q21" s="5"/>
      <c r="R21" s="5"/>
      <c r="S21" s="5"/>
      <c r="T21" s="25"/>
      <c r="U21" s="25"/>
    </row>
    <row r="22" spans="1:21" ht="12.75" customHeight="1">
      <c r="A22" s="15"/>
      <c r="B22" s="34" t="s">
        <v>15</v>
      </c>
      <c r="C22" s="35" t="s">
        <v>16</v>
      </c>
      <c r="D22" s="36" t="s">
        <v>17</v>
      </c>
      <c r="E22" s="37" t="s">
        <v>18</v>
      </c>
      <c r="F22" s="69" t="s">
        <v>19</v>
      </c>
      <c r="G22" s="39" t="s">
        <v>20</v>
      </c>
      <c r="H22" s="37" t="s">
        <v>18</v>
      </c>
      <c r="I22" s="40" t="s">
        <v>31</v>
      </c>
      <c r="J22" s="41" t="s">
        <v>20</v>
      </c>
      <c r="K22" s="5"/>
      <c r="L22" s="5"/>
      <c r="M22" s="5"/>
      <c r="N22" s="5"/>
      <c r="O22" s="5"/>
      <c r="P22" s="5"/>
      <c r="Q22" s="5"/>
      <c r="R22" s="5"/>
      <c r="S22" s="5"/>
    </row>
    <row r="23" spans="1:21" ht="12.75" customHeight="1">
      <c r="B23" s="51"/>
      <c r="C23" s="44"/>
      <c r="D23" s="45"/>
      <c r="E23" s="46"/>
      <c r="F23" s="53"/>
      <c r="G23" s="47"/>
      <c r="H23" s="48"/>
      <c r="I23" s="45"/>
      <c r="J23" s="49"/>
      <c r="K23" s="5"/>
      <c r="M23" s="5"/>
      <c r="N23" s="5"/>
      <c r="O23" s="5"/>
      <c r="P23" s="5"/>
      <c r="Q23" s="5"/>
      <c r="R23" s="5"/>
      <c r="S23" s="5"/>
    </row>
    <row r="24" spans="1:21" ht="12.75" customHeight="1">
      <c r="B24" s="51" t="s">
        <v>23</v>
      </c>
      <c r="C24" s="44">
        <f>G57</f>
        <v>6221377730.0377998</v>
      </c>
      <c r="D24" s="45">
        <f>H57*$D$16</f>
        <v>58916715.002147712</v>
      </c>
      <c r="E24" s="52">
        <f>D24/C24*100</f>
        <v>0.94700430609908881</v>
      </c>
      <c r="F24" s="53">
        <f>H57*$F$16</f>
        <v>0</v>
      </c>
      <c r="G24" s="47">
        <f>D24+F24</f>
        <v>58916715.002147712</v>
      </c>
      <c r="H24" s="52">
        <f>G24/C24*100</f>
        <v>0.94700430609908881</v>
      </c>
      <c r="I24" s="45">
        <v>0</v>
      </c>
      <c r="J24" s="54">
        <f>G24+I24</f>
        <v>58916715.002147712</v>
      </c>
      <c r="K24" s="5"/>
      <c r="M24" s="5"/>
      <c r="N24" s="5"/>
      <c r="O24" s="5"/>
      <c r="P24" s="5"/>
      <c r="Q24" s="5"/>
      <c r="R24" s="5"/>
      <c r="S24" s="5"/>
    </row>
    <row r="25" spans="1:21" ht="12.75" customHeight="1">
      <c r="B25" s="51"/>
      <c r="C25" s="44"/>
      <c r="D25" s="45"/>
      <c r="E25" s="52"/>
      <c r="F25" s="53"/>
      <c r="G25" s="47"/>
      <c r="H25" s="52"/>
      <c r="I25" s="45"/>
      <c r="J25" s="49"/>
      <c r="K25" s="5"/>
      <c r="M25" s="5"/>
      <c r="N25" s="5"/>
      <c r="O25" s="5"/>
      <c r="P25" s="5"/>
      <c r="Q25" s="5"/>
      <c r="R25" s="5"/>
      <c r="S25" s="5"/>
    </row>
    <row r="26" spans="1:21" ht="12.75" customHeight="1">
      <c r="B26" s="51" t="s">
        <v>24</v>
      </c>
      <c r="C26" s="44">
        <f>G58</f>
        <v>1850060948.0540996</v>
      </c>
      <c r="D26" s="45">
        <f>H58*$D$16</f>
        <v>17520156.843529951</v>
      </c>
      <c r="E26" s="52">
        <f>D26/C26*100</f>
        <v>0.94700430609908881</v>
      </c>
      <c r="F26" s="53">
        <f>H58*$F$16</f>
        <v>0</v>
      </c>
      <c r="G26" s="47">
        <f>D26+F26</f>
        <v>17520156.843529951</v>
      </c>
      <c r="H26" s="52">
        <f>G26/C26*100</f>
        <v>0.94700430609908881</v>
      </c>
      <c r="I26" s="45">
        <v>0</v>
      </c>
      <c r="J26" s="54">
        <f>G26+I26</f>
        <v>17520156.843529951</v>
      </c>
      <c r="K26" s="5"/>
      <c r="M26" s="5"/>
      <c r="N26" s="5"/>
      <c r="O26" s="5"/>
      <c r="P26" s="5"/>
      <c r="Q26" s="5"/>
      <c r="R26" s="5"/>
      <c r="S26" s="5"/>
    </row>
    <row r="27" spans="1:21" ht="12.75" customHeight="1">
      <c r="B27" s="51"/>
      <c r="C27" s="44"/>
      <c r="D27" s="45"/>
      <c r="E27" s="52"/>
      <c r="F27" s="53"/>
      <c r="G27" s="47"/>
      <c r="H27" s="52"/>
      <c r="I27" s="45"/>
      <c r="J27" s="49"/>
      <c r="K27" s="5"/>
      <c r="M27" s="5"/>
      <c r="N27" s="5"/>
      <c r="O27" s="5"/>
      <c r="P27" s="5"/>
      <c r="Q27" s="5"/>
      <c r="R27" s="5"/>
      <c r="S27" s="5"/>
    </row>
    <row r="28" spans="1:21" ht="12.75" customHeight="1">
      <c r="B28" s="51" t="s">
        <v>25</v>
      </c>
      <c r="C28" s="44">
        <f>G59</f>
        <v>1075721418.4468999</v>
      </c>
      <c r="D28" s="45">
        <f>H59*$D$16</f>
        <v>10187128.154322339</v>
      </c>
      <c r="E28" s="52">
        <f>D28/C28*100</f>
        <v>0.9470043060990887</v>
      </c>
      <c r="F28" s="53">
        <f>H59*$F$16</f>
        <v>0</v>
      </c>
      <c r="G28" s="47">
        <f>D28+F28</f>
        <v>10187128.154322339</v>
      </c>
      <c r="H28" s="52">
        <f>G28/C28*100</f>
        <v>0.9470043060990887</v>
      </c>
      <c r="I28" s="45">
        <v>0</v>
      </c>
      <c r="J28" s="54">
        <f>G28+I28</f>
        <v>10187128.154322339</v>
      </c>
      <c r="K28" s="5"/>
      <c r="M28" s="5"/>
      <c r="N28" s="5"/>
      <c r="O28" s="5"/>
      <c r="P28" s="5"/>
      <c r="Q28" s="5"/>
      <c r="R28" s="5"/>
      <c r="S28" s="5"/>
    </row>
    <row r="29" spans="1:21" ht="12.75" customHeight="1">
      <c r="B29" s="51"/>
      <c r="C29" s="44"/>
      <c r="D29" s="45"/>
      <c r="E29" s="52"/>
      <c r="F29" s="53"/>
      <c r="G29" s="47"/>
      <c r="H29" s="52"/>
      <c r="I29" s="45"/>
      <c r="J29" s="49"/>
      <c r="K29" s="5"/>
      <c r="M29" s="5"/>
      <c r="N29" s="5"/>
      <c r="O29" s="5"/>
      <c r="P29" s="5"/>
      <c r="Q29" s="5"/>
      <c r="R29" s="5"/>
      <c r="S29" s="5"/>
    </row>
    <row r="30" spans="1:21" ht="12.75" customHeight="1">
      <c r="B30" s="56" t="s">
        <v>26</v>
      </c>
      <c r="C30" s="57">
        <f>C24+C26+C28</f>
        <v>9147160096.5387993</v>
      </c>
      <c r="D30" s="62">
        <f>D16</f>
        <v>86624000</v>
      </c>
      <c r="E30" s="59">
        <f>D30/C30*100</f>
        <v>0.94700430609908881</v>
      </c>
      <c r="F30" s="70">
        <f>F16</f>
        <v>0</v>
      </c>
      <c r="G30" s="61">
        <f>D30+F30</f>
        <v>86624000</v>
      </c>
      <c r="H30" s="59">
        <f>G30/C30*100</f>
        <v>0.94700430609908881</v>
      </c>
      <c r="I30" s="62">
        <f>SUM(I24:I28)</f>
        <v>0</v>
      </c>
      <c r="J30" s="54">
        <f>SUM(J24:J28)</f>
        <v>86624000</v>
      </c>
      <c r="K30" s="5"/>
      <c r="M30" s="5"/>
      <c r="N30" s="5"/>
      <c r="O30" s="5"/>
      <c r="P30" s="5"/>
      <c r="Q30" s="5"/>
      <c r="R30" s="5"/>
      <c r="S30" s="5"/>
    </row>
    <row r="31" spans="1:21" ht="12.75" customHeight="1">
      <c r="A31" s="5"/>
      <c r="B31" s="63" t="s">
        <v>27</v>
      </c>
      <c r="C31" s="64"/>
      <c r="D31" s="65">
        <f>SUM(D24:D28)</f>
        <v>86624000</v>
      </c>
      <c r="E31" s="65"/>
      <c r="F31" s="66">
        <f>SUM(F24:F28)</f>
        <v>0</v>
      </c>
      <c r="G31" s="65">
        <f>SUM(G24:G28)</f>
        <v>86624000</v>
      </c>
      <c r="H31" s="65"/>
      <c r="I31" s="65"/>
      <c r="J31" s="65"/>
      <c r="K31" s="5"/>
      <c r="L31" s="5"/>
      <c r="M31" s="5"/>
      <c r="N31" s="5"/>
      <c r="O31" s="5"/>
      <c r="P31" s="5"/>
      <c r="Q31" s="5"/>
      <c r="R31" s="5"/>
      <c r="S31" s="5"/>
    </row>
    <row r="32" spans="1:21" ht="12.75" customHeight="1">
      <c r="A32" s="5"/>
      <c r="B32" s="63"/>
      <c r="C32" s="64"/>
      <c r="D32" s="65"/>
      <c r="E32" s="65"/>
      <c r="F32" s="66"/>
      <c r="G32" s="65"/>
      <c r="H32" s="65"/>
      <c r="I32" s="65"/>
      <c r="J32" s="65"/>
      <c r="K32" s="5"/>
      <c r="L32" s="5"/>
      <c r="M32" s="5"/>
      <c r="N32" s="5"/>
      <c r="O32" s="5"/>
      <c r="P32" s="5"/>
      <c r="Q32" s="5"/>
      <c r="R32" s="5"/>
      <c r="S32" s="5"/>
    </row>
    <row r="33" spans="1:19" s="14" customFormat="1" ht="12.75" customHeight="1">
      <c r="A33" s="71" t="s">
        <v>32</v>
      </c>
      <c r="B33" s="9"/>
      <c r="C33" s="10"/>
      <c r="D33" s="11"/>
      <c r="E33" s="11"/>
      <c r="F33" s="67"/>
      <c r="G33" s="11"/>
      <c r="H33" s="9"/>
      <c r="I33" s="13"/>
      <c r="J33" s="11"/>
      <c r="K33" s="129" t="s">
        <v>33</v>
      </c>
      <c r="L33" s="5"/>
      <c r="M33" s="5"/>
      <c r="N33" s="5"/>
      <c r="O33" s="5"/>
      <c r="P33" s="5"/>
      <c r="Q33" s="5"/>
      <c r="R33" s="5"/>
      <c r="S33" s="5"/>
    </row>
    <row r="34" spans="1:19" ht="12.75" customHeight="1">
      <c r="A34" s="15"/>
      <c r="B34" s="72" t="s">
        <v>34</v>
      </c>
      <c r="C34" s="17"/>
      <c r="D34" s="18" t="s">
        <v>4</v>
      </c>
      <c r="E34" s="19"/>
      <c r="F34" s="68"/>
      <c r="G34" s="21"/>
      <c r="H34" s="21"/>
      <c r="I34" s="20" t="s">
        <v>5</v>
      </c>
      <c r="J34" s="22"/>
      <c r="K34" s="73" t="s">
        <v>35</v>
      </c>
      <c r="L34" s="5"/>
      <c r="M34" s="74" t="s">
        <v>36</v>
      </c>
      <c r="N34" s="5"/>
      <c r="O34" s="5"/>
      <c r="P34" s="5"/>
      <c r="Q34" s="5"/>
      <c r="R34" s="5"/>
      <c r="S34" s="5"/>
    </row>
    <row r="35" spans="1:19" ht="12.75" customHeight="1">
      <c r="A35" s="15"/>
      <c r="B35" s="26"/>
      <c r="C35" s="27" t="s">
        <v>7</v>
      </c>
      <c r="D35" s="28" t="s">
        <v>29</v>
      </c>
      <c r="E35" s="29" t="s">
        <v>9</v>
      </c>
      <c r="F35" s="30" t="s">
        <v>10</v>
      </c>
      <c r="G35" s="30" t="s">
        <v>29</v>
      </c>
      <c r="H35" s="31" t="s">
        <v>9</v>
      </c>
      <c r="I35" s="75" t="s">
        <v>37</v>
      </c>
      <c r="J35" s="76"/>
      <c r="K35" s="27" t="s">
        <v>38</v>
      </c>
      <c r="L35" s="5"/>
      <c r="M35" s="77" t="s">
        <v>9</v>
      </c>
      <c r="N35" s="5"/>
      <c r="O35" s="5"/>
      <c r="P35" s="5"/>
      <c r="Q35" s="5"/>
      <c r="R35" s="5"/>
      <c r="S35" s="5"/>
    </row>
    <row r="36" spans="1:19" ht="12.75" customHeight="1">
      <c r="A36" s="15"/>
      <c r="B36" s="34" t="s">
        <v>15</v>
      </c>
      <c r="C36" s="35" t="s">
        <v>16</v>
      </c>
      <c r="D36" s="36" t="s">
        <v>17</v>
      </c>
      <c r="E36" s="37" t="s">
        <v>18</v>
      </c>
      <c r="F36" s="69" t="s">
        <v>19</v>
      </c>
      <c r="G36" s="39" t="s">
        <v>20</v>
      </c>
      <c r="H36" s="37" t="s">
        <v>18</v>
      </c>
      <c r="I36" s="78" t="str">
        <f>+I8</f>
        <v>Balance 7-31-21</v>
      </c>
      <c r="J36" s="41" t="s">
        <v>20</v>
      </c>
      <c r="K36" s="35" t="s">
        <v>39</v>
      </c>
      <c r="L36" s="5"/>
      <c r="M36" s="79" t="s">
        <v>18</v>
      </c>
      <c r="N36" s="5"/>
      <c r="O36" s="5"/>
      <c r="P36" s="5"/>
      <c r="Q36" s="5"/>
      <c r="R36" s="5"/>
      <c r="S36" s="5"/>
    </row>
    <row r="37" spans="1:19" ht="12.75" customHeight="1">
      <c r="A37" s="5"/>
      <c r="B37" s="43"/>
      <c r="C37" s="80"/>
      <c r="D37" s="32"/>
      <c r="E37" s="81"/>
      <c r="F37" s="83"/>
      <c r="G37" s="84"/>
      <c r="H37" s="48"/>
      <c r="I37" s="85"/>
      <c r="J37" s="82"/>
      <c r="K37" s="86"/>
      <c r="L37" s="5"/>
      <c r="M37" s="87"/>
      <c r="N37" s="5"/>
      <c r="O37" s="5"/>
      <c r="P37" s="5"/>
      <c r="Q37" s="5"/>
      <c r="R37" s="5"/>
      <c r="S37" s="5"/>
    </row>
    <row r="38" spans="1:19" ht="12.75" customHeight="1">
      <c r="A38" s="5"/>
      <c r="B38" s="51" t="s">
        <v>23</v>
      </c>
      <c r="C38" s="44">
        <f>(C10+C24)</f>
        <v>12442755460.0756</v>
      </c>
      <c r="D38" s="45">
        <f>C38/$C$44*$D$44</f>
        <v>117833430.00429542</v>
      </c>
      <c r="E38" s="52">
        <f>D38/C38*100</f>
        <v>0.94700430609908881</v>
      </c>
      <c r="F38" s="53">
        <f>C38/$C$44*$F$44</f>
        <v>0</v>
      </c>
      <c r="G38" s="47">
        <f>D38+F38</f>
        <v>117833430.00429542</v>
      </c>
      <c r="H38" s="52">
        <f>G38/C38*100</f>
        <v>0.94700430609908881</v>
      </c>
      <c r="I38" s="88">
        <f>I10+I24</f>
        <v>-7514519.4900000002</v>
      </c>
      <c r="J38" s="54">
        <f>G38+I38</f>
        <v>110318910.51429543</v>
      </c>
      <c r="K38" s="49">
        <f>J38/2</f>
        <v>55159455.257147714</v>
      </c>
      <c r="L38" s="5"/>
      <c r="M38" s="89">
        <f>J38/C38/10</f>
        <v>8.8661157786367969E-4</v>
      </c>
      <c r="N38" s="5"/>
      <c r="O38" s="47"/>
      <c r="P38" s="47"/>
      <c r="Q38" s="5"/>
      <c r="R38" s="5"/>
      <c r="S38" s="5"/>
    </row>
    <row r="39" spans="1:19" ht="12.75" customHeight="1">
      <c r="B39" s="51"/>
      <c r="C39" s="44"/>
      <c r="D39" s="45"/>
      <c r="E39" s="52"/>
      <c r="F39" s="53"/>
      <c r="G39" s="47"/>
      <c r="H39" s="52"/>
      <c r="I39" s="88"/>
      <c r="J39" s="47"/>
      <c r="K39" s="86"/>
      <c r="L39" s="5"/>
      <c r="M39" s="87"/>
      <c r="N39" s="5"/>
      <c r="O39" s="5"/>
      <c r="P39" s="5"/>
      <c r="Q39" s="5"/>
      <c r="R39" s="5"/>
      <c r="S39" s="5"/>
    </row>
    <row r="40" spans="1:19" ht="12.75" customHeight="1">
      <c r="B40" s="51" t="s">
        <v>24</v>
      </c>
      <c r="C40" s="44">
        <f>(C12+C26)</f>
        <v>3700121896.1081991</v>
      </c>
      <c r="D40" s="45">
        <f>C40/$C$44*$D$44</f>
        <v>35040313.687059902</v>
      </c>
      <c r="E40" s="52">
        <f>D40/C40*100</f>
        <v>0.94700430609908881</v>
      </c>
      <c r="F40" s="53">
        <f>C40/$C$44*$F$44</f>
        <v>0</v>
      </c>
      <c r="G40" s="47">
        <f>D40+F40</f>
        <v>35040313.687059902</v>
      </c>
      <c r="H40" s="52">
        <f>G40/C40*100</f>
        <v>0.94700430609908881</v>
      </c>
      <c r="I40" s="88">
        <f>I12+I26</f>
        <v>395339.91</v>
      </c>
      <c r="J40" s="54">
        <f>G40+I40</f>
        <v>35435653.597059898</v>
      </c>
      <c r="K40" s="49">
        <f>J40/2</f>
        <v>17717826.798529949</v>
      </c>
      <c r="L40" s="5"/>
      <c r="M40" s="89">
        <f>J40/C40/10</f>
        <v>9.5768881653145643E-4</v>
      </c>
      <c r="N40" s="5"/>
      <c r="O40" s="47"/>
      <c r="P40" s="47"/>
      <c r="Q40" s="5"/>
      <c r="R40" s="5"/>
      <c r="S40" s="5"/>
    </row>
    <row r="41" spans="1:19" ht="12.75" customHeight="1">
      <c r="B41" s="51"/>
      <c r="C41" s="44"/>
      <c r="D41" s="45"/>
      <c r="E41" s="52"/>
      <c r="F41" s="53"/>
      <c r="G41" s="47"/>
      <c r="H41" s="52"/>
      <c r="I41" s="88"/>
      <c r="J41" s="47"/>
      <c r="K41" s="86"/>
      <c r="L41" s="5"/>
      <c r="M41" s="87"/>
      <c r="N41" s="5"/>
      <c r="O41" s="5"/>
      <c r="P41" s="5"/>
      <c r="Q41" s="5"/>
      <c r="R41" s="5"/>
      <c r="S41" s="5"/>
    </row>
    <row r="42" spans="1:19" ht="12.75" customHeight="1">
      <c r="B42" s="51" t="s">
        <v>25</v>
      </c>
      <c r="C42" s="44">
        <f>(C14+C28)</f>
        <v>2151442836.8937998</v>
      </c>
      <c r="D42" s="45">
        <f>C42/$C$44*$D$44</f>
        <v>20374256.308644678</v>
      </c>
      <c r="E42" s="52">
        <f>D42/C42*100</f>
        <v>0.9470043060990887</v>
      </c>
      <c r="F42" s="53">
        <f>C42/$C$44*$F$44</f>
        <v>0</v>
      </c>
      <c r="G42" s="47">
        <f>D42+F42</f>
        <v>20374256.308644678</v>
      </c>
      <c r="H42" s="52">
        <f>G42/C42*100</f>
        <v>0.9470043060990887</v>
      </c>
      <c r="I42" s="88">
        <f>I14+I28</f>
        <v>152589.81</v>
      </c>
      <c r="J42" s="54">
        <f>G42+I42</f>
        <v>20526846.118644677</v>
      </c>
      <c r="K42" s="49">
        <f>J42/2</f>
        <v>10263423.059322339</v>
      </c>
      <c r="L42" s="5"/>
      <c r="M42" s="89">
        <f>J42/C42/10</f>
        <v>9.5409674691988714E-4</v>
      </c>
      <c r="N42" s="5"/>
      <c r="O42" s="47"/>
      <c r="P42" s="47"/>
      <c r="Q42" s="5"/>
      <c r="R42" s="5"/>
      <c r="S42" s="5"/>
    </row>
    <row r="43" spans="1:19" ht="12.75" customHeight="1">
      <c r="B43" s="51"/>
      <c r="C43" s="44"/>
      <c r="D43" s="45"/>
      <c r="E43" s="52"/>
      <c r="F43" s="53"/>
      <c r="G43" s="47"/>
      <c r="H43" s="52"/>
      <c r="I43" s="45"/>
      <c r="J43" s="47"/>
      <c r="K43" s="86"/>
      <c r="L43" s="5"/>
      <c r="M43" s="87"/>
      <c r="N43" s="5"/>
      <c r="O43" s="5"/>
      <c r="P43" s="5"/>
      <c r="Q43" s="5"/>
      <c r="R43" s="5"/>
      <c r="S43" s="5"/>
    </row>
    <row r="44" spans="1:19" ht="12.75" customHeight="1">
      <c r="B44" s="56" t="s">
        <v>26</v>
      </c>
      <c r="C44" s="57">
        <f>C38+C40+C42</f>
        <v>18294320193.077599</v>
      </c>
      <c r="D44" s="62">
        <f>D30*2</f>
        <v>173248000</v>
      </c>
      <c r="E44" s="59">
        <f>D44/C44*100</f>
        <v>0.94700430609908881</v>
      </c>
      <c r="F44" s="70">
        <f>F30*2</f>
        <v>0</v>
      </c>
      <c r="G44" s="61">
        <f>D44+F44</f>
        <v>173248000</v>
      </c>
      <c r="H44" s="59">
        <f>G44/C44*100</f>
        <v>0.94700430609908881</v>
      </c>
      <c r="I44" s="62">
        <f>SUM(I38:I42)</f>
        <v>-6966589.7700000005</v>
      </c>
      <c r="J44" s="54">
        <f>SUM(J38:J42)</f>
        <v>166281410.23000002</v>
      </c>
      <c r="K44" s="90">
        <f>SUM(K38:K42)</f>
        <v>83140705.11500001</v>
      </c>
      <c r="L44" s="5"/>
      <c r="M44" s="89">
        <f>J44/C44/10</f>
        <v>9.089236903862619E-4</v>
      </c>
      <c r="N44" s="5"/>
      <c r="O44" s="74"/>
      <c r="P44" s="74"/>
      <c r="Q44" s="5"/>
      <c r="R44" s="5"/>
      <c r="S44" s="5"/>
    </row>
    <row r="45" spans="1:19" ht="12.75" customHeight="1">
      <c r="A45" s="5"/>
      <c r="B45" s="63" t="s">
        <v>27</v>
      </c>
      <c r="C45" s="64"/>
      <c r="D45" s="65">
        <f>SUM(D38:D42)</f>
        <v>173248000</v>
      </c>
      <c r="E45" s="65"/>
      <c r="F45" s="66">
        <f>SUM(F38:F42)</f>
        <v>0</v>
      </c>
      <c r="G45" s="133">
        <f>SUM(G38:G42)</f>
        <v>173248000</v>
      </c>
      <c r="H45" s="65"/>
      <c r="I45" s="65"/>
      <c r="J45" s="65"/>
      <c r="K45" s="5"/>
      <c r="L45" s="5"/>
      <c r="M45" s="5"/>
      <c r="N45" s="5"/>
      <c r="O45" s="74"/>
      <c r="P45" s="74"/>
      <c r="Q45" s="5"/>
      <c r="R45" s="5"/>
      <c r="S45" s="5"/>
    </row>
    <row r="46" spans="1:19" s="95" customFormat="1" ht="12.75" customHeight="1">
      <c r="A46" s="91"/>
      <c r="B46" s="92"/>
      <c r="C46" s="93"/>
      <c r="D46" s="94"/>
      <c r="E46" s="65"/>
      <c r="F46" s="65"/>
      <c r="G46" s="65"/>
      <c r="H46" s="65"/>
      <c r="I46" s="65"/>
      <c r="J46" s="65"/>
      <c r="K46" s="87"/>
      <c r="L46" s="5"/>
      <c r="M46" s="87"/>
      <c r="N46" s="87"/>
      <c r="O46" s="47"/>
      <c r="P46" s="47"/>
      <c r="Q46" s="87"/>
      <c r="R46" s="87"/>
      <c r="S46" s="87"/>
    </row>
    <row r="47" spans="1:19" s="95" customFormat="1" ht="9.9499999999999993" customHeight="1">
      <c r="A47" s="96">
        <v>-1</v>
      </c>
      <c r="B47" s="97" t="s">
        <v>40</v>
      </c>
      <c r="C47" s="64"/>
      <c r="D47" s="65"/>
      <c r="E47" s="65"/>
      <c r="F47" s="65"/>
      <c r="K47" s="87"/>
      <c r="L47" s="87"/>
      <c r="M47" s="87"/>
      <c r="N47" s="87"/>
      <c r="O47" s="47"/>
      <c r="P47" s="47"/>
      <c r="Q47" s="87"/>
      <c r="R47" s="87"/>
      <c r="S47" s="87"/>
    </row>
    <row r="48" spans="1:19" s="95" customFormat="1" ht="9.9499999999999993" customHeight="1">
      <c r="A48" s="96">
        <v>-2</v>
      </c>
      <c r="B48" s="97" t="s">
        <v>41</v>
      </c>
      <c r="C48" s="64"/>
      <c r="D48" s="65"/>
      <c r="E48" s="65"/>
      <c r="F48" s="65"/>
      <c r="G48" s="98"/>
      <c r="H48" s="99"/>
      <c r="I48" s="100"/>
      <c r="K48" s="87"/>
      <c r="L48" s="87"/>
      <c r="M48" s="87"/>
      <c r="N48" s="87"/>
      <c r="O48" s="47"/>
      <c r="P48" s="47"/>
      <c r="Q48" s="87"/>
      <c r="R48" s="87"/>
      <c r="S48" s="87"/>
    </row>
    <row r="49" spans="1:19" s="95" customFormat="1" ht="9.9499999999999993" customHeight="1">
      <c r="A49" s="96">
        <v>-3</v>
      </c>
      <c r="B49" s="97" t="s">
        <v>41</v>
      </c>
      <c r="C49" s="64"/>
      <c r="D49" s="65"/>
      <c r="E49" s="65"/>
      <c r="F49" s="65"/>
      <c r="G49" s="98"/>
      <c r="H49" s="99"/>
      <c r="I49" s="100"/>
      <c r="K49" s="87"/>
      <c r="L49" s="87"/>
      <c r="M49" s="87"/>
      <c r="N49" s="87"/>
      <c r="O49" s="47"/>
      <c r="P49" s="47"/>
      <c r="Q49" s="87"/>
      <c r="R49" s="87"/>
      <c r="S49" s="87"/>
    </row>
    <row r="50" spans="1:19" s="95" customFormat="1" ht="9.9499999999999993" customHeight="1">
      <c r="A50" s="96"/>
      <c r="B50" s="97"/>
      <c r="E50" s="97"/>
      <c r="F50" s="65"/>
      <c r="G50" s="98"/>
      <c r="H50" s="99"/>
      <c r="I50" s="100"/>
      <c r="K50" s="87"/>
      <c r="L50" s="87"/>
      <c r="M50" s="87"/>
      <c r="N50" s="87"/>
      <c r="O50" s="47"/>
      <c r="P50" s="47"/>
      <c r="Q50" s="87"/>
      <c r="R50" s="87"/>
      <c r="S50" s="87"/>
    </row>
    <row r="51" spans="1:19" s="95" customFormat="1" ht="9.9499999999999993" customHeight="1">
      <c r="B51" s="101"/>
      <c r="E51" s="97"/>
      <c r="F51" s="65"/>
      <c r="G51" s="98"/>
      <c r="H51" s="99"/>
      <c r="I51" s="100"/>
      <c r="K51" s="87"/>
      <c r="L51" s="87"/>
      <c r="M51" s="87"/>
      <c r="N51" s="87"/>
      <c r="O51" s="87"/>
      <c r="P51" s="87"/>
      <c r="Q51" s="87"/>
      <c r="R51" s="102"/>
      <c r="S51" s="103"/>
    </row>
    <row r="52" spans="1:19" s="95" customFormat="1" ht="9.9499999999999993" customHeight="1">
      <c r="B52" s="101"/>
      <c r="E52" s="97"/>
      <c r="F52" s="65"/>
      <c r="G52" s="98"/>
      <c r="H52" s="99"/>
      <c r="I52" s="100"/>
      <c r="K52" s="87"/>
      <c r="L52" s="87"/>
      <c r="M52" s="87"/>
      <c r="N52" s="87"/>
      <c r="O52" s="104"/>
      <c r="P52" s="104"/>
      <c r="Q52" s="105"/>
      <c r="R52" s="102"/>
      <c r="S52" s="103"/>
    </row>
    <row r="53" spans="1:19" s="95" customFormat="1" ht="12.75" customHeight="1">
      <c r="A53" s="98"/>
      <c r="B53" s="98"/>
      <c r="E53" s="98"/>
      <c r="F53" s="98"/>
      <c r="G53" s="65"/>
      <c r="H53" s="98"/>
      <c r="I53" s="99"/>
      <c r="J53" s="100"/>
      <c r="L53" s="87"/>
      <c r="M53" s="87"/>
      <c r="N53" s="87"/>
      <c r="O53" s="87"/>
      <c r="P53" s="87"/>
      <c r="Q53" s="87"/>
      <c r="R53" s="87"/>
      <c r="S53" s="102"/>
    </row>
    <row r="54" spans="1:19" s="95" customFormat="1" ht="12.75" customHeight="1">
      <c r="A54" s="98"/>
      <c r="B54" s="98"/>
      <c r="E54" s="98"/>
      <c r="F54" s="98"/>
      <c r="G54" s="98"/>
      <c r="H54" s="64"/>
      <c r="L54" s="87"/>
      <c r="M54" s="87"/>
      <c r="N54" s="87"/>
      <c r="O54" s="87"/>
      <c r="P54" s="87"/>
      <c r="Q54" s="104"/>
      <c r="R54" s="104"/>
      <c r="S54" s="105"/>
    </row>
    <row r="55" spans="1:19" s="95" customFormat="1" ht="12.75" customHeight="1">
      <c r="B55" s="98"/>
      <c r="C55" s="135" t="s">
        <v>42</v>
      </c>
      <c r="D55" s="135"/>
      <c r="E55" s="134" t="s">
        <v>43</v>
      </c>
      <c r="F55" s="134"/>
      <c r="G55" s="134" t="s">
        <v>36</v>
      </c>
      <c r="H55" s="134" t="s">
        <v>15</v>
      </c>
      <c r="K55" s="100"/>
      <c r="M55" s="87"/>
      <c r="N55" s="87"/>
      <c r="O55" s="87"/>
      <c r="P55" s="87"/>
      <c r="Q55" s="87"/>
      <c r="R55" s="87"/>
      <c r="S55" s="87"/>
    </row>
    <row r="56" spans="1:19" s="95" customFormat="1" ht="12.75" customHeight="1">
      <c r="C56" s="130" t="s">
        <v>44</v>
      </c>
      <c r="D56" s="130" t="s">
        <v>45</v>
      </c>
      <c r="E56" s="134" t="s">
        <v>46</v>
      </c>
      <c r="F56" s="134"/>
      <c r="G56" s="134" t="s">
        <v>46</v>
      </c>
      <c r="H56" s="134" t="s">
        <v>47</v>
      </c>
      <c r="L56" s="87"/>
      <c r="M56" s="87"/>
      <c r="N56" s="87"/>
      <c r="O56" s="87"/>
      <c r="P56" s="87"/>
      <c r="Q56" s="104"/>
      <c r="R56" s="104"/>
      <c r="S56" s="105"/>
    </row>
    <row r="57" spans="1:19" s="95" customFormat="1" ht="12.75" customHeight="1">
      <c r="B57" s="106" t="s">
        <v>23</v>
      </c>
      <c r="C57" s="131">
        <v>6188380011.8317003</v>
      </c>
      <c r="D57" s="131">
        <v>6254375448.2438984</v>
      </c>
      <c r="E57" s="107"/>
      <c r="F57" s="122"/>
      <c r="G57" s="122">
        <f>AVERAGE(C57:D57)</f>
        <v>6221377730.0377998</v>
      </c>
      <c r="H57" s="118">
        <f>G57/$G$61</f>
        <v>0.68014308969971038</v>
      </c>
      <c r="I57" s="6"/>
      <c r="J57" s="108"/>
      <c r="K57" s="100"/>
      <c r="M57" s="87"/>
      <c r="N57" s="87"/>
      <c r="O57" s="87"/>
      <c r="P57" s="87"/>
      <c r="Q57" s="87"/>
      <c r="R57" s="87"/>
      <c r="S57" s="87"/>
    </row>
    <row r="58" spans="1:19" s="95" customFormat="1" ht="12.75" customHeight="1">
      <c r="B58" s="109" t="s">
        <v>24</v>
      </c>
      <c r="C58" s="132">
        <v>1889171082.1668997</v>
      </c>
      <c r="D58" s="132">
        <v>1810950813.9412997</v>
      </c>
      <c r="E58" s="110"/>
      <c r="F58" s="123"/>
      <c r="G58" s="123">
        <f>AVERAGE(C58:D58)</f>
        <v>1850060948.0540996</v>
      </c>
      <c r="H58" s="119">
        <f t="shared" ref="H58:H59" si="0">G58/$G$61</f>
        <v>0.2022552276912859</v>
      </c>
      <c r="I58" s="6"/>
      <c r="J58" s="108"/>
      <c r="K58" s="100"/>
      <c r="M58" s="87"/>
      <c r="N58" s="87"/>
      <c r="O58" s="87"/>
      <c r="P58" s="87"/>
      <c r="Q58" s="87"/>
      <c r="R58" s="87"/>
      <c r="S58" s="87"/>
    </row>
    <row r="59" spans="1:19" s="95" customFormat="1" ht="12.75" customHeight="1">
      <c r="B59" s="109" t="s">
        <v>25</v>
      </c>
      <c r="C59" s="132">
        <v>1055393823.6362998</v>
      </c>
      <c r="D59" s="132">
        <v>1096049013.2574999</v>
      </c>
      <c r="E59" s="110"/>
      <c r="F59" s="123"/>
      <c r="G59" s="123">
        <f>AVERAGE(C59:D59)</f>
        <v>1075721418.4468999</v>
      </c>
      <c r="H59" s="119">
        <f t="shared" si="0"/>
        <v>0.11760168260900374</v>
      </c>
      <c r="I59" s="6"/>
      <c r="J59" s="108"/>
      <c r="K59" s="100"/>
      <c r="M59" s="87"/>
      <c r="N59" s="87"/>
      <c r="O59" s="87"/>
      <c r="P59" s="87"/>
      <c r="Q59" s="87"/>
      <c r="R59" s="87"/>
      <c r="S59" s="87"/>
    </row>
    <row r="60" spans="1:19" s="95" customFormat="1" ht="12.75" customHeight="1">
      <c r="B60" s="111"/>
      <c r="C60" s="132"/>
      <c r="D60" s="132"/>
      <c r="E60" s="110"/>
      <c r="F60" s="123"/>
      <c r="G60" s="124"/>
      <c r="H60" s="120"/>
      <c r="I60" s="6"/>
      <c r="J60" s="108"/>
      <c r="L60" s="87"/>
      <c r="M60" s="87"/>
      <c r="N60" s="87"/>
      <c r="O60" s="87"/>
      <c r="P60" s="87"/>
      <c r="Q60" s="87"/>
      <c r="R60" s="87"/>
      <c r="S60" s="87"/>
    </row>
    <row r="61" spans="1:19" s="95" customFormat="1" ht="12.75" customHeight="1">
      <c r="B61" s="112" t="s">
        <v>26</v>
      </c>
      <c r="C61" s="113">
        <f>C57+C58+C59</f>
        <v>9132944917.6348991</v>
      </c>
      <c r="D61" s="113">
        <f>D57+D58+D59</f>
        <v>9161375275.4426975</v>
      </c>
      <c r="E61" s="114"/>
      <c r="F61" s="125"/>
      <c r="G61" s="125">
        <f>SUM(G57:G59)</f>
        <v>9147160096.5387993</v>
      </c>
      <c r="H61" s="121">
        <f>SUM(H57:H60)</f>
        <v>1</v>
      </c>
      <c r="I61" s="6"/>
      <c r="J61" s="108"/>
      <c r="K61" s="100"/>
      <c r="M61" s="87"/>
      <c r="N61" s="87"/>
      <c r="O61" s="87"/>
      <c r="P61" s="87"/>
      <c r="Q61" s="87"/>
      <c r="R61" s="87"/>
      <c r="S61" s="87"/>
    </row>
    <row r="62" spans="1:19" s="95" customFormat="1" ht="12.75" customHeight="1">
      <c r="I62" s="6"/>
      <c r="L62" s="87"/>
      <c r="M62" s="87"/>
      <c r="N62" s="87"/>
      <c r="O62" s="87"/>
      <c r="P62" s="87"/>
      <c r="Q62" s="87"/>
      <c r="R62" s="87"/>
      <c r="S62" s="87"/>
    </row>
    <row r="63" spans="1:19" ht="12.75" customHeight="1">
      <c r="B63" s="95"/>
      <c r="C63" s="115"/>
      <c r="D63" s="115"/>
      <c r="E63" s="116"/>
      <c r="F63" s="116"/>
      <c r="G63" s="116"/>
      <c r="H63" s="99"/>
      <c r="J63" s="108"/>
      <c r="K63" s="100"/>
      <c r="L63" s="95"/>
      <c r="M63" s="87"/>
      <c r="N63" s="87"/>
    </row>
    <row r="64" spans="1:19">
      <c r="H64" s="99"/>
      <c r="J64" s="117"/>
    </row>
    <row r="65" spans="10:10">
      <c r="J65" s="117"/>
    </row>
    <row r="66" spans="10:10">
      <c r="J66" s="117"/>
    </row>
  </sheetData>
  <mergeCells count="1">
    <mergeCell ref="C55:D55"/>
  </mergeCells>
  <printOptions horizontalCentered="1"/>
  <pageMargins left="0" right="0" top="0.5" bottom="0" header="0" footer="0"/>
  <pageSetup scale="7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20624C609626C488228837A1FBFADD8" ma:contentTypeVersion="44" ma:contentTypeDescription="" ma:contentTypeScope="" ma:versionID="fc17d4e04d402493e9773211fbf153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2021-08-31T07:00:00+00:00</OpenedDate>
    <SignificantOrder xmlns="dc463f71-b30c-4ab2-9473-d307f9d35888">false</SignificantOrder>
    <Date1 xmlns="dc463f71-b30c-4ab2-9473-d307f9d35888">2021-08-31T07:00:00+00:00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210679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79AF152-9566-4A57-B6EC-6F629DA2CA65}"/>
</file>

<file path=customXml/itemProps2.xml><?xml version="1.0" encoding="utf-8"?>
<ds:datastoreItem xmlns:ds="http://schemas.openxmlformats.org/officeDocument/2006/customXml" ds:itemID="{A78C5C2F-EA93-4479-8834-4E5EED3CA47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0D323E-5DC9-49F2-BC69-3A222922197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0110F4-527E-4765-A85C-263C8C1A1E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IOU ALLOC FY22-FY23</vt:lpstr>
      <vt:lpstr>'IOU ALLOC FY22-FY23'!Print_Area</vt:lpstr>
      <vt:lpstr>'IOU ALLOC FY22-FY23'!Print_Titles</vt:lpstr>
    </vt:vector>
  </TitlesOfParts>
  <Manager/>
  <Company>BPA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tgk5205</dc:creator>
  <cp:keywords/>
  <dc:description/>
  <cp:lastModifiedBy>Jennifer Angell</cp:lastModifiedBy>
  <cp:revision/>
  <dcterms:created xsi:type="dcterms:W3CDTF">2009-06-17T17:48:12Z</dcterms:created>
  <dcterms:modified xsi:type="dcterms:W3CDTF">2021-08-31T22:51:08Z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0x0101006E56B4D1795A2E4DB2F0B01679ED314A00720624C609626C488228837A1FBFADD8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