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-15" windowWidth="10080" windowHeight="9540"/>
  </bookViews>
  <sheets>
    <sheet name="01-2021 SOG" sheetId="21" r:id="rId1"/>
    <sheet name="02-2021 SOG" sheetId="18" r:id="rId2"/>
    <sheet name="03-2021 SOG" sheetId="19" r:id="rId3"/>
    <sheet name="12ME 03-2021 SOG" sheetId="20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'01-2021 SOG'!$A$1:$O$70</definedName>
    <definedName name="_xlnm.Print_Area" localSheetId="1">'02-2021 SOG'!$A$1:$O$70</definedName>
    <definedName name="_xlnm.Print_Area" localSheetId="2">'03-2021 SOG'!$A$1:$O$70</definedName>
    <definedName name="_xlnm.Print_Area" localSheetId="3">'12ME 03-2021 SOG'!$A$1:$Q$71</definedName>
    <definedName name="RdSch_CY" localSheetId="0">'[3]INPUT TAB'!#REF!</definedName>
    <definedName name="RdSch_CY" localSheetId="1">'[3]INPUT TAB'!#REF!</definedName>
    <definedName name="RdSch_CY">'[3]INPUT TAB'!#REF!</definedName>
    <definedName name="RdSch_PY" localSheetId="0">'[3]INPUT TAB'!#REF!</definedName>
    <definedName name="RdSch_PY" localSheetId="1">'[3]INPUT TAB'!#REF!</definedName>
    <definedName name="RdSch_PY">'[3]INPUT TAB'!#REF!</definedName>
    <definedName name="RdSch_PY2" localSheetId="0">'[3]INPUT TAB'!#REF!</definedName>
    <definedName name="RdSch_PY2" localSheetId="1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</workbook>
</file>

<file path=xl/calcChain.xml><?xml version="1.0" encoding="utf-8"?>
<calcChain xmlns="http://schemas.openxmlformats.org/spreadsheetml/2006/main">
  <c r="I64" i="21" l="1"/>
  <c r="K64" i="21" s="1"/>
  <c r="G66" i="21"/>
  <c r="E66" i="21"/>
  <c r="I56" i="21"/>
  <c r="K56" i="21" s="1"/>
  <c r="G58" i="21"/>
  <c r="E58" i="21"/>
  <c r="I50" i="21"/>
  <c r="K50" i="21" s="1"/>
  <c r="I49" i="21"/>
  <c r="K49" i="21" s="1"/>
  <c r="I48" i="21"/>
  <c r="I33" i="21"/>
  <c r="K33" i="21" s="1"/>
  <c r="I32" i="21"/>
  <c r="K32" i="21" s="1"/>
  <c r="M26" i="21"/>
  <c r="O25" i="21"/>
  <c r="I25" i="21"/>
  <c r="K25" i="21" s="1"/>
  <c r="G28" i="21"/>
  <c r="E28" i="21"/>
  <c r="M18" i="21"/>
  <c r="O17" i="21"/>
  <c r="I17" i="21"/>
  <c r="K17" i="21" s="1"/>
  <c r="G20" i="21"/>
  <c r="E20" i="21"/>
  <c r="O12" i="21"/>
  <c r="I12" i="21"/>
  <c r="K12" i="21" s="1"/>
  <c r="M12" i="21"/>
  <c r="M11" i="21"/>
  <c r="O10" i="21"/>
  <c r="I10" i="21"/>
  <c r="K10" i="21" s="1"/>
  <c r="M8" i="21"/>
  <c r="G8" i="21"/>
  <c r="O8" i="21" s="1"/>
  <c r="I65" i="20"/>
  <c r="K65" i="20" s="1"/>
  <c r="I57" i="20"/>
  <c r="K57" i="20" s="1"/>
  <c r="K51" i="20"/>
  <c r="I51" i="20"/>
  <c r="I50" i="20"/>
  <c r="K50" i="20" s="1"/>
  <c r="I33" i="20"/>
  <c r="K33" i="20" s="1"/>
  <c r="I32" i="20"/>
  <c r="K32" i="20" s="1"/>
  <c r="G28" i="20"/>
  <c r="E28" i="20"/>
  <c r="I28" i="20" s="1"/>
  <c r="K28" i="20" s="1"/>
  <c r="Q26" i="20"/>
  <c r="M26" i="20"/>
  <c r="I26" i="20"/>
  <c r="K26" i="20" s="1"/>
  <c r="I25" i="20"/>
  <c r="K25" i="20" s="1"/>
  <c r="G20" i="20"/>
  <c r="E20" i="20"/>
  <c r="I20" i="20" s="1"/>
  <c r="Q18" i="20"/>
  <c r="M18" i="20"/>
  <c r="I18" i="20"/>
  <c r="K18" i="20" s="1"/>
  <c r="Q17" i="20"/>
  <c r="I17" i="20"/>
  <c r="K17" i="20" s="1"/>
  <c r="G14" i="20"/>
  <c r="G22" i="20" s="1"/>
  <c r="E14" i="20"/>
  <c r="I14" i="20" s="1"/>
  <c r="K14" i="20" s="1"/>
  <c r="Q12" i="20"/>
  <c r="M12" i="20"/>
  <c r="I12" i="20"/>
  <c r="K12" i="20" s="1"/>
  <c r="Q11" i="20"/>
  <c r="M11" i="20"/>
  <c r="I11" i="20"/>
  <c r="K11" i="20" s="1"/>
  <c r="I10" i="20"/>
  <c r="K10" i="20" s="1"/>
  <c r="I63" i="19"/>
  <c r="K63" i="19" s="1"/>
  <c r="I55" i="19"/>
  <c r="K55" i="19" s="1"/>
  <c r="I50" i="19"/>
  <c r="K50" i="19" s="1"/>
  <c r="I48" i="19"/>
  <c r="K48" i="19" s="1"/>
  <c r="I33" i="19"/>
  <c r="K33" i="19" s="1"/>
  <c r="G28" i="19"/>
  <c r="E28" i="19"/>
  <c r="I26" i="19"/>
  <c r="K26" i="19" s="1"/>
  <c r="E20" i="19"/>
  <c r="I18" i="19"/>
  <c r="K18" i="19" s="1"/>
  <c r="G20" i="19"/>
  <c r="I11" i="19"/>
  <c r="K11" i="19" s="1"/>
  <c r="O10" i="19"/>
  <c r="M10" i="19"/>
  <c r="I10" i="19"/>
  <c r="K10" i="19" s="1"/>
  <c r="G14" i="19"/>
  <c r="M8" i="19"/>
  <c r="M8" i="20" s="1"/>
  <c r="G8" i="19"/>
  <c r="O8" i="19" s="1"/>
  <c r="Q8" i="20" s="1"/>
  <c r="E8" i="20"/>
  <c r="I6" i="20"/>
  <c r="I64" i="18"/>
  <c r="K64" i="18" s="1"/>
  <c r="G66" i="18"/>
  <c r="E66" i="18"/>
  <c r="I56" i="18"/>
  <c r="K56" i="18" s="1"/>
  <c r="G58" i="18"/>
  <c r="E58" i="18"/>
  <c r="I50" i="18"/>
  <c r="K50" i="18" s="1"/>
  <c r="I49" i="18"/>
  <c r="K49" i="18" s="1"/>
  <c r="I33" i="18"/>
  <c r="K33" i="18" s="1"/>
  <c r="I32" i="18"/>
  <c r="K32" i="18" s="1"/>
  <c r="M26" i="18"/>
  <c r="O26" i="18"/>
  <c r="I26" i="18"/>
  <c r="K26" i="18" s="1"/>
  <c r="O25" i="18"/>
  <c r="I25" i="18"/>
  <c r="G28" i="18"/>
  <c r="E28" i="18"/>
  <c r="M18" i="18"/>
  <c r="O18" i="18"/>
  <c r="I18" i="18"/>
  <c r="K18" i="18" s="1"/>
  <c r="O17" i="18"/>
  <c r="I17" i="18"/>
  <c r="G20" i="18"/>
  <c r="E20" i="18"/>
  <c r="O12" i="18"/>
  <c r="I12" i="18"/>
  <c r="K12" i="18" s="1"/>
  <c r="M12" i="18"/>
  <c r="M11" i="18"/>
  <c r="O11" i="18"/>
  <c r="I11" i="18"/>
  <c r="K11" i="18" s="1"/>
  <c r="O10" i="18"/>
  <c r="I10" i="18"/>
  <c r="G14" i="18"/>
  <c r="E14" i="18"/>
  <c r="G8" i="18"/>
  <c r="O8" i="18" s="1"/>
  <c r="M8" i="18"/>
  <c r="O20" i="21" l="1"/>
  <c r="I66" i="21"/>
  <c r="K66" i="21" s="1"/>
  <c r="M28" i="21"/>
  <c r="I58" i="21"/>
  <c r="K58" i="21" s="1"/>
  <c r="M20" i="21"/>
  <c r="I28" i="21"/>
  <c r="K28" i="21" s="1"/>
  <c r="I20" i="21"/>
  <c r="K20" i="21" s="1"/>
  <c r="K48" i="21"/>
  <c r="O28" i="21"/>
  <c r="G14" i="21"/>
  <c r="E52" i="21"/>
  <c r="G52" i="21"/>
  <c r="I55" i="21"/>
  <c r="K55" i="21" s="1"/>
  <c r="I63" i="21"/>
  <c r="M10" i="21"/>
  <c r="I11" i="21"/>
  <c r="K11" i="21" s="1"/>
  <c r="O11" i="21"/>
  <c r="M17" i="21"/>
  <c r="I18" i="21"/>
  <c r="K18" i="21" s="1"/>
  <c r="O18" i="21"/>
  <c r="M25" i="21"/>
  <c r="I26" i="21"/>
  <c r="K26" i="21" s="1"/>
  <c r="O26" i="21"/>
  <c r="K63" i="21"/>
  <c r="E14" i="21"/>
  <c r="G58" i="19"/>
  <c r="O18" i="19"/>
  <c r="E66" i="19"/>
  <c r="I64" i="19"/>
  <c r="M26" i="19"/>
  <c r="G8" i="20"/>
  <c r="O12" i="20"/>
  <c r="G53" i="20"/>
  <c r="E59" i="20"/>
  <c r="M17" i="20"/>
  <c r="I56" i="20"/>
  <c r="K56" i="20" s="1"/>
  <c r="O18" i="20"/>
  <c r="G67" i="20"/>
  <c r="K64" i="20"/>
  <c r="M25" i="19"/>
  <c r="I25" i="19"/>
  <c r="K25" i="19" s="1"/>
  <c r="Q10" i="20"/>
  <c r="K20" i="20"/>
  <c r="I12" i="19"/>
  <c r="I20" i="19"/>
  <c r="K20" i="19" s="1"/>
  <c r="I28" i="19"/>
  <c r="K28" i="19" s="1"/>
  <c r="G52" i="19"/>
  <c r="O17" i="19"/>
  <c r="I32" i="19"/>
  <c r="K32" i="19" s="1"/>
  <c r="E52" i="19"/>
  <c r="I49" i="19"/>
  <c r="K49" i="19" s="1"/>
  <c r="M11" i="19"/>
  <c r="G66" i="19"/>
  <c r="O26" i="19"/>
  <c r="K64" i="19"/>
  <c r="O10" i="20"/>
  <c r="O17" i="20"/>
  <c r="M10" i="20"/>
  <c r="E53" i="20"/>
  <c r="I49" i="20"/>
  <c r="K49" i="20" s="1"/>
  <c r="O11" i="20"/>
  <c r="G59" i="20"/>
  <c r="E67" i="20"/>
  <c r="M25" i="20"/>
  <c r="I64" i="20"/>
  <c r="O26" i="20"/>
  <c r="M12" i="19"/>
  <c r="E58" i="19"/>
  <c r="I56" i="19"/>
  <c r="K56" i="19" s="1"/>
  <c r="M18" i="19"/>
  <c r="Q25" i="20"/>
  <c r="E14" i="19"/>
  <c r="G22" i="19"/>
  <c r="O11" i="19"/>
  <c r="K12" i="19"/>
  <c r="O12" i="19"/>
  <c r="I17" i="19"/>
  <c r="K17" i="19" s="1"/>
  <c r="M17" i="19"/>
  <c r="O25" i="19"/>
  <c r="G30" i="20"/>
  <c r="O25" i="20"/>
  <c r="E22" i="20"/>
  <c r="O20" i="18"/>
  <c r="I14" i="18"/>
  <c r="K14" i="18" s="1"/>
  <c r="E22" i="18"/>
  <c r="I20" i="18"/>
  <c r="I66" i="18"/>
  <c r="K66" i="18" s="1"/>
  <c r="M28" i="18"/>
  <c r="I28" i="18"/>
  <c r="K28" i="18"/>
  <c r="I58" i="18"/>
  <c r="K58" i="18" s="1"/>
  <c r="M20" i="18"/>
  <c r="G22" i="18"/>
  <c r="K20" i="18"/>
  <c r="O28" i="18"/>
  <c r="K10" i="18"/>
  <c r="K17" i="18"/>
  <c r="K25" i="18"/>
  <c r="I48" i="18"/>
  <c r="K48" i="18" s="1"/>
  <c r="E52" i="18"/>
  <c r="G52" i="18"/>
  <c r="I55" i="18"/>
  <c r="K55" i="18" s="1"/>
  <c r="I63" i="18"/>
  <c r="M10" i="18"/>
  <c r="M17" i="18"/>
  <c r="M25" i="18"/>
  <c r="K63" i="18"/>
  <c r="G60" i="21" l="1"/>
  <c r="O14" i="21"/>
  <c r="I14" i="21"/>
  <c r="K14" i="21" s="1"/>
  <c r="E22" i="21"/>
  <c r="G22" i="21"/>
  <c r="E60" i="21"/>
  <c r="M14" i="21"/>
  <c r="I52" i="21"/>
  <c r="K52" i="21" s="1"/>
  <c r="Q20" i="20"/>
  <c r="M20" i="19"/>
  <c r="I58" i="19"/>
  <c r="Q28" i="20"/>
  <c r="O20" i="20"/>
  <c r="I59" i="20"/>
  <c r="K59" i="20" s="1"/>
  <c r="M20" i="20"/>
  <c r="K58" i="19"/>
  <c r="O20" i="19"/>
  <c r="O28" i="20"/>
  <c r="I67" i="20"/>
  <c r="K67" i="20" s="1"/>
  <c r="M28" i="20"/>
  <c r="I53" i="20"/>
  <c r="K53" i="20" s="1"/>
  <c r="E61" i="20"/>
  <c r="M14" i="20"/>
  <c r="O28" i="19"/>
  <c r="I52" i="19"/>
  <c r="K52" i="19" s="1"/>
  <c r="E60" i="19"/>
  <c r="M14" i="19"/>
  <c r="Q14" i="20"/>
  <c r="G61" i="20"/>
  <c r="M28" i="19"/>
  <c r="I66" i="19"/>
  <c r="K66" i="19" s="1"/>
  <c r="E22" i="19"/>
  <c r="I14" i="19"/>
  <c r="K14" i="19" s="1"/>
  <c r="O14" i="20"/>
  <c r="I22" i="20"/>
  <c r="K22" i="20" s="1"/>
  <c r="E30" i="20"/>
  <c r="G35" i="20"/>
  <c r="G30" i="19"/>
  <c r="G60" i="19"/>
  <c r="O14" i="19"/>
  <c r="G30" i="18"/>
  <c r="I52" i="18"/>
  <c r="M14" i="18"/>
  <c r="E60" i="18"/>
  <c r="K52" i="18"/>
  <c r="O14" i="18"/>
  <c r="G60" i="18"/>
  <c r="I22" i="18"/>
  <c r="K22" i="18" s="1"/>
  <c r="E30" i="18"/>
  <c r="G30" i="21" l="1"/>
  <c r="M22" i="21"/>
  <c r="I60" i="21"/>
  <c r="E68" i="21"/>
  <c r="E30" i="21"/>
  <c r="I22" i="21"/>
  <c r="K22" i="21" s="1"/>
  <c r="K60" i="21"/>
  <c r="G68" i="21"/>
  <c r="O22" i="21"/>
  <c r="I30" i="20"/>
  <c r="K30" i="20" s="1"/>
  <c r="E35" i="20"/>
  <c r="I22" i="19"/>
  <c r="K22" i="19" s="1"/>
  <c r="E30" i="19"/>
  <c r="O22" i="20"/>
  <c r="I60" i="19"/>
  <c r="K60" i="19" s="1"/>
  <c r="E68" i="19"/>
  <c r="M22" i="19"/>
  <c r="I61" i="20"/>
  <c r="K61" i="20" s="1"/>
  <c r="E69" i="20"/>
  <c r="M22" i="20"/>
  <c r="Q22" i="20"/>
  <c r="G69" i="20"/>
  <c r="G35" i="19"/>
  <c r="O22" i="19"/>
  <c r="G68" i="19"/>
  <c r="O22" i="18"/>
  <c r="G68" i="18"/>
  <c r="M22" i="18"/>
  <c r="I60" i="18"/>
  <c r="K60" i="18" s="1"/>
  <c r="E68" i="18"/>
  <c r="I30" i="18"/>
  <c r="K30" i="18" s="1"/>
  <c r="E35" i="18"/>
  <c r="G35" i="18"/>
  <c r="G35" i="21" l="1"/>
  <c r="O30" i="21"/>
  <c r="I68" i="21"/>
  <c r="K68" i="21" s="1"/>
  <c r="M30" i="21"/>
  <c r="E35" i="21"/>
  <c r="I30" i="21"/>
  <c r="K30" i="21" s="1"/>
  <c r="Q30" i="20"/>
  <c r="I68" i="19"/>
  <c r="M30" i="19"/>
  <c r="O30" i="20"/>
  <c r="I35" i="20"/>
  <c r="K35" i="20" s="1"/>
  <c r="I69" i="20"/>
  <c r="K69" i="20" s="1"/>
  <c r="M30" i="20"/>
  <c r="O30" i="19"/>
  <c r="K68" i="19"/>
  <c r="I30" i="19"/>
  <c r="K30" i="19" s="1"/>
  <c r="E35" i="19"/>
  <c r="I68" i="18"/>
  <c r="K68" i="18" s="1"/>
  <c r="M30" i="18"/>
  <c r="O30" i="18"/>
  <c r="I35" i="18"/>
  <c r="K35" i="18" s="1"/>
  <c r="I35" i="21" l="1"/>
  <c r="K35" i="21" s="1"/>
  <c r="I35" i="19"/>
  <c r="K35" i="19" s="1"/>
</calcChain>
</file>

<file path=xl/sharedStrings.xml><?xml version="1.0" encoding="utf-8"?>
<sst xmlns="http://schemas.openxmlformats.org/spreadsheetml/2006/main" count="285" uniqueCount="49">
  <si>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</si>
  <si>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</si>
  <si>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</si>
  <si>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</si>
  <si>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</si>
  <si>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</si>
  <si>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</si>
  <si>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</si>
  <si>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</si>
  <si>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</si>
  <si>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</si>
  <si>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</si>
  <si>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</si>
  <si>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</si>
  <si>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</si>
  <si>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</si>
  <si>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</si>
  <si>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</si>
  <si>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</si>
  <si>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</si>
  <si>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</si>
  <si>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</si>
  <si>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</si>
  <si>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</si>
  <si>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</si>
  <si>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</si>
  <si>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</si>
  <si>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SCH. 140 (Prop Tax in BillEngy) in above</t>
  </si>
  <si>
    <t>SCH. 149 (Pipeline Replacement) in above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</si>
  <si>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</si>
  <si>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</si>
  <si>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</si>
  <si>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</si>
  <si>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</si>
  <si>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</si>
  <si>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</si>
  <si>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SCH.  81 (UtilityTax &amp; FranFee) in above</t>
  </si>
  <si>
    <t>SCH. 120 (Cons. Trk Rev) in above</t>
  </si>
  <si>
    <t>Low Income Surcharge in above</t>
  </si>
  <si>
    <t>SCH. 132 (Merger Rt Cr) in above</t>
  </si>
  <si>
    <t>SCH. 141Y (TCJA Overcollection) in above</t>
  </si>
  <si>
    <t>BUDGET</t>
  </si>
  <si>
    <t>MONTH OF JANUARY 2021</t>
  </si>
  <si>
    <t>VARIANCE FROM 2020</t>
  </si>
  <si>
    <t>SCH. 141X (Protected-Plus EDIT) in above</t>
  </si>
  <si>
    <t>SCH. 141Z (Unprotected EDIT) in above</t>
  </si>
  <si>
    <t>MONTH OF FEBRUARY 2021</t>
  </si>
  <si>
    <t>MONTH OF MARCH 2021</t>
  </si>
  <si>
    <t>TWELVE MONTHS ENDED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</si>
</sst>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#,##0_);\(#,##0\);_(#,##0_);_(@_)"/>
    <numFmt numFmtId="166" formatCode="_(#,##0.0%_);\(#,##0.0%\);_(#,##0.0%_);_(@_)"/>
    <numFmt numFmtId="167" formatCode="_(&quot;$&quot;* #,##0.000_);_(&quot;$&quot;* \(#,##0.000\);_(&quot;$&quot;* &quot;-&quot;???_);_(@_)"/>
    <numFmt numFmtId="168" formatCode="_(* #,##0.000_);_(* \(#,##0.000\);_(* &quot;-&quot;???_);_(@_)"/>
    <numFmt numFmtId="169" formatCode="_-* #,##0.00\ _D_M_-;\-* #,##0.00\ _D_M_-;_-* &quot;-&quot;??\ _D_M_-;_-@_-"/>
    <numFmt numFmtId="170" formatCode="_(#,##0.00_);\(#,##0.00\);_(#,##0.00_);_(@_)"/>
    <numFmt numFmtId="171" formatCode="0.0%;\(0.0%\)"/>
    <numFmt numFmtId="172" formatCode="0.000"/>
    <numFmt numFmtId="174" formatCode="_-* #,##0\ _D_M_-;\-* #,##0\ _D_M_-;_-* &quot;-&quot;??\ _D_M_-;_-@_-"/>
    <numFmt numFmtId="175" formatCode="_-* #,##0.00\ &quot;DM&quot;_-;\-* #,##0.00\ &quot;DM&quot;_-;_-* &quot;-&quot;??\ &quot;DM&quot;_-;_-@_-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6" fillId="0" borderId="0"/>
    <xf numFmtId="175" fontId="1" fillId="0" borderId="0" applyFont="0" applyFill="0" applyBorder="0" applyAlignment="0" applyProtection="0"/>
    <xf numFmtId="39" fontId="7" fillId="0" borderId="0"/>
    <xf numFmtId="16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2" applyFont="1" applyProtection="1"/>
    <xf numFmtId="0" fontId="2" fillId="0" borderId="0" xfId="2" applyFont="1" applyFill="1" applyProtection="1"/>
    <xf numFmtId="0" fontId="3" fillId="0" borderId="0" xfId="2" applyFont="1" applyProtection="1"/>
    <xf numFmtId="0" fontId="3" fillId="0" borderId="0" xfId="2" applyFont="1" applyFill="1" applyProtection="1"/>
    <xf numFmtId="0" fontId="4" fillId="0" borderId="0" xfId="2" applyFont="1" applyProtection="1"/>
    <xf numFmtId="0" fontId="4" fillId="0" borderId="0" xfId="2" applyFont="1" applyFill="1" applyProtection="1"/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0" fontId="1" fillId="0" borderId="0" xfId="2" applyFont="1" applyFill="1" applyAlignment="1" applyProtection="1">
      <alignment horizontal="center"/>
    </xf>
    <xf numFmtId="0" fontId="1" fillId="0" borderId="0" xfId="2" applyFont="1" applyFill="1" applyProtection="1"/>
    <xf numFmtId="0" fontId="5" fillId="0" borderId="0" xfId="2" applyFont="1" applyProtection="1"/>
    <xf numFmtId="44" fontId="4" fillId="0" borderId="0" xfId="3" applyNumberFormat="1" applyFont="1" applyAlignment="1" applyProtection="1">
      <alignment horizontal="right"/>
    </xf>
    <xf numFmtId="164" fontId="4" fillId="0" borderId="0" xfId="3" applyNumberFormat="1" applyFont="1" applyProtection="1"/>
    <xf numFmtId="165" fontId="4" fillId="0" borderId="0" xfId="2" applyNumberFormat="1" applyFont="1" applyProtection="1"/>
    <xf numFmtId="166" fontId="4" fillId="0" borderId="0" xfId="4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>
      <alignment horizontal="right"/>
    </xf>
    <xf numFmtId="168" fontId="4" fillId="0" borderId="0" xfId="2" applyNumberFormat="1" applyFont="1" applyFill="1" applyProtection="1"/>
    <xf numFmtId="170" fontId="4" fillId="0" borderId="0" xfId="5" applyNumberFormat="1" applyFont="1" applyAlignment="1" applyProtection="1">
      <alignment horizontal="right"/>
    </xf>
    <xf numFmtId="168" fontId="4" fillId="0" borderId="0" xfId="3" applyNumberFormat="1" applyFont="1" applyFill="1" applyAlignment="1" applyProtection="1">
      <alignment horizontal="right"/>
    </xf>
    <xf numFmtId="170" fontId="4" fillId="0" borderId="1" xfId="5" applyNumberFormat="1" applyFont="1" applyBorder="1" applyAlignment="1" applyProtection="1">
      <alignment horizontal="right"/>
    </xf>
    <xf numFmtId="166" fontId="4" fillId="0" borderId="1" xfId="4" applyNumberFormat="1" applyFont="1" applyFill="1" applyBorder="1" applyAlignment="1" applyProtection="1">
      <alignment horizontal="right"/>
    </xf>
    <xf numFmtId="168" fontId="4" fillId="0" borderId="1" xfId="3" applyNumberFormat="1" applyFont="1" applyFill="1" applyBorder="1" applyAlignment="1" applyProtection="1">
      <alignment horizontal="right"/>
    </xf>
    <xf numFmtId="171" fontId="4" fillId="0" borderId="0" xfId="1" applyNumberFormat="1" applyFont="1" applyFill="1" applyProtection="1"/>
    <xf numFmtId="165" fontId="4" fillId="0" borderId="0" xfId="5" applyNumberFormat="1" applyFont="1" applyBorder="1" applyAlignment="1" applyProtection="1">
      <alignment horizontal="right"/>
    </xf>
    <xf numFmtId="165" fontId="4" fillId="0" borderId="0" xfId="3" applyNumberFormat="1" applyFont="1" applyFill="1" applyBorder="1" applyAlignment="1" applyProtection="1">
      <alignment horizontal="right"/>
    </xf>
    <xf numFmtId="165" fontId="4" fillId="0" borderId="0" xfId="2" applyNumberFormat="1" applyFont="1" applyBorder="1" applyProtection="1"/>
    <xf numFmtId="172" fontId="4" fillId="0" borderId="0" xfId="2" applyNumberFormat="1" applyFont="1" applyFill="1" applyProtection="1"/>
    <xf numFmtId="165" fontId="4" fillId="0" borderId="0" xfId="5" applyNumberFormat="1" applyFont="1" applyAlignment="1" applyProtection="1">
      <alignment horizontal="right"/>
    </xf>
    <xf numFmtId="171" fontId="4" fillId="0" borderId="0" xfId="1" applyNumberFormat="1" applyFont="1" applyFill="1" applyBorder="1" applyProtection="1"/>
    <xf numFmtId="44" fontId="4" fillId="0" borderId="2" xfId="3" applyNumberFormat="1" applyFont="1" applyBorder="1" applyAlignment="1" applyProtection="1">
      <alignment horizontal="right"/>
    </xf>
    <xf numFmtId="164" fontId="4" fillId="0" borderId="0" xfId="3" applyNumberFormat="1" applyFont="1" applyBorder="1" applyProtection="1"/>
    <xf numFmtId="166" fontId="4" fillId="0" borderId="2" xfId="4" applyNumberFormat="1" applyFont="1" applyFill="1" applyBorder="1" applyAlignment="1" applyProtection="1">
      <alignment horizontal="right"/>
    </xf>
    <xf numFmtId="165" fontId="4" fillId="0" borderId="0" xfId="5" applyNumberFormat="1" applyFont="1" applyAlignment="1" applyProtection="1"/>
    <xf numFmtId="165" fontId="4" fillId="0" borderId="0" xfId="5" applyNumberFormat="1" applyFont="1" applyProtection="1"/>
    <xf numFmtId="165" fontId="4" fillId="0" borderId="1" xfId="5" applyNumberFormat="1" applyFont="1" applyBorder="1" applyAlignment="1" applyProtection="1"/>
    <xf numFmtId="165" fontId="4" fillId="0" borderId="2" xfId="5" applyNumberFormat="1" applyFont="1" applyBorder="1" applyAlignment="1" applyProtection="1"/>
    <xf numFmtId="43" fontId="4" fillId="0" borderId="0" xfId="3" applyNumberFormat="1" applyFont="1" applyFill="1" applyBorder="1" applyAlignment="1" applyProtection="1">
      <alignment horizontal="right"/>
    </xf>
    <xf numFmtId="0" fontId="1" fillId="0" borderId="1" xfId="2" applyFont="1" applyFill="1" applyBorder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44" fontId="4" fillId="0" borderId="0" xfId="2" applyNumberFormat="1" applyFont="1" applyFill="1" applyProtection="1"/>
    <xf numFmtId="0" fontId="5" fillId="0" borderId="0" xfId="2" applyFont="1" applyFill="1" applyProtection="1"/>
    <xf numFmtId="44" fontId="4" fillId="0" borderId="0" xfId="5" applyNumberFormat="1" applyFont="1" applyFill="1" applyAlignment="1" applyProtection="1">
      <alignment horizontal="right"/>
    </xf>
    <xf numFmtId="43" fontId="4" fillId="0" borderId="0" xfId="5" applyNumberFormat="1" applyFont="1" applyFill="1" applyAlignment="1" applyProtection="1">
      <alignment horizontal="right"/>
    </xf>
    <xf numFmtId="43" fontId="4" fillId="0" borderId="0" xfId="2" applyNumberFormat="1" applyFont="1" applyFill="1" applyProtection="1"/>
    <xf numFmtId="43" fontId="4" fillId="0" borderId="1" xfId="5" applyNumberFormat="1" applyFont="1" applyFill="1" applyBorder="1" applyAlignment="1" applyProtection="1">
      <alignment horizontal="right"/>
    </xf>
    <xf numFmtId="43" fontId="4" fillId="0" borderId="0" xfId="5" applyNumberFormat="1" applyFont="1" applyFill="1" applyBorder="1" applyAlignment="1" applyProtection="1">
      <alignment horizontal="right"/>
    </xf>
    <xf numFmtId="43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44" fontId="4" fillId="0" borderId="2" xfId="5" applyNumberFormat="1" applyFont="1" applyFill="1" applyBorder="1" applyAlignment="1" applyProtection="1">
      <alignment horizontal="right"/>
    </xf>
    <xf numFmtId="44" fontId="4" fillId="0" borderId="0" xfId="2" applyNumberFormat="1" applyFont="1" applyFill="1" applyBorder="1" applyProtection="1"/>
    <xf numFmtId="164" fontId="4" fillId="0" borderId="0" xfId="5" applyNumberFormat="1" applyFont="1" applyFill="1" applyAlignment="1" applyProtection="1">
      <alignment horizontal="right"/>
    </xf>
    <xf numFmtId="164" fontId="4" fillId="0" borderId="0" xfId="2" applyNumberFormat="1" applyFont="1" applyFill="1" applyBorder="1" applyProtection="1"/>
    <xf numFmtId="164" fontId="4" fillId="0" borderId="0" xfId="2" applyNumberFormat="1" applyFont="1" applyFill="1" applyProtection="1"/>
    <xf numFmtId="169" fontId="4" fillId="0" borderId="0" xfId="5" applyFont="1" applyFill="1" applyAlignment="1" applyProtection="1"/>
    <xf numFmtId="165" fontId="4" fillId="0" borderId="0" xfId="5" applyNumberFormat="1" applyFont="1" applyFill="1" applyBorder="1" applyAlignment="1" applyProtection="1"/>
    <xf numFmtId="165" fontId="4" fillId="0" borderId="0" xfId="5" applyNumberFormat="1" applyFont="1" applyFill="1" applyAlignment="1" applyProtection="1"/>
    <xf numFmtId="174" fontId="4" fillId="0" borderId="0" xfId="5" applyNumberFormat="1" applyFont="1" applyFill="1" applyProtection="1"/>
    <xf numFmtId="165" fontId="4" fillId="0" borderId="1" xfId="5" applyNumberFormat="1" applyFont="1" applyFill="1" applyBorder="1" applyAlignment="1" applyProtection="1"/>
    <xf numFmtId="165" fontId="4" fillId="0" borderId="2" xfId="5" applyNumberFormat="1" applyFont="1" applyFill="1" applyBorder="1" applyAlignment="1" applyProtection="1"/>
    <xf numFmtId="0" fontId="1" fillId="0" borderId="1" xfId="2" applyFont="1" applyFill="1" applyBorder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3" fillId="0" borderId="0" xfId="2" applyFont="1" applyAlignment="1" applyProtection="1">
      <alignment horizontal="center"/>
    </xf>
    <xf numFmtId="0" fontId="1" fillId="0" borderId="1" xfId="2" applyFont="1" applyBorder="1" applyAlignment="1" applyProtection="1">
      <alignment horizontal="center"/>
    </xf>
    <xf numFmtId="0" fontId="2" fillId="0" borderId="0" xfId="2" applyFont="1" applyFill="1" applyAlignment="1" applyProtection="1">
      <alignment horizontal="center"/>
    </xf>
    <xf numFmtId="0" fontId="3" fillId="0" borderId="0" xfId="2" applyFont="1" applyFill="1" applyAlignment="1" applyProtection="1">
      <alignment horizontal="center"/>
    </xf>
    <xf numFmtId="49" fontId="4" fillId="0" borderId="0" xfId="3" applyNumberFormat="1" applyFont="1" applyAlignment="1" applyProtection="1">
      <alignment horizontal="left"/>
    </xf>
    <xf numFmtId="39" fontId="1" fillId="0" borderId="0" xfId="4" applyNumberFormat="1" applyFont="1" applyFill="1" applyAlignment="1" applyProtection="1"/>
    <xf numFmtId="0" fontId="6" fillId="0" borderId="0" xfId="2"/>
    <xf numFmtId="49" fontId="4" fillId="0" borderId="0" xfId="2" applyNumberFormat="1" applyFont="1" applyFill="1" applyProtection="1"/>
    <xf numFmtId="170" fontId="4" fillId="0" borderId="0" xfId="5" applyNumberFormat="1" applyFont="1" applyFill="1" applyAlignment="1" applyProtection="1">
      <alignment horizontal="right"/>
    </xf>
    <xf numFmtId="170" fontId="4" fillId="0" borderId="0" xfId="2" applyNumberFormat="1" applyFont="1" applyFill="1" applyProtection="1"/>
    <xf numFmtId="165" fontId="4" fillId="0" borderId="0" xfId="2" applyNumberFormat="1" applyFont="1" applyFill="1" applyProtection="1"/>
    <xf numFmtId="165" fontId="4" fillId="0" borderId="0" xfId="5" applyNumberFormat="1" applyFont="1" applyFill="1" applyAlignment="1" applyProtection="1">
      <alignment horizontal="right"/>
    </xf>
    <xf numFmtId="39" fontId="1" fillId="0" borderId="0" xfId="4" applyNumberFormat="1" applyFont="1" applyFill="1" applyAlignment="1" applyProtection="1">
      <alignment horizontal="centerContinuous" wrapText="1"/>
    </xf>
    <xf numFmtId="0" fontId="6" fillId="0" borderId="0" xfId="2" applyFill="1" applyAlignment="1">
      <alignment horizontal="centerContinuous" wrapText="1"/>
    </xf>
  </cellXfs>
  <cellStyles count="6">
    <cellStyle name="Comma 2" xfId="5"/>
    <cellStyle name="Currency 2" xfId="3"/>
    <cellStyle name="Normal" xfId="0" builtinId="0"/>
    <cellStyle name="Normal 2" xfId="2"/>
    <cellStyle name="Normal_Monthly" xfId="4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1/Sales%20of%20Gas%20Template%2002-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Quarterly%20Reporting/2021/Sales%20of%20Gas%20Template%2001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QTD"/>
      <sheetName val="Budget"/>
      <sheetName val="OPSTATS-RELEASE "/>
      <sheetName val="YTD"/>
      <sheetName val="12ME"/>
      <sheetName val="SAP Download"/>
      <sheetName val="Inpu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tabSelected="1"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R25" sqref="R25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1" t="s">
        <v>0</v>
      </c>
      <c r="F1" s="61"/>
      <c r="G1" s="61"/>
      <c r="H1" s="61"/>
      <c r="I1" s="61"/>
      <c r="J1" s="61"/>
      <c r="K1" s="61"/>
      <c r="M1" s="2"/>
      <c r="N1" s="2"/>
      <c r="O1" s="2"/>
    </row>
    <row r="2" spans="1:15" s="1" customFormat="1" ht="15" x14ac:dyDescent="0.25">
      <c r="E2" s="61" t="s">
        <v>1</v>
      </c>
      <c r="F2" s="61"/>
      <c r="G2" s="61"/>
      <c r="H2" s="61"/>
      <c r="I2" s="61"/>
      <c r="J2" s="61"/>
      <c r="K2" s="61"/>
      <c r="M2" s="2"/>
      <c r="N2" s="2"/>
      <c r="O2" s="2"/>
    </row>
    <row r="3" spans="1:15" s="1" customFormat="1" ht="15" x14ac:dyDescent="0.25">
      <c r="E3" s="61" t="s">
        <v>42</v>
      </c>
      <c r="F3" s="61"/>
      <c r="G3" s="61"/>
      <c r="H3" s="61"/>
      <c r="I3" s="61"/>
      <c r="J3" s="61"/>
      <c r="K3" s="61"/>
      <c r="M3" s="2"/>
      <c r="N3" s="2"/>
      <c r="O3" s="2"/>
    </row>
    <row r="4" spans="1:15" s="3" customFormat="1" ht="12.75" x14ac:dyDescent="0.2">
      <c r="E4" s="62" t="s">
        <v>2</v>
      </c>
      <c r="F4" s="62"/>
      <c r="G4" s="62"/>
      <c r="H4" s="62"/>
      <c r="I4" s="62"/>
      <c r="J4" s="62"/>
      <c r="K4" s="62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3" t="s">
        <v>43</v>
      </c>
      <c r="J6" s="63"/>
      <c r="K6" s="63"/>
      <c r="M6" s="60" t="s">
        <v>4</v>
      </c>
      <c r="N6" s="60"/>
      <c r="O6" s="60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39">
        <v>2021</v>
      </c>
      <c r="G8" s="39">
        <f>E8-1</f>
        <v>2020</v>
      </c>
      <c r="I8" s="39" t="s">
        <v>7</v>
      </c>
      <c r="K8" s="38" t="s">
        <v>8</v>
      </c>
      <c r="M8" s="38">
        <f>E8</f>
        <v>2021</v>
      </c>
      <c r="N8" s="10"/>
      <c r="O8" s="38">
        <f>G8</f>
        <v>2020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94631381.700000003</v>
      </c>
      <c r="F10" s="13"/>
      <c r="G10" s="12">
        <v>90724326.120000005</v>
      </c>
      <c r="H10" s="14"/>
      <c r="I10" s="12">
        <f>E10-G10</f>
        <v>3907055.5799999982</v>
      </c>
      <c r="K10" s="15">
        <f>IF(G10=0,"n/a",IF(AND(I10/G10&lt;1,I10/G10&gt;-1),I10/G10,"n/a"))</f>
        <v>4.3065137511544387E-2</v>
      </c>
      <c r="M10" s="16">
        <f>IF(E48=0,"n/a",E10/E48)</f>
        <v>1.0728792223765213</v>
      </c>
      <c r="N10" s="17"/>
      <c r="O10" s="16">
        <f>IF(G48=0,"n/a",G10/G48)</f>
        <v>1.0335794440694595</v>
      </c>
    </row>
    <row r="11" spans="1:15" x14ac:dyDescent="0.2">
      <c r="C11" s="5" t="s">
        <v>11</v>
      </c>
      <c r="E11" s="18">
        <v>30637871.32</v>
      </c>
      <c r="F11" s="14"/>
      <c r="G11" s="18">
        <v>32468771.68</v>
      </c>
      <c r="H11" s="14"/>
      <c r="I11" s="18">
        <f>E11-G11</f>
        <v>-1830900.3599999994</v>
      </c>
      <c r="K11" s="15">
        <f>IF(G11=0,"n/a",IF(AND(I11/G11&lt;1,I11/G11&gt;-1),I11/G11,"n/a"))</f>
        <v>-5.638957882499112E-2</v>
      </c>
      <c r="M11" s="19">
        <f>IF(E49=0,"n/a",E11/E49)</f>
        <v>0.92804965749892443</v>
      </c>
      <c r="N11" s="17"/>
      <c r="O11" s="19">
        <f>IF(G49=0,"n/a",G11/G49)</f>
        <v>0.86259327504599914</v>
      </c>
    </row>
    <row r="12" spans="1:15" x14ac:dyDescent="0.2">
      <c r="C12" s="5" t="s">
        <v>12</v>
      </c>
      <c r="E12" s="20">
        <v>2228968.62</v>
      </c>
      <c r="F12" s="14"/>
      <c r="G12" s="20">
        <v>2461223.16</v>
      </c>
      <c r="H12" s="14"/>
      <c r="I12" s="20">
        <f>E12-G12</f>
        <v>-232254.54000000004</v>
      </c>
      <c r="K12" s="21">
        <f>IF(G12=0,"n/a",IF(AND(I12/G12&lt;1,I12/G12&gt;-1),I12/G12,"n/a"))</f>
        <v>-9.4365494269117806E-2</v>
      </c>
      <c r="M12" s="22">
        <f>IF(E50=0,"n/a",E12/E50)</f>
        <v>0.85512229687010866</v>
      </c>
      <c r="N12" s="17"/>
      <c r="O12" s="22">
        <f>IF(G50=0,"n/a",G12/G50)</f>
        <v>0.81773101381477964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127498221.64000002</v>
      </c>
      <c r="F14" s="14"/>
      <c r="G14" s="18">
        <f>SUM(G10:G12)</f>
        <v>125654320.96000001</v>
      </c>
      <c r="H14" s="14"/>
      <c r="I14" s="18">
        <f>E14-G14</f>
        <v>1843900.6800000072</v>
      </c>
      <c r="K14" s="15">
        <f>IF(G14=0,"n/a",IF(AND(I14/G14&lt;1,I14/G14&gt;-1),I14/G14,"n/a"))</f>
        <v>1.4674391345340067E-2</v>
      </c>
      <c r="M14" s="19">
        <f>IF(E52=0,"n/a",E14/E52)</f>
        <v>1.0296813349443428</v>
      </c>
      <c r="N14" s="17"/>
      <c r="O14" s="19">
        <f>IF(G52=0,"n/a",G14/G52)</f>
        <v>0.97840642097215125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2467095.2200000002</v>
      </c>
      <c r="F17" s="14"/>
      <c r="G17" s="18">
        <v>3059408.75</v>
      </c>
      <c r="H17" s="14"/>
      <c r="I17" s="18">
        <f>E17-G17</f>
        <v>-592313.5299999998</v>
      </c>
      <c r="K17" s="15">
        <f>IF(G17=0,"n/a",IF(AND(I17/G17&lt;1,I17/G17&gt;-1),I17/G17,"n/a"))</f>
        <v>-0.19360392101905305</v>
      </c>
      <c r="M17" s="19">
        <f>IF(E55=0,"n/a",E17/E55)</f>
        <v>0.48943475146224646</v>
      </c>
      <c r="N17" s="17"/>
      <c r="O17" s="19">
        <f>IF(G55=0,"n/a",G17/G55)</f>
        <v>0.52327488169735281</v>
      </c>
    </row>
    <row r="18" spans="2:15" x14ac:dyDescent="0.2">
      <c r="C18" s="5" t="s">
        <v>16</v>
      </c>
      <c r="E18" s="20">
        <v>63536.41</v>
      </c>
      <c r="F18" s="24"/>
      <c r="G18" s="20">
        <v>62481.46</v>
      </c>
      <c r="H18" s="25"/>
      <c r="I18" s="20">
        <f>E18-G18</f>
        <v>1054.9500000000044</v>
      </c>
      <c r="K18" s="21">
        <f>IF(G18=0,"n/a",IF(AND(I18/G18&lt;1,I18/G18&gt;-1),I18/G18,"n/a"))</f>
        <v>1.6884208531618889E-2</v>
      </c>
      <c r="M18" s="22">
        <f>IF(E56=0,"n/a",E18/E56)</f>
        <v>0.57037039364423903</v>
      </c>
      <c r="N18" s="17"/>
      <c r="O18" s="22">
        <f>IF(G56=0,"n/a",G18/G56)</f>
        <v>0.57868206572074243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2530631.6300000004</v>
      </c>
      <c r="F20" s="24"/>
      <c r="G20" s="20">
        <f>SUM(G17:G18)</f>
        <v>3121890.21</v>
      </c>
      <c r="H20" s="25"/>
      <c r="I20" s="20">
        <f>E20-G20</f>
        <v>-591258.57999999961</v>
      </c>
      <c r="K20" s="21">
        <f>IF(G20=0,"n/a",IF(AND(I20/G20&lt;1,I20/G20&gt;-1),I20/G20,"n/a"))</f>
        <v>-0.18939121501008827</v>
      </c>
      <c r="M20" s="22">
        <f>IF(E58=0,"n/a",E20/E58)</f>
        <v>0.49118468437518081</v>
      </c>
      <c r="N20" s="17"/>
      <c r="O20" s="22">
        <f>IF(G58=0,"n/a",G20/G58)</f>
        <v>0.52427954957395329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130028853.27000001</v>
      </c>
      <c r="F22" s="26"/>
      <c r="G22" s="18">
        <f>G14+G20</f>
        <v>128776211.17</v>
      </c>
      <c r="H22" s="26"/>
      <c r="I22" s="18">
        <f>E22-G22</f>
        <v>1252642.1000000089</v>
      </c>
      <c r="K22" s="15">
        <f>IF(G22=0,"n/a",IF(AND(I22/G22&lt;1,I22/G22&gt;-1),I22/G22,"n/a"))</f>
        <v>9.7272787312120221E-3</v>
      </c>
      <c r="M22" s="19">
        <f>IF(E60=0,"n/a",E22/E60)</f>
        <v>1.0081703008413532</v>
      </c>
      <c r="N22" s="17"/>
      <c r="O22" s="19">
        <f>IF(G60=0,"n/a",G22/G60)</f>
        <v>0.95828353384109921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596290.43000000005</v>
      </c>
      <c r="F25" s="26"/>
      <c r="G25" s="18">
        <v>646760.09</v>
      </c>
      <c r="H25" s="26"/>
      <c r="I25" s="18">
        <f>E25-G25</f>
        <v>-50469.659999999916</v>
      </c>
      <c r="K25" s="15">
        <f>IF(G25=0,"n/a",IF(AND(I25/G25&lt;1,I25/G25&gt;-1),I25/G25,"n/a"))</f>
        <v>-7.803459239422135E-2</v>
      </c>
      <c r="M25" s="19">
        <f>IF(E63=0,"n/a",E25/E63)</f>
        <v>0.12579921759774279</v>
      </c>
      <c r="N25" s="17"/>
      <c r="O25" s="19">
        <f>IF(G63=0,"n/a",G25/G63)</f>
        <v>0.12377188627899766</v>
      </c>
    </row>
    <row r="26" spans="2:15" x14ac:dyDescent="0.2">
      <c r="C26" s="5" t="s">
        <v>21</v>
      </c>
      <c r="E26" s="20">
        <v>1123573.03</v>
      </c>
      <c r="F26" s="24"/>
      <c r="G26" s="20">
        <v>993809.43</v>
      </c>
      <c r="H26" s="25"/>
      <c r="I26" s="20">
        <f>E26-G26</f>
        <v>129763.59999999998</v>
      </c>
      <c r="K26" s="21">
        <f>IF(G26=0,"n/a",IF(AND(I26/G26&lt;1,I26/G26&gt;-1),I26/G26,"n/a"))</f>
        <v>0.13057191457722431</v>
      </c>
      <c r="M26" s="22">
        <f>IF(E64=0,"n/a",E26/E64)</f>
        <v>7.6334963495779562E-2</v>
      </c>
      <c r="N26" s="17"/>
      <c r="O26" s="22">
        <f>IF(G64=0,"n/a",G26/G64)</f>
        <v>7.5648542702276111E-2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1719863.46</v>
      </c>
      <c r="F28" s="24"/>
      <c r="G28" s="20">
        <f>SUM(G25:G26)</f>
        <v>1640569.52</v>
      </c>
      <c r="H28" s="25"/>
      <c r="I28" s="20">
        <f>E28-G28</f>
        <v>79293.939999999944</v>
      </c>
      <c r="K28" s="21">
        <f>IF(G28=0,"n/a",IF(AND(I28/G28&lt;1,I28/G28&gt;-1),I28/G28,"n/a"))</f>
        <v>4.8333178834140442E-2</v>
      </c>
      <c r="M28" s="22">
        <f>IF(E66=0,"n/a",E28/E66)</f>
        <v>8.8383959093478598E-2</v>
      </c>
      <c r="N28" s="17"/>
      <c r="O28" s="22">
        <f>IF(G66=0,"n/a",G28/G66)</f>
        <v>8.9342927901542551E-2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131748716.73</v>
      </c>
      <c r="F30" s="26"/>
      <c r="G30" s="18">
        <f>G22+G28</f>
        <v>130416780.69</v>
      </c>
      <c r="H30" s="26"/>
      <c r="I30" s="18">
        <f>E30-G30</f>
        <v>1331936.0400000066</v>
      </c>
      <c r="K30" s="15">
        <f>IF(G30=0,"n/a",IF(AND(I30/G30&lt;1,I30/G30&gt;-1),I30/G30,"n/a"))</f>
        <v>1.0212919173077976E-2</v>
      </c>
      <c r="M30" s="16">
        <f>IF(E68=0,"n/a",E30/E68)</f>
        <v>0.88759070443441535</v>
      </c>
      <c r="N30" s="17"/>
      <c r="O30" s="16">
        <f>IF(G68=0,"n/a",G30/G68)</f>
        <v>0.85382156771951578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4746910.47</v>
      </c>
      <c r="F32" s="26"/>
      <c r="G32" s="18">
        <v>3517412.5</v>
      </c>
      <c r="H32" s="26"/>
      <c r="I32" s="18">
        <f>E32-G32</f>
        <v>1229497.9699999997</v>
      </c>
      <c r="K32" s="15">
        <f>IF(G32=0,"n/a",IF(AND(I32/G32&lt;1,I32/G32&gt;-1),I32/G32,"n/a"))</f>
        <v>0.34954614222812924</v>
      </c>
      <c r="M32" s="27"/>
      <c r="N32" s="27"/>
      <c r="O32" s="27"/>
    </row>
    <row r="33" spans="1:15" x14ac:dyDescent="0.2">
      <c r="B33" s="5" t="s">
        <v>25</v>
      </c>
      <c r="E33" s="20">
        <v>791657.29</v>
      </c>
      <c r="F33" s="24"/>
      <c r="G33" s="20">
        <v>2438971.2799999998</v>
      </c>
      <c r="H33" s="25"/>
      <c r="I33" s="20">
        <f>E33-G33</f>
        <v>-1647313.9899999998</v>
      </c>
      <c r="K33" s="21">
        <f>IF(G33=0,"n/a",IF(AND(I33/G33&lt;1,I33/G33&gt;-1),I33/G33,"n/a"))</f>
        <v>-0.67541344316280749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137287284.49000001</v>
      </c>
      <c r="F35" s="31"/>
      <c r="G35" s="30">
        <f>SUM(G30:G33)</f>
        <v>136373164.47</v>
      </c>
      <c r="H35" s="26"/>
      <c r="I35" s="30">
        <f>E35-G35</f>
        <v>914120.02000001073</v>
      </c>
      <c r="K35" s="32">
        <f>IF(G35=0,"n/a",IF(AND(I35/G35&lt;1,I35/G35&gt;-1),I35/G35,"n/a"))</f>
        <v>6.70307845060751E-3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66" t="s">
        <v>36</v>
      </c>
      <c r="E37" s="12">
        <v>6059037.3200000003</v>
      </c>
      <c r="F37" s="12"/>
      <c r="G37" s="12">
        <v>6120189.4100000001</v>
      </c>
      <c r="H37" s="14"/>
      <c r="I37" s="28"/>
    </row>
    <row r="38" spans="1:15" x14ac:dyDescent="0.2">
      <c r="C38" s="66" t="s">
        <v>37</v>
      </c>
      <c r="E38" s="18">
        <v>2792609.2</v>
      </c>
      <c r="F38" s="28"/>
      <c r="G38" s="18">
        <v>2423044.33</v>
      </c>
      <c r="H38" s="14"/>
      <c r="I38" s="28"/>
    </row>
    <row r="39" spans="1:15" x14ac:dyDescent="0.2">
      <c r="C39" s="66" t="s">
        <v>38</v>
      </c>
      <c r="E39" s="18">
        <v>819541.29</v>
      </c>
      <c r="F39" s="14"/>
      <c r="G39" s="18">
        <v>746242.65</v>
      </c>
      <c r="H39" s="14"/>
      <c r="I39" s="28"/>
    </row>
    <row r="40" spans="1:15" x14ac:dyDescent="0.2">
      <c r="C40" s="66" t="s">
        <v>27</v>
      </c>
      <c r="E40" s="18">
        <v>2446449.7000000002</v>
      </c>
      <c r="F40" s="14"/>
      <c r="G40" s="18">
        <v>2976733.56</v>
      </c>
      <c r="H40" s="14"/>
      <c r="I40" s="28"/>
    </row>
    <row r="41" spans="1:15" x14ac:dyDescent="0.2">
      <c r="C41" s="66" t="s">
        <v>28</v>
      </c>
      <c r="E41" s="18">
        <v>3536063.75</v>
      </c>
      <c r="F41" s="14"/>
      <c r="G41" s="18">
        <v>2405521.37</v>
      </c>
      <c r="H41" s="14"/>
      <c r="I41" s="28"/>
    </row>
    <row r="42" spans="1:15" x14ac:dyDescent="0.2">
      <c r="C42" s="66" t="s">
        <v>40</v>
      </c>
      <c r="E42" s="18">
        <v>-84191.8</v>
      </c>
      <c r="F42" s="14"/>
      <c r="G42" s="18">
        <v>-1404232.86</v>
      </c>
      <c r="H42" s="14"/>
      <c r="I42" s="28"/>
    </row>
    <row r="43" spans="1:15" x14ac:dyDescent="0.2">
      <c r="C43" s="66" t="s">
        <v>44</v>
      </c>
      <c r="E43" s="18">
        <v>-1722873.52</v>
      </c>
      <c r="F43" s="14"/>
      <c r="G43" s="18">
        <v>0</v>
      </c>
      <c r="H43" s="14"/>
      <c r="I43" s="28"/>
    </row>
    <row r="44" spans="1:15" x14ac:dyDescent="0.2">
      <c r="C44" s="66" t="s">
        <v>45</v>
      </c>
      <c r="E44" s="18">
        <v>-169181.69</v>
      </c>
      <c r="F44" s="14"/>
      <c r="G44" s="18">
        <v>0</v>
      </c>
      <c r="H44" s="14"/>
      <c r="I44" s="28"/>
    </row>
    <row r="45" spans="1:15" x14ac:dyDescent="0.2">
      <c r="E45" s="33"/>
      <c r="F45" s="14"/>
      <c r="G45" s="14"/>
      <c r="H45" s="14"/>
      <c r="I45" s="14"/>
    </row>
    <row r="46" spans="1:15" ht="12.75" x14ac:dyDescent="0.2">
      <c r="A46" s="3" t="s">
        <v>29</v>
      </c>
      <c r="E46" s="33"/>
      <c r="F46" s="14"/>
      <c r="G46" s="14"/>
      <c r="H46" s="14"/>
      <c r="I46" s="14"/>
    </row>
    <row r="47" spans="1:15" x14ac:dyDescent="0.2">
      <c r="B47" s="11" t="s">
        <v>30</v>
      </c>
      <c r="E47" s="33"/>
      <c r="F47" s="14"/>
      <c r="G47" s="14"/>
      <c r="H47" s="14"/>
      <c r="I47" s="14"/>
    </row>
    <row r="48" spans="1:15" x14ac:dyDescent="0.2">
      <c r="C48" s="5" t="s">
        <v>10</v>
      </c>
      <c r="E48" s="33">
        <v>88203201</v>
      </c>
      <c r="F48" s="14"/>
      <c r="G48" s="33">
        <v>87776829</v>
      </c>
      <c r="H48" s="34"/>
      <c r="I48" s="33">
        <f>E48-G48</f>
        <v>426372</v>
      </c>
      <c r="K48" s="15">
        <f>IF(G48=0,"n/a",IF(AND(I48/G48&lt;1,I48/G48&gt;-1),I48/G48,"n/a"))</f>
        <v>4.8574550352006906E-3</v>
      </c>
    </row>
    <row r="49" spans="2:15" x14ac:dyDescent="0.2">
      <c r="C49" s="5" t="s">
        <v>11</v>
      </c>
      <c r="E49" s="33">
        <v>33013181</v>
      </c>
      <c r="F49" s="14"/>
      <c r="G49" s="33">
        <v>37640882</v>
      </c>
      <c r="H49" s="34"/>
      <c r="I49" s="33">
        <f>E49-G49</f>
        <v>-4627701</v>
      </c>
      <c r="K49" s="15">
        <f>IF(G49=0,"n/a",IF(AND(I49/G49&lt;1,I49/G49&gt;-1),I49/G49,"n/a"))</f>
        <v>-0.12294347937968085</v>
      </c>
    </row>
    <row r="50" spans="2:15" x14ac:dyDescent="0.2">
      <c r="C50" s="5" t="s">
        <v>12</v>
      </c>
      <c r="E50" s="35">
        <v>2606608</v>
      </c>
      <c r="F50" s="14"/>
      <c r="G50" s="35">
        <v>3009820</v>
      </c>
      <c r="H50" s="34"/>
      <c r="I50" s="35">
        <f>E50-G50</f>
        <v>-403212</v>
      </c>
      <c r="K50" s="21">
        <f>IF(G50=0,"n/a",IF(AND(I50/G50&lt;1,I50/G50&gt;-1),I50/G50,"n/a"))</f>
        <v>-0.1339654863081513</v>
      </c>
    </row>
    <row r="51" spans="2:15" ht="6.95" customHeight="1" x14ac:dyDescent="0.2">
      <c r="E51" s="33"/>
      <c r="F51" s="14"/>
      <c r="G51" s="33"/>
      <c r="H51" s="14"/>
      <c r="I51" s="33"/>
      <c r="K51" s="23"/>
      <c r="M51" s="27"/>
      <c r="N51" s="27"/>
      <c r="O51" s="27"/>
    </row>
    <row r="52" spans="2:15" x14ac:dyDescent="0.2">
      <c r="C52" s="5" t="s">
        <v>13</v>
      </c>
      <c r="E52" s="33">
        <f>SUM(E48:E50)</f>
        <v>123822990</v>
      </c>
      <c r="F52" s="14"/>
      <c r="G52" s="33">
        <f>SUM(G48:G50)</f>
        <v>128427531</v>
      </c>
      <c r="H52" s="34"/>
      <c r="I52" s="33">
        <f>E52-G52</f>
        <v>-4604541</v>
      </c>
      <c r="K52" s="15">
        <f>IF(G52=0,"n/a",IF(AND(I52/G52&lt;1,I52/G52&gt;-1),I52/G52,"n/a"))</f>
        <v>-3.5853223714158299E-2</v>
      </c>
    </row>
    <row r="53" spans="2:15" ht="6.95" customHeight="1" x14ac:dyDescent="0.2">
      <c r="E53" s="33"/>
      <c r="F53" s="14"/>
      <c r="G53" s="33"/>
      <c r="H53" s="14"/>
      <c r="I53" s="33"/>
      <c r="K53" s="23"/>
      <c r="M53" s="27"/>
      <c r="N53" s="27"/>
      <c r="O53" s="27"/>
    </row>
    <row r="54" spans="2:15" x14ac:dyDescent="0.2">
      <c r="B54" s="11" t="s">
        <v>31</v>
      </c>
      <c r="E54" s="33"/>
      <c r="F54" s="14"/>
      <c r="G54" s="33"/>
      <c r="H54" s="34"/>
      <c r="I54" s="33"/>
      <c r="K54" s="23"/>
    </row>
    <row r="55" spans="2:15" x14ac:dyDescent="0.2">
      <c r="C55" s="5" t="s">
        <v>15</v>
      </c>
      <c r="E55" s="33">
        <v>5040703</v>
      </c>
      <c r="F55" s="14"/>
      <c r="G55" s="33">
        <v>5846657</v>
      </c>
      <c r="H55" s="34"/>
      <c r="I55" s="33">
        <f>E55-G55</f>
        <v>-805954</v>
      </c>
      <c r="K55" s="15">
        <f>IF(G55=0,"n/a",IF(AND(I55/G55&lt;1,I55/G55&gt;-1),I55/G55,"n/a"))</f>
        <v>-0.13784868857536881</v>
      </c>
    </row>
    <row r="56" spans="2:15" x14ac:dyDescent="0.2">
      <c r="C56" s="5" t="s">
        <v>16</v>
      </c>
      <c r="E56" s="35">
        <v>111395</v>
      </c>
      <c r="F56" s="14"/>
      <c r="G56" s="35">
        <v>107972</v>
      </c>
      <c r="H56" s="34"/>
      <c r="I56" s="35">
        <f>E56-G56</f>
        <v>3423</v>
      </c>
      <c r="K56" s="21">
        <f>IF(G56=0,"n/a",IF(AND(I56/G56&lt;1,I56/G56&gt;-1),I56/G56,"n/a"))</f>
        <v>3.1702663653539805E-2</v>
      </c>
    </row>
    <row r="57" spans="2:15" ht="6.95" customHeight="1" x14ac:dyDescent="0.2">
      <c r="E57" s="33"/>
      <c r="F57" s="14"/>
      <c r="G57" s="33"/>
      <c r="H57" s="14"/>
      <c r="I57" s="33"/>
      <c r="K57" s="23"/>
      <c r="M57" s="27"/>
      <c r="N57" s="27"/>
      <c r="O57" s="27"/>
    </row>
    <row r="58" spans="2:15" x14ac:dyDescent="0.2">
      <c r="C58" s="5" t="s">
        <v>17</v>
      </c>
      <c r="E58" s="35">
        <f>SUM(E55:E56)</f>
        <v>5152098</v>
      </c>
      <c r="F58" s="14"/>
      <c r="G58" s="35">
        <f>SUM(G55:G56)</f>
        <v>5954629</v>
      </c>
      <c r="H58" s="34"/>
      <c r="I58" s="35">
        <f>E58-G58</f>
        <v>-802531</v>
      </c>
      <c r="K58" s="21">
        <f>IF(G58=0,"n/a",IF(AND(I58/G58&lt;1,I58/G58&gt;-1),I58/G58,"n/a"))</f>
        <v>-0.13477430751773117</v>
      </c>
    </row>
    <row r="59" spans="2:15" ht="6.95" customHeight="1" x14ac:dyDescent="0.2">
      <c r="E59" s="33"/>
      <c r="F59" s="14"/>
      <c r="G59" s="33"/>
      <c r="H59" s="14"/>
      <c r="I59" s="33"/>
      <c r="K59" s="23"/>
      <c r="M59" s="27"/>
      <c r="N59" s="27"/>
      <c r="O59" s="27"/>
    </row>
    <row r="60" spans="2:15" x14ac:dyDescent="0.2">
      <c r="C60" s="5" t="s">
        <v>32</v>
      </c>
      <c r="E60" s="33">
        <f>E52+E58</f>
        <v>128975088</v>
      </c>
      <c r="F60" s="14"/>
      <c r="G60" s="33">
        <f>G52+G58</f>
        <v>134382160</v>
      </c>
      <c r="H60" s="34"/>
      <c r="I60" s="33">
        <f>E60-G60</f>
        <v>-5407072</v>
      </c>
      <c r="K60" s="15">
        <f>IF(G60=0,"n/a",IF(AND(I60/G60&lt;1,I60/G60&gt;-1),I60/G60,"n/a"))</f>
        <v>-4.0236531396727067E-2</v>
      </c>
    </row>
    <row r="61" spans="2:15" ht="6.95" customHeight="1" x14ac:dyDescent="0.2">
      <c r="E61" s="33"/>
      <c r="F61" s="14"/>
      <c r="G61" s="33"/>
      <c r="H61" s="14"/>
      <c r="I61" s="33"/>
      <c r="K61" s="23"/>
      <c r="M61" s="27"/>
      <c r="N61" s="27"/>
      <c r="O61" s="27"/>
    </row>
    <row r="62" spans="2:15" x14ac:dyDescent="0.2">
      <c r="B62" s="11" t="s">
        <v>33</v>
      </c>
      <c r="E62" s="33"/>
      <c r="F62" s="14"/>
      <c r="G62" s="33"/>
      <c r="H62" s="34"/>
      <c r="I62" s="33"/>
      <c r="K62" s="23"/>
    </row>
    <row r="63" spans="2:15" x14ac:dyDescent="0.2">
      <c r="C63" s="5" t="s">
        <v>20</v>
      </c>
      <c r="E63" s="33">
        <v>4740017</v>
      </c>
      <c r="F63" s="14"/>
      <c r="G63" s="33">
        <v>5225420</v>
      </c>
      <c r="H63" s="34"/>
      <c r="I63" s="33">
        <f>E63-G63</f>
        <v>-485403</v>
      </c>
      <c r="K63" s="15">
        <f>IF(G63=0,"n/a",IF(AND(I63/G63&lt;1,I63/G63&gt;-1),I63/G63,"n/a"))</f>
        <v>-9.2892628726494716E-2</v>
      </c>
    </row>
    <row r="64" spans="2:15" x14ac:dyDescent="0.2">
      <c r="C64" s="5" t="s">
        <v>21</v>
      </c>
      <c r="E64" s="35">
        <v>14718983</v>
      </c>
      <c r="F64" s="14"/>
      <c r="G64" s="35">
        <v>13137192</v>
      </c>
      <c r="H64" s="34"/>
      <c r="I64" s="35">
        <f>E64-G64</f>
        <v>1581791</v>
      </c>
      <c r="K64" s="21">
        <f>IF(G64=0,"n/a",IF(AND(I64/G64&lt;1,I64/G64&gt;-1),I64/G64,"n/a"))</f>
        <v>0.12040556307618858</v>
      </c>
    </row>
    <row r="65" spans="1:15" ht="6.95" customHeight="1" x14ac:dyDescent="0.2">
      <c r="E65" s="33"/>
      <c r="F65" s="14"/>
      <c r="G65" s="33"/>
      <c r="H65" s="14"/>
      <c r="I65" s="33"/>
      <c r="K65" s="23"/>
      <c r="M65" s="27"/>
      <c r="N65" s="27"/>
      <c r="O65" s="27"/>
    </row>
    <row r="66" spans="1:15" x14ac:dyDescent="0.2">
      <c r="C66" s="5" t="s">
        <v>22</v>
      </c>
      <c r="E66" s="35">
        <f>SUM(E63:E64)</f>
        <v>19459000</v>
      </c>
      <c r="F66" s="14"/>
      <c r="G66" s="35">
        <f>SUM(G63:G64)</f>
        <v>18362612</v>
      </c>
      <c r="H66" s="34"/>
      <c r="I66" s="35">
        <f>E66-G66</f>
        <v>1096388</v>
      </c>
      <c r="K66" s="21">
        <f>IF(G66=0,"n/a",IF(AND(I66/G66&lt;1,I66/G66&gt;-1),I66/G66,"n/a"))</f>
        <v>5.9707627651229576E-2</v>
      </c>
    </row>
    <row r="67" spans="1:15" ht="6.95" customHeight="1" x14ac:dyDescent="0.2">
      <c r="E67" s="33"/>
      <c r="F67" s="14"/>
      <c r="G67" s="33"/>
      <c r="H67" s="14"/>
      <c r="I67" s="33"/>
      <c r="K67" s="23"/>
      <c r="M67" s="27"/>
      <c r="N67" s="27"/>
      <c r="O67" s="27"/>
    </row>
    <row r="68" spans="1:15" ht="12.75" thickBot="1" x14ac:dyDescent="0.25">
      <c r="C68" s="5" t="s">
        <v>34</v>
      </c>
      <c r="E68" s="36">
        <f>E60+E66</f>
        <v>148434088</v>
      </c>
      <c r="F68" s="14"/>
      <c r="G68" s="36">
        <f>G60+G66</f>
        <v>152744772</v>
      </c>
      <c r="H68" s="34"/>
      <c r="I68" s="36">
        <f>E68-G68</f>
        <v>-4310684</v>
      </c>
      <c r="K68" s="32">
        <f>IF(G68=0,"n/a",IF(AND(I68/G68&lt;1,I68/G68&gt;-1),I68/G68,"n/a"))</f>
        <v>-2.8221483089450682E-2</v>
      </c>
    </row>
    <row r="69" spans="1:15" ht="12.75" thickTop="1" x14ac:dyDescent="0.2"/>
    <row r="70" spans="1:15" ht="12.75" customHeight="1" x14ac:dyDescent="0.2">
      <c r="A70" s="5" t="s">
        <v>3</v>
      </c>
      <c r="C70" s="67" t="s">
        <v>35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M42" sqref="M42"/>
      <selection pane="topRight" activeCell="M42" sqref="M42"/>
      <selection pane="bottomLeft" activeCell="M42" sqref="M42"/>
      <selection pane="bottomRight" activeCell="O1" sqref="O1:P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1" t="s">
        <v>0</v>
      </c>
      <c r="F1" s="61"/>
      <c r="G1" s="61"/>
      <c r="H1" s="61"/>
      <c r="I1" s="61"/>
      <c r="J1" s="61"/>
      <c r="K1" s="61"/>
      <c r="M1" s="2"/>
      <c r="N1" s="2"/>
      <c r="O1" s="2"/>
    </row>
    <row r="2" spans="1:15" s="1" customFormat="1" ht="15" x14ac:dyDescent="0.25">
      <c r="E2" s="61" t="s">
        <v>1</v>
      </c>
      <c r="F2" s="61"/>
      <c r="G2" s="61"/>
      <c r="H2" s="61"/>
      <c r="I2" s="61"/>
      <c r="J2" s="61"/>
      <c r="K2" s="61"/>
      <c r="M2" s="2"/>
      <c r="N2" s="2"/>
      <c r="O2" s="2"/>
    </row>
    <row r="3" spans="1:15" s="1" customFormat="1" ht="15" x14ac:dyDescent="0.25">
      <c r="E3" s="61" t="s">
        <v>46</v>
      </c>
      <c r="F3" s="61"/>
      <c r="G3" s="61"/>
      <c r="H3" s="61"/>
      <c r="I3" s="61"/>
      <c r="J3" s="61"/>
      <c r="K3" s="61"/>
      <c r="M3" s="2"/>
      <c r="N3" s="2"/>
      <c r="O3" s="2"/>
    </row>
    <row r="4" spans="1:15" s="3" customFormat="1" ht="12.75" x14ac:dyDescent="0.2">
      <c r="E4" s="62" t="s">
        <v>2</v>
      </c>
      <c r="F4" s="62"/>
      <c r="G4" s="62"/>
      <c r="H4" s="62"/>
      <c r="I4" s="62"/>
      <c r="J4" s="62"/>
      <c r="K4" s="62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3" t="s">
        <v>43</v>
      </c>
      <c r="J6" s="63"/>
      <c r="K6" s="63"/>
      <c r="M6" s="60" t="s">
        <v>4</v>
      </c>
      <c r="N6" s="60"/>
      <c r="O6" s="60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39">
        <v>2021</v>
      </c>
      <c r="G8" s="39">
        <f>E8-1</f>
        <v>2020</v>
      </c>
      <c r="I8" s="39" t="s">
        <v>7</v>
      </c>
      <c r="K8" s="38" t="s">
        <v>8</v>
      </c>
      <c r="M8" s="38">
        <f>E8</f>
        <v>2021</v>
      </c>
      <c r="N8" s="10"/>
      <c r="O8" s="38">
        <f>G8</f>
        <v>2020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96453597.239999995</v>
      </c>
      <c r="F10" s="13"/>
      <c r="G10" s="12">
        <v>85636562.780000001</v>
      </c>
      <c r="H10" s="14"/>
      <c r="I10" s="12">
        <f>E10-G10</f>
        <v>10817034.459999993</v>
      </c>
      <c r="K10" s="15">
        <f>IF(G10=0,"n/a",IF(AND(I10/G10&lt;1,I10/G10&gt;-1),I10/G10,"n/a"))</f>
        <v>0.12631327214508731</v>
      </c>
      <c r="M10" s="16">
        <f>IF(E48=0,"n/a",E10/E48)</f>
        <v>1.0716650792097062</v>
      </c>
      <c r="N10" s="17"/>
      <c r="O10" s="16">
        <f>IF(G48=0,"n/a",G10/G48)</f>
        <v>1.0427147105347843</v>
      </c>
    </row>
    <row r="11" spans="1:15" x14ac:dyDescent="0.2">
      <c r="C11" s="5" t="s">
        <v>11</v>
      </c>
      <c r="E11" s="18">
        <v>33671504.780000001</v>
      </c>
      <c r="F11" s="14"/>
      <c r="G11" s="18">
        <v>29675500.75</v>
      </c>
      <c r="H11" s="14"/>
      <c r="I11" s="18">
        <f>E11-G11</f>
        <v>3996004.0300000012</v>
      </c>
      <c r="K11" s="15">
        <f>IF(G11=0,"n/a",IF(AND(I11/G11&lt;1,I11/G11&gt;-1),I11/G11,"n/a"))</f>
        <v>0.13465666725101516</v>
      </c>
      <c r="M11" s="19">
        <f>IF(E49=0,"n/a",E11/E49)</f>
        <v>0.91608248128365533</v>
      </c>
      <c r="N11" s="17"/>
      <c r="O11" s="19">
        <f>IF(G49=0,"n/a",G11/G49)</f>
        <v>0.87357376219041682</v>
      </c>
    </row>
    <row r="12" spans="1:15" x14ac:dyDescent="0.2">
      <c r="C12" s="5" t="s">
        <v>12</v>
      </c>
      <c r="E12" s="20">
        <v>2341853.91</v>
      </c>
      <c r="F12" s="14"/>
      <c r="G12" s="20">
        <v>2122775.5299999998</v>
      </c>
      <c r="H12" s="14"/>
      <c r="I12" s="20">
        <f>E12-G12</f>
        <v>219078.38000000035</v>
      </c>
      <c r="K12" s="21">
        <f>IF(G12=0,"n/a",IF(AND(I12/G12&lt;1,I12/G12&gt;-1),I12/G12,"n/a"))</f>
        <v>0.10320374288467532</v>
      </c>
      <c r="M12" s="22">
        <f>IF(E50=0,"n/a",E12/E50)</f>
        <v>0.83541566840990011</v>
      </c>
      <c r="N12" s="17"/>
      <c r="O12" s="22">
        <f>IF(G50=0,"n/a",G12/G50)</f>
        <v>0.80456651337984364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132466955.92999999</v>
      </c>
      <c r="F14" s="14"/>
      <c r="G14" s="18">
        <f>SUM(G10:G12)</f>
        <v>117434839.06</v>
      </c>
      <c r="H14" s="14"/>
      <c r="I14" s="18">
        <f>E14-G14</f>
        <v>15032116.86999999</v>
      </c>
      <c r="K14" s="15">
        <f>IF(G14=0,"n/a",IF(AND(I14/G14&lt;1,I14/G14&gt;-1),I14/G14,"n/a"))</f>
        <v>0.12800389552473229</v>
      </c>
      <c r="M14" s="19">
        <f>IF(E52=0,"n/a",E14/E52)</f>
        <v>1.0224159520158138</v>
      </c>
      <c r="N14" s="17"/>
      <c r="O14" s="19">
        <f>IF(G52=0,"n/a",G14/G52)</f>
        <v>0.98903234234938875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3368165.86</v>
      </c>
      <c r="F17" s="14"/>
      <c r="G17" s="18">
        <v>2306564.71</v>
      </c>
      <c r="H17" s="14"/>
      <c r="I17" s="18">
        <f>E17-G17</f>
        <v>1061601.1499999999</v>
      </c>
      <c r="K17" s="15">
        <f>IF(G17=0,"n/a",IF(AND(I17/G17&lt;1,I17/G17&gt;-1),I17/G17,"n/a"))</f>
        <v>0.46025205596768187</v>
      </c>
      <c r="M17" s="19">
        <f>IF(E55=0,"n/a",E17/E55)</f>
        <v>0.47178140395960305</v>
      </c>
      <c r="N17" s="17"/>
      <c r="O17" s="19">
        <f>IF(G55=0,"n/a",G17/G55)</f>
        <v>0.48778060026311709</v>
      </c>
    </row>
    <row r="18" spans="2:15" x14ac:dyDescent="0.2">
      <c r="C18" s="5" t="s">
        <v>16</v>
      </c>
      <c r="E18" s="20">
        <v>80517.8</v>
      </c>
      <c r="F18" s="24"/>
      <c r="G18" s="20">
        <v>59239.09</v>
      </c>
      <c r="H18" s="25"/>
      <c r="I18" s="20">
        <f>E18-G18</f>
        <v>21278.710000000006</v>
      </c>
      <c r="K18" s="21">
        <f>IF(G18=0,"n/a",IF(AND(I18/G18&lt;1,I18/G18&gt;-1),I18/G18,"n/a"))</f>
        <v>0.35920048738088328</v>
      </c>
      <c r="M18" s="22">
        <f>IF(E56=0,"n/a",E18/E56)</f>
        <v>0.52766378536367986</v>
      </c>
      <c r="N18" s="17"/>
      <c r="O18" s="22">
        <f>IF(G56=0,"n/a",G18/G56)</f>
        <v>0.62423302669153513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3448683.6599999997</v>
      </c>
      <c r="F20" s="24"/>
      <c r="G20" s="20">
        <f>SUM(G17:G18)</f>
        <v>2365803.7999999998</v>
      </c>
      <c r="H20" s="25"/>
      <c r="I20" s="20">
        <f>E20-G20</f>
        <v>1082879.8599999999</v>
      </c>
      <c r="K20" s="21">
        <f>IF(G20=0,"n/a",IF(AND(I20/G20&lt;1,I20/G20&gt;-1),I20/G20,"n/a"))</f>
        <v>0.4577217519052087</v>
      </c>
      <c r="M20" s="22">
        <f>IF(E58=0,"n/a",E20/E58)</f>
        <v>0.47295082835014018</v>
      </c>
      <c r="N20" s="17"/>
      <c r="O20" s="22">
        <f>IF(G58=0,"n/a",G20/G58)</f>
        <v>0.49046515542773927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135915639.59</v>
      </c>
      <c r="F22" s="26"/>
      <c r="G22" s="18">
        <f>G14+G20</f>
        <v>119800642.86</v>
      </c>
      <c r="H22" s="26"/>
      <c r="I22" s="18">
        <f>E22-G22</f>
        <v>16114996.730000004</v>
      </c>
      <c r="K22" s="15">
        <f>IF(G22=0,"n/a",IF(AND(I22/G22&lt;1,I22/G22&gt;-1),I22/G22,"n/a"))</f>
        <v>0.13451511064787958</v>
      </c>
      <c r="M22" s="19">
        <f>IF(E60=0,"n/a",E22/E60)</f>
        <v>0.99313950793692773</v>
      </c>
      <c r="N22" s="17"/>
      <c r="O22" s="19">
        <f>IF(G60=0,"n/a",G22/G60)</f>
        <v>0.96956915774650965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721534.68</v>
      </c>
      <c r="F25" s="26"/>
      <c r="G25" s="18">
        <v>1175308.1000000001</v>
      </c>
      <c r="H25" s="26"/>
      <c r="I25" s="18">
        <f>E25-G25</f>
        <v>-453773.42000000004</v>
      </c>
      <c r="K25" s="15">
        <f>IF(G25=0,"n/a",IF(AND(I25/G25&lt;1,I25/G25&gt;-1),I25/G25,"n/a"))</f>
        <v>-0.38608890724057804</v>
      </c>
      <c r="M25" s="19">
        <f>IF(E63=0,"n/a",E25/E63)</f>
        <v>0.15296454573091492</v>
      </c>
      <c r="N25" s="17"/>
      <c r="O25" s="19">
        <f>IF(G63=0,"n/a",G25/G63)</f>
        <v>0.1214950601687398</v>
      </c>
    </row>
    <row r="26" spans="2:15" x14ac:dyDescent="0.2">
      <c r="C26" s="5" t="s">
        <v>21</v>
      </c>
      <c r="E26" s="20">
        <v>1224201.32</v>
      </c>
      <c r="F26" s="24"/>
      <c r="G26" s="20">
        <v>2045104.93</v>
      </c>
      <c r="H26" s="25"/>
      <c r="I26" s="20">
        <f>E26-G26</f>
        <v>-820903.60999999987</v>
      </c>
      <c r="K26" s="21">
        <f>IF(G26=0,"n/a",IF(AND(I26/G26&lt;1,I26/G26&gt;-1),I26/G26,"n/a"))</f>
        <v>-0.40139926218846866</v>
      </c>
      <c r="M26" s="22">
        <f>IF(E64=0,"n/a",E26/E64)</f>
        <v>9.9580141876739581E-2</v>
      </c>
      <c r="N26" s="17"/>
      <c r="O26" s="22">
        <f>IF(G64=0,"n/a",G26/G64)</f>
        <v>7.1676030101687119E-2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1945736</v>
      </c>
      <c r="F28" s="24"/>
      <c r="G28" s="20">
        <f>SUM(G25:G26)</f>
        <v>3220413.0300000003</v>
      </c>
      <c r="H28" s="25"/>
      <c r="I28" s="20">
        <f>E28-G28</f>
        <v>-1274677.0300000003</v>
      </c>
      <c r="K28" s="21">
        <f>IF(G28=0,"n/a",IF(AND(I28/G28&lt;1,I28/G28&gt;-1),I28/G28,"n/a"))</f>
        <v>-0.3958116608415288</v>
      </c>
      <c r="M28" s="22">
        <f>IF(E66=0,"n/a",E28/E66)</f>
        <v>0.11438350185046002</v>
      </c>
      <c r="N28" s="17"/>
      <c r="O28" s="22">
        <f>IF(G66=0,"n/a",G28/G66)</f>
        <v>8.4290036381666697E-2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137861375.59</v>
      </c>
      <c r="F30" s="26"/>
      <c r="G30" s="18">
        <f>G22+G28</f>
        <v>123021055.89</v>
      </c>
      <c r="H30" s="26"/>
      <c r="I30" s="18">
        <f>E30-G30</f>
        <v>14840319.700000003</v>
      </c>
      <c r="K30" s="15">
        <f>IF(G30=0,"n/a",IF(AND(I30/G30&lt;1,I30/G30&gt;-1),I30/G30,"n/a"))</f>
        <v>0.12063235510894624</v>
      </c>
      <c r="M30" s="16">
        <f>IF(E68=0,"n/a",E30/E68)</f>
        <v>0.89598822765366182</v>
      </c>
      <c r="N30" s="17"/>
      <c r="O30" s="16">
        <f>IF(G68=0,"n/a",G30/G68)</f>
        <v>0.76048287398241776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-4360631.1100000003</v>
      </c>
      <c r="F32" s="26"/>
      <c r="G32" s="18">
        <v>-4390300.01</v>
      </c>
      <c r="H32" s="26"/>
      <c r="I32" s="18">
        <f>E32-G32</f>
        <v>29668.899999999441</v>
      </c>
      <c r="K32" s="15">
        <f>IF(G32=0,"n/a",IF(AND(I32/G32&lt;1,I32/G32&gt;-1),I32/G32,"n/a"))</f>
        <v>-6.7578297456713995E-3</v>
      </c>
      <c r="M32" s="27"/>
      <c r="N32" s="27"/>
      <c r="O32" s="27"/>
    </row>
    <row r="33" spans="1:15" x14ac:dyDescent="0.2">
      <c r="B33" s="5" t="s">
        <v>25</v>
      </c>
      <c r="E33" s="20">
        <v>587462.37</v>
      </c>
      <c r="F33" s="24"/>
      <c r="G33" s="20">
        <v>2436066.2000000002</v>
      </c>
      <c r="H33" s="25"/>
      <c r="I33" s="20">
        <f>E33-G33</f>
        <v>-1848603.83</v>
      </c>
      <c r="K33" s="21">
        <f>IF(G33=0,"n/a",IF(AND(I33/G33&lt;1,I33/G33&gt;-1),I33/G33,"n/a"))</f>
        <v>-0.75884794510099929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134088206.85000001</v>
      </c>
      <c r="F35" s="31"/>
      <c r="G35" s="30">
        <f>SUM(G30:G33)</f>
        <v>121066822.08</v>
      </c>
      <c r="H35" s="26"/>
      <c r="I35" s="30">
        <f>E35-G35</f>
        <v>13021384.770000011</v>
      </c>
      <c r="K35" s="32">
        <f>IF(G35=0,"n/a",IF(AND(I35/G35&lt;1,I35/G35&gt;-1),I35/G35,"n/a"))</f>
        <v>0.10755535287277618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66" t="s">
        <v>36</v>
      </c>
      <c r="E37" s="12">
        <v>6370871.8799999999</v>
      </c>
      <c r="F37" s="12"/>
      <c r="G37" s="12">
        <v>6042890.2300000004</v>
      </c>
      <c r="H37" s="14"/>
      <c r="I37" s="28"/>
    </row>
    <row r="38" spans="1:15" x14ac:dyDescent="0.2">
      <c r="C38" s="66" t="s">
        <v>37</v>
      </c>
      <c r="E38" s="18">
        <v>2956991.62</v>
      </c>
      <c r="F38" s="28"/>
      <c r="G38" s="18">
        <v>2230587.9700000002</v>
      </c>
      <c r="H38" s="14"/>
      <c r="I38" s="28"/>
    </row>
    <row r="39" spans="1:15" x14ac:dyDescent="0.2">
      <c r="C39" s="66" t="s">
        <v>38</v>
      </c>
      <c r="E39" s="18">
        <v>852029.33</v>
      </c>
      <c r="F39" s="14"/>
      <c r="G39" s="18">
        <v>704676.39</v>
      </c>
      <c r="H39" s="14"/>
      <c r="I39" s="28"/>
    </row>
    <row r="40" spans="1:15" x14ac:dyDescent="0.2">
      <c r="C40" s="66" t="s">
        <v>27</v>
      </c>
      <c r="E40" s="18">
        <v>2592639.48</v>
      </c>
      <c r="F40" s="14"/>
      <c r="G40" s="18">
        <v>2827835.6</v>
      </c>
      <c r="H40" s="14"/>
      <c r="I40" s="28"/>
    </row>
    <row r="41" spans="1:15" x14ac:dyDescent="0.2">
      <c r="C41" s="66" t="s">
        <v>28</v>
      </c>
      <c r="E41" s="18">
        <v>2354697.4900000002</v>
      </c>
      <c r="F41" s="14"/>
      <c r="G41" s="18">
        <v>2320852.7599999998</v>
      </c>
      <c r="H41" s="14"/>
      <c r="I41" s="28"/>
    </row>
    <row r="42" spans="1:15" x14ac:dyDescent="0.2">
      <c r="C42" s="66" t="s">
        <v>40</v>
      </c>
      <c r="E42" s="18">
        <v>-89522.26</v>
      </c>
      <c r="F42" s="14"/>
      <c r="G42" s="18">
        <v>-1361741.51</v>
      </c>
      <c r="H42" s="14"/>
      <c r="I42" s="28"/>
    </row>
    <row r="43" spans="1:15" x14ac:dyDescent="0.2">
      <c r="C43" s="66" t="s">
        <v>44</v>
      </c>
      <c r="E43" s="18">
        <v>-1825254.83</v>
      </c>
      <c r="F43" s="14"/>
      <c r="G43" s="18">
        <v>0</v>
      </c>
      <c r="H43" s="14"/>
      <c r="I43" s="28"/>
    </row>
    <row r="44" spans="1:15" x14ac:dyDescent="0.2">
      <c r="C44" s="66" t="s">
        <v>45</v>
      </c>
      <c r="E44" s="18">
        <v>-179212.75</v>
      </c>
      <c r="F44" s="14"/>
      <c r="G44" s="18">
        <v>0</v>
      </c>
      <c r="H44" s="14"/>
      <c r="I44" s="28"/>
    </row>
    <row r="45" spans="1:15" x14ac:dyDescent="0.2">
      <c r="E45" s="33"/>
      <c r="F45" s="14"/>
      <c r="G45" s="14"/>
      <c r="H45" s="14"/>
      <c r="I45" s="14"/>
    </row>
    <row r="46" spans="1:15" ht="12.75" x14ac:dyDescent="0.2">
      <c r="A46" s="3" t="s">
        <v>29</v>
      </c>
      <c r="E46" s="33"/>
      <c r="F46" s="14"/>
      <c r="G46" s="14"/>
      <c r="H46" s="14"/>
      <c r="I46" s="14"/>
    </row>
    <row r="47" spans="1:15" x14ac:dyDescent="0.2">
      <c r="B47" s="11" t="s">
        <v>30</v>
      </c>
      <c r="E47" s="33"/>
      <c r="F47" s="14"/>
      <c r="G47" s="14"/>
      <c r="H47" s="14"/>
      <c r="I47" s="14"/>
    </row>
    <row r="48" spans="1:15" x14ac:dyDescent="0.2">
      <c r="C48" s="5" t="s">
        <v>10</v>
      </c>
      <c r="E48" s="33">
        <v>90003490</v>
      </c>
      <c r="F48" s="14"/>
      <c r="G48" s="33">
        <v>82128469</v>
      </c>
      <c r="H48" s="34"/>
      <c r="I48" s="33">
        <f>E48-G48</f>
        <v>7875021</v>
      </c>
      <c r="K48" s="15">
        <f>IF(G48=0,"n/a",IF(AND(I48/G48&lt;1,I48/G48&gt;-1),I48/G48,"n/a"))</f>
        <v>9.5886616369288469E-2</v>
      </c>
    </row>
    <row r="49" spans="2:15" x14ac:dyDescent="0.2">
      <c r="C49" s="5" t="s">
        <v>11</v>
      </c>
      <c r="E49" s="33">
        <v>36755975</v>
      </c>
      <c r="F49" s="14"/>
      <c r="G49" s="33">
        <v>33970229</v>
      </c>
      <c r="H49" s="34"/>
      <c r="I49" s="33">
        <f>E49-G49</f>
        <v>2785746</v>
      </c>
      <c r="K49" s="15">
        <f>IF(G49=0,"n/a",IF(AND(I49/G49&lt;1,I49/G49&gt;-1),I49/G49,"n/a"))</f>
        <v>8.2005511355251678E-2</v>
      </c>
    </row>
    <row r="50" spans="2:15" x14ac:dyDescent="0.2">
      <c r="C50" s="5" t="s">
        <v>12</v>
      </c>
      <c r="E50" s="35">
        <v>2803220</v>
      </c>
      <c r="F50" s="14"/>
      <c r="G50" s="35">
        <v>2638409</v>
      </c>
      <c r="H50" s="34"/>
      <c r="I50" s="35">
        <f>E50-G50</f>
        <v>164811</v>
      </c>
      <c r="K50" s="21">
        <f>IF(G50=0,"n/a",IF(AND(I50/G50&lt;1,I50/G50&gt;-1),I50/G50,"n/a"))</f>
        <v>6.2466054353210593E-2</v>
      </c>
    </row>
    <row r="51" spans="2:15" ht="6.95" customHeight="1" x14ac:dyDescent="0.2">
      <c r="E51" s="33"/>
      <c r="F51" s="14"/>
      <c r="G51" s="33"/>
      <c r="H51" s="14"/>
      <c r="I51" s="33"/>
      <c r="K51" s="23"/>
      <c r="M51" s="27"/>
      <c r="N51" s="27"/>
      <c r="O51" s="27"/>
    </row>
    <row r="52" spans="2:15" x14ac:dyDescent="0.2">
      <c r="C52" s="5" t="s">
        <v>13</v>
      </c>
      <c r="E52" s="33">
        <f>SUM(E48:E50)</f>
        <v>129562685</v>
      </c>
      <c r="F52" s="14"/>
      <c r="G52" s="33">
        <f>SUM(G48:G50)</f>
        <v>118737107</v>
      </c>
      <c r="H52" s="34"/>
      <c r="I52" s="33">
        <f>E52-G52</f>
        <v>10825578</v>
      </c>
      <c r="K52" s="15">
        <f>IF(G52=0,"n/a",IF(AND(I52/G52&lt;1,I52/G52&gt;-1),I52/G52,"n/a"))</f>
        <v>9.1172660960991747E-2</v>
      </c>
    </row>
    <row r="53" spans="2:15" ht="6.95" customHeight="1" x14ac:dyDescent="0.2">
      <c r="E53" s="33"/>
      <c r="F53" s="14"/>
      <c r="G53" s="33"/>
      <c r="H53" s="14"/>
      <c r="I53" s="33"/>
      <c r="K53" s="23"/>
      <c r="M53" s="27"/>
      <c r="N53" s="27"/>
      <c r="O53" s="27"/>
    </row>
    <row r="54" spans="2:15" x14ac:dyDescent="0.2">
      <c r="B54" s="11" t="s">
        <v>31</v>
      </c>
      <c r="E54" s="33"/>
      <c r="F54" s="14"/>
      <c r="G54" s="33"/>
      <c r="H54" s="34"/>
      <c r="I54" s="33"/>
      <c r="K54" s="23"/>
    </row>
    <row r="55" spans="2:15" x14ac:dyDescent="0.2">
      <c r="C55" s="5" t="s">
        <v>15</v>
      </c>
      <c r="E55" s="33">
        <v>7139251</v>
      </c>
      <c r="F55" s="14"/>
      <c r="G55" s="33">
        <v>4728693</v>
      </c>
      <c r="H55" s="34"/>
      <c r="I55" s="33">
        <f>E55-G55</f>
        <v>2410558</v>
      </c>
      <c r="K55" s="15">
        <f>IF(G55=0,"n/a",IF(AND(I55/G55&lt;1,I55/G55&gt;-1),I55/G55,"n/a"))</f>
        <v>0.50977257352084393</v>
      </c>
    </row>
    <row r="56" spans="2:15" x14ac:dyDescent="0.2">
      <c r="C56" s="5" t="s">
        <v>16</v>
      </c>
      <c r="E56" s="35">
        <v>152593</v>
      </c>
      <c r="F56" s="14"/>
      <c r="G56" s="35">
        <v>94899</v>
      </c>
      <c r="H56" s="34"/>
      <c r="I56" s="35">
        <f>E56-G56</f>
        <v>57694</v>
      </c>
      <c r="K56" s="21">
        <f>IF(G56=0,"n/a",IF(AND(I56/G56&lt;1,I56/G56&gt;-1),I56/G56,"n/a"))</f>
        <v>0.60795161171350598</v>
      </c>
    </row>
    <row r="57" spans="2:15" ht="6.95" customHeight="1" x14ac:dyDescent="0.2">
      <c r="E57" s="33"/>
      <c r="F57" s="14"/>
      <c r="G57" s="33"/>
      <c r="H57" s="14"/>
      <c r="I57" s="33"/>
      <c r="K57" s="23"/>
      <c r="M57" s="27"/>
      <c r="N57" s="27"/>
      <c r="O57" s="27"/>
    </row>
    <row r="58" spans="2:15" x14ac:dyDescent="0.2">
      <c r="C58" s="5" t="s">
        <v>17</v>
      </c>
      <c r="E58" s="35">
        <f>SUM(E55:E56)</f>
        <v>7291844</v>
      </c>
      <c r="F58" s="14"/>
      <c r="G58" s="35">
        <f>SUM(G55:G56)</f>
        <v>4823592</v>
      </c>
      <c r="H58" s="34"/>
      <c r="I58" s="35">
        <f>E58-G58</f>
        <v>2468252</v>
      </c>
      <c r="K58" s="21">
        <f>IF(G58=0,"n/a",IF(AND(I58/G58&lt;1,I58/G58&gt;-1),I58/G58,"n/a"))</f>
        <v>0.51170414081456306</v>
      </c>
    </row>
    <row r="59" spans="2:15" ht="6.95" customHeight="1" x14ac:dyDescent="0.2">
      <c r="E59" s="33"/>
      <c r="F59" s="14"/>
      <c r="G59" s="33"/>
      <c r="H59" s="14"/>
      <c r="I59" s="33"/>
      <c r="K59" s="23"/>
      <c r="M59" s="27"/>
      <c r="N59" s="27"/>
      <c r="O59" s="27"/>
    </row>
    <row r="60" spans="2:15" x14ac:dyDescent="0.2">
      <c r="C60" s="5" t="s">
        <v>32</v>
      </c>
      <c r="E60" s="33">
        <f>E52+E58</f>
        <v>136854529</v>
      </c>
      <c r="F60" s="14"/>
      <c r="G60" s="33">
        <f>G52+G58</f>
        <v>123560699</v>
      </c>
      <c r="H60" s="34"/>
      <c r="I60" s="33">
        <f>E60-G60</f>
        <v>13293830</v>
      </c>
      <c r="K60" s="15">
        <f>IF(G60=0,"n/a",IF(AND(I60/G60&lt;1,I60/G60&gt;-1),I60/G60,"n/a"))</f>
        <v>0.10758946904306523</v>
      </c>
    </row>
    <row r="61" spans="2:15" ht="6.95" customHeight="1" x14ac:dyDescent="0.2">
      <c r="E61" s="33"/>
      <c r="F61" s="14"/>
      <c r="G61" s="33"/>
      <c r="H61" s="14"/>
      <c r="I61" s="33"/>
      <c r="K61" s="23"/>
      <c r="M61" s="27"/>
      <c r="N61" s="27"/>
      <c r="O61" s="27"/>
    </row>
    <row r="62" spans="2:15" x14ac:dyDescent="0.2">
      <c r="B62" s="11" t="s">
        <v>33</v>
      </c>
      <c r="E62" s="33"/>
      <c r="F62" s="14"/>
      <c r="G62" s="33"/>
      <c r="H62" s="34"/>
      <c r="I62" s="33"/>
      <c r="K62" s="23"/>
    </row>
    <row r="63" spans="2:15" x14ac:dyDescent="0.2">
      <c r="C63" s="5" t="s">
        <v>20</v>
      </c>
      <c r="E63" s="33">
        <v>4717006</v>
      </c>
      <c r="F63" s="14"/>
      <c r="G63" s="33">
        <v>9673711</v>
      </c>
      <c r="H63" s="34"/>
      <c r="I63" s="33">
        <f>E63-G63</f>
        <v>-4956705</v>
      </c>
      <c r="K63" s="15">
        <f>IF(G63=0,"n/a",IF(AND(I63/G63&lt;1,I63/G63&gt;-1),I63/G63,"n/a"))</f>
        <v>-0.51238919583187881</v>
      </c>
    </row>
    <row r="64" spans="2:15" x14ac:dyDescent="0.2">
      <c r="C64" s="5" t="s">
        <v>21</v>
      </c>
      <c r="E64" s="35">
        <v>12293629</v>
      </c>
      <c r="F64" s="14"/>
      <c r="G64" s="35">
        <v>28532620</v>
      </c>
      <c r="H64" s="34"/>
      <c r="I64" s="35">
        <f>E64-G64</f>
        <v>-16238991</v>
      </c>
      <c r="K64" s="21">
        <f>IF(G64=0,"n/a",IF(AND(I64/G64&lt;1,I64/G64&gt;-1),I64/G64,"n/a"))</f>
        <v>-0.56913774479876011</v>
      </c>
    </row>
    <row r="65" spans="1:15" ht="6.95" customHeight="1" x14ac:dyDescent="0.2">
      <c r="E65" s="33"/>
      <c r="F65" s="14"/>
      <c r="G65" s="33"/>
      <c r="H65" s="14"/>
      <c r="I65" s="33"/>
      <c r="K65" s="23"/>
      <c r="M65" s="27"/>
      <c r="N65" s="27"/>
      <c r="O65" s="27"/>
    </row>
    <row r="66" spans="1:15" x14ac:dyDescent="0.2">
      <c r="C66" s="5" t="s">
        <v>22</v>
      </c>
      <c r="E66" s="35">
        <f>SUM(E63:E64)</f>
        <v>17010635</v>
      </c>
      <c r="F66" s="14"/>
      <c r="G66" s="35">
        <f>SUM(G63:G64)</f>
        <v>38206331</v>
      </c>
      <c r="H66" s="34"/>
      <c r="I66" s="35">
        <f>E66-G66</f>
        <v>-21195696</v>
      </c>
      <c r="K66" s="21">
        <f>IF(G66=0,"n/a",IF(AND(I66/G66&lt;1,I66/G66&gt;-1),I66/G66,"n/a"))</f>
        <v>-0.5547692082759792</v>
      </c>
    </row>
    <row r="67" spans="1:15" ht="6.95" customHeight="1" x14ac:dyDescent="0.2">
      <c r="E67" s="33"/>
      <c r="F67" s="14"/>
      <c r="G67" s="33"/>
      <c r="H67" s="14"/>
      <c r="I67" s="33"/>
      <c r="K67" s="23"/>
      <c r="M67" s="27"/>
      <c r="N67" s="27"/>
      <c r="O67" s="27"/>
    </row>
    <row r="68" spans="1:15" ht="12.75" thickBot="1" x14ac:dyDescent="0.25">
      <c r="C68" s="5" t="s">
        <v>34</v>
      </c>
      <c r="E68" s="36">
        <f>E60+E66</f>
        <v>153865164</v>
      </c>
      <c r="F68" s="14"/>
      <c r="G68" s="36">
        <f>G60+G66</f>
        <v>161767030</v>
      </c>
      <c r="H68" s="34"/>
      <c r="I68" s="36">
        <f>E68-G68</f>
        <v>-7901866</v>
      </c>
      <c r="K68" s="32">
        <f>IF(G68=0,"n/a",IF(AND(I68/G68&lt;1,I68/G68&gt;-1),I68/G68,"n/a"))</f>
        <v>-4.8847197108088096E-2</v>
      </c>
    </row>
    <row r="69" spans="1:15" ht="12.75" thickTop="1" x14ac:dyDescent="0.2"/>
    <row r="70" spans="1:15" ht="12.75" customHeight="1" x14ac:dyDescent="0.2">
      <c r="A70" s="5" t="s">
        <v>3</v>
      </c>
      <c r="C70" s="67" t="s">
        <v>35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4"/>
  <sheetViews>
    <sheetView zoomScaleNormal="100" zoomScaleSheetLayoutView="100" workbookViewId="0">
      <pane xSplit="4" ySplit="8" topLeftCell="E9" activePane="bottomRight" state="frozen"/>
      <selection activeCell="D77" sqref="D77"/>
      <selection pane="topRight" activeCell="D77" sqref="D77"/>
      <selection pane="bottomLeft" activeCell="D77" sqref="D77"/>
      <selection pane="bottomRight" activeCell="O1" sqref="O1:P1048576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7.7109375" style="6" customWidth="1"/>
    <col min="14" max="14" width="0.85546875" style="6" customWidth="1"/>
    <col min="15" max="15" width="7.7109375" style="6" customWidth="1"/>
    <col min="16" max="16384" width="9.140625" style="5"/>
  </cols>
  <sheetData>
    <row r="1" spans="1:15" s="1" customFormat="1" ht="15" x14ac:dyDescent="0.25">
      <c r="E1" s="61" t="s">
        <v>0</v>
      </c>
      <c r="F1" s="61"/>
      <c r="G1" s="61"/>
      <c r="H1" s="61"/>
      <c r="I1" s="61"/>
      <c r="J1" s="61"/>
      <c r="K1" s="61"/>
      <c r="M1" s="2"/>
      <c r="N1" s="2"/>
      <c r="O1" s="2"/>
    </row>
    <row r="2" spans="1:15" s="1" customFormat="1" ht="15" x14ac:dyDescent="0.25">
      <c r="E2" s="61" t="s">
        <v>1</v>
      </c>
      <c r="F2" s="61"/>
      <c r="G2" s="61"/>
      <c r="H2" s="61"/>
      <c r="I2" s="61"/>
      <c r="J2" s="61"/>
      <c r="K2" s="61"/>
      <c r="M2" s="2"/>
      <c r="N2" s="2"/>
      <c r="O2" s="2"/>
    </row>
    <row r="3" spans="1:15" s="1" customFormat="1" ht="15" x14ac:dyDescent="0.25">
      <c r="E3" s="61" t="s">
        <v>47</v>
      </c>
      <c r="F3" s="61"/>
      <c r="G3" s="61"/>
      <c r="H3" s="61"/>
      <c r="I3" s="61"/>
      <c r="J3" s="61"/>
      <c r="K3" s="61"/>
      <c r="M3" s="2"/>
      <c r="N3" s="2"/>
      <c r="O3" s="2"/>
    </row>
    <row r="4" spans="1:15" s="3" customFormat="1" ht="12.75" x14ac:dyDescent="0.2">
      <c r="E4" s="62" t="s">
        <v>2</v>
      </c>
      <c r="F4" s="62"/>
      <c r="G4" s="62"/>
      <c r="H4" s="62"/>
      <c r="I4" s="62"/>
      <c r="J4" s="62"/>
      <c r="K4" s="62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63" t="s">
        <v>43</v>
      </c>
      <c r="J6" s="63"/>
      <c r="K6" s="63"/>
      <c r="M6" s="60" t="s">
        <v>4</v>
      </c>
      <c r="N6" s="60"/>
      <c r="O6" s="60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39">
        <v>2021</v>
      </c>
      <c r="G8" s="39">
        <f>E8-1</f>
        <v>2020</v>
      </c>
      <c r="I8" s="39" t="s">
        <v>7</v>
      </c>
      <c r="K8" s="38" t="s">
        <v>8</v>
      </c>
      <c r="M8" s="38">
        <f>E8</f>
        <v>2021</v>
      </c>
      <c r="N8" s="10"/>
      <c r="O8" s="38">
        <f>G8</f>
        <v>2020</v>
      </c>
    </row>
    <row r="9" spans="1:15" x14ac:dyDescent="0.2">
      <c r="B9" s="11" t="s">
        <v>9</v>
      </c>
    </row>
    <row r="10" spans="1:15" x14ac:dyDescent="0.2">
      <c r="C10" s="5" t="s">
        <v>10</v>
      </c>
      <c r="E10" s="12">
        <v>85601946.680000007</v>
      </c>
      <c r="F10" s="13"/>
      <c r="G10" s="12">
        <v>83670545.219999999</v>
      </c>
      <c r="H10" s="14"/>
      <c r="I10" s="12">
        <f>E10-G10</f>
        <v>1931401.4600000083</v>
      </c>
      <c r="K10" s="15">
        <f>IF(G10=0,"n/a",IF(AND(I10/G10&lt;1,I10/G10&gt;-1),I10/G10,"n/a"))</f>
        <v>2.3083409519104463E-2</v>
      </c>
      <c r="M10" s="16">
        <f>IF(E48=0,"n/a",E10/E48)</f>
        <v>1.0913093121728172</v>
      </c>
      <c r="N10" s="17"/>
      <c r="O10" s="16">
        <f>IF(G48=0,"n/a",G10/G48)</f>
        <v>1.0456909243717558</v>
      </c>
    </row>
    <row r="11" spans="1:15" x14ac:dyDescent="0.2">
      <c r="C11" s="5" t="s">
        <v>11</v>
      </c>
      <c r="E11" s="18">
        <v>31492540.989999998</v>
      </c>
      <c r="F11" s="14"/>
      <c r="G11" s="18">
        <v>27955118.039999999</v>
      </c>
      <c r="H11" s="14"/>
      <c r="I11" s="18">
        <f>E11-G11</f>
        <v>3537422.9499999993</v>
      </c>
      <c r="K11" s="15">
        <f>IF(G11=0,"n/a",IF(AND(I11/G11&lt;1,I11/G11&gt;-1),I11/G11,"n/a"))</f>
        <v>0.12653936731508073</v>
      </c>
      <c r="M11" s="19">
        <f>IF(E49=0,"n/a",E11/E49)</f>
        <v>0.93044562710919565</v>
      </c>
      <c r="N11" s="17"/>
      <c r="O11" s="19">
        <f>IF(G49=0,"n/a",G11/G49)</f>
        <v>0.88482226637048</v>
      </c>
    </row>
    <row r="12" spans="1:15" x14ac:dyDescent="0.2">
      <c r="C12" s="5" t="s">
        <v>12</v>
      </c>
      <c r="E12" s="20">
        <v>2347981.89</v>
      </c>
      <c r="F12" s="14"/>
      <c r="G12" s="20">
        <v>2203561.87</v>
      </c>
      <c r="H12" s="14"/>
      <c r="I12" s="20">
        <f>E12-G12</f>
        <v>144420.02000000002</v>
      </c>
      <c r="K12" s="21">
        <f>IF(G12=0,"n/a",IF(AND(I12/G12&lt;1,I12/G12&gt;-1),I12/G12,"n/a"))</f>
        <v>6.5539353337966413E-2</v>
      </c>
      <c r="M12" s="22">
        <f>IF(E50=0,"n/a",E12/E50)</f>
        <v>0.84280729141614974</v>
      </c>
      <c r="N12" s="17"/>
      <c r="O12" s="22">
        <f>IF(G50=0,"n/a",G12/G50)</f>
        <v>0.79056198104570108</v>
      </c>
    </row>
    <row r="13" spans="1:15" ht="6.95" customHeight="1" x14ac:dyDescent="0.2">
      <c r="E13" s="18"/>
      <c r="F13" s="14"/>
      <c r="G13" s="18"/>
      <c r="H13" s="14"/>
      <c r="I13" s="18"/>
      <c r="K13" s="23"/>
      <c r="M13" s="17"/>
      <c r="N13" s="17"/>
      <c r="O13" s="17"/>
    </row>
    <row r="14" spans="1:15" x14ac:dyDescent="0.2">
      <c r="C14" s="5" t="s">
        <v>13</v>
      </c>
      <c r="E14" s="18">
        <f>SUM(E10:E12)</f>
        <v>119442469.56</v>
      </c>
      <c r="F14" s="14"/>
      <c r="G14" s="18">
        <f>SUM(G10:G12)</f>
        <v>113829225.13</v>
      </c>
      <c r="H14" s="14"/>
      <c r="I14" s="18">
        <f>E14-G14</f>
        <v>5613244.4300000072</v>
      </c>
      <c r="K14" s="15">
        <f>IF(G14=0,"n/a",IF(AND(I14/G14&lt;1,I14/G14&gt;-1),I14/G14,"n/a"))</f>
        <v>4.9312858131023346E-2</v>
      </c>
      <c r="M14" s="19">
        <f>IF(E52=0,"n/a",E14/E52)</f>
        <v>1.0379775169020029</v>
      </c>
      <c r="N14" s="17"/>
      <c r="O14" s="19">
        <f>IF(G52=0,"n/a",G14/G52)</f>
        <v>0.99504559665986192</v>
      </c>
    </row>
    <row r="15" spans="1:15" ht="6.95" customHeight="1" x14ac:dyDescent="0.2">
      <c r="E15" s="18"/>
      <c r="F15" s="14"/>
      <c r="G15" s="18"/>
      <c r="H15" s="14"/>
      <c r="I15" s="18"/>
      <c r="K15" s="23"/>
      <c r="M15" s="17"/>
      <c r="N15" s="17"/>
      <c r="O15" s="17"/>
    </row>
    <row r="16" spans="1:15" x14ac:dyDescent="0.2">
      <c r="B16" s="11" t="s">
        <v>14</v>
      </c>
      <c r="E16" s="18"/>
      <c r="F16" s="14"/>
      <c r="G16" s="18"/>
      <c r="H16" s="14"/>
      <c r="I16" s="18"/>
      <c r="K16" s="23"/>
      <c r="M16" s="17"/>
      <c r="N16" s="17"/>
      <c r="O16" s="17"/>
    </row>
    <row r="17" spans="2:15" x14ac:dyDescent="0.2">
      <c r="C17" s="5" t="s">
        <v>15</v>
      </c>
      <c r="E17" s="18">
        <v>1562901.24</v>
      </c>
      <c r="F17" s="14"/>
      <c r="G17" s="18">
        <v>1820731.25</v>
      </c>
      <c r="H17" s="14"/>
      <c r="I17" s="18">
        <f>E17-G17</f>
        <v>-257830.01</v>
      </c>
      <c r="K17" s="15">
        <f>IF(G17=0,"n/a",IF(AND(I17/G17&lt;1,I17/G17&gt;-1),I17/G17,"n/a"))</f>
        <v>-0.14160794461016693</v>
      </c>
      <c r="M17" s="19">
        <f>IF(E55=0,"n/a",E17/E55)</f>
        <v>0.54608918482915203</v>
      </c>
      <c r="N17" s="17"/>
      <c r="O17" s="19">
        <f>IF(G55=0,"n/a",G17/G55)</f>
        <v>0.60689342365080445</v>
      </c>
    </row>
    <row r="18" spans="2:15" x14ac:dyDescent="0.2">
      <c r="C18" s="5" t="s">
        <v>16</v>
      </c>
      <c r="E18" s="20">
        <v>461117.98</v>
      </c>
      <c r="F18" s="24"/>
      <c r="G18" s="20">
        <v>38821.03</v>
      </c>
      <c r="H18" s="25"/>
      <c r="I18" s="20">
        <f>E18-G18</f>
        <v>422296.94999999995</v>
      </c>
      <c r="K18" s="21" t="str">
        <f>IF(G18=0,"n/a",IF(AND(I18/G18&lt;1,I18/G18&gt;-1),I18/G18,"n/a"))</f>
        <v>n/a</v>
      </c>
      <c r="M18" s="22">
        <f>IF(E56=0,"n/a",E18/E56)</f>
        <v>0.47916526036644164</v>
      </c>
      <c r="N18" s="17"/>
      <c r="O18" s="22">
        <f>IF(G56=0,"n/a",G18/G56)</f>
        <v>0.62569151422354741</v>
      </c>
    </row>
    <row r="19" spans="2:15" ht="6.95" customHeight="1" x14ac:dyDescent="0.2">
      <c r="E19" s="18"/>
      <c r="F19" s="26"/>
      <c r="G19" s="18"/>
      <c r="H19" s="26"/>
      <c r="I19" s="18"/>
      <c r="K19" s="23"/>
      <c r="M19" s="17"/>
      <c r="N19" s="17"/>
      <c r="O19" s="17"/>
    </row>
    <row r="20" spans="2:15" x14ac:dyDescent="0.2">
      <c r="C20" s="5" t="s">
        <v>17</v>
      </c>
      <c r="E20" s="20">
        <f>SUM(E17:E18)</f>
        <v>2024019.22</v>
      </c>
      <c r="F20" s="24"/>
      <c r="G20" s="20">
        <f>SUM(G17:G18)</f>
        <v>1859552.28</v>
      </c>
      <c r="H20" s="25"/>
      <c r="I20" s="20">
        <f>E20-G20</f>
        <v>164466.93999999994</v>
      </c>
      <c r="K20" s="21">
        <f>IF(G20=0,"n/a",IF(AND(I20/G20&lt;1,I20/G20&gt;-1),I20/G20,"n/a"))</f>
        <v>8.8444375438586728E-2</v>
      </c>
      <c r="M20" s="22">
        <f>IF(E58=0,"n/a",E20/E58)</f>
        <v>0.52924874847195258</v>
      </c>
      <c r="N20" s="17"/>
      <c r="O20" s="22">
        <f>IF(G58=0,"n/a",G20/G58)</f>
        <v>0.60727431143495259</v>
      </c>
    </row>
    <row r="21" spans="2:15" ht="6.95" customHeight="1" x14ac:dyDescent="0.2">
      <c r="E21" s="18"/>
      <c r="F21" s="26"/>
      <c r="G21" s="18"/>
      <c r="H21" s="26"/>
      <c r="I21" s="18"/>
      <c r="K21" s="23"/>
      <c r="M21" s="17"/>
      <c r="N21" s="17"/>
      <c r="O21" s="17"/>
    </row>
    <row r="22" spans="2:15" x14ac:dyDescent="0.2">
      <c r="C22" s="5" t="s">
        <v>18</v>
      </c>
      <c r="E22" s="18">
        <f>E14+E20</f>
        <v>121466488.78</v>
      </c>
      <c r="F22" s="26"/>
      <c r="G22" s="18">
        <f>G14+G20</f>
        <v>115688777.41</v>
      </c>
      <c r="H22" s="26"/>
      <c r="I22" s="18">
        <f>E22-G22</f>
        <v>5777711.3700000048</v>
      </c>
      <c r="K22" s="15">
        <f>IF(G22=0,"n/a",IF(AND(I22/G22&lt;1,I22/G22&gt;-1),I22/G22,"n/a"))</f>
        <v>4.9941848287702505E-2</v>
      </c>
      <c r="M22" s="19">
        <f>IF(E60=0,"n/a",E22/E60)</f>
        <v>1.0216141928795057</v>
      </c>
      <c r="N22" s="17"/>
      <c r="O22" s="19">
        <f>IF(G60=0,"n/a",G22/G60)</f>
        <v>0.9849364129093231</v>
      </c>
    </row>
    <row r="23" spans="2:15" ht="6.95" customHeight="1" x14ac:dyDescent="0.2">
      <c r="E23" s="18"/>
      <c r="F23" s="26"/>
      <c r="G23" s="18"/>
      <c r="H23" s="26"/>
      <c r="I23" s="18"/>
      <c r="K23" s="23"/>
      <c r="M23" s="17"/>
      <c r="N23" s="17"/>
      <c r="O23" s="17"/>
    </row>
    <row r="24" spans="2:15" x14ac:dyDescent="0.2">
      <c r="B24" s="11" t="s">
        <v>19</v>
      </c>
      <c r="E24" s="18"/>
      <c r="F24" s="26"/>
      <c r="G24" s="18"/>
      <c r="H24" s="26"/>
      <c r="I24" s="18"/>
      <c r="K24" s="23"/>
      <c r="M24" s="17"/>
      <c r="N24" s="17"/>
      <c r="O24" s="17"/>
    </row>
    <row r="25" spans="2:15" x14ac:dyDescent="0.2">
      <c r="C25" s="5" t="s">
        <v>20</v>
      </c>
      <c r="E25" s="18">
        <v>469560.82</v>
      </c>
      <c r="F25" s="26"/>
      <c r="G25" s="18">
        <v>137819.67000000001</v>
      </c>
      <c r="H25" s="26"/>
      <c r="I25" s="18">
        <f>E25-G25</f>
        <v>331741.15000000002</v>
      </c>
      <c r="K25" s="15" t="str">
        <f>IF(G25=0,"n/a",IF(AND(I25/G25&lt;1,I25/G25&gt;-1),I25/G25,"n/a"))</f>
        <v>n/a</v>
      </c>
      <c r="M25" s="19">
        <f>IF(E63=0,"n/a",E25/E63)</f>
        <v>9.224538218922293E-2</v>
      </c>
      <c r="N25" s="17"/>
      <c r="O25" s="19">
        <f>IF(G63=0,"n/a",G25/G63)</f>
        <v>0.2038698229928789</v>
      </c>
    </row>
    <row r="26" spans="2:15" x14ac:dyDescent="0.2">
      <c r="C26" s="5" t="s">
        <v>21</v>
      </c>
      <c r="E26" s="20">
        <v>1025771.76</v>
      </c>
      <c r="F26" s="24"/>
      <c r="G26" s="20">
        <v>96025.72</v>
      </c>
      <c r="H26" s="25"/>
      <c r="I26" s="20">
        <f>E26-G26</f>
        <v>929746.04</v>
      </c>
      <c r="K26" s="21" t="str">
        <f>IF(G26=0,"n/a",IF(AND(I26/G26&lt;1,I26/G26&gt;-1),I26/G26,"n/a"))</f>
        <v>n/a</v>
      </c>
      <c r="M26" s="22">
        <f>IF(E64=0,"n/a",E26/E64)</f>
        <v>5.5780602726603519E-2</v>
      </c>
      <c r="N26" s="17"/>
      <c r="O26" s="22">
        <f>IF(G64=0,"n/a",G26/G64)</f>
        <v>9.7223119945245642E-2</v>
      </c>
    </row>
    <row r="27" spans="2:15" ht="6.95" customHeight="1" x14ac:dyDescent="0.2">
      <c r="E27" s="18"/>
      <c r="F27" s="26"/>
      <c r="G27" s="18"/>
      <c r="H27" s="26"/>
      <c r="I27" s="18"/>
      <c r="K27" s="23"/>
      <c r="M27" s="17"/>
      <c r="N27" s="17"/>
      <c r="O27" s="17"/>
    </row>
    <row r="28" spans="2:15" x14ac:dyDescent="0.2">
      <c r="C28" s="5" t="s">
        <v>22</v>
      </c>
      <c r="E28" s="20">
        <f>SUM(E25:E26)</f>
        <v>1495332.58</v>
      </c>
      <c r="F28" s="24"/>
      <c r="G28" s="20">
        <f>SUM(G25:G26)</f>
        <v>233845.39</v>
      </c>
      <c r="H28" s="25"/>
      <c r="I28" s="20">
        <f>E28-G28</f>
        <v>1261487.19</v>
      </c>
      <c r="K28" s="21" t="str">
        <f>IF(G28=0,"n/a",IF(AND(I28/G28&lt;1,I28/G28&gt;-1),I28/G28,"n/a"))</f>
        <v>n/a</v>
      </c>
      <c r="M28" s="22">
        <f>IF(E66=0,"n/a",E28/E66)</f>
        <v>6.3686068297848564E-2</v>
      </c>
      <c r="N28" s="17"/>
      <c r="O28" s="22">
        <f>IF(G66=0,"n/a",G28/G66)</f>
        <v>0.14055725724919488</v>
      </c>
    </row>
    <row r="29" spans="2:15" ht="6.95" customHeight="1" x14ac:dyDescent="0.2">
      <c r="E29" s="18"/>
      <c r="F29" s="26"/>
      <c r="G29" s="18"/>
      <c r="H29" s="26"/>
      <c r="I29" s="18"/>
      <c r="K29" s="23"/>
      <c r="M29" s="17"/>
      <c r="N29" s="17"/>
      <c r="O29" s="17"/>
    </row>
    <row r="30" spans="2:15" x14ac:dyDescent="0.2">
      <c r="C30" s="5" t="s">
        <v>23</v>
      </c>
      <c r="E30" s="18">
        <f>E22+E28</f>
        <v>122961821.36</v>
      </c>
      <c r="F30" s="26"/>
      <c r="G30" s="18">
        <f>G22+G28</f>
        <v>115922622.8</v>
      </c>
      <c r="H30" s="26"/>
      <c r="I30" s="18">
        <f>E30-G30</f>
        <v>7039198.5600000024</v>
      </c>
      <c r="K30" s="15">
        <f>IF(G30=0,"n/a",IF(AND(I30/G30&lt;1,I30/G30&gt;-1),I30/G30,"n/a"))</f>
        <v>6.0723251337615546E-2</v>
      </c>
      <c r="M30" s="16">
        <f>IF(E68=0,"n/a",E30/E68)</f>
        <v>0.86363920116018122</v>
      </c>
      <c r="N30" s="17"/>
      <c r="O30" s="16">
        <f>IF(G68=0,"n/a",G30/G68)</f>
        <v>0.97314348286485208</v>
      </c>
    </row>
    <row r="31" spans="2:15" ht="6.95" customHeight="1" x14ac:dyDescent="0.2">
      <c r="E31" s="18"/>
      <c r="F31" s="26"/>
      <c r="G31" s="18"/>
      <c r="H31" s="26"/>
      <c r="I31" s="18"/>
      <c r="K31" s="23"/>
      <c r="M31" s="27"/>
      <c r="N31" s="27"/>
      <c r="O31" s="27"/>
    </row>
    <row r="32" spans="2:15" x14ac:dyDescent="0.2">
      <c r="B32" s="5" t="s">
        <v>24</v>
      </c>
      <c r="E32" s="18">
        <v>-2259380.35</v>
      </c>
      <c r="F32" s="26"/>
      <c r="G32" s="18">
        <v>-1445739.58</v>
      </c>
      <c r="H32" s="26"/>
      <c r="I32" s="18">
        <f>E32-G32</f>
        <v>-813640.77</v>
      </c>
      <c r="K32" s="15">
        <f>IF(G32=0,"n/a",IF(AND(I32/G32&lt;1,I32/G32&gt;-1),I32/G32,"n/a"))</f>
        <v>0.56278515249613625</v>
      </c>
      <c r="M32" s="27"/>
      <c r="N32" s="27"/>
      <c r="O32" s="27"/>
    </row>
    <row r="33" spans="1:15" x14ac:dyDescent="0.2">
      <c r="B33" s="5" t="s">
        <v>25</v>
      </c>
      <c r="E33" s="20">
        <v>828527.99</v>
      </c>
      <c r="F33" s="24"/>
      <c r="G33" s="20">
        <v>-885706.37</v>
      </c>
      <c r="H33" s="25"/>
      <c r="I33" s="20">
        <f>E33-G33</f>
        <v>1714234.3599999999</v>
      </c>
      <c r="K33" s="21" t="str">
        <f>IF(G33=0,"n/a",IF(AND(I33/G33&lt;1,I33/G33&gt;-1),I33/G33,"n/a"))</f>
        <v>n/a</v>
      </c>
    </row>
    <row r="34" spans="1:15" ht="6.95" customHeight="1" x14ac:dyDescent="0.2">
      <c r="E34" s="28"/>
      <c r="F34" s="26"/>
      <c r="G34" s="28"/>
      <c r="H34" s="26"/>
      <c r="I34" s="28"/>
      <c r="K34" s="29"/>
      <c r="M34" s="27"/>
      <c r="N34" s="27"/>
      <c r="O34" s="27"/>
    </row>
    <row r="35" spans="1:15" ht="12.75" thickBot="1" x14ac:dyDescent="0.25">
      <c r="C35" s="5" t="s">
        <v>26</v>
      </c>
      <c r="E35" s="30">
        <f>SUM(E30:E33)</f>
        <v>121530969</v>
      </c>
      <c r="F35" s="31"/>
      <c r="G35" s="30">
        <f>SUM(G30:G33)</f>
        <v>113591176.84999999</v>
      </c>
      <c r="H35" s="26"/>
      <c r="I35" s="30">
        <f>E35-G35</f>
        <v>7939792.150000006</v>
      </c>
      <c r="K35" s="32">
        <f>IF(G35=0,"n/a",IF(AND(I35/G35&lt;1,I35/G35&gt;-1),I35/G35,"n/a"))</f>
        <v>6.9897965406984924E-2</v>
      </c>
    </row>
    <row r="36" spans="1:15" ht="12.75" thickTop="1" x14ac:dyDescent="0.2">
      <c r="E36" s="28"/>
      <c r="F36" s="26"/>
      <c r="G36" s="28"/>
      <c r="H36" s="14"/>
      <c r="I36" s="28"/>
    </row>
    <row r="37" spans="1:15" x14ac:dyDescent="0.2">
      <c r="C37" s="66" t="s">
        <v>36</v>
      </c>
      <c r="E37" s="12">
        <v>5980397.25</v>
      </c>
      <c r="F37" s="12"/>
      <c r="G37" s="12">
        <v>5642077.0199999996</v>
      </c>
      <c r="H37" s="14"/>
      <c r="I37" s="28"/>
    </row>
    <row r="38" spans="1:15" x14ac:dyDescent="0.2">
      <c r="C38" s="66" t="s">
        <v>37</v>
      </c>
      <c r="E38" s="18">
        <v>2578327.31</v>
      </c>
      <c r="F38" s="28"/>
      <c r="G38" s="18">
        <v>2125402.2200000002</v>
      </c>
      <c r="H38" s="14"/>
      <c r="I38" s="28"/>
    </row>
    <row r="39" spans="1:15" x14ac:dyDescent="0.2">
      <c r="C39" s="66" t="s">
        <v>38</v>
      </c>
      <c r="E39" s="18">
        <v>763904.79</v>
      </c>
      <c r="F39" s="14"/>
      <c r="G39" s="18">
        <v>658934.68999999994</v>
      </c>
      <c r="H39" s="14"/>
      <c r="I39" s="28"/>
    </row>
    <row r="40" spans="1:15" x14ac:dyDescent="0.2">
      <c r="C40" s="66" t="s">
        <v>27</v>
      </c>
      <c r="E40" s="18">
        <v>2327309.63</v>
      </c>
      <c r="F40" s="14"/>
      <c r="G40" s="18">
        <v>2582596.2400000002</v>
      </c>
      <c r="H40" s="14"/>
      <c r="I40" s="28"/>
    </row>
    <row r="41" spans="1:15" x14ac:dyDescent="0.2">
      <c r="C41" s="66" t="s">
        <v>28</v>
      </c>
      <c r="E41" s="18">
        <v>2116978.4</v>
      </c>
      <c r="F41" s="14"/>
      <c r="G41" s="18">
        <v>2072169.29</v>
      </c>
      <c r="H41" s="14"/>
      <c r="I41" s="28"/>
    </row>
    <row r="42" spans="1:15" x14ac:dyDescent="0.2">
      <c r="C42" s="66" t="s">
        <v>40</v>
      </c>
      <c r="E42" s="18">
        <v>-80403.77</v>
      </c>
      <c r="F42" s="14"/>
      <c r="G42" s="18">
        <v>-1244477.6499999999</v>
      </c>
      <c r="H42" s="14"/>
      <c r="I42" s="28"/>
    </row>
    <row r="43" spans="1:15" x14ac:dyDescent="0.2">
      <c r="C43" s="66" t="s">
        <v>44</v>
      </c>
      <c r="E43" s="18">
        <v>-1636143.64</v>
      </c>
      <c r="F43" s="14"/>
      <c r="G43" s="18">
        <v>0</v>
      </c>
      <c r="H43" s="14"/>
      <c r="I43" s="28"/>
    </row>
    <row r="44" spans="1:15" x14ac:dyDescent="0.2">
      <c r="C44" s="66" t="s">
        <v>45</v>
      </c>
      <c r="E44" s="18">
        <v>-160536.76</v>
      </c>
      <c r="F44" s="14"/>
      <c r="G44" s="18">
        <v>0</v>
      </c>
      <c r="H44" s="14"/>
      <c r="I44" s="28"/>
    </row>
    <row r="45" spans="1:15" x14ac:dyDescent="0.2">
      <c r="E45" s="33"/>
      <c r="F45" s="14"/>
      <c r="G45" s="14"/>
      <c r="H45" s="14"/>
      <c r="I45" s="14"/>
    </row>
    <row r="46" spans="1:15" ht="12.75" x14ac:dyDescent="0.2">
      <c r="A46" s="3" t="s">
        <v>29</v>
      </c>
      <c r="E46" s="33"/>
      <c r="F46" s="14"/>
      <c r="G46" s="14"/>
      <c r="H46" s="14"/>
      <c r="I46" s="14"/>
    </row>
    <row r="47" spans="1:15" x14ac:dyDescent="0.2">
      <c r="B47" s="11" t="s">
        <v>30</v>
      </c>
      <c r="E47" s="33"/>
      <c r="F47" s="14"/>
      <c r="G47" s="14"/>
      <c r="H47" s="14"/>
      <c r="I47" s="14"/>
    </row>
    <row r="48" spans="1:15" x14ac:dyDescent="0.2">
      <c r="C48" s="5" t="s">
        <v>10</v>
      </c>
      <c r="E48" s="33">
        <v>78439674</v>
      </c>
      <c r="F48" s="14"/>
      <c r="G48" s="33">
        <v>80014604</v>
      </c>
      <c r="H48" s="34"/>
      <c r="I48" s="33">
        <f>E48-G48</f>
        <v>-1574930</v>
      </c>
      <c r="K48" s="15">
        <f>IF(G48=0,"n/a",IF(AND(I48/G48&lt;1,I48/G48&gt;-1),I48/G48,"n/a"))</f>
        <v>-1.9683031862533496E-2</v>
      </c>
    </row>
    <row r="49" spans="2:15" x14ac:dyDescent="0.2">
      <c r="C49" s="5" t="s">
        <v>11</v>
      </c>
      <c r="E49" s="33">
        <v>33846729</v>
      </c>
      <c r="F49" s="14"/>
      <c r="G49" s="33">
        <v>31594049</v>
      </c>
      <c r="H49" s="34"/>
      <c r="I49" s="33">
        <f>E49-G49</f>
        <v>2252680</v>
      </c>
      <c r="K49" s="15">
        <f>IF(G49=0,"n/a",IF(AND(I49/G49&lt;1,I49/G49&gt;-1),I49/G49,"n/a"))</f>
        <v>7.1300769331591532E-2</v>
      </c>
    </row>
    <row r="50" spans="2:15" x14ac:dyDescent="0.2">
      <c r="C50" s="5" t="s">
        <v>12</v>
      </c>
      <c r="E50" s="35">
        <v>2785906</v>
      </c>
      <c r="F50" s="14"/>
      <c r="G50" s="35">
        <v>2787336</v>
      </c>
      <c r="H50" s="34"/>
      <c r="I50" s="35">
        <f>E50-G50</f>
        <v>-1430</v>
      </c>
      <c r="K50" s="21">
        <f>IF(G50=0,"n/a",IF(AND(I50/G50&lt;1,I50/G50&gt;-1),I50/G50,"n/a"))</f>
        <v>-5.1303466822801415E-4</v>
      </c>
    </row>
    <row r="51" spans="2:15" ht="6.95" customHeight="1" x14ac:dyDescent="0.2">
      <c r="E51" s="33"/>
      <c r="F51" s="14"/>
      <c r="G51" s="33"/>
      <c r="H51" s="14"/>
      <c r="I51" s="33"/>
      <c r="K51" s="23"/>
      <c r="M51" s="27"/>
      <c r="N51" s="27"/>
      <c r="O51" s="27"/>
    </row>
    <row r="52" spans="2:15" x14ac:dyDescent="0.2">
      <c r="C52" s="5" t="s">
        <v>13</v>
      </c>
      <c r="E52" s="33">
        <f>SUM(E48:E50)</f>
        <v>115072309</v>
      </c>
      <c r="F52" s="14"/>
      <c r="G52" s="33">
        <f>SUM(G48:G50)</f>
        <v>114395989</v>
      </c>
      <c r="H52" s="34"/>
      <c r="I52" s="33">
        <f>E52-G52</f>
        <v>676320</v>
      </c>
      <c r="K52" s="15">
        <f>IF(G52=0,"n/a",IF(AND(I52/G52&lt;1,I52/G52&gt;-1),I52/G52,"n/a"))</f>
        <v>5.9120953969810956E-3</v>
      </c>
    </row>
    <row r="53" spans="2:15" ht="6.95" customHeight="1" x14ac:dyDescent="0.2">
      <c r="E53" s="33"/>
      <c r="F53" s="14"/>
      <c r="G53" s="33"/>
      <c r="H53" s="14"/>
      <c r="I53" s="33"/>
      <c r="K53" s="23"/>
      <c r="M53" s="27"/>
      <c r="N53" s="27"/>
      <c r="O53" s="27"/>
    </row>
    <row r="54" spans="2:15" x14ac:dyDescent="0.2">
      <c r="B54" s="11" t="s">
        <v>31</v>
      </c>
      <c r="E54" s="33"/>
      <c r="F54" s="14"/>
      <c r="G54" s="33"/>
      <c r="H54" s="34"/>
      <c r="I54" s="33"/>
      <c r="K54" s="23"/>
    </row>
    <row r="55" spans="2:15" x14ac:dyDescent="0.2">
      <c r="C55" s="5" t="s">
        <v>15</v>
      </c>
      <c r="E55" s="33">
        <v>2861989</v>
      </c>
      <c r="F55" s="14"/>
      <c r="G55" s="33">
        <v>3000084</v>
      </c>
      <c r="H55" s="34"/>
      <c r="I55" s="33">
        <f>E55-G55</f>
        <v>-138095</v>
      </c>
      <c r="K55" s="15">
        <f>IF(G55=0,"n/a",IF(AND(I55/G55&lt;1,I55/G55&gt;-1),I55/G55,"n/a"))</f>
        <v>-4.603037781608782E-2</v>
      </c>
    </row>
    <row r="56" spans="2:15" x14ac:dyDescent="0.2">
      <c r="C56" s="5" t="s">
        <v>16</v>
      </c>
      <c r="E56" s="35">
        <v>962336</v>
      </c>
      <c r="F56" s="14"/>
      <c r="G56" s="35">
        <v>62045</v>
      </c>
      <c r="H56" s="34"/>
      <c r="I56" s="35">
        <f>E56-G56</f>
        <v>900291</v>
      </c>
      <c r="K56" s="21" t="str">
        <f>IF(G56=0,"n/a",IF(AND(I56/G56&lt;1,I56/G56&gt;-1),I56/G56,"n/a"))</f>
        <v>n/a</v>
      </c>
    </row>
    <row r="57" spans="2:15" ht="6.95" customHeight="1" x14ac:dyDescent="0.2">
      <c r="E57" s="33"/>
      <c r="F57" s="14"/>
      <c r="G57" s="33"/>
      <c r="H57" s="14"/>
      <c r="I57" s="33"/>
      <c r="K57" s="23"/>
      <c r="M57" s="27"/>
      <c r="N57" s="27"/>
      <c r="O57" s="27"/>
    </row>
    <row r="58" spans="2:15" x14ac:dyDescent="0.2">
      <c r="C58" s="5" t="s">
        <v>17</v>
      </c>
      <c r="E58" s="35">
        <f>SUM(E55:E56)</f>
        <v>3824325</v>
      </c>
      <c r="F58" s="14"/>
      <c r="G58" s="35">
        <f>SUM(G55:G56)</f>
        <v>3062129</v>
      </c>
      <c r="H58" s="34"/>
      <c r="I58" s="35">
        <f>E58-G58</f>
        <v>762196</v>
      </c>
      <c r="K58" s="21">
        <f>IF(G58=0,"n/a",IF(AND(I58/G58&lt;1,I58/G58&gt;-1),I58/G58,"n/a"))</f>
        <v>0.24891048025736343</v>
      </c>
    </row>
    <row r="59" spans="2:15" ht="6.95" customHeight="1" x14ac:dyDescent="0.2">
      <c r="E59" s="33"/>
      <c r="F59" s="14"/>
      <c r="G59" s="33"/>
      <c r="H59" s="14"/>
      <c r="I59" s="33"/>
      <c r="K59" s="23"/>
      <c r="M59" s="27"/>
      <c r="N59" s="27"/>
      <c r="O59" s="27"/>
    </row>
    <row r="60" spans="2:15" x14ac:dyDescent="0.2">
      <c r="C60" s="5" t="s">
        <v>32</v>
      </c>
      <c r="E60" s="33">
        <f>E52+E58</f>
        <v>118896634</v>
      </c>
      <c r="F60" s="14"/>
      <c r="G60" s="33">
        <f>G52+G58</f>
        <v>117458118</v>
      </c>
      <c r="H60" s="34"/>
      <c r="I60" s="33">
        <f>E60-G60</f>
        <v>1438516</v>
      </c>
      <c r="K60" s="15">
        <f>IF(G60=0,"n/a",IF(AND(I60/G60&lt;1,I60/G60&gt;-1),I60/G60,"n/a"))</f>
        <v>1.2247054733160291E-2</v>
      </c>
    </row>
    <row r="61" spans="2:15" ht="6.95" customHeight="1" x14ac:dyDescent="0.2">
      <c r="E61" s="33"/>
      <c r="F61" s="14"/>
      <c r="G61" s="33"/>
      <c r="H61" s="14"/>
      <c r="I61" s="33"/>
      <c r="K61" s="23"/>
      <c r="M61" s="27"/>
      <c r="N61" s="27"/>
      <c r="O61" s="27"/>
    </row>
    <row r="62" spans="2:15" x14ac:dyDescent="0.2">
      <c r="B62" s="11" t="s">
        <v>33</v>
      </c>
      <c r="E62" s="33"/>
      <c r="F62" s="14"/>
      <c r="G62" s="33"/>
      <c r="H62" s="34"/>
      <c r="I62" s="33"/>
      <c r="K62" s="23"/>
    </row>
    <row r="63" spans="2:15" x14ac:dyDescent="0.2">
      <c r="C63" s="5" t="s">
        <v>20</v>
      </c>
      <c r="E63" s="33">
        <v>5090345</v>
      </c>
      <c r="F63" s="14"/>
      <c r="G63" s="33">
        <v>676018</v>
      </c>
      <c r="H63" s="34"/>
      <c r="I63" s="33">
        <f>E63-G63</f>
        <v>4414327</v>
      </c>
      <c r="K63" s="15" t="str">
        <f>IF(G63=0,"n/a",IF(AND(I63/G63&lt;1,I63/G63&gt;-1),I63/G63,"n/a"))</f>
        <v>n/a</v>
      </c>
    </row>
    <row r="64" spans="2:15" x14ac:dyDescent="0.2">
      <c r="C64" s="5" t="s">
        <v>21</v>
      </c>
      <c r="E64" s="35">
        <v>18389399</v>
      </c>
      <c r="F64" s="14"/>
      <c r="G64" s="35">
        <v>987684</v>
      </c>
      <c r="H64" s="34"/>
      <c r="I64" s="35">
        <f>E64-G64</f>
        <v>17401715</v>
      </c>
      <c r="K64" s="21" t="str">
        <f>IF(G64=0,"n/a",IF(AND(I64/G64&lt;1,I64/G64&gt;-1),I64/G64,"n/a"))</f>
        <v>n/a</v>
      </c>
    </row>
    <row r="65" spans="1:15" ht="6.95" customHeight="1" x14ac:dyDescent="0.2">
      <c r="E65" s="33"/>
      <c r="F65" s="14"/>
      <c r="G65" s="33"/>
      <c r="H65" s="14"/>
      <c r="I65" s="33"/>
      <c r="K65" s="23"/>
      <c r="M65" s="27"/>
      <c r="N65" s="27"/>
      <c r="O65" s="27"/>
    </row>
    <row r="66" spans="1:15" x14ac:dyDescent="0.2">
      <c r="C66" s="5" t="s">
        <v>22</v>
      </c>
      <c r="E66" s="35">
        <f>SUM(E63:E64)</f>
        <v>23479744</v>
      </c>
      <c r="F66" s="14"/>
      <c r="G66" s="35">
        <f>SUM(G63:G64)</f>
        <v>1663702</v>
      </c>
      <c r="H66" s="34"/>
      <c r="I66" s="35">
        <f>E66-G66</f>
        <v>21816042</v>
      </c>
      <c r="K66" s="21" t="str">
        <f>IF(G66=0,"n/a",IF(AND(I66/G66&lt;1,I66/G66&gt;-1),I66/G66,"n/a"))</f>
        <v>n/a</v>
      </c>
    </row>
    <row r="67" spans="1:15" ht="6.95" customHeight="1" x14ac:dyDescent="0.2">
      <c r="E67" s="33"/>
      <c r="F67" s="14"/>
      <c r="G67" s="33"/>
      <c r="H67" s="14"/>
      <c r="I67" s="33"/>
      <c r="K67" s="23"/>
      <c r="M67" s="27"/>
      <c r="N67" s="27"/>
      <c r="O67" s="27"/>
    </row>
    <row r="68" spans="1:15" ht="12.75" thickBot="1" x14ac:dyDescent="0.25">
      <c r="C68" s="5" t="s">
        <v>34</v>
      </c>
      <c r="E68" s="36">
        <f>E60+E66</f>
        <v>142376378</v>
      </c>
      <c r="F68" s="14"/>
      <c r="G68" s="36">
        <f>G60+G66</f>
        <v>119121820</v>
      </c>
      <c r="H68" s="34"/>
      <c r="I68" s="36">
        <f>E68-G68</f>
        <v>23254558</v>
      </c>
      <c r="K68" s="32">
        <f>IF(G68=0,"n/a",IF(AND(I68/G68&lt;1,I68/G68&gt;-1),I68/G68,"n/a"))</f>
        <v>0.195216611028945</v>
      </c>
    </row>
    <row r="69" spans="1:15" ht="12.75" thickTop="1" x14ac:dyDescent="0.2"/>
    <row r="70" spans="1:15" ht="12.75" customHeight="1" x14ac:dyDescent="0.2">
      <c r="A70" s="5" t="s">
        <v>3</v>
      </c>
      <c r="C70" s="67" t="s">
        <v>35</v>
      </c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</row>
    <row r="71" spans="1:15" x14ac:dyDescent="0.2">
      <c r="A71" s="5" t="s">
        <v>3</v>
      </c>
    </row>
    <row r="72" spans="1:15" x14ac:dyDescent="0.2">
      <c r="A72" s="5" t="s">
        <v>3</v>
      </c>
    </row>
    <row r="73" spans="1:15" x14ac:dyDescent="0.2">
      <c r="A73" s="5" t="s">
        <v>3</v>
      </c>
    </row>
    <row r="74" spans="1:15" x14ac:dyDescent="0.2">
      <c r="A74" s="5" t="s">
        <v>3</v>
      </c>
    </row>
    <row r="75" spans="1:15" x14ac:dyDescent="0.2">
      <c r="A75" s="5" t="s">
        <v>3</v>
      </c>
    </row>
    <row r="76" spans="1:15" x14ac:dyDescent="0.2">
      <c r="A76" s="5" t="s">
        <v>3</v>
      </c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5"/>
  <sheetViews>
    <sheetView zoomScaleNormal="100" zoomScaleSheetLayoutView="100" workbookViewId="0">
      <pane xSplit="4" ySplit="8" topLeftCell="E9" activePane="bottomRight" state="frozen"/>
      <selection activeCell="D77" sqref="D77"/>
      <selection pane="topRight" activeCell="D77" sqref="D77"/>
      <selection pane="bottomLeft" activeCell="D77" sqref="D77"/>
      <selection pane="bottomRight" activeCell="Q16" sqref="Q16"/>
    </sheetView>
  </sheetViews>
  <sheetFormatPr defaultColWidth="9.140625" defaultRowHeight="12" x14ac:dyDescent="0.2"/>
  <cols>
    <col min="1" max="2" width="1.7109375" style="6" customWidth="1"/>
    <col min="3" max="3" width="9.140625" style="6"/>
    <col min="4" max="4" width="23.85546875" style="6" customWidth="1"/>
    <col min="5" max="5" width="16.7109375" style="6" customWidth="1"/>
    <col min="6" max="6" width="0.85546875" style="6" customWidth="1"/>
    <col min="7" max="7" width="16.7109375" style="6" customWidth="1"/>
    <col min="8" max="8" width="0.85546875" style="6" customWidth="1"/>
    <col min="9" max="9" width="16.7109375" style="6" customWidth="1"/>
    <col min="10" max="10" width="0.85546875" style="6" customWidth="1"/>
    <col min="11" max="11" width="7.7109375" style="6" customWidth="1"/>
    <col min="12" max="12" width="0.85546875" style="6" customWidth="1"/>
    <col min="13" max="13" width="10.7109375" style="6" customWidth="1"/>
    <col min="14" max="14" width="0.85546875" style="6" customWidth="1"/>
    <col min="15" max="15" width="7.7109375" style="6" hidden="1" customWidth="1"/>
    <col min="16" max="16" width="0.85546875" style="6" hidden="1" customWidth="1"/>
    <col min="17" max="17" width="10.7109375" style="6" customWidth="1"/>
    <col min="18" max="16384" width="9.140625" style="6"/>
  </cols>
  <sheetData>
    <row r="1" spans="1:17" s="2" customFormat="1" ht="15" x14ac:dyDescent="0.25">
      <c r="E1" s="64" t="s">
        <v>0</v>
      </c>
      <c r="F1" s="64"/>
      <c r="G1" s="64"/>
      <c r="H1" s="64"/>
      <c r="I1" s="64"/>
      <c r="J1" s="64"/>
      <c r="K1" s="64"/>
    </row>
    <row r="2" spans="1:17" s="2" customFormat="1" ht="15" x14ac:dyDescent="0.25">
      <c r="E2" s="64" t="s">
        <v>1</v>
      </c>
      <c r="F2" s="64"/>
      <c r="G2" s="64"/>
      <c r="H2" s="64"/>
      <c r="I2" s="64"/>
      <c r="J2" s="64"/>
      <c r="K2" s="64"/>
    </row>
    <row r="3" spans="1:17" s="2" customFormat="1" ht="15" x14ac:dyDescent="0.25">
      <c r="E3" s="64" t="s">
        <v>48</v>
      </c>
      <c r="F3" s="64"/>
      <c r="G3" s="64"/>
      <c r="H3" s="64"/>
      <c r="I3" s="64"/>
      <c r="J3" s="64"/>
      <c r="K3" s="64"/>
    </row>
    <row r="4" spans="1:17" s="4" customFormat="1" ht="12.75" x14ac:dyDescent="0.2">
      <c r="E4" s="65" t="s">
        <v>2</v>
      </c>
      <c r="F4" s="65"/>
      <c r="G4" s="65"/>
      <c r="H4" s="65"/>
      <c r="I4" s="65"/>
      <c r="J4" s="65"/>
      <c r="K4" s="65"/>
    </row>
    <row r="5" spans="1:17" x14ac:dyDescent="0.2">
      <c r="A5" s="6" t="s">
        <v>3</v>
      </c>
    </row>
    <row r="6" spans="1:17" s="10" customFormat="1" ht="12.75" x14ac:dyDescent="0.2">
      <c r="A6" s="10" t="s">
        <v>3</v>
      </c>
      <c r="I6" s="60" t="str">
        <f>'03-2021 SOG'!I6</f>
        <v>VARIANCE FROM 2020</v>
      </c>
      <c r="J6" s="60"/>
      <c r="K6" s="60"/>
      <c r="M6" s="60" t="s">
        <v>4</v>
      </c>
      <c r="N6" s="60"/>
      <c r="O6" s="60"/>
      <c r="P6" s="60"/>
      <c r="Q6" s="60"/>
    </row>
    <row r="7" spans="1:17" s="10" customFormat="1" ht="12.75" x14ac:dyDescent="0.2">
      <c r="E7" s="9" t="s">
        <v>5</v>
      </c>
      <c r="G7" s="9" t="s">
        <v>5</v>
      </c>
      <c r="I7" s="9"/>
      <c r="K7" s="9"/>
      <c r="M7" s="9"/>
      <c r="O7" s="9"/>
      <c r="Q7" s="9"/>
    </row>
    <row r="8" spans="1:17" s="10" customFormat="1" ht="12.75" x14ac:dyDescent="0.2">
      <c r="A8" s="4" t="s">
        <v>6</v>
      </c>
      <c r="E8" s="38">
        <f>'03-2021 SOG'!E8</f>
        <v>2021</v>
      </c>
      <c r="G8" s="38">
        <f>'03-2021 SOG'!G8</f>
        <v>2020</v>
      </c>
      <c r="I8" s="38" t="s">
        <v>7</v>
      </c>
      <c r="K8" s="38" t="s">
        <v>8</v>
      </c>
      <c r="M8" s="38">
        <f>'03-2021 SOG'!M8</f>
        <v>2021</v>
      </c>
      <c r="O8" s="38" t="s">
        <v>41</v>
      </c>
      <c r="Q8" s="38">
        <f>'03-2021 SOG'!O8</f>
        <v>2020</v>
      </c>
    </row>
    <row r="9" spans="1:17" x14ac:dyDescent="0.2">
      <c r="B9" s="41" t="s">
        <v>9</v>
      </c>
    </row>
    <row r="10" spans="1:17" x14ac:dyDescent="0.2">
      <c r="C10" s="6" t="s">
        <v>10</v>
      </c>
      <c r="E10" s="42">
        <v>679158456.40999997</v>
      </c>
      <c r="F10" s="40"/>
      <c r="G10" s="42">
        <v>636023966.39999998</v>
      </c>
      <c r="H10" s="40"/>
      <c r="I10" s="42">
        <f>E10-G10</f>
        <v>43134490.00999999</v>
      </c>
      <c r="K10" s="15">
        <f>IF(G10=0,"n/a",IF(AND(I10/G10&lt;1,I10/G10&gt;-1),I10/G10,"n/a"))</f>
        <v>6.7818969549446828E-2</v>
      </c>
      <c r="M10" s="16">
        <f>IF(E49=0,"n/a",E10/E49)</f>
        <v>1.132805443190229</v>
      </c>
      <c r="N10" s="17"/>
      <c r="O10" s="16" t="e">
        <f>IF(#REF!=0,"n/a",#REF!/#REF!)</f>
        <v>#REF!</v>
      </c>
      <c r="P10" s="17"/>
      <c r="Q10" s="16">
        <f>IF(G49=0,"n/a",G10/G49)</f>
        <v>1.075752758126983</v>
      </c>
    </row>
    <row r="11" spans="1:17" x14ac:dyDescent="0.2">
      <c r="C11" s="6" t="s">
        <v>11</v>
      </c>
      <c r="E11" s="43">
        <v>238008998.28999999</v>
      </c>
      <c r="F11" s="44"/>
      <c r="G11" s="43">
        <v>234359637.84999999</v>
      </c>
      <c r="H11" s="44"/>
      <c r="I11" s="43">
        <f>E11-G11</f>
        <v>3649360.4399999976</v>
      </c>
      <c r="K11" s="15">
        <f>IF(G11=0,"n/a",IF(AND(I11/G11&lt;1,I11/G11&gt;-1),I11/G11,"n/a"))</f>
        <v>1.5571625188872076E-2</v>
      </c>
      <c r="M11" s="19">
        <f>IF(E50=0,"n/a",E11/E50)</f>
        <v>0.94816061420797226</v>
      </c>
      <c r="N11" s="17"/>
      <c r="O11" s="19" t="e">
        <f>IF(#REF!=0,"n/a",#REF!/#REF!)</f>
        <v>#REF!</v>
      </c>
      <c r="P11" s="17"/>
      <c r="Q11" s="19">
        <f>IF(G50=0,"n/a",G11/G50)</f>
        <v>0.85507161009590837</v>
      </c>
    </row>
    <row r="12" spans="1:17" x14ac:dyDescent="0.2">
      <c r="C12" s="6" t="s">
        <v>12</v>
      </c>
      <c r="E12" s="45">
        <v>17793627.760000002</v>
      </c>
      <c r="F12" s="44"/>
      <c r="G12" s="45">
        <v>17719684.25</v>
      </c>
      <c r="H12" s="44"/>
      <c r="I12" s="45">
        <f>E12-G12</f>
        <v>73943.510000001639</v>
      </c>
      <c r="K12" s="21">
        <f>IF(G12=0,"n/a",IF(AND(I12/G12&lt;1,I12/G12&gt;-1),I12/G12,"n/a"))</f>
        <v>4.1729586688319031E-3</v>
      </c>
      <c r="M12" s="22">
        <f>IF(E51=0,"n/a",E12/E51)</f>
        <v>0.81975097366468419</v>
      </c>
      <c r="N12" s="17"/>
      <c r="O12" s="22" t="e">
        <f>IF(#REF!=0,"n/a",#REF!/#REF!)</f>
        <v>#REF!</v>
      </c>
      <c r="P12" s="17"/>
      <c r="Q12" s="22">
        <f>IF(G51=0,"n/a",G12/G51)</f>
        <v>0.73941574474513072</v>
      </c>
    </row>
    <row r="13" spans="1:17" ht="6.95" customHeight="1" x14ac:dyDescent="0.2">
      <c r="E13" s="43"/>
      <c r="F13" s="44"/>
      <c r="G13" s="43"/>
      <c r="H13" s="44"/>
      <c r="I13" s="43"/>
      <c r="K13" s="23"/>
      <c r="M13" s="17"/>
      <c r="N13" s="17"/>
      <c r="O13" s="17"/>
      <c r="P13" s="17"/>
      <c r="Q13" s="17"/>
    </row>
    <row r="14" spans="1:17" x14ac:dyDescent="0.2">
      <c r="C14" s="6" t="s">
        <v>13</v>
      </c>
      <c r="E14" s="43">
        <f>SUM(E10:E12)</f>
        <v>934961082.45999992</v>
      </c>
      <c r="F14" s="44"/>
      <c r="G14" s="43">
        <f>SUM(G10:G12)</f>
        <v>888103288.5</v>
      </c>
      <c r="H14" s="44"/>
      <c r="I14" s="43">
        <f>E14-G14</f>
        <v>46857793.959999919</v>
      </c>
      <c r="K14" s="15">
        <f>IF(G14=0,"n/a",IF(AND(I14/G14&lt;1,I14/G14&gt;-1),I14/G14,"n/a"))</f>
        <v>5.276164897344586E-2</v>
      </c>
      <c r="M14" s="19">
        <f>IF(E53=0,"n/a",E14/E53)</f>
        <v>1.0718777391958336</v>
      </c>
      <c r="N14" s="17"/>
      <c r="O14" s="19" t="e">
        <f>IF(#REF!=0,"n/a",#REF!/#REF!)</f>
        <v>#REF!</v>
      </c>
      <c r="P14" s="17"/>
      <c r="Q14" s="19">
        <f>IF(G53=0,"n/a",G14/G53)</f>
        <v>0.99867395402908388</v>
      </c>
    </row>
    <row r="15" spans="1:17" ht="6.95" customHeight="1" x14ac:dyDescent="0.2">
      <c r="E15" s="43"/>
      <c r="F15" s="44"/>
      <c r="G15" s="43"/>
      <c r="H15" s="44"/>
      <c r="I15" s="43"/>
      <c r="K15" s="23"/>
      <c r="M15" s="17"/>
      <c r="N15" s="17"/>
      <c r="O15" s="17"/>
      <c r="P15" s="17"/>
      <c r="Q15" s="17"/>
    </row>
    <row r="16" spans="1:17" x14ac:dyDescent="0.2">
      <c r="B16" s="41" t="s">
        <v>14</v>
      </c>
      <c r="E16" s="43"/>
      <c r="F16" s="44"/>
      <c r="G16" s="43"/>
      <c r="H16" s="44"/>
      <c r="I16" s="43"/>
      <c r="K16" s="23"/>
      <c r="M16" s="17"/>
      <c r="N16" s="17"/>
      <c r="O16" s="17"/>
      <c r="P16" s="17"/>
      <c r="Q16" s="17"/>
    </row>
    <row r="17" spans="2:17" x14ac:dyDescent="0.2">
      <c r="C17" s="6" t="s">
        <v>15</v>
      </c>
      <c r="E17" s="43">
        <v>21431875.289999999</v>
      </c>
      <c r="F17" s="44"/>
      <c r="G17" s="43">
        <v>19806738.25</v>
      </c>
      <c r="H17" s="44"/>
      <c r="I17" s="43">
        <f>E17-G17</f>
        <v>1625137.0399999991</v>
      </c>
      <c r="K17" s="15">
        <f>IF(G17=0,"n/a",IF(AND(I17/G17&lt;1,I17/G17&gt;-1),I17/G17,"n/a"))</f>
        <v>8.2049705483435625E-2</v>
      </c>
      <c r="M17" s="19">
        <f>IF(E56=0,"n/a",E17/E56)</f>
        <v>0.48753248279135897</v>
      </c>
      <c r="N17" s="17"/>
      <c r="O17" s="19" t="e">
        <f>IF(#REF!=0,"n/a",#REF!/#REF!)</f>
        <v>#REF!</v>
      </c>
      <c r="P17" s="17"/>
      <c r="Q17" s="19">
        <f>IF(G56=0,"n/a",G17/G56)</f>
        <v>0.46270103681957059</v>
      </c>
    </row>
    <row r="18" spans="2:17" x14ac:dyDescent="0.2">
      <c r="C18" s="6" t="s">
        <v>16</v>
      </c>
      <c r="E18" s="45">
        <v>1846247.51</v>
      </c>
      <c r="F18" s="46"/>
      <c r="G18" s="45">
        <v>726845.05</v>
      </c>
      <c r="H18" s="37"/>
      <c r="I18" s="45">
        <f>E18-G18</f>
        <v>1119402.46</v>
      </c>
      <c r="K18" s="21" t="str">
        <f>IF(G18=0,"n/a",IF(AND(I18/G18&lt;1,I18/G18&gt;-1),I18/G18,"n/a"))</f>
        <v>n/a</v>
      </c>
      <c r="M18" s="22">
        <f>IF(E57=0,"n/a",E18/E57)</f>
        <v>0.49783111442594502</v>
      </c>
      <c r="N18" s="17"/>
      <c r="O18" s="22" t="e">
        <f>IF(#REF!=0,"n/a",#REF!/#REF!)</f>
        <v>#REF!</v>
      </c>
      <c r="P18" s="17"/>
      <c r="Q18" s="22">
        <f>IF(G57=0,"n/a",G18/G57)</f>
        <v>0.53495939477085319</v>
      </c>
    </row>
    <row r="19" spans="2:17" ht="6.95" customHeight="1" x14ac:dyDescent="0.2">
      <c r="E19" s="43"/>
      <c r="F19" s="47"/>
      <c r="G19" s="43"/>
      <c r="H19" s="47"/>
      <c r="I19" s="43"/>
      <c r="K19" s="23"/>
      <c r="M19" s="17"/>
      <c r="N19" s="17"/>
      <c r="O19" s="17"/>
      <c r="P19" s="17"/>
      <c r="Q19" s="17"/>
    </row>
    <row r="20" spans="2:17" x14ac:dyDescent="0.2">
      <c r="C20" s="6" t="s">
        <v>17</v>
      </c>
      <c r="E20" s="45">
        <f>SUM(E17:E18)</f>
        <v>23278122.800000001</v>
      </c>
      <c r="F20" s="46"/>
      <c r="G20" s="45">
        <f>SUM(G17:G18)</f>
        <v>20533583.300000001</v>
      </c>
      <c r="H20" s="37"/>
      <c r="I20" s="45">
        <f>E20-G20</f>
        <v>2744539.5</v>
      </c>
      <c r="K20" s="21">
        <f>IF(G20=0,"n/a",IF(AND(I20/G20&lt;1,I20/G20&gt;-1),I20/G20,"n/a"))</f>
        <v>0.13366101083779175</v>
      </c>
      <c r="M20" s="22">
        <f>IF(E59=0,"n/a",E20/E59)</f>
        <v>0.48833371087146615</v>
      </c>
      <c r="N20" s="17"/>
      <c r="O20" s="22" t="e">
        <f>IF(#REF!=0,"n/a",#REF!/#REF!)</f>
        <v>#REF!</v>
      </c>
      <c r="P20" s="17"/>
      <c r="Q20" s="22">
        <f>IF(G59=0,"n/a",G20/G59)</f>
        <v>0.46492396944082898</v>
      </c>
    </row>
    <row r="21" spans="2:17" ht="6.95" customHeight="1" x14ac:dyDescent="0.2">
      <c r="E21" s="43"/>
      <c r="F21" s="47"/>
      <c r="G21" s="43"/>
      <c r="H21" s="47"/>
      <c r="I21" s="43"/>
      <c r="K21" s="23"/>
      <c r="M21" s="17"/>
      <c r="N21" s="17"/>
      <c r="O21" s="17"/>
      <c r="P21" s="17"/>
      <c r="Q21" s="17"/>
    </row>
    <row r="22" spans="2:17" x14ac:dyDescent="0.2">
      <c r="C22" s="6" t="s">
        <v>18</v>
      </c>
      <c r="E22" s="43">
        <f>E14+E20</f>
        <v>958239205.25999987</v>
      </c>
      <c r="F22" s="47"/>
      <c r="G22" s="43">
        <f>G14+G20</f>
        <v>908636871.79999995</v>
      </c>
      <c r="H22" s="47"/>
      <c r="I22" s="43">
        <f>E22-G22</f>
        <v>49602333.459999919</v>
      </c>
      <c r="K22" s="15">
        <f>IF(G22=0,"n/a",IF(AND(I22/G22&lt;1,I22/G22&gt;-1),I22/G22,"n/a"))</f>
        <v>5.4589831206979557E-2</v>
      </c>
      <c r="M22" s="19">
        <f>IF(E61=0,"n/a",E22/E61)</f>
        <v>1.0416400490729574</v>
      </c>
      <c r="N22" s="17"/>
      <c r="O22" s="19" t="e">
        <f>IF(#REF!=0,"n/a",#REF!/#REF!)</f>
        <v>#REF!</v>
      </c>
      <c r="P22" s="17"/>
      <c r="Q22" s="19">
        <f>IF(G61=0,"n/a",G22/G61)</f>
        <v>0.97341993163854734</v>
      </c>
    </row>
    <row r="23" spans="2:17" ht="6.95" customHeight="1" x14ac:dyDescent="0.2">
      <c r="E23" s="43"/>
      <c r="F23" s="47"/>
      <c r="G23" s="43"/>
      <c r="H23" s="47"/>
      <c r="I23" s="43"/>
      <c r="K23" s="23"/>
      <c r="M23" s="17"/>
      <c r="N23" s="17"/>
      <c r="O23" s="17"/>
      <c r="P23" s="17"/>
      <c r="Q23" s="17"/>
    </row>
    <row r="24" spans="2:17" x14ac:dyDescent="0.2">
      <c r="B24" s="41" t="s">
        <v>19</v>
      </c>
      <c r="E24" s="43"/>
      <c r="F24" s="47"/>
      <c r="G24" s="43"/>
      <c r="H24" s="47"/>
      <c r="I24" s="43"/>
      <c r="K24" s="23"/>
      <c r="M24" s="17"/>
      <c r="N24" s="17"/>
      <c r="O24" s="17"/>
      <c r="P24" s="17"/>
      <c r="Q24" s="17"/>
    </row>
    <row r="25" spans="2:17" x14ac:dyDescent="0.2">
      <c r="C25" s="6" t="s">
        <v>20</v>
      </c>
      <c r="E25" s="43">
        <v>6726114.5700000003</v>
      </c>
      <c r="F25" s="47"/>
      <c r="G25" s="43">
        <v>7216218.1299999999</v>
      </c>
      <c r="H25" s="47"/>
      <c r="I25" s="43">
        <f>E25-G25</f>
        <v>-490103.55999999959</v>
      </c>
      <c r="K25" s="15">
        <f>IF(G25=0,"n/a",IF(AND(I25/G25&lt;1,I25/G25&gt;-1),I25/G25,"n/a"))</f>
        <v>-6.7916954722098952E-2</v>
      </c>
      <c r="M25" s="19">
        <f>IF(E64=0,"n/a",E25/E64)</f>
        <v>0.13493775124229992</v>
      </c>
      <c r="N25" s="17"/>
      <c r="O25" s="19" t="e">
        <f>IF(#REF!=0,"n/a",#REF!/#REF!)</f>
        <v>#REF!</v>
      </c>
      <c r="P25" s="17"/>
      <c r="Q25" s="19">
        <f>IF(G64=0,"n/a",G25/G64)</f>
        <v>0.1335867059254576</v>
      </c>
    </row>
    <row r="26" spans="2:17" x14ac:dyDescent="0.2">
      <c r="C26" s="6" t="s">
        <v>21</v>
      </c>
      <c r="E26" s="45">
        <v>12895089.460000001</v>
      </c>
      <c r="F26" s="46"/>
      <c r="G26" s="45">
        <v>12471054.33</v>
      </c>
      <c r="H26" s="37"/>
      <c r="I26" s="45">
        <f>E26-G26</f>
        <v>424035.13000000082</v>
      </c>
      <c r="K26" s="21">
        <f>IF(G26=0,"n/a",IF(AND(I26/G26&lt;1,I26/G26&gt;-1),I26/G26,"n/a"))</f>
        <v>3.4001546202870311E-2</v>
      </c>
      <c r="M26" s="22">
        <f>IF(E65=0,"n/a",E26/E65)</f>
        <v>7.8532627875885844E-2</v>
      </c>
      <c r="N26" s="17"/>
      <c r="O26" s="22" t="e">
        <f>IF(#REF!=0,"n/a",#REF!/#REF!)</f>
        <v>#REF!</v>
      </c>
      <c r="P26" s="17"/>
      <c r="Q26" s="22">
        <f>IF(G65=0,"n/a",G26/G65)</f>
        <v>7.3710216205644399E-2</v>
      </c>
    </row>
    <row r="27" spans="2:17" ht="6.95" customHeight="1" x14ac:dyDescent="0.2">
      <c r="E27" s="43"/>
      <c r="F27" s="47"/>
      <c r="G27" s="43"/>
      <c r="H27" s="47"/>
      <c r="I27" s="43"/>
      <c r="K27" s="23"/>
      <c r="M27" s="17"/>
      <c r="N27" s="17"/>
      <c r="O27" s="17"/>
      <c r="P27" s="17"/>
      <c r="Q27" s="17"/>
    </row>
    <row r="28" spans="2:17" x14ac:dyDescent="0.2">
      <c r="C28" s="6" t="s">
        <v>22</v>
      </c>
      <c r="E28" s="45">
        <f>SUM(E25:E26)</f>
        <v>19621204.030000001</v>
      </c>
      <c r="F28" s="46"/>
      <c r="G28" s="45">
        <f>SUM(G25:G26)</f>
        <v>19687272.460000001</v>
      </c>
      <c r="H28" s="37"/>
      <c r="I28" s="45">
        <f>E28-G28</f>
        <v>-66068.429999999702</v>
      </c>
      <c r="K28" s="21">
        <f>IF(G28=0,"n/a",IF(AND(I28/G28&lt;1,I28/G28&gt;-1),I28/G28,"n/a"))</f>
        <v>-3.355895547960517E-3</v>
      </c>
      <c r="M28" s="22">
        <f>IF(E67=0,"n/a",E28/E67)</f>
        <v>9.166796706969163E-2</v>
      </c>
      <c r="N28" s="17"/>
      <c r="O28" s="22" t="e">
        <f>IF(#REF!=0,"n/a",#REF!/#REF!)</f>
        <v>#REF!</v>
      </c>
      <c r="P28" s="17"/>
      <c r="Q28" s="22">
        <f>IF(G67=0,"n/a",G28/G67)</f>
        <v>8.8200953048128902E-2</v>
      </c>
    </row>
    <row r="29" spans="2:17" ht="6.95" customHeight="1" x14ac:dyDescent="0.2">
      <c r="E29" s="43"/>
      <c r="F29" s="47"/>
      <c r="G29" s="43"/>
      <c r="H29" s="47"/>
      <c r="I29" s="43"/>
      <c r="K29" s="23"/>
      <c r="M29" s="17"/>
      <c r="N29" s="17"/>
      <c r="O29" s="17"/>
      <c r="P29" s="17"/>
      <c r="Q29" s="17"/>
    </row>
    <row r="30" spans="2:17" x14ac:dyDescent="0.2">
      <c r="C30" s="6" t="s">
        <v>23</v>
      </c>
      <c r="E30" s="43">
        <f>E22+E28</f>
        <v>977860409.28999984</v>
      </c>
      <c r="F30" s="47"/>
      <c r="G30" s="43">
        <f>G22+G28</f>
        <v>928324144.25999999</v>
      </c>
      <c r="H30" s="47"/>
      <c r="I30" s="43">
        <f>E30-G30</f>
        <v>49536265.029999852</v>
      </c>
      <c r="K30" s="15">
        <f>IF(G30=0,"n/a",IF(AND(I30/G30&lt;1,I30/G30&gt;-1),I30/G30,"n/a"))</f>
        <v>5.3360957308168429E-2</v>
      </c>
      <c r="M30" s="16">
        <f>IF(E69=0,"n/a",E30/E69)</f>
        <v>0.86232627475489165</v>
      </c>
      <c r="N30" s="17"/>
      <c r="O30" s="16" t="e">
        <f>IF(#REF!=0,"n/a",#REF!/#REF!)</f>
        <v>#REF!</v>
      </c>
      <c r="P30" s="17"/>
      <c r="Q30" s="16">
        <f>IF(G69=0,"n/a",G30/G69)</f>
        <v>0.80259223083589348</v>
      </c>
    </row>
    <row r="31" spans="2:17" ht="6.95" customHeight="1" x14ac:dyDescent="0.2">
      <c r="E31" s="43"/>
      <c r="F31" s="47"/>
      <c r="G31" s="43"/>
      <c r="H31" s="47"/>
      <c r="I31" s="43"/>
      <c r="K31" s="23"/>
      <c r="M31" s="27"/>
      <c r="N31" s="27"/>
      <c r="O31" s="27"/>
      <c r="P31" s="27"/>
      <c r="Q31" s="27"/>
    </row>
    <row r="32" spans="2:17" x14ac:dyDescent="0.2">
      <c r="B32" s="6" t="s">
        <v>24</v>
      </c>
      <c r="E32" s="43">
        <v>12872709.939999999</v>
      </c>
      <c r="F32" s="47"/>
      <c r="G32" s="43">
        <v>-3701043.31</v>
      </c>
      <c r="H32" s="47"/>
      <c r="I32" s="43">
        <f>E32-G32</f>
        <v>16573753.25</v>
      </c>
      <c r="K32" s="15" t="str">
        <f>IF(G32=0,"n/a",IF(AND(I32/G32&lt;1,I32/G32&gt;-1),I32/G32,"n/a"))</f>
        <v>n/a</v>
      </c>
      <c r="M32" s="27"/>
      <c r="N32" s="27"/>
      <c r="O32" s="27"/>
      <c r="P32" s="27"/>
      <c r="Q32" s="27"/>
    </row>
    <row r="33" spans="1:17" x14ac:dyDescent="0.2">
      <c r="B33" s="6" t="s">
        <v>25</v>
      </c>
      <c r="E33" s="45">
        <v>12055518.890000001</v>
      </c>
      <c r="F33" s="46"/>
      <c r="G33" s="45">
        <v>17110451.989999998</v>
      </c>
      <c r="H33" s="37"/>
      <c r="I33" s="45">
        <f>E33-G33</f>
        <v>-5054933.0999999978</v>
      </c>
      <c r="K33" s="21">
        <f>IF(G33=0,"n/a",IF(AND(I33/G33&lt;1,I33/G33&gt;-1),I33/G33,"n/a"))</f>
        <v>-0.29542954814719646</v>
      </c>
    </row>
    <row r="34" spans="1:17" ht="6.95" customHeight="1" x14ac:dyDescent="0.2">
      <c r="E34" s="43"/>
      <c r="F34" s="48"/>
      <c r="G34" s="43"/>
      <c r="H34" s="48"/>
      <c r="I34" s="43"/>
      <c r="K34" s="29"/>
      <c r="M34" s="27"/>
      <c r="N34" s="27"/>
      <c r="O34" s="27"/>
      <c r="P34" s="27"/>
      <c r="Q34" s="27"/>
    </row>
    <row r="35" spans="1:17" ht="12.75" thickBot="1" x14ac:dyDescent="0.25">
      <c r="C35" s="6" t="s">
        <v>26</v>
      </c>
      <c r="E35" s="49">
        <f>SUM(E30:E33)</f>
        <v>1002788638.1199999</v>
      </c>
      <c r="F35" s="50"/>
      <c r="G35" s="49">
        <f>SUM(G30:G33)</f>
        <v>941733552.94000006</v>
      </c>
      <c r="H35" s="50"/>
      <c r="I35" s="49">
        <f>E35-G35</f>
        <v>61055085.179999828</v>
      </c>
      <c r="K35" s="32">
        <f>IF(G35=0,"n/a",IF(AND(I35/G35&lt;1,I35/G35&gt;-1),I35/G35,"n/a"))</f>
        <v>6.4832653556190944E-2</v>
      </c>
    </row>
    <row r="36" spans="1:17" ht="12.75" thickTop="1" x14ac:dyDescent="0.2">
      <c r="E36" s="51"/>
      <c r="F36" s="52"/>
      <c r="G36" s="51"/>
      <c r="H36" s="53"/>
      <c r="I36" s="51"/>
    </row>
    <row r="37" spans="1:17" x14ac:dyDescent="0.2">
      <c r="C37" s="69" t="s">
        <v>36</v>
      </c>
      <c r="E37" s="42">
        <v>45217498.770000003</v>
      </c>
      <c r="F37" s="42"/>
      <c r="G37" s="70">
        <v>43161200.560000002</v>
      </c>
      <c r="H37" s="53"/>
      <c r="I37" s="51"/>
    </row>
    <row r="38" spans="1:17" x14ac:dyDescent="0.2">
      <c r="C38" s="6" t="s">
        <v>37</v>
      </c>
      <c r="E38" s="70">
        <v>19613503.52</v>
      </c>
      <c r="F38" s="71"/>
      <c r="G38" s="70">
        <v>16747609.560000001</v>
      </c>
      <c r="H38" s="72"/>
      <c r="I38" s="73"/>
    </row>
    <row r="39" spans="1:17" x14ac:dyDescent="0.2">
      <c r="C39" s="6" t="s">
        <v>38</v>
      </c>
      <c r="E39" s="70">
        <v>5648917.4900000002</v>
      </c>
      <c r="F39" s="71"/>
      <c r="G39" s="70">
        <v>5034708.38</v>
      </c>
      <c r="H39" s="72"/>
      <c r="I39" s="73"/>
    </row>
    <row r="40" spans="1:17" x14ac:dyDescent="0.2">
      <c r="C40" s="6" t="s">
        <v>39</v>
      </c>
      <c r="E40" s="70">
        <v>0</v>
      </c>
      <c r="F40" s="71"/>
      <c r="G40" s="70">
        <v>-470.75</v>
      </c>
      <c r="H40" s="72"/>
      <c r="I40" s="73"/>
    </row>
    <row r="41" spans="1:17" x14ac:dyDescent="0.2">
      <c r="C41" s="6" t="s">
        <v>27</v>
      </c>
      <c r="E41" s="70">
        <v>18003583.949999999</v>
      </c>
      <c r="F41" s="71"/>
      <c r="G41" s="70">
        <v>20719335.510000002</v>
      </c>
      <c r="H41" s="72"/>
      <c r="I41" s="73"/>
    </row>
    <row r="42" spans="1:17" x14ac:dyDescent="0.2">
      <c r="C42" s="6" t="s">
        <v>28</v>
      </c>
      <c r="E42" s="70">
        <v>15302311.67</v>
      </c>
      <c r="F42" s="71"/>
      <c r="G42" s="70">
        <v>14677541.189999999</v>
      </c>
      <c r="H42" s="72"/>
      <c r="I42" s="73"/>
    </row>
    <row r="43" spans="1:17" x14ac:dyDescent="0.2">
      <c r="C43" s="6" t="s">
        <v>40</v>
      </c>
      <c r="E43" s="70">
        <v>-1469817.59</v>
      </c>
      <c r="F43" s="71"/>
      <c r="G43" s="70">
        <v>-8880183.9100000001</v>
      </c>
      <c r="H43" s="72"/>
      <c r="I43" s="73"/>
    </row>
    <row r="44" spans="1:17" x14ac:dyDescent="0.2">
      <c r="C44" s="6" t="s">
        <v>44</v>
      </c>
      <c r="E44" s="70">
        <v>-9092431.3499999996</v>
      </c>
      <c r="F44" s="71"/>
      <c r="G44" s="70">
        <v>0</v>
      </c>
      <c r="H44" s="72"/>
      <c r="I44" s="73"/>
    </row>
    <row r="45" spans="1:17" x14ac:dyDescent="0.2">
      <c r="C45" s="6" t="s">
        <v>45</v>
      </c>
      <c r="E45" s="70">
        <v>-905932.06</v>
      </c>
      <c r="F45" s="71"/>
      <c r="G45" s="70">
        <v>0</v>
      </c>
      <c r="H45" s="72"/>
      <c r="I45" s="73"/>
    </row>
    <row r="46" spans="1:17" x14ac:dyDescent="0.2">
      <c r="E46" s="43"/>
      <c r="G46" s="43"/>
    </row>
    <row r="47" spans="1:17" ht="12.75" x14ac:dyDescent="0.2">
      <c r="A47" s="4" t="s">
        <v>29</v>
      </c>
      <c r="E47" s="54"/>
    </row>
    <row r="48" spans="1:17" x14ac:dyDescent="0.2">
      <c r="B48" s="41" t="s">
        <v>30</v>
      </c>
      <c r="E48" s="54"/>
    </row>
    <row r="49" spans="2:17" x14ac:dyDescent="0.2">
      <c r="C49" s="6" t="s">
        <v>10</v>
      </c>
      <c r="E49" s="55">
        <v>599536717</v>
      </c>
      <c r="G49" s="55">
        <v>591236194</v>
      </c>
      <c r="H49" s="57"/>
      <c r="I49" s="56">
        <f>E49-G49</f>
        <v>8300523</v>
      </c>
      <c r="K49" s="15">
        <f>IF(G49=0,"n/a",IF(AND(I49/G49&lt;1,I49/G49&gt;-1),I49/G49,"n/a"))</f>
        <v>1.403926735919689E-2</v>
      </c>
    </row>
    <row r="50" spans="2:17" x14ac:dyDescent="0.2">
      <c r="C50" s="6" t="s">
        <v>11</v>
      </c>
      <c r="E50" s="55">
        <v>251021815</v>
      </c>
      <c r="G50" s="55">
        <v>274081884</v>
      </c>
      <c r="H50" s="57"/>
      <c r="I50" s="56">
        <f>E50-G50</f>
        <v>-23060069</v>
      </c>
      <c r="K50" s="15">
        <f>IF(G50=0,"n/a",IF(AND(I50/G50&lt;1,I50/G50&gt;-1),I50/G50,"n/a"))</f>
        <v>-8.4135692091200018E-2</v>
      </c>
    </row>
    <row r="51" spans="2:17" x14ac:dyDescent="0.2">
      <c r="C51" s="6" t="s">
        <v>12</v>
      </c>
      <c r="E51" s="58">
        <v>21706138</v>
      </c>
      <c r="G51" s="58">
        <v>23964440</v>
      </c>
      <c r="H51" s="57"/>
      <c r="I51" s="58">
        <f>E51-G51</f>
        <v>-2258302</v>
      </c>
      <c r="K51" s="21">
        <f>IF(G51=0,"n/a",IF(AND(I51/G51&lt;1,I51/G51&gt;-1),I51/G51,"n/a"))</f>
        <v>-9.4235542328550137E-2</v>
      </c>
    </row>
    <row r="52" spans="2:17" ht="6.95" customHeight="1" x14ac:dyDescent="0.2">
      <c r="E52" s="56"/>
      <c r="G52" s="56"/>
      <c r="I52" s="56"/>
      <c r="K52" s="23"/>
      <c r="M52" s="27"/>
      <c r="N52" s="27"/>
      <c r="O52" s="27"/>
      <c r="P52" s="27"/>
      <c r="Q52" s="27"/>
    </row>
    <row r="53" spans="2:17" x14ac:dyDescent="0.2">
      <c r="C53" s="6" t="s">
        <v>13</v>
      </c>
      <c r="E53" s="56">
        <f>SUM(E49:E51)</f>
        <v>872264670</v>
      </c>
      <c r="G53" s="56">
        <f>SUM(G49:G51)</f>
        <v>889282518</v>
      </c>
      <c r="H53" s="57"/>
      <c r="I53" s="56">
        <f>E53-G53</f>
        <v>-17017848</v>
      </c>
      <c r="K53" s="15">
        <f>IF(G53=0,"n/a",IF(AND(I53/G53&lt;1,I53/G53&gt;-1),I53/G53,"n/a"))</f>
        <v>-1.9136604684721802E-2</v>
      </c>
    </row>
    <row r="54" spans="2:17" ht="6.95" customHeight="1" x14ac:dyDescent="0.2">
      <c r="E54" s="56"/>
      <c r="G54" s="56"/>
      <c r="I54" s="56"/>
      <c r="K54" s="23"/>
      <c r="M54" s="27"/>
      <c r="N54" s="27"/>
      <c r="O54" s="27"/>
      <c r="P54" s="27"/>
      <c r="Q54" s="27"/>
    </row>
    <row r="55" spans="2:17" x14ac:dyDescent="0.2">
      <c r="B55" s="41" t="s">
        <v>31</v>
      </c>
      <c r="E55" s="56"/>
      <c r="G55" s="56"/>
      <c r="H55" s="57"/>
      <c r="I55" s="56"/>
      <c r="K55" s="23"/>
    </row>
    <row r="56" spans="2:17" x14ac:dyDescent="0.2">
      <c r="C56" s="6" t="s">
        <v>15</v>
      </c>
      <c r="E56" s="55">
        <v>43959892</v>
      </c>
      <c r="G56" s="55">
        <v>42806773</v>
      </c>
      <c r="H56" s="57"/>
      <c r="I56" s="56">
        <f>E56-G56</f>
        <v>1153119</v>
      </c>
      <c r="K56" s="15">
        <f>IF(G56=0,"n/a",IF(AND(I56/G56&lt;1,I56/G56&gt;-1),I56/G56,"n/a"))</f>
        <v>2.6937769871136982E-2</v>
      </c>
    </row>
    <row r="57" spans="2:17" x14ac:dyDescent="0.2">
      <c r="C57" s="6" t="s">
        <v>16</v>
      </c>
      <c r="E57" s="58">
        <v>3708582</v>
      </c>
      <c r="G57" s="58">
        <v>1358692</v>
      </c>
      <c r="H57" s="57"/>
      <c r="I57" s="58">
        <f>E57-G57</f>
        <v>2349890</v>
      </c>
      <c r="K57" s="21" t="str">
        <f>IF(G57=0,"n/a",IF(AND(I57/G57&lt;1,I57/G57&gt;-1),I57/G57,"n/a"))</f>
        <v>n/a</v>
      </c>
    </row>
    <row r="58" spans="2:17" ht="6.95" customHeight="1" x14ac:dyDescent="0.2">
      <c r="E58" s="56"/>
      <c r="G58" s="56"/>
      <c r="I58" s="56"/>
      <c r="K58" s="23"/>
      <c r="M58" s="27"/>
      <c r="N58" s="27"/>
      <c r="O58" s="27"/>
      <c r="P58" s="27"/>
      <c r="Q58" s="27"/>
    </row>
    <row r="59" spans="2:17" x14ac:dyDescent="0.2">
      <c r="C59" s="6" t="s">
        <v>17</v>
      </c>
      <c r="E59" s="58">
        <f>SUM(E56:E57)</f>
        <v>47668474</v>
      </c>
      <c r="G59" s="58">
        <f>SUM(G56:G57)</f>
        <v>44165465</v>
      </c>
      <c r="H59" s="57"/>
      <c r="I59" s="58">
        <f>E59-G59</f>
        <v>3503009</v>
      </c>
      <c r="K59" s="21">
        <f>IF(G59=0,"n/a",IF(AND(I59/G59&lt;1,I59/G59&gt;-1),I59/G59,"n/a"))</f>
        <v>7.9315569302847819E-2</v>
      </c>
    </row>
    <row r="60" spans="2:17" ht="6.95" customHeight="1" x14ac:dyDescent="0.2">
      <c r="E60" s="56"/>
      <c r="G60" s="56"/>
      <c r="I60" s="56"/>
      <c r="K60" s="23"/>
      <c r="M60" s="27"/>
      <c r="N60" s="27"/>
      <c r="O60" s="27"/>
      <c r="P60" s="27"/>
      <c r="Q60" s="27"/>
    </row>
    <row r="61" spans="2:17" x14ac:dyDescent="0.2">
      <c r="C61" s="6" t="s">
        <v>32</v>
      </c>
      <c r="E61" s="56">
        <f>E53+E59</f>
        <v>919933144</v>
      </c>
      <c r="G61" s="56">
        <f>G53+G59</f>
        <v>933447983</v>
      </c>
      <c r="H61" s="57"/>
      <c r="I61" s="56">
        <f>E61-G61</f>
        <v>-13514839</v>
      </c>
      <c r="K61" s="15">
        <f>IF(G61=0,"n/a",IF(AND(I61/G61&lt;1,I61/G61&gt;-1),I61/G61,"n/a"))</f>
        <v>-1.4478406130960594E-2</v>
      </c>
    </row>
    <row r="62" spans="2:17" ht="6.95" customHeight="1" x14ac:dyDescent="0.2">
      <c r="E62" s="56"/>
      <c r="G62" s="56"/>
      <c r="I62" s="56"/>
      <c r="K62" s="23"/>
      <c r="M62" s="27"/>
      <c r="N62" s="27"/>
      <c r="O62" s="27"/>
      <c r="P62" s="27"/>
      <c r="Q62" s="27"/>
    </row>
    <row r="63" spans="2:17" x14ac:dyDescent="0.2">
      <c r="B63" s="41" t="s">
        <v>33</v>
      </c>
      <c r="E63" s="56"/>
      <c r="G63" s="56"/>
      <c r="H63" s="57"/>
      <c r="I63" s="56"/>
      <c r="K63" s="23"/>
    </row>
    <row r="64" spans="2:17" x14ac:dyDescent="0.2">
      <c r="C64" s="6" t="s">
        <v>20</v>
      </c>
      <c r="E64" s="55">
        <v>49846055</v>
      </c>
      <c r="G64" s="55">
        <v>54018984</v>
      </c>
      <c r="H64" s="57"/>
      <c r="I64" s="56">
        <f>E64-G64</f>
        <v>-4172929</v>
      </c>
      <c r="K64" s="15">
        <f>IF(G64=0,"n/a",IF(AND(I64/G64&lt;1,I64/G64&gt;-1),I64/G64,"n/a"))</f>
        <v>-7.7249305540437407E-2</v>
      </c>
    </row>
    <row r="65" spans="1:17" x14ac:dyDescent="0.2">
      <c r="C65" s="6" t="s">
        <v>21</v>
      </c>
      <c r="E65" s="58">
        <v>164200407</v>
      </c>
      <c r="G65" s="58">
        <v>169190310</v>
      </c>
      <c r="H65" s="57"/>
      <c r="I65" s="58">
        <f>E65-G65</f>
        <v>-4989903</v>
      </c>
      <c r="K65" s="21">
        <f>IF(G65=0,"n/a",IF(AND(I65/G65&lt;1,I65/G65&gt;-1),I65/G65,"n/a"))</f>
        <v>-2.949284152266167E-2</v>
      </c>
    </row>
    <row r="66" spans="1:17" ht="6.95" customHeight="1" x14ac:dyDescent="0.2">
      <c r="E66" s="56"/>
      <c r="G66" s="56"/>
      <c r="I66" s="56"/>
      <c r="K66" s="23"/>
      <c r="M66" s="27"/>
      <c r="N66" s="27"/>
      <c r="O66" s="27"/>
      <c r="P66" s="27"/>
      <c r="Q66" s="27"/>
    </row>
    <row r="67" spans="1:17" x14ac:dyDescent="0.2">
      <c r="C67" s="6" t="s">
        <v>22</v>
      </c>
      <c r="E67" s="58">
        <f>SUM(E64:E65)</f>
        <v>214046462</v>
      </c>
      <c r="G67" s="58">
        <f>SUM(G64:G65)</f>
        <v>223209294</v>
      </c>
      <c r="H67" s="57"/>
      <c r="I67" s="58">
        <f>E67-G67</f>
        <v>-9162832</v>
      </c>
      <c r="K67" s="21">
        <f>IF(G67=0,"n/a",IF(AND(I67/G67&lt;1,I67/G67&gt;-1),I67/G67,"n/a"))</f>
        <v>-4.1050405365289137E-2</v>
      </c>
    </row>
    <row r="68" spans="1:17" ht="6.95" customHeight="1" x14ac:dyDescent="0.2">
      <c r="E68" s="56"/>
      <c r="G68" s="56"/>
      <c r="I68" s="56"/>
      <c r="K68" s="23"/>
      <c r="M68" s="27"/>
      <c r="N68" s="27"/>
      <c r="O68" s="27"/>
      <c r="P68" s="27"/>
      <c r="Q68" s="27"/>
    </row>
    <row r="69" spans="1:17" ht="12.75" thickBot="1" x14ac:dyDescent="0.25">
      <c r="C69" s="6" t="s">
        <v>34</v>
      </c>
      <c r="E69" s="59">
        <f>E61+E67</f>
        <v>1133979606</v>
      </c>
      <c r="G69" s="59">
        <f>G61+G67</f>
        <v>1156657277</v>
      </c>
      <c r="H69" s="57"/>
      <c r="I69" s="59">
        <f>E69-G69</f>
        <v>-22677671</v>
      </c>
      <c r="K69" s="32">
        <f>IF(G69=0,"n/a",IF(AND(I69/G69&lt;1,I69/G69&gt;-1),I69/G69,"n/a"))</f>
        <v>-1.9606214780249032E-2</v>
      </c>
    </row>
    <row r="70" spans="1:17" ht="12.75" thickTop="1" x14ac:dyDescent="0.2"/>
    <row r="71" spans="1:17" ht="12.75" customHeight="1" x14ac:dyDescent="0.2">
      <c r="A71" s="6" t="s">
        <v>3</v>
      </c>
      <c r="C71" s="74" t="s">
        <v>35</v>
      </c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</row>
    <row r="72" spans="1:17" x14ac:dyDescent="0.2">
      <c r="A72" s="6" t="s">
        <v>3</v>
      </c>
    </row>
    <row r="73" spans="1:17" x14ac:dyDescent="0.2">
      <c r="A73" s="6" t="s">
        <v>3</v>
      </c>
    </row>
    <row r="74" spans="1:17" x14ac:dyDescent="0.2">
      <c r="A74" s="6" t="s">
        <v>3</v>
      </c>
    </row>
    <row r="75" spans="1:17" x14ac:dyDescent="0.2">
      <c r="A75" s="6" t="s">
        <v>3</v>
      </c>
    </row>
    <row r="76" spans="1:17" x14ac:dyDescent="0.2">
      <c r="A76" s="6" t="s">
        <v>3</v>
      </c>
    </row>
    <row r="77" spans="1:17" x14ac:dyDescent="0.2">
      <c r="A77" s="6" t="s">
        <v>3</v>
      </c>
    </row>
    <row r="78" spans="1:17" x14ac:dyDescent="0.2">
      <c r="A78" s="6" t="s">
        <v>3</v>
      </c>
    </row>
    <row r="79" spans="1:17" x14ac:dyDescent="0.2">
      <c r="A79" s="6" t="s">
        <v>3</v>
      </c>
    </row>
    <row r="80" spans="1:17" x14ac:dyDescent="0.2">
      <c r="A80" s="6" t="s">
        <v>3</v>
      </c>
    </row>
    <row r="81" spans="1:1" x14ac:dyDescent="0.2">
      <c r="A81" s="6" t="s">
        <v>3</v>
      </c>
    </row>
    <row r="82" spans="1:1" x14ac:dyDescent="0.2">
      <c r="A82" s="6" t="s">
        <v>3</v>
      </c>
    </row>
    <row r="83" spans="1:1" x14ac:dyDescent="0.2">
      <c r="A83" s="6" t="s">
        <v>3</v>
      </c>
    </row>
    <row r="84" spans="1:1" x14ac:dyDescent="0.2">
      <c r="A84" s="6" t="s">
        <v>3</v>
      </c>
    </row>
    <row r="85" spans="1:1" x14ac:dyDescent="0.2">
      <c r="A85" s="6" t="s">
        <v>3</v>
      </c>
    </row>
  </sheetData>
  <mergeCells count="6">
    <mergeCell ref="M6:Q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012F481770254A8FBEE05F5B838917" ma:contentTypeVersion="44" ma:contentTypeDescription="" ma:contentTypeScope="" ma:versionID="ef8232d1bc3d0eccc0a3723a094008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CD18D1A-6F82-444D-B4ED-3EE27AFD0D8F}"/>
</file>

<file path=customXml/itemProps2.xml><?xml version="1.0" encoding="utf-8"?>
<ds:datastoreItem xmlns:ds="http://schemas.openxmlformats.org/officeDocument/2006/customXml" ds:itemID="{6904B6E8-60BC-42B4-AD1B-B61B5E91E09F}"/>
</file>

<file path=customXml/itemProps3.xml><?xml version="1.0" encoding="utf-8"?>
<ds:datastoreItem xmlns:ds="http://schemas.openxmlformats.org/officeDocument/2006/customXml" ds:itemID="{54B3FF60-3A9B-4ADA-B9B8-82EDB30558EA}"/>
</file>

<file path=customXml/itemProps4.xml><?xml version="1.0" encoding="utf-8"?>
<ds:datastoreItem xmlns:ds="http://schemas.openxmlformats.org/officeDocument/2006/customXml" ds:itemID="{FB3986E7-5B18-438B-A642-5EBE14CDF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01-2021 SOG</vt:lpstr>
      <vt:lpstr>02-2021 SOG</vt:lpstr>
      <vt:lpstr>03-2021 SOG</vt:lpstr>
      <vt:lpstr>12ME 03-2021 SOG</vt:lpstr>
      <vt:lpstr>'01-2021 SOG'!Print_Area</vt:lpstr>
      <vt:lpstr>'02-2021 SOG'!Print_Area</vt:lpstr>
      <vt:lpstr>'03-2021 SOG'!Print_Area</vt:lpstr>
      <vt:lpstr>'12ME 03-2021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npeder</dc:creator>
  <cp:lastModifiedBy>James DiMasso</cp:lastModifiedBy>
  <cp:lastPrinted>2019-11-08T17:14:36Z</cp:lastPrinted>
  <dcterms:created xsi:type="dcterms:W3CDTF">2019-04-22T18:51:38Z</dcterms:created>
  <dcterms:modified xsi:type="dcterms:W3CDTF">2021-04-29T20:52:57Z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NEW-PSE-Sale-of-Gas-Rpt-Q2-2019-(08-XX-19).xlsx</vt:lpwstr>
  </property>
  <property fmtid="{D5CDD505-2E9C-101B-9397-08002B2CF9AE}" pid="3" name="ContentTypeId">
    <vt:lpwstr>0x0101006E56B4D1795A2E4DB2F0B01679ED314A000B012F481770254A8FBEE05F5B838917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