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PUBLIC\# Commission Basis Report\Dec_31_20\To File 2020 CBR WP\"/>
    </mc:Choice>
  </mc:AlternateContent>
  <bookViews>
    <workbookView xWindow="-12" yWindow="-12" windowWidth="14520" windowHeight="6096" tabRatio="482" firstSheet="1" activeTab="1"/>
  </bookViews>
  <sheets>
    <sheet name="_com.sap.ip.bi.xl.hiddensheet" sheetId="64" state="veryHidden" r:id="rId1"/>
    <sheet name="Lead E" sheetId="1" r:id="rId2"/>
    <sheet name="CBR_Electric" sheetId="62" r:id="rId3"/>
    <sheet name="BW-410-411 Electric" sheetId="63" r:id="rId4"/>
    <sheet name="EDIT Turnaround" sheetId="65" r:id="rId5"/>
  </sheets>
  <externalReferences>
    <externalReference r:id="rId6"/>
    <externalReference r:id="rId7"/>
  </externalReferences>
  <definedNames>
    <definedName name="__123Graph_ECURRENT" hidden="1">[1]ConsolidatingPL!#REF!</definedName>
    <definedName name="_xlnm._FilterDatabase" localSheetId="2" hidden="1">CBR_Electric!$A$8:$I$61</definedName>
    <definedName name="_Order1" hidden="1">255</definedName>
    <definedName name="_Order2" hidden="1">255</definedName>
    <definedName name="AccessDatabase" hidden="1">"I:\COMTREL\FINICLE\TradeSummary.mdb"</definedName>
    <definedName name="b" hidden="1">{#N/A,#N/A,FALSE,"Coversheet";#N/A,#N/A,FALSE,"QA"}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SAPCrosstab1">'BW-410-411 Electric'!$A$1:$Q$6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E21" i="65" l="1"/>
  <c r="C21" i="65"/>
  <c r="D20" i="65"/>
  <c r="D19" i="65"/>
  <c r="D18" i="65"/>
  <c r="E27" i="65"/>
  <c r="E26" i="65"/>
  <c r="E25" i="65"/>
  <c r="E28" i="65" s="1"/>
  <c r="C27" i="65"/>
  <c r="C26" i="65"/>
  <c r="C25" i="65"/>
  <c r="B28" i="65"/>
  <c r="B27" i="65"/>
  <c r="B26" i="65"/>
  <c r="B25" i="65"/>
  <c r="B21" i="65"/>
  <c r="D26" i="65" l="1"/>
  <c r="D27" i="65"/>
  <c r="D21" i="65"/>
  <c r="I89" i="62" s="1"/>
  <c r="C28" i="65"/>
  <c r="D25" i="65"/>
  <c r="K88" i="62"/>
  <c r="I88" i="62"/>
  <c r="D11" i="65"/>
  <c r="C11" i="65"/>
  <c r="B11" i="65"/>
  <c r="E10" i="65"/>
  <c r="E9" i="65"/>
  <c r="D28" i="65" l="1"/>
  <c r="K89" i="62" s="1"/>
  <c r="E11" i="65"/>
  <c r="C86" i="62"/>
  <c r="C85" i="62"/>
  <c r="C91" i="62"/>
  <c r="C90" i="62"/>
  <c r="C84" i="62"/>
  <c r="C83" i="62"/>
  <c r="F69" i="62"/>
  <c r="F68" i="62"/>
  <c r="F67" i="62"/>
  <c r="F66" i="62"/>
  <c r="F65" i="62"/>
  <c r="F64" i="62"/>
  <c r="F62" i="62"/>
  <c r="F61" i="62"/>
  <c r="F60" i="62"/>
  <c r="F59" i="62"/>
  <c r="F58" i="62"/>
  <c r="F57" i="62"/>
  <c r="E70" i="62"/>
  <c r="F70" i="62"/>
  <c r="C87" i="62" s="1"/>
  <c r="E69" i="62"/>
  <c r="E68" i="62"/>
  <c r="E67" i="62"/>
  <c r="E66" i="62"/>
  <c r="E65" i="62"/>
  <c r="E64" i="62"/>
  <c r="E63" i="62"/>
  <c r="E62" i="62"/>
  <c r="E61" i="62"/>
  <c r="E60" i="62"/>
  <c r="E59" i="62"/>
  <c r="E58" i="62"/>
  <c r="E57" i="62"/>
  <c r="E56" i="62"/>
  <c r="E55" i="62"/>
  <c r="E54" i="62"/>
  <c r="E53" i="62"/>
  <c r="E52" i="62"/>
  <c r="E51" i="62"/>
  <c r="E50" i="62"/>
  <c r="E49" i="62"/>
  <c r="E48" i="62"/>
  <c r="E47" i="62"/>
  <c r="E46" i="62"/>
  <c r="E45" i="62"/>
  <c r="E44" i="62"/>
  <c r="E43" i="62"/>
  <c r="E42" i="62"/>
  <c r="E41" i="62"/>
  <c r="E40" i="62"/>
  <c r="E39" i="62"/>
  <c r="E38" i="62"/>
  <c r="E37" i="62"/>
  <c r="E36" i="62"/>
  <c r="E35" i="62"/>
  <c r="E34" i="62"/>
  <c r="E33" i="62"/>
  <c r="E32" i="62"/>
  <c r="E31" i="62"/>
  <c r="E30" i="62"/>
  <c r="E29" i="62"/>
  <c r="E28" i="62"/>
  <c r="E27" i="62"/>
  <c r="E26" i="62"/>
  <c r="E25" i="62"/>
  <c r="E24" i="62"/>
  <c r="E23" i="62"/>
  <c r="E22" i="62"/>
  <c r="E21" i="62"/>
  <c r="E20" i="62"/>
  <c r="E19" i="62"/>
  <c r="E18" i="62"/>
  <c r="E17" i="62"/>
  <c r="E16" i="62"/>
  <c r="E15" i="62"/>
  <c r="E14" i="62"/>
  <c r="E13" i="62"/>
  <c r="E12" i="62"/>
  <c r="E11" i="62"/>
  <c r="E10" i="62"/>
  <c r="E72" i="62" s="1"/>
  <c r="E9" i="62"/>
  <c r="C72" i="62" l="1"/>
  <c r="C23" i="1"/>
  <c r="C5" i="62" l="1"/>
  <c r="C4" i="62"/>
  <c r="D56" i="62" l="1"/>
  <c r="F56" i="62" s="1"/>
  <c r="D62" i="62"/>
  <c r="D50" i="62"/>
  <c r="F50" i="62" s="1"/>
  <c r="D51" i="62"/>
  <c r="F51" i="62" s="1"/>
  <c r="D52" i="62"/>
  <c r="F52" i="62" s="1"/>
  <c r="D53" i="62"/>
  <c r="F53" i="62" s="1"/>
  <c r="D54" i="62"/>
  <c r="F54" i="62" s="1"/>
  <c r="D55" i="62"/>
  <c r="F55" i="62" s="1"/>
  <c r="C25" i="1"/>
  <c r="C24" i="1"/>
  <c r="E76" i="62" l="1"/>
  <c r="C92" i="62" s="1"/>
  <c r="F63" i="62"/>
  <c r="F28" i="62" l="1"/>
  <c r="D28" i="62"/>
  <c r="D29" i="62"/>
  <c r="F29" i="62" s="1"/>
  <c r="D18" i="62"/>
  <c r="F18" i="62" s="1"/>
  <c r="D44" i="62"/>
  <c r="F44" i="62" s="1"/>
  <c r="D16" i="62"/>
  <c r="F16" i="62" s="1"/>
  <c r="D59" i="62"/>
  <c r="D60" i="62"/>
  <c r="D30" i="62"/>
  <c r="F30" i="62" s="1"/>
  <c r="D9" i="62"/>
  <c r="F9" i="62" s="1"/>
  <c r="D45" i="62"/>
  <c r="F45" i="62" s="1"/>
  <c r="D22" i="62"/>
  <c r="F22" i="62" s="1"/>
  <c r="D46" i="62"/>
  <c r="F46" i="62" s="1"/>
  <c r="D23" i="62"/>
  <c r="F23" i="62" s="1"/>
  <c r="D24" i="62"/>
  <c r="F24" i="62" s="1"/>
  <c r="D61" i="62"/>
  <c r="D43" i="62"/>
  <c r="F43" i="62" s="1"/>
  <c r="D32" i="62"/>
  <c r="F32" i="62" s="1"/>
  <c r="D21" i="62"/>
  <c r="F21" i="62" s="1"/>
  <c r="D34" i="62"/>
  <c r="F34" i="62" s="1"/>
  <c r="D35" i="62"/>
  <c r="F35" i="62" s="1"/>
  <c r="D36" i="62"/>
  <c r="F36" i="62" s="1"/>
  <c r="D13" i="62"/>
  <c r="F13" i="62" s="1"/>
  <c r="D25" i="62"/>
  <c r="F25" i="62" s="1"/>
  <c r="D49" i="62"/>
  <c r="F49" i="62" s="1"/>
  <c r="D14" i="62"/>
  <c r="F14" i="62" s="1"/>
  <c r="D26" i="62"/>
  <c r="F26" i="62" s="1"/>
  <c r="D57" i="62"/>
  <c r="D40" i="62"/>
  <c r="F40" i="62" s="1"/>
  <c r="D17" i="62"/>
  <c r="F17" i="62" s="1"/>
  <c r="D41" i="62"/>
  <c r="F41" i="62" s="1"/>
  <c r="D42" i="62"/>
  <c r="F42" i="62" s="1"/>
  <c r="D19" i="62"/>
  <c r="F19" i="62" s="1"/>
  <c r="D31" i="62"/>
  <c r="F31" i="62" s="1"/>
  <c r="D20" i="62"/>
  <c r="F20" i="62" s="1"/>
  <c r="D33" i="62"/>
  <c r="F33" i="62" s="1"/>
  <c r="D10" i="62"/>
  <c r="D11" i="62"/>
  <c r="F11" i="62" s="1"/>
  <c r="D47" i="62"/>
  <c r="F47" i="62" s="1"/>
  <c r="D12" i="62"/>
  <c r="F12" i="62" s="1"/>
  <c r="D48" i="62"/>
  <c r="F48" i="62" s="1"/>
  <c r="D37" i="62"/>
  <c r="F37" i="62" s="1"/>
  <c r="D38" i="62"/>
  <c r="F38" i="62" s="1"/>
  <c r="D15" i="62"/>
  <c r="F15" i="62" s="1"/>
  <c r="D27" i="62"/>
  <c r="F27" i="62" s="1"/>
  <c r="D39" i="62"/>
  <c r="F39" i="62" s="1"/>
  <c r="D58" i="62"/>
  <c r="F10" i="62" l="1"/>
  <c r="F72" i="62" s="1"/>
  <c r="D72" i="62"/>
  <c r="D75" i="62" s="1"/>
  <c r="D77" i="62" s="1"/>
  <c r="C17" i="1" s="1"/>
  <c r="C6" i="62"/>
  <c r="C80" i="62" l="1"/>
  <c r="C73" i="62"/>
  <c r="D85" i="62" l="1"/>
  <c r="D89" i="62"/>
  <c r="D88" i="62"/>
  <c r="D86" i="62"/>
  <c r="D83" i="62"/>
  <c r="D91" i="62"/>
  <c r="C82" i="62"/>
  <c r="D90" i="62"/>
  <c r="D84" i="62"/>
  <c r="D92" i="62"/>
  <c r="D87" i="62"/>
  <c r="C75" i="62"/>
  <c r="C12" i="1"/>
  <c r="E75" i="62" l="1"/>
  <c r="E77" i="62" s="1"/>
  <c r="C77" i="62"/>
  <c r="C14" i="1" s="1"/>
  <c r="C93" i="62"/>
  <c r="D82" i="62"/>
  <c r="C30" i="1"/>
  <c r="C94" i="62" l="1"/>
  <c r="D93" i="6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27" i="1" l="1"/>
  <c r="C15" i="1" l="1"/>
  <c r="C20" i="1" l="1"/>
  <c r="D20" i="1" s="1"/>
  <c r="C29" i="1"/>
  <c r="C31" i="1" l="1"/>
</calcChain>
</file>

<file path=xl/sharedStrings.xml><?xml version="1.0" encoding="utf-8"?>
<sst xmlns="http://schemas.openxmlformats.org/spreadsheetml/2006/main" count="272" uniqueCount="223">
  <si>
    <t>FEDERAL INCOME TAX</t>
  </si>
  <si>
    <t>LINE</t>
  </si>
  <si>
    <t>NO.</t>
  </si>
  <si>
    <t>DESCRIPTION</t>
  </si>
  <si>
    <t>AMOUNT</t>
  </si>
  <si>
    <t>TAXABLE INCOME</t>
  </si>
  <si>
    <t>FEDERAL INCOME TAX @</t>
  </si>
  <si>
    <t>CURRENTLY PAYABLE</t>
  </si>
  <si>
    <t>DEFERRED FIT - DEBIT</t>
  </si>
  <si>
    <t>DEFERRED FIT - CREDIT</t>
  </si>
  <si>
    <t>DEFERRED FIT - INV TAX CREDIT, NET OF AMORT.</t>
  </si>
  <si>
    <t>TOTAL RESTATED FIT</t>
  </si>
  <si>
    <t>FIT PER BOOKS:</t>
  </si>
  <si>
    <t>TOTAL CHARGED TO EXPENSE</t>
  </si>
  <si>
    <t>INCREASE(DECREASE) FIT</t>
  </si>
  <si>
    <t>INCREASE(DECREASE) DEFERRED FIT</t>
  </si>
  <si>
    <t xml:space="preserve">INCREASE(DECREASE) NOI </t>
  </si>
  <si>
    <t>PUGET SOUND ENERGY-ELECTRIC</t>
  </si>
  <si>
    <t xml:space="preserve"> </t>
  </si>
  <si>
    <t>Land Sales</t>
  </si>
  <si>
    <t>Bad Debt Expense</t>
  </si>
  <si>
    <t>Environmental Remediation</t>
  </si>
  <si>
    <t>White River Reg Asset</t>
  </si>
  <si>
    <t>Puget Sound Energy, Inc.</t>
  </si>
  <si>
    <t>Electric NOI</t>
  </si>
  <si>
    <t>Pretax NOI</t>
  </si>
  <si>
    <t>M Item Activity</t>
  </si>
  <si>
    <t>Meals &amp; Entertainment</t>
  </si>
  <si>
    <t>Colstrip Common Amortization</t>
  </si>
  <si>
    <t>Emission Allowances</t>
  </si>
  <si>
    <t>West Coast Capacity Assignment</t>
  </si>
  <si>
    <t>Horizon Payment Amortization</t>
  </si>
  <si>
    <t>Colstrip 3&amp;4 Loss Reserves</t>
  </si>
  <si>
    <t>Summit Purch Opt Buyout</t>
  </si>
  <si>
    <t>BNP WestCoast Cap Agreement</t>
  </si>
  <si>
    <t>BPA Carrying Cost - LT</t>
  </si>
  <si>
    <t xml:space="preserve">Mint Farm Deferral </t>
  </si>
  <si>
    <t>Ferndale Deferrals</t>
  </si>
  <si>
    <t>Total Tax adjustments</t>
  </si>
  <si>
    <t>Tax Curr/Deferred</t>
  </si>
  <si>
    <t>Rate Reconciliation</t>
  </si>
  <si>
    <t>pretax</t>
  </si>
  <si>
    <t>Deferred Compensation-common</t>
  </si>
  <si>
    <t>Horizon Payment</t>
  </si>
  <si>
    <t>Vacation Pay-common</t>
  </si>
  <si>
    <t>Summit Landlord Incentive-common</t>
  </si>
  <si>
    <t xml:space="preserve">Snoqualmie Deferrals </t>
  </si>
  <si>
    <t>DEFERRED FIT - OTHER</t>
  </si>
  <si>
    <t>Total Current and Deferred Taxes</t>
  </si>
  <si>
    <t xml:space="preserve">Baker Upgrade Deferrals  </t>
  </si>
  <si>
    <t>SAP Taxes</t>
  </si>
  <si>
    <t>Tax Return Key</t>
  </si>
  <si>
    <t>F-10</t>
  </si>
  <si>
    <t>F-29</t>
  </si>
  <si>
    <t>N-03</t>
  </si>
  <si>
    <t>N-05</t>
  </si>
  <si>
    <t>N-06</t>
  </si>
  <si>
    <t>N-11</t>
  </si>
  <si>
    <t>N-16</t>
  </si>
  <si>
    <t>N-18</t>
  </si>
  <si>
    <t>N-19</t>
  </si>
  <si>
    <t>N-20</t>
  </si>
  <si>
    <t>N-26</t>
  </si>
  <si>
    <t>N-29</t>
  </si>
  <si>
    <t>N-31</t>
  </si>
  <si>
    <t>N-37</t>
  </si>
  <si>
    <t>N-43</t>
  </si>
  <si>
    <t>N-44</t>
  </si>
  <si>
    <t>N-46</t>
  </si>
  <si>
    <t>N-50</t>
  </si>
  <si>
    <t>N-52</t>
  </si>
  <si>
    <t>N-56</t>
  </si>
  <si>
    <t>N-59</t>
  </si>
  <si>
    <t>N-61</t>
  </si>
  <si>
    <t>N-62</t>
  </si>
  <si>
    <t>N-63</t>
  </si>
  <si>
    <t>N-40</t>
  </si>
  <si>
    <t>N-49</t>
  </si>
  <si>
    <t>N-72</t>
  </si>
  <si>
    <t>N-73</t>
  </si>
  <si>
    <t>PT</t>
  </si>
  <si>
    <t>Storm Damage 2015</t>
  </si>
  <si>
    <t>Storm Damage 2016</t>
  </si>
  <si>
    <t>COMMISSION BASIS REPORT</t>
  </si>
  <si>
    <t>Description</t>
  </si>
  <si>
    <t>Baker Treasury Grant Deferral</t>
  </si>
  <si>
    <t>Snoqualmie Treasury Grant Deferral</t>
  </si>
  <si>
    <t>Major Inspection</t>
  </si>
  <si>
    <t>Colstrip 3&amp;4 Overhaul Costs - LT</t>
  </si>
  <si>
    <t>N-80</t>
  </si>
  <si>
    <t>Property Tax</t>
  </si>
  <si>
    <t>P-05</t>
  </si>
  <si>
    <t>Statutory Tax</t>
  </si>
  <si>
    <t>APB 11 DefTax Effected</t>
  </si>
  <si>
    <t>Variance from 21%</t>
  </si>
  <si>
    <t>Credit Card Deferral</t>
  </si>
  <si>
    <t>Goldendale Minor Inspection</t>
  </si>
  <si>
    <t>Rate Refunds</t>
  </si>
  <si>
    <t>Redmond West Tenant Allowances</t>
  </si>
  <si>
    <t>Staples Loyalty Incentive-common</t>
  </si>
  <si>
    <t xml:space="preserve">Workers Compensation- IBNR </t>
  </si>
  <si>
    <t>§162(m) limitation</t>
  </si>
  <si>
    <t>Fringe benefits nodeductible</t>
  </si>
  <si>
    <t>DEFERRED FIT - DEBIT / (CREDIT)</t>
  </si>
  <si>
    <t>&lt;== check</t>
  </si>
  <si>
    <t>F-07</t>
  </si>
  <si>
    <t>WUTC AFUDC Amort</t>
  </si>
  <si>
    <t>Fed Taxable Income</t>
  </si>
  <si>
    <t>Fed Rate</t>
  </si>
  <si>
    <t>Tax Current State Tax net of fed benefit</t>
  </si>
  <si>
    <t>Total Income tax</t>
  </si>
  <si>
    <t>State Tax Benefit</t>
  </si>
  <si>
    <t/>
  </si>
  <si>
    <t>Fiscal year/period</t>
  </si>
  <si>
    <t>Overall Result</t>
  </si>
  <si>
    <t>FERC Amount</t>
  </si>
  <si>
    <t>Reg Account</t>
  </si>
  <si>
    <t>CO Order</t>
  </si>
  <si>
    <t>$</t>
  </si>
  <si>
    <t>Prov Def Taxes-Utl</t>
  </si>
  <si>
    <t>PSE/9410100</t>
  </si>
  <si>
    <t>41010001</t>
  </si>
  <si>
    <t>Deferred FIT - Electric - Operating Def</t>
  </si>
  <si>
    <t>Prov Def Tx-Cr Util</t>
  </si>
  <si>
    <t>PSE/9411100</t>
  </si>
  <si>
    <t>41110001</t>
  </si>
  <si>
    <t>Prov for Def FIT - Electric - Credit  O</t>
  </si>
  <si>
    <t>Lease Incentive</t>
  </si>
  <si>
    <t xml:space="preserve">Injuries and Damages </t>
  </si>
  <si>
    <t>Health Insurance - IBNR</t>
  </si>
  <si>
    <t>Conservation</t>
  </si>
  <si>
    <t>N-88</t>
  </si>
  <si>
    <t>Colstrip 1&amp;2 ARO/ARC</t>
  </si>
  <si>
    <t>N-82</t>
  </si>
  <si>
    <t>N-90</t>
  </si>
  <si>
    <t>N-92</t>
  </si>
  <si>
    <t>N-89</t>
  </si>
  <si>
    <t>N-33</t>
  </si>
  <si>
    <t>N-91</t>
  </si>
  <si>
    <t xml:space="preserve">Unearned Revenue </t>
  </si>
  <si>
    <t>N-67</t>
  </si>
  <si>
    <t>Electric Vehicle</t>
  </si>
  <si>
    <t>AMI Depreciation Deferral</t>
  </si>
  <si>
    <t>Microsoft</t>
  </si>
  <si>
    <t>GTZ Depreciation Deferral E Pre 06/30/19</t>
  </si>
  <si>
    <t xml:space="preserve">GTZ Carrying Charge Deferral E Pre 06/30/19 </t>
  </si>
  <si>
    <t>AMI Depreciation Deferral Post 07/2019</t>
  </si>
  <si>
    <t>Green Direct Liquidated Damages</t>
  </si>
  <si>
    <t>Colstrip 1&amp;2 Retirement</t>
  </si>
  <si>
    <t>Shuffleton - Gain on Sale</t>
  </si>
  <si>
    <t>P-08</t>
  </si>
  <si>
    <t>P-20</t>
  </si>
  <si>
    <t>P-17</t>
  </si>
  <si>
    <t>T-Grant C 1&amp;2 Remediation</t>
  </si>
  <si>
    <t>P-21</t>
  </si>
  <si>
    <t>T-Grant C 1&amp;2 ARO Spent</t>
  </si>
  <si>
    <t>K1/001/2020</t>
  </si>
  <si>
    <t>K1/002/2020</t>
  </si>
  <si>
    <t>K1/003/2020</t>
  </si>
  <si>
    <t>K1/004/2020</t>
  </si>
  <si>
    <t>K1/005/2020</t>
  </si>
  <si>
    <t>K1/006/2020</t>
  </si>
  <si>
    <t>K1/007/2020</t>
  </si>
  <si>
    <t>K1/008/2020</t>
  </si>
  <si>
    <t>K1/009/2020</t>
  </si>
  <si>
    <t>K1/010/2020</t>
  </si>
  <si>
    <t>K1/011/2020</t>
  </si>
  <si>
    <t>K1/012/2020</t>
  </si>
  <si>
    <t>January 2020 - December 2020</t>
  </si>
  <si>
    <t>FOR THE TWELVE MONTHS ENDED DECEMBER 31, 2020</t>
  </si>
  <si>
    <t>ADJ 3.03E</t>
  </si>
  <si>
    <t xml:space="preserve">N-95 </t>
  </si>
  <si>
    <t>N-97</t>
  </si>
  <si>
    <t>N-100</t>
  </si>
  <si>
    <t>N-101</t>
  </si>
  <si>
    <t>N-102</t>
  </si>
  <si>
    <t>N-103</t>
  </si>
  <si>
    <t>N-104</t>
  </si>
  <si>
    <t>N-105</t>
  </si>
  <si>
    <t>N-106</t>
  </si>
  <si>
    <t>N-110</t>
  </si>
  <si>
    <t>N-111</t>
  </si>
  <si>
    <t>N-112</t>
  </si>
  <si>
    <t>N-121</t>
  </si>
  <si>
    <t>N-122</t>
  </si>
  <si>
    <t xml:space="preserve">GTZ Depreciation Deferral E Post 06/30/19 </t>
  </si>
  <si>
    <t xml:space="preserve">GTZ Carrying Charge Deferral E Post 06/30/19  </t>
  </si>
  <si>
    <t>Payroll Tax Deferral COVID-19</t>
  </si>
  <si>
    <t>GTZ Carrying Charge Deferral Tr1</t>
  </si>
  <si>
    <t>GTZ Depreciation Deferral Tr1</t>
  </si>
  <si>
    <t>Storm Damage 2012</t>
  </si>
  <si>
    <t>Storm Damage 2020</t>
  </si>
  <si>
    <t>EDIT reversal</t>
  </si>
  <si>
    <t>Flow Through reversal</t>
  </si>
  <si>
    <t>Total</t>
  </si>
  <si>
    <t>Grossed Up at Statutory Fed Rate 21%</t>
  </si>
  <si>
    <t>Electric w/ C allocated</t>
  </si>
  <si>
    <t>PT - Plant Related w/o EDIT</t>
  </si>
  <si>
    <t>Gas w/ C allocated</t>
  </si>
  <si>
    <t>&lt;---net amount</t>
  </si>
  <si>
    <t>&lt;---grossed up amount</t>
  </si>
  <si>
    <t>Plant Related (flow through only)</t>
  </si>
  <si>
    <t>Unprotected EDIT Turnaround</t>
  </si>
  <si>
    <t>Test Year Amount</t>
  </si>
  <si>
    <t>Grossed Up</t>
  </si>
  <si>
    <t>&lt;----- Does not include protected EDIT turnaround as it is included in Schedule 141X outside of base rates</t>
  </si>
  <si>
    <t>&lt;----- Does not include unprotected EDIT turnaround as it is included in Schedule 141Z outside of base rates</t>
  </si>
  <si>
    <t>Protected</t>
  </si>
  <si>
    <t>Plant Related (Protected EDIT Turnaround)</t>
  </si>
  <si>
    <t>Net Amounts</t>
  </si>
  <si>
    <t>Subtotal</t>
  </si>
  <si>
    <t>UnProt EDIT E</t>
  </si>
  <si>
    <t>UnProt EDIT E Prod</t>
  </si>
  <si>
    <t>UnProt EDIT G</t>
  </si>
  <si>
    <t>Electric</t>
  </si>
  <si>
    <t>Month</t>
  </si>
  <si>
    <t>Grossed Up Amounts</t>
  </si>
  <si>
    <t>28300811*</t>
  </si>
  <si>
    <t>28300801*</t>
  </si>
  <si>
    <t>28300802*</t>
  </si>
  <si>
    <t>* Flip sign to represent amounts booked to 411.01 accounts</t>
  </si>
  <si>
    <t>Total GROSS Unprotected EDIT Turnaround</t>
  </si>
  <si>
    <t>Total NET Unprotected EDIT Turnaround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</si>
</sst>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;\-&quot;$&quot;#,##0"/>
    <numFmt numFmtId="168" formatCode="0.0000000"/>
    <numFmt numFmtId="169" formatCode="0.000000"/>
    <numFmt numFmtId="170" formatCode="_(* #,##0.00000_);_(* \(#,##0.00000\);_(* &quot;-&quot;??_);_(@_)"/>
    <numFmt numFmtId="171" formatCode="d\.mmm\.yy"/>
    <numFmt numFmtId="172" formatCode="#."/>
    <numFmt numFmtId="173" formatCode="&quot;$&quot;#,##0\ ;\(&quot;$&quot;#,##0\)"/>
    <numFmt numFmtId="174" formatCode="mmmm\ d\,\ yyyy"/>
    <numFmt numFmtId="175" formatCode="_(&quot;$&quot;* #,##0.0000_);_(&quot;$&quot;* \(#,##0.0000\);_(&quot;$&quot;* &quot;-&quot;????_);_(@_)"/>
    <numFmt numFmtId="176" formatCode="_(* #,##0.0_);_(* \(#,##0.0\);_(* &quot;-&quot;_);_(@_)"/>
    <numFmt numFmtId="177" formatCode="&quot;$&quot;#,##0.00"/>
    <numFmt numFmtId="178" formatCode="0000"/>
    <numFmt numFmtId="179" formatCode="000000"/>
    <numFmt numFmtId="180" formatCode="_(&quot;$&quot;* #,##0.0_);_(&quot;$&quot;* \(#,##0.0\);_(&quot;$&quot;* &quot;-&quot;??_);_(@_)"/>
    <numFmt numFmtId="181" formatCode="0.00_)"/>
    <numFmt numFmtId="182" formatCode="0.0%"/>
    <numFmt numFmtId="183" formatCode="###,000"/>
    <numFmt numFmtId="184" formatCode="#,##0.00;\-#,##0.00;#,##0.00"/>
  </numFmts>
  <fonts count="12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name val="Arial"/>
      <family val="2"/>
    </font>
    <font>
      <sz val="10"/>
      <color indexed="22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color indexed="2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1"/>
      <color indexed="8"/>
      <name val="Calibri"/>
      <family val="2"/>
    </font>
    <font>
      <sz val="8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24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b/>
      <i/>
      <sz val="16"/>
      <name val="Helv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name val="Arial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11"/>
      <color rgb="FF0070C0"/>
      <name val="Calibri"/>
      <family val="2"/>
      <scheme val="minor"/>
    </font>
  </fonts>
  <fills count="113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theme="3" tint="-0.24994659260841701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422">
    <xf numFmtId="169" fontId="0" fillId="0" borderId="0">
      <alignment horizontal="left" wrapText="1"/>
    </xf>
    <xf numFmtId="169" fontId="15" fillId="0" borderId="0">
      <alignment horizontal="left" wrapText="1"/>
    </xf>
    <xf numFmtId="170" fontId="15" fillId="0" borderId="0">
      <alignment horizontal="left" wrapText="1"/>
    </xf>
    <xf numFmtId="168" fontId="15" fillId="0" borderId="0">
      <alignment horizontal="left" wrapText="1"/>
    </xf>
    <xf numFmtId="170" fontId="15" fillId="0" borderId="0">
      <alignment horizontal="left" wrapText="1"/>
    </xf>
    <xf numFmtId="170" fontId="15" fillId="0" borderId="0">
      <alignment horizontal="left" wrapText="1"/>
    </xf>
    <xf numFmtId="169" fontId="15" fillId="0" borderId="0">
      <alignment horizontal="left" wrapText="1"/>
    </xf>
    <xf numFmtId="170" fontId="15" fillId="0" borderId="0">
      <alignment horizontal="left" wrapText="1"/>
    </xf>
    <xf numFmtId="170" fontId="15" fillId="0" borderId="0">
      <alignment horizontal="left" wrapText="1"/>
    </xf>
    <xf numFmtId="170" fontId="15" fillId="0" borderId="0">
      <alignment horizontal="left" wrapText="1"/>
    </xf>
    <xf numFmtId="169" fontId="15" fillId="0" borderId="0">
      <alignment horizontal="left" wrapText="1"/>
    </xf>
    <xf numFmtId="169" fontId="15" fillId="0" borderId="0">
      <alignment horizontal="left" wrapText="1"/>
    </xf>
    <xf numFmtId="170" fontId="15" fillId="0" borderId="0">
      <alignment horizontal="left" wrapText="1"/>
    </xf>
    <xf numFmtId="170" fontId="15" fillId="0" borderId="0">
      <alignment horizontal="left" wrapText="1"/>
    </xf>
    <xf numFmtId="170" fontId="15" fillId="0" borderId="0">
      <alignment horizontal="left" wrapText="1"/>
    </xf>
    <xf numFmtId="170" fontId="15" fillId="0" borderId="0">
      <alignment horizontal="left" wrapText="1"/>
    </xf>
    <xf numFmtId="0" fontId="19" fillId="0" borderId="0"/>
    <xf numFmtId="170" fontId="15" fillId="0" borderId="0">
      <alignment horizontal="left" wrapText="1"/>
    </xf>
    <xf numFmtId="169" fontId="15" fillId="0" borderId="0">
      <alignment horizontal="left" wrapText="1"/>
    </xf>
    <xf numFmtId="170" fontId="15" fillId="0" borderId="0">
      <alignment horizontal="left" wrapText="1"/>
    </xf>
    <xf numFmtId="169" fontId="15" fillId="0" borderId="0">
      <alignment horizontal="left" wrapText="1"/>
    </xf>
    <xf numFmtId="169" fontId="15" fillId="0" borderId="0">
      <alignment horizontal="left" wrapText="1"/>
    </xf>
    <xf numFmtId="170" fontId="15" fillId="0" borderId="0">
      <alignment horizontal="left" wrapText="1"/>
    </xf>
    <xf numFmtId="170" fontId="15" fillId="0" borderId="0">
      <alignment horizontal="left" wrapText="1"/>
    </xf>
    <xf numFmtId="170" fontId="15" fillId="0" borderId="0">
      <alignment horizontal="left" wrapText="1"/>
    </xf>
    <xf numFmtId="170" fontId="15" fillId="0" borderId="0">
      <alignment horizontal="left" wrapText="1"/>
    </xf>
    <xf numFmtId="0" fontId="19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51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51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51" fillId="10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51" fillId="10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51" fillId="3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51" fillId="12" borderId="0" applyNumberFormat="0" applyBorder="0" applyAlignment="0" applyProtection="0"/>
    <xf numFmtId="171" fontId="20" fillId="0" borderId="0" applyFill="0" applyBorder="0" applyAlignment="0"/>
    <xf numFmtId="41" fontId="15" fillId="13" borderId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3" fillId="0" borderId="0" applyFont="0" applyFill="0" applyBorder="0" applyAlignment="0" applyProtection="0">
      <alignment wrapText="1"/>
    </xf>
    <xf numFmtId="43" fontId="55" fillId="0" borderId="0" applyFont="0" applyFill="0" applyBorder="0" applyAlignment="0" applyProtection="0"/>
    <xf numFmtId="3" fontId="22" fillId="0" borderId="0" applyFont="0" applyFill="0" applyBorder="0" applyAlignment="0" applyProtection="0"/>
    <xf numFmtId="0" fontId="17" fillId="0" borderId="0"/>
    <xf numFmtId="0" fontId="17" fillId="0" borderId="0"/>
    <xf numFmtId="0" fontId="23" fillId="0" borderId="0"/>
    <xf numFmtId="172" fontId="24" fillId="0" borderId="0">
      <protection locked="0"/>
    </xf>
    <xf numFmtId="0" fontId="23" fillId="0" borderId="0"/>
    <xf numFmtId="0" fontId="25" fillId="0" borderId="0" applyNumberFormat="0" applyAlignment="0">
      <alignment horizontal="left"/>
    </xf>
    <xf numFmtId="0" fontId="26" fillId="0" borderId="0" applyNumberFormat="0" applyAlignment="0"/>
    <xf numFmtId="0" fontId="17" fillId="0" borderId="0"/>
    <xf numFmtId="0" fontId="23" fillId="0" borderId="0"/>
    <xf numFmtId="0" fontId="17" fillId="0" borderId="0"/>
    <xf numFmtId="0" fontId="23" fillId="0" borderId="0"/>
    <xf numFmtId="44" fontId="1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5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169" fontId="15" fillId="0" borderId="0"/>
    <xf numFmtId="2" fontId="27" fillId="0" borderId="0" applyFont="0" applyFill="0" applyBorder="0" applyAlignment="0" applyProtection="0"/>
    <xf numFmtId="0" fontId="17" fillId="0" borderId="0"/>
    <xf numFmtId="38" fontId="11" fillId="13" borderId="0" applyNumberFormat="0" applyBorder="0" applyAlignment="0" applyProtection="0"/>
    <xf numFmtId="0" fontId="28" fillId="0" borderId="1" applyNumberFormat="0" applyAlignment="0" applyProtection="0">
      <alignment horizontal="left"/>
    </xf>
    <xf numFmtId="0" fontId="28" fillId="0" borderId="2">
      <alignment horizontal="left"/>
    </xf>
    <xf numFmtId="38" fontId="12" fillId="0" borderId="0"/>
    <xf numFmtId="40" fontId="12" fillId="0" borderId="0"/>
    <xf numFmtId="10" fontId="11" fillId="17" borderId="3" applyNumberFormat="0" applyBorder="0" applyAlignment="0" applyProtection="0"/>
    <xf numFmtId="41" fontId="29" fillId="18" borderId="4">
      <alignment horizontal="left"/>
      <protection locked="0"/>
    </xf>
    <xf numFmtId="10" fontId="29" fillId="18" borderId="4">
      <alignment horizontal="right"/>
      <protection locked="0"/>
    </xf>
    <xf numFmtId="0" fontId="11" fillId="13" borderId="0"/>
    <xf numFmtId="3" fontId="30" fillId="0" borderId="0" applyFill="0" applyBorder="0" applyAlignment="0" applyProtection="0"/>
    <xf numFmtId="44" fontId="13" fillId="0" borderId="5" applyNumberFormat="0" applyFont="0" applyAlignment="0">
      <alignment horizontal="center"/>
    </xf>
    <xf numFmtId="44" fontId="13" fillId="0" borderId="6" applyNumberFormat="0" applyFont="0" applyAlignment="0">
      <alignment horizontal="center"/>
    </xf>
    <xf numFmtId="37" fontId="31" fillId="0" borderId="0"/>
    <xf numFmtId="167" fontId="7" fillId="0" borderId="0"/>
    <xf numFmtId="0" fontId="41" fillId="0" borderId="0"/>
    <xf numFmtId="0" fontId="41" fillId="0" borderId="0"/>
    <xf numFmtId="0" fontId="44" fillId="0" borderId="0"/>
    <xf numFmtId="0" fontId="15" fillId="0" borderId="0"/>
    <xf numFmtId="0" fontId="53" fillId="0" borderId="0">
      <alignment wrapText="1"/>
    </xf>
    <xf numFmtId="0" fontId="44" fillId="0" borderId="0"/>
    <xf numFmtId="0" fontId="44" fillId="0" borderId="0"/>
    <xf numFmtId="0" fontId="55" fillId="0" borderId="0"/>
    <xf numFmtId="39" fontId="11" fillId="0" borderId="0" applyFill="0" applyBorder="0" applyAlignment="0" applyProtection="0"/>
    <xf numFmtId="0" fontId="56" fillId="0" borderId="0"/>
    <xf numFmtId="0" fontId="32" fillId="0" borderId="0"/>
    <xf numFmtId="0" fontId="15" fillId="0" borderId="0"/>
    <xf numFmtId="0" fontId="32" fillId="0" borderId="0"/>
    <xf numFmtId="0" fontId="56" fillId="0" borderId="0"/>
    <xf numFmtId="0" fontId="32" fillId="0" borderId="0"/>
    <xf numFmtId="0" fontId="56" fillId="0" borderId="0"/>
    <xf numFmtId="0" fontId="21" fillId="0" borderId="0"/>
    <xf numFmtId="0" fontId="56" fillId="0" borderId="0"/>
    <xf numFmtId="174" fontId="15" fillId="0" borderId="0">
      <alignment horizontal="left" wrapText="1"/>
    </xf>
    <xf numFmtId="0" fontId="56" fillId="0" borderId="0"/>
    <xf numFmtId="166" fontId="15" fillId="0" borderId="0">
      <alignment horizontal="left" wrapText="1"/>
    </xf>
    <xf numFmtId="0" fontId="56" fillId="0" borderId="0"/>
    <xf numFmtId="166" fontId="15" fillId="0" borderId="0">
      <alignment horizontal="left" wrapText="1"/>
    </xf>
    <xf numFmtId="0" fontId="56" fillId="0" borderId="0"/>
    <xf numFmtId="0" fontId="32" fillId="19" borderId="7" applyNumberFormat="0" applyFont="0" applyAlignment="0" applyProtection="0"/>
    <xf numFmtId="0" fontId="32" fillId="19" borderId="7" applyNumberFormat="0" applyFont="0" applyAlignment="0" applyProtection="0"/>
    <xf numFmtId="0" fontId="32" fillId="19" borderId="7" applyNumberFormat="0" applyFont="0" applyAlignment="0" applyProtection="0"/>
    <xf numFmtId="0" fontId="17" fillId="0" borderId="0"/>
    <xf numFmtId="0" fontId="17" fillId="0" borderId="0"/>
    <xf numFmtId="0" fontId="23" fillId="0" borderId="0"/>
    <xf numFmtId="10" fontId="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5" fillId="0" borderId="0" applyFont="0" applyFill="0" applyBorder="0" applyAlignment="0" applyProtection="0"/>
    <xf numFmtId="41" fontId="15" fillId="20" borderId="4"/>
    <xf numFmtId="0" fontId="18" fillId="0" borderId="0" applyNumberFormat="0" applyFont="0" applyFill="0" applyBorder="0" applyAlignment="0" applyProtection="0">
      <alignment horizontal="left"/>
    </xf>
    <xf numFmtId="15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35" fillId="0" borderId="9">
      <alignment horizontal="center"/>
    </xf>
    <xf numFmtId="3" fontId="18" fillId="0" borderId="0" applyFont="0" applyFill="0" applyBorder="0" applyAlignment="0" applyProtection="0"/>
    <xf numFmtId="0" fontId="18" fillId="21" borderId="0" applyNumberFormat="0" applyFont="0" applyBorder="0" applyAlignment="0" applyProtection="0"/>
    <xf numFmtId="0" fontId="23" fillId="0" borderId="0"/>
    <xf numFmtId="3" fontId="36" fillId="0" borderId="0" applyFill="0" applyBorder="0" applyAlignment="0" applyProtection="0"/>
    <xf numFmtId="0" fontId="37" fillId="0" borderId="0"/>
    <xf numFmtId="42" fontId="15" fillId="17" borderId="0"/>
    <xf numFmtId="42" fontId="15" fillId="17" borderId="10">
      <alignment vertical="center"/>
    </xf>
    <xf numFmtId="0" fontId="13" fillId="17" borderId="11" applyNumberFormat="0">
      <alignment horizontal="center" vertical="center" wrapText="1"/>
    </xf>
    <xf numFmtId="10" fontId="15" fillId="17" borderId="0"/>
    <xf numFmtId="175" fontId="15" fillId="17" borderId="0"/>
    <xf numFmtId="165" fontId="12" fillId="0" borderId="0" applyBorder="0" applyAlignment="0"/>
    <xf numFmtId="42" fontId="15" fillId="17" borderId="12">
      <alignment horizontal="left"/>
    </xf>
    <xf numFmtId="175" fontId="16" fillId="17" borderId="12">
      <alignment horizontal="left"/>
    </xf>
    <xf numFmtId="14" fontId="33" fillId="0" borderId="0" applyNumberFormat="0" applyFill="0" applyBorder="0" applyAlignment="0" applyProtection="0">
      <alignment horizontal="left"/>
    </xf>
    <xf numFmtId="176" fontId="15" fillId="0" borderId="0" applyFont="0" applyFill="0" applyAlignment="0">
      <alignment horizontal="right"/>
    </xf>
    <xf numFmtId="4" fontId="34" fillId="18" borderId="8" applyNumberFormat="0" applyProtection="0">
      <alignment vertical="center"/>
    </xf>
    <xf numFmtId="4" fontId="45" fillId="18" borderId="8" applyNumberFormat="0" applyProtection="0">
      <alignment vertical="center"/>
    </xf>
    <xf numFmtId="4" fontId="34" fillId="18" borderId="8" applyNumberFormat="0" applyProtection="0">
      <alignment horizontal="left" vertical="center" indent="1"/>
    </xf>
    <xf numFmtId="4" fontId="34" fillId="18" borderId="8" applyNumberFormat="0" applyProtection="0">
      <alignment horizontal="left" vertical="center" indent="1"/>
    </xf>
    <xf numFmtId="0" fontId="44" fillId="22" borderId="8" applyNumberFormat="0" applyProtection="0">
      <alignment horizontal="left" vertical="center" indent="1"/>
    </xf>
    <xf numFmtId="4" fontId="34" fillId="23" borderId="8" applyNumberFormat="0" applyProtection="0">
      <alignment horizontal="right" vertical="center"/>
    </xf>
    <xf numFmtId="4" fontId="34" fillId="24" borderId="8" applyNumberFormat="0" applyProtection="0">
      <alignment horizontal="right" vertical="center"/>
    </xf>
    <xf numFmtId="4" fontId="34" fillId="25" borderId="8" applyNumberFormat="0" applyProtection="0">
      <alignment horizontal="right" vertical="center"/>
    </xf>
    <xf numFmtId="4" fontId="34" fillId="26" borderId="8" applyNumberFormat="0" applyProtection="0">
      <alignment horizontal="right" vertical="center"/>
    </xf>
    <xf numFmtId="4" fontId="34" fillId="27" borderId="8" applyNumberFormat="0" applyProtection="0">
      <alignment horizontal="right" vertical="center"/>
    </xf>
    <xf numFmtId="4" fontId="34" fillId="28" borderId="8" applyNumberFormat="0" applyProtection="0">
      <alignment horizontal="right" vertical="center"/>
    </xf>
    <xf numFmtId="4" fontId="34" fillId="29" borderId="8" applyNumberFormat="0" applyProtection="0">
      <alignment horizontal="right" vertical="center"/>
    </xf>
    <xf numFmtId="4" fontId="34" fillId="30" borderId="8" applyNumberFormat="0" applyProtection="0">
      <alignment horizontal="right" vertical="center"/>
    </xf>
    <xf numFmtId="4" fontId="34" fillId="31" borderId="8" applyNumberFormat="0" applyProtection="0">
      <alignment horizontal="right" vertical="center"/>
    </xf>
    <xf numFmtId="4" fontId="46" fillId="32" borderId="8" applyNumberFormat="0" applyProtection="0">
      <alignment horizontal="left" vertical="center" indent="1"/>
    </xf>
    <xf numFmtId="4" fontId="34" fillId="33" borderId="13" applyNumberFormat="0" applyProtection="0">
      <alignment horizontal="left" vertical="center" indent="1"/>
    </xf>
    <xf numFmtId="4" fontId="47" fillId="34" borderId="0" applyNumberFormat="0" applyProtection="0">
      <alignment horizontal="left" vertical="center" indent="1"/>
    </xf>
    <xf numFmtId="0" fontId="44" fillId="22" borderId="8" applyNumberFormat="0" applyProtection="0">
      <alignment horizontal="left" vertical="center" indent="1"/>
    </xf>
    <xf numFmtId="4" fontId="48" fillId="33" borderId="8" applyNumberFormat="0" applyProtection="0">
      <alignment horizontal="left" vertical="center" indent="1"/>
    </xf>
    <xf numFmtId="4" fontId="48" fillId="35" borderId="8" applyNumberFormat="0" applyProtection="0">
      <alignment horizontal="left" vertical="center" indent="1"/>
    </xf>
    <xf numFmtId="0" fontId="44" fillId="35" borderId="8" applyNumberFormat="0" applyProtection="0">
      <alignment horizontal="left" vertical="center" indent="1"/>
    </xf>
    <xf numFmtId="0" fontId="44" fillId="35" borderId="8" applyNumberFormat="0" applyProtection="0">
      <alignment horizontal="left" vertical="center" indent="1"/>
    </xf>
    <xf numFmtId="0" fontId="44" fillId="36" borderId="8" applyNumberFormat="0" applyProtection="0">
      <alignment horizontal="left" vertical="center" indent="1"/>
    </xf>
    <xf numFmtId="0" fontId="44" fillId="36" borderId="8" applyNumberFormat="0" applyProtection="0">
      <alignment horizontal="left" vertical="center" indent="1"/>
    </xf>
    <xf numFmtId="0" fontId="44" fillId="13" borderId="8" applyNumberFormat="0" applyProtection="0">
      <alignment horizontal="left" vertical="center" indent="1"/>
    </xf>
    <xf numFmtId="0" fontId="44" fillId="13" borderId="8" applyNumberFormat="0" applyProtection="0">
      <alignment horizontal="left" vertical="center" indent="1"/>
    </xf>
    <xf numFmtId="0" fontId="44" fillId="22" borderId="8" applyNumberFormat="0" applyProtection="0">
      <alignment horizontal="left" vertical="center" indent="1"/>
    </xf>
    <xf numFmtId="0" fontId="44" fillId="22" borderId="8" applyNumberFormat="0" applyProtection="0">
      <alignment horizontal="left" vertical="center" indent="1"/>
    </xf>
    <xf numFmtId="0" fontId="44" fillId="37" borderId="3" applyNumberFormat="0">
      <protection locked="0"/>
    </xf>
    <xf numFmtId="4" fontId="34" fillId="38" borderId="8" applyNumberFormat="0" applyProtection="0">
      <alignment vertical="center"/>
    </xf>
    <xf numFmtId="4" fontId="45" fillId="38" borderId="8" applyNumberFormat="0" applyProtection="0">
      <alignment vertical="center"/>
    </xf>
    <xf numFmtId="4" fontId="34" fillId="38" borderId="8" applyNumberFormat="0" applyProtection="0">
      <alignment horizontal="left" vertical="center" indent="1"/>
    </xf>
    <xf numFmtId="4" fontId="34" fillId="38" borderId="8" applyNumberFormat="0" applyProtection="0">
      <alignment horizontal="left" vertical="center" indent="1"/>
    </xf>
    <xf numFmtId="4" fontId="34" fillId="33" borderId="8" applyNumberFormat="0" applyProtection="0">
      <alignment horizontal="right" vertical="center"/>
    </xf>
    <xf numFmtId="4" fontId="45" fillId="33" borderId="8" applyNumberFormat="0" applyProtection="0">
      <alignment horizontal="right" vertical="center"/>
    </xf>
    <xf numFmtId="0" fontId="44" fillId="22" borderId="8" applyNumberFormat="0" applyProtection="0">
      <alignment horizontal="left" vertical="center" indent="1"/>
    </xf>
    <xf numFmtId="0" fontId="44" fillId="22" borderId="8" applyNumberFormat="0" applyProtection="0">
      <alignment horizontal="left" vertical="center" indent="1"/>
    </xf>
    <xf numFmtId="0" fontId="49" fillId="0" borderId="0"/>
    <xf numFmtId="4" fontId="50" fillId="33" borderId="8" applyNumberFormat="0" applyProtection="0">
      <alignment horizontal="right" vertical="center"/>
    </xf>
    <xf numFmtId="39" fontId="15" fillId="39" borderId="0"/>
    <xf numFmtId="0" fontId="54" fillId="0" borderId="0" applyNumberFormat="0" applyFill="0" applyBorder="0" applyAlignment="0" applyProtection="0"/>
    <xf numFmtId="38" fontId="11" fillId="0" borderId="14"/>
    <xf numFmtId="38" fontId="12" fillId="0" borderId="12"/>
    <xf numFmtId="39" fontId="33" fillId="40" borderId="0"/>
    <xf numFmtId="169" fontId="15" fillId="0" borderId="0">
      <alignment horizontal="left" wrapText="1"/>
    </xf>
    <xf numFmtId="170" fontId="15" fillId="0" borderId="0">
      <alignment horizontal="left" wrapText="1"/>
    </xf>
    <xf numFmtId="40" fontId="38" fillId="0" borderId="0" applyBorder="0">
      <alignment horizontal="right"/>
    </xf>
    <xf numFmtId="41" fontId="14" fillId="17" borderId="0">
      <alignment horizontal="left"/>
    </xf>
    <xf numFmtId="177" fontId="39" fillId="17" borderId="0">
      <alignment horizontal="left" vertical="center"/>
    </xf>
    <xf numFmtId="0" fontId="13" fillId="17" borderId="0">
      <alignment horizontal="left" wrapText="1"/>
    </xf>
    <xf numFmtId="0" fontId="40" fillId="0" borderId="0">
      <alignment horizontal="left" vertical="center"/>
    </xf>
    <xf numFmtId="0" fontId="23" fillId="0" borderId="15"/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9" fontId="7" fillId="0" borderId="0" applyFont="0" applyFill="0" applyBorder="0" applyAlignment="0" applyProtection="0"/>
    <xf numFmtId="169" fontId="7" fillId="0" borderId="0">
      <alignment horizontal="left" wrapText="1"/>
    </xf>
    <xf numFmtId="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1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41" fontId="5" fillId="0" borderId="0" applyFont="0" applyFill="0" applyBorder="0" applyAlignment="0" applyProtection="0"/>
    <xf numFmtId="0" fontId="5" fillId="0" borderId="0"/>
    <xf numFmtId="41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7" fillId="0" borderId="0">
      <alignment horizontal="left" wrapText="1"/>
    </xf>
    <xf numFmtId="169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41" fontId="7" fillId="13" borderId="0"/>
    <xf numFmtId="41" fontId="7" fillId="13" borderId="0"/>
    <xf numFmtId="41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wrapText="1"/>
    </xf>
    <xf numFmtId="43" fontId="7" fillId="0" borderId="0" applyFont="0" applyFill="0" applyBorder="0" applyAlignment="0" applyProtection="0">
      <alignment wrapText="1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5" fillId="0" borderId="0" applyFont="0" applyFill="0" applyBorder="0" applyAlignment="0" applyProtection="0"/>
    <xf numFmtId="169" fontId="7" fillId="0" borderId="0"/>
    <xf numFmtId="169" fontId="7" fillId="0" borderId="0"/>
    <xf numFmtId="0" fontId="11" fillId="13" borderId="0"/>
    <xf numFmtId="39" fontId="11" fillId="0" borderId="0" applyFill="0" applyBorder="0" applyAlignment="0" applyProtection="0"/>
    <xf numFmtId="0" fontId="18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wrapText="1"/>
    </xf>
    <xf numFmtId="0" fontId="7" fillId="0" borderId="0">
      <alignment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0" fontId="5" fillId="0" borderId="0"/>
    <xf numFmtId="39" fontId="11" fillId="0" borderId="0" applyFill="0" applyBorder="0" applyAlignment="0" applyProtection="0"/>
    <xf numFmtId="0" fontId="5" fillId="0" borderId="0"/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0" fontId="5" fillId="0" borderId="0"/>
    <xf numFmtId="0" fontId="5" fillId="0" borderId="0"/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7" fillId="0" borderId="0">
      <alignment horizontal="left" wrapText="1"/>
    </xf>
    <xf numFmtId="0" fontId="5" fillId="0" borderId="0"/>
    <xf numFmtId="0" fontId="5" fillId="0" borderId="0"/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0" fontId="5" fillId="0" borderId="0"/>
    <xf numFmtId="0" fontId="5" fillId="0" borderId="0"/>
    <xf numFmtId="169" fontId="7" fillId="0" borderId="0">
      <alignment horizontal="left" wrapText="1"/>
    </xf>
    <xf numFmtId="0" fontId="5" fillId="0" borderId="0"/>
    <xf numFmtId="0" fontId="5" fillId="0" borderId="0"/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7" fillId="0" borderId="0">
      <alignment horizontal="left" wrapText="1"/>
    </xf>
    <xf numFmtId="174" fontId="7" fillId="0" borderId="0">
      <alignment horizontal="left" wrapText="1"/>
    </xf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18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41" fontId="7" fillId="20" borderId="4"/>
    <xf numFmtId="41" fontId="7" fillId="20" borderId="4"/>
    <xf numFmtId="0" fontId="18" fillId="0" borderId="0" applyNumberFormat="0" applyFont="0" applyFill="0" applyBorder="0" applyAlignment="0" applyProtection="0">
      <alignment horizontal="left"/>
    </xf>
    <xf numFmtId="15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18" fillId="21" borderId="0" applyNumberFormat="0" applyFont="0" applyBorder="0" applyAlignment="0" applyProtection="0"/>
    <xf numFmtId="42" fontId="7" fillId="17" borderId="0"/>
    <xf numFmtId="42" fontId="7" fillId="17" borderId="0"/>
    <xf numFmtId="42" fontId="7" fillId="17" borderId="10">
      <alignment vertical="center"/>
    </xf>
    <xf numFmtId="42" fontId="7" fillId="17" borderId="10">
      <alignment vertical="center"/>
    </xf>
    <xf numFmtId="0" fontId="13" fillId="17" borderId="11" applyNumberFormat="0">
      <alignment horizontal="center" vertical="center" wrapText="1"/>
    </xf>
    <xf numFmtId="10" fontId="7" fillId="17" borderId="0"/>
    <xf numFmtId="10" fontId="7" fillId="17" borderId="0"/>
    <xf numFmtId="175" fontId="7" fillId="17" borderId="0"/>
    <xf numFmtId="175" fontId="7" fillId="17" borderId="0"/>
    <xf numFmtId="165" fontId="12" fillId="0" borderId="0" applyBorder="0" applyAlignment="0"/>
    <xf numFmtId="42" fontId="7" fillId="17" borderId="12">
      <alignment horizontal="left"/>
    </xf>
    <xf numFmtId="42" fontId="7" fillId="17" borderId="12">
      <alignment horizontal="left"/>
    </xf>
    <xf numFmtId="176" fontId="7" fillId="0" borderId="0" applyFont="0" applyFill="0" applyAlignment="0">
      <alignment horizontal="right"/>
    </xf>
    <xf numFmtId="176" fontId="7" fillId="0" borderId="0" applyFont="0" applyFill="0" applyAlignment="0">
      <alignment horizontal="right"/>
    </xf>
    <xf numFmtId="0" fontId="7" fillId="22" borderId="8" applyNumberFormat="0" applyProtection="0">
      <alignment horizontal="left" vertical="center" indent="1"/>
    </xf>
    <xf numFmtId="0" fontId="7" fillId="22" borderId="8" applyNumberFormat="0" applyProtection="0">
      <alignment horizontal="left" vertical="center" indent="1"/>
    </xf>
    <xf numFmtId="0" fontId="7" fillId="22" borderId="8" applyNumberFormat="0" applyProtection="0">
      <alignment horizontal="left" vertical="center" indent="1"/>
    </xf>
    <xf numFmtId="0" fontId="7" fillId="22" borderId="8" applyNumberFormat="0" applyProtection="0">
      <alignment horizontal="left" vertical="center" indent="1"/>
    </xf>
    <xf numFmtId="4" fontId="34" fillId="33" borderId="8" applyNumberFormat="0" applyProtection="0">
      <alignment horizontal="left" vertical="center" indent="1"/>
    </xf>
    <xf numFmtId="4" fontId="34" fillId="35" borderId="8" applyNumberFormat="0" applyProtection="0">
      <alignment horizontal="left" vertical="center" indent="1"/>
    </xf>
    <xf numFmtId="0" fontId="7" fillId="35" borderId="8" applyNumberFormat="0" applyProtection="0">
      <alignment horizontal="left" vertical="center" indent="1"/>
    </xf>
    <xf numFmtId="0" fontId="7" fillId="35" borderId="8" applyNumberFormat="0" applyProtection="0">
      <alignment horizontal="left" vertical="center" indent="1"/>
    </xf>
    <xf numFmtId="0" fontId="7" fillId="35" borderId="8" applyNumberFormat="0" applyProtection="0">
      <alignment horizontal="left" vertical="center" indent="1"/>
    </xf>
    <xf numFmtId="0" fontId="7" fillId="35" borderId="8" applyNumberFormat="0" applyProtection="0">
      <alignment horizontal="left" vertical="center" indent="1"/>
    </xf>
    <xf numFmtId="0" fontId="7" fillId="36" borderId="8" applyNumberFormat="0" applyProtection="0">
      <alignment horizontal="left" vertical="center" indent="1"/>
    </xf>
    <xf numFmtId="0" fontId="7" fillId="36" borderId="8" applyNumberFormat="0" applyProtection="0">
      <alignment horizontal="left" vertical="center" indent="1"/>
    </xf>
    <xf numFmtId="0" fontId="7" fillId="36" borderId="8" applyNumberFormat="0" applyProtection="0">
      <alignment horizontal="left" vertical="center" indent="1"/>
    </xf>
    <xf numFmtId="0" fontId="7" fillId="36" borderId="8" applyNumberFormat="0" applyProtection="0">
      <alignment horizontal="left" vertical="center" indent="1"/>
    </xf>
    <xf numFmtId="0" fontId="7" fillId="13" borderId="8" applyNumberFormat="0" applyProtection="0">
      <alignment horizontal="left" vertical="center" indent="1"/>
    </xf>
    <xf numFmtId="0" fontId="7" fillId="13" borderId="8" applyNumberFormat="0" applyProtection="0">
      <alignment horizontal="left" vertical="center" indent="1"/>
    </xf>
    <xf numFmtId="0" fontId="7" fillId="13" borderId="8" applyNumberFormat="0" applyProtection="0">
      <alignment horizontal="left" vertical="center" indent="1"/>
    </xf>
    <xf numFmtId="0" fontId="7" fillId="13" borderId="8" applyNumberFormat="0" applyProtection="0">
      <alignment horizontal="left" vertical="center" indent="1"/>
    </xf>
    <xf numFmtId="0" fontId="7" fillId="22" borderId="8" applyNumberFormat="0" applyProtection="0">
      <alignment horizontal="left" vertical="center" indent="1"/>
    </xf>
    <xf numFmtId="0" fontId="7" fillId="22" borderId="8" applyNumberFormat="0" applyProtection="0">
      <alignment horizontal="left" vertical="center" indent="1"/>
    </xf>
    <xf numFmtId="0" fontId="7" fillId="22" borderId="8" applyNumberFormat="0" applyProtection="0">
      <alignment horizontal="left" vertical="center" indent="1"/>
    </xf>
    <xf numFmtId="0" fontId="7" fillId="22" borderId="8" applyNumberFormat="0" applyProtection="0">
      <alignment horizontal="left" vertical="center" indent="1"/>
    </xf>
    <xf numFmtId="0" fontId="7" fillId="37" borderId="3" applyNumberFormat="0">
      <protection locked="0"/>
    </xf>
    <xf numFmtId="0" fontId="7" fillId="37" borderId="3" applyNumberFormat="0">
      <protection locked="0"/>
    </xf>
    <xf numFmtId="0" fontId="7" fillId="22" borderId="8" applyNumberFormat="0" applyProtection="0">
      <alignment horizontal="left" vertical="center" indent="1"/>
    </xf>
    <xf numFmtId="0" fontId="7" fillId="22" borderId="8" applyNumberFormat="0" applyProtection="0">
      <alignment horizontal="left" vertical="center" indent="1"/>
    </xf>
    <xf numFmtId="0" fontId="7" fillId="22" borderId="8" applyNumberFormat="0" applyProtection="0">
      <alignment horizontal="left" vertical="center" indent="1"/>
    </xf>
    <xf numFmtId="0" fontId="7" fillId="22" borderId="8" applyNumberFormat="0" applyProtection="0">
      <alignment horizontal="left" vertical="center" indent="1"/>
    </xf>
    <xf numFmtId="39" fontId="7" fillId="39" borderId="0"/>
    <xf numFmtId="39" fontId="7" fillId="39" borderId="0"/>
    <xf numFmtId="170" fontId="7" fillId="0" borderId="0">
      <alignment horizontal="left" wrapText="1"/>
    </xf>
    <xf numFmtId="170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0" fontId="13" fillId="17" borderId="0">
      <alignment horizontal="left" wrapText="1"/>
    </xf>
    <xf numFmtId="0" fontId="58" fillId="0" borderId="0"/>
    <xf numFmtId="0" fontId="5" fillId="0" borderId="0"/>
    <xf numFmtId="0" fontId="5" fillId="0" borderId="0"/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78" fontId="76" fillId="0" borderId="0">
      <alignment horizontal="left"/>
    </xf>
    <xf numFmtId="179" fontId="77" fillId="0" borderId="0">
      <alignment horizontal="left"/>
    </xf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32" fillId="72" borderId="0" applyNumberFormat="0" applyBorder="0" applyAlignment="0" applyProtection="0"/>
    <xf numFmtId="0" fontId="5" fillId="49" borderId="0" applyNumberFormat="0" applyBorder="0" applyAlignment="0" applyProtection="0"/>
    <xf numFmtId="0" fontId="32" fillId="72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32" fillId="73" borderId="0" applyNumberFormat="0" applyBorder="0" applyAlignment="0" applyProtection="0"/>
    <xf numFmtId="0" fontId="5" fillId="53" borderId="0" applyNumberFormat="0" applyBorder="0" applyAlignment="0" applyProtection="0"/>
    <xf numFmtId="0" fontId="32" fillId="7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32" fillId="74" borderId="0" applyNumberFormat="0" applyBorder="0" applyAlignment="0" applyProtection="0"/>
    <xf numFmtId="0" fontId="5" fillId="57" borderId="0" applyNumberFormat="0" applyBorder="0" applyAlignment="0" applyProtection="0"/>
    <xf numFmtId="0" fontId="32" fillId="74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32" fillId="75" borderId="0" applyNumberFormat="0" applyBorder="0" applyAlignment="0" applyProtection="0"/>
    <xf numFmtId="0" fontId="5" fillId="61" borderId="0" applyNumberFormat="0" applyBorder="0" applyAlignment="0" applyProtection="0"/>
    <xf numFmtId="0" fontId="32" fillId="75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32" fillId="76" borderId="0" applyNumberFormat="0" applyBorder="0" applyAlignment="0" applyProtection="0"/>
    <xf numFmtId="0" fontId="5" fillId="65" borderId="0" applyNumberFormat="0" applyBorder="0" applyAlignment="0" applyProtection="0"/>
    <xf numFmtId="0" fontId="32" fillId="76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32" fillId="77" borderId="0" applyNumberFormat="0" applyBorder="0" applyAlignment="0" applyProtection="0"/>
    <xf numFmtId="0" fontId="5" fillId="69" borderId="0" applyNumberFormat="0" applyBorder="0" applyAlignment="0" applyProtection="0"/>
    <xf numFmtId="0" fontId="32" fillId="77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32" fillId="78" borderId="0" applyNumberFormat="0" applyBorder="0" applyAlignment="0" applyProtection="0"/>
    <xf numFmtId="0" fontId="5" fillId="50" borderId="0" applyNumberFormat="0" applyBorder="0" applyAlignment="0" applyProtection="0"/>
    <xf numFmtId="0" fontId="32" fillId="78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32" fillId="79" borderId="0" applyNumberFormat="0" applyBorder="0" applyAlignment="0" applyProtection="0"/>
    <xf numFmtId="0" fontId="5" fillId="54" borderId="0" applyNumberFormat="0" applyBorder="0" applyAlignment="0" applyProtection="0"/>
    <xf numFmtId="0" fontId="32" fillId="79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32" fillId="80" borderId="0" applyNumberFormat="0" applyBorder="0" applyAlignment="0" applyProtection="0"/>
    <xf numFmtId="0" fontId="5" fillId="58" borderId="0" applyNumberFormat="0" applyBorder="0" applyAlignment="0" applyProtection="0"/>
    <xf numFmtId="0" fontId="32" fillId="80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32" fillId="75" borderId="0" applyNumberFormat="0" applyBorder="0" applyAlignment="0" applyProtection="0"/>
    <xf numFmtId="0" fontId="5" fillId="62" borderId="0" applyNumberFormat="0" applyBorder="0" applyAlignment="0" applyProtection="0"/>
    <xf numFmtId="0" fontId="32" fillId="75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32" fillId="78" borderId="0" applyNumberFormat="0" applyBorder="0" applyAlignment="0" applyProtection="0"/>
    <xf numFmtId="0" fontId="5" fillId="66" borderId="0" applyNumberFormat="0" applyBorder="0" applyAlignment="0" applyProtection="0"/>
    <xf numFmtId="0" fontId="32" fillId="78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32" fillId="81" borderId="0" applyNumberFormat="0" applyBorder="0" applyAlignment="0" applyProtection="0"/>
    <xf numFmtId="0" fontId="5" fillId="70" borderId="0" applyNumberFormat="0" applyBorder="0" applyAlignment="0" applyProtection="0"/>
    <xf numFmtId="0" fontId="32" fillId="81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63" borderId="0" applyNumberFormat="0" applyBorder="0" applyAlignment="0" applyProtection="0"/>
    <xf numFmtId="0" fontId="74" fillId="63" borderId="0" applyNumberFormat="0" applyBorder="0" applyAlignment="0" applyProtection="0"/>
    <xf numFmtId="0" fontId="74" fillId="63" borderId="0" applyNumberFormat="0" applyBorder="0" applyAlignment="0" applyProtection="0"/>
    <xf numFmtId="0" fontId="74" fillId="63" borderId="0" applyNumberFormat="0" applyBorder="0" applyAlignment="0" applyProtection="0"/>
    <xf numFmtId="0" fontId="74" fillId="63" borderId="0" applyNumberFormat="0" applyBorder="0" applyAlignment="0" applyProtection="0"/>
    <xf numFmtId="0" fontId="74" fillId="63" borderId="0" applyNumberFormat="0" applyBorder="0" applyAlignment="0" applyProtection="0"/>
    <xf numFmtId="0" fontId="74" fillId="63" borderId="0" applyNumberFormat="0" applyBorder="0" applyAlignment="0" applyProtection="0"/>
    <xf numFmtId="0" fontId="74" fillId="63" borderId="0" applyNumberFormat="0" applyBorder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77" fillId="0" borderId="0" applyFont="0" applyFill="0" applyBorder="0" applyAlignment="0" applyProtection="0">
      <alignment horizontal="right"/>
    </xf>
    <xf numFmtId="0" fontId="68" fillId="45" borderId="20" applyNumberFormat="0" applyAlignment="0" applyProtection="0"/>
    <xf numFmtId="0" fontId="68" fillId="45" borderId="20" applyNumberFormat="0" applyAlignment="0" applyProtection="0"/>
    <xf numFmtId="0" fontId="68" fillId="45" borderId="20" applyNumberFormat="0" applyAlignment="0" applyProtection="0"/>
    <xf numFmtId="0" fontId="68" fillId="45" borderId="20" applyNumberFormat="0" applyAlignment="0" applyProtection="0"/>
    <xf numFmtId="0" fontId="68" fillId="45" borderId="20" applyNumberFormat="0" applyAlignment="0" applyProtection="0"/>
    <xf numFmtId="0" fontId="68" fillId="45" borderId="20" applyNumberFormat="0" applyAlignment="0" applyProtection="0"/>
    <xf numFmtId="0" fontId="68" fillId="45" borderId="20" applyNumberFormat="0" applyAlignment="0" applyProtection="0"/>
    <xf numFmtId="0" fontId="68" fillId="45" borderId="20" applyNumberFormat="0" applyAlignment="0" applyProtection="0"/>
    <xf numFmtId="0" fontId="70" fillId="46" borderId="23" applyNumberFormat="0" applyAlignment="0" applyProtection="0"/>
    <xf numFmtId="0" fontId="70" fillId="46" borderId="23" applyNumberFormat="0" applyAlignment="0" applyProtection="0"/>
    <xf numFmtId="0" fontId="70" fillId="46" borderId="23" applyNumberFormat="0" applyAlignment="0" applyProtection="0"/>
    <xf numFmtId="0" fontId="70" fillId="46" borderId="23" applyNumberFormat="0" applyAlignment="0" applyProtection="0"/>
    <xf numFmtId="0" fontId="70" fillId="46" borderId="23" applyNumberFormat="0" applyAlignment="0" applyProtection="0"/>
    <xf numFmtId="0" fontId="70" fillId="46" borderId="23" applyNumberFormat="0" applyAlignment="0" applyProtection="0"/>
    <xf numFmtId="0" fontId="70" fillId="46" borderId="23" applyNumberFormat="0" applyAlignment="0" applyProtection="0"/>
    <xf numFmtId="0" fontId="70" fillId="46" borderId="23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180" fontId="78" fillId="0" borderId="0" applyNumberFormat="0" applyFill="0" applyBorder="0" applyProtection="0">
      <alignment horizontal="right"/>
    </xf>
    <xf numFmtId="14" fontId="13" fillId="82" borderId="9">
      <alignment horizontal="center" vertical="center" wrapText="1"/>
    </xf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181" fontId="79" fillId="0" borderId="0"/>
    <xf numFmtId="0" fontId="32" fillId="0" borderId="0"/>
    <xf numFmtId="0" fontId="32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32" fillId="0" borderId="0"/>
    <xf numFmtId="0" fontId="3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47" borderId="24" applyNumberFormat="0" applyFont="0" applyAlignment="0" applyProtection="0"/>
    <xf numFmtId="0" fontId="32" fillId="19" borderId="7" applyNumberFormat="0" applyFont="0" applyAlignment="0" applyProtection="0"/>
    <xf numFmtId="0" fontId="5" fillId="47" borderId="24" applyNumberFormat="0" applyFont="0" applyAlignment="0" applyProtection="0"/>
    <xf numFmtId="0" fontId="32" fillId="19" borderId="7" applyNumberFormat="0" applyFont="0" applyAlignment="0" applyProtection="0"/>
    <xf numFmtId="0" fontId="5" fillId="47" borderId="24" applyNumberFormat="0" applyFont="0" applyAlignment="0" applyProtection="0"/>
    <xf numFmtId="0" fontId="32" fillId="19" borderId="7" applyNumberFormat="0" applyFont="0" applyAlignment="0" applyProtection="0"/>
    <xf numFmtId="0" fontId="5" fillId="47" borderId="24" applyNumberFormat="0" applyFont="0" applyAlignment="0" applyProtection="0"/>
    <xf numFmtId="0" fontId="5" fillId="47" borderId="24" applyNumberFormat="0" applyFont="0" applyAlignment="0" applyProtection="0"/>
    <xf numFmtId="0" fontId="5" fillId="47" borderId="24" applyNumberFormat="0" applyFont="0" applyAlignment="0" applyProtection="0"/>
    <xf numFmtId="0" fontId="5" fillId="47" borderId="24" applyNumberFormat="0" applyFont="0" applyAlignment="0" applyProtection="0"/>
    <xf numFmtId="0" fontId="5" fillId="47" borderId="24" applyNumberFormat="0" applyFont="0" applyAlignment="0" applyProtection="0"/>
    <xf numFmtId="0" fontId="5" fillId="47" borderId="24" applyNumberFormat="0" applyFont="0" applyAlignment="0" applyProtection="0"/>
    <xf numFmtId="0" fontId="5" fillId="47" borderId="24" applyNumberFormat="0" applyFont="0" applyAlignment="0" applyProtection="0"/>
    <xf numFmtId="0" fontId="32" fillId="47" borderId="24" applyNumberFormat="0" applyFont="0" applyAlignment="0" applyProtection="0"/>
    <xf numFmtId="0" fontId="32" fillId="47" borderId="24" applyNumberFormat="0" applyFont="0" applyAlignment="0" applyProtection="0"/>
    <xf numFmtId="0" fontId="32" fillId="47" borderId="24" applyNumberFormat="0" applyFont="0" applyAlignment="0" applyProtection="0"/>
    <xf numFmtId="0" fontId="5" fillId="47" borderId="24" applyNumberFormat="0" applyFont="0" applyAlignment="0" applyProtection="0"/>
    <xf numFmtId="0" fontId="32" fillId="19" borderId="7" applyNumberFormat="0" applyFont="0" applyAlignment="0" applyProtection="0"/>
    <xf numFmtId="0" fontId="5" fillId="47" borderId="24" applyNumberFormat="0" applyFont="0" applyAlignment="0" applyProtection="0"/>
    <xf numFmtId="0" fontId="32" fillId="19" borderId="7" applyNumberFormat="0" applyFont="0" applyAlignment="0" applyProtection="0"/>
    <xf numFmtId="0" fontId="5" fillId="47" borderId="24" applyNumberFormat="0" applyFont="0" applyAlignment="0" applyProtection="0"/>
    <xf numFmtId="0" fontId="32" fillId="19" borderId="7" applyNumberFormat="0" applyFont="0" applyAlignment="0" applyProtection="0"/>
    <xf numFmtId="0" fontId="5" fillId="47" borderId="24" applyNumberFormat="0" applyFont="0" applyAlignment="0" applyProtection="0"/>
    <xf numFmtId="0" fontId="32" fillId="19" borderId="7" applyNumberFormat="0" applyFont="0" applyAlignment="0" applyProtection="0"/>
    <xf numFmtId="0" fontId="5" fillId="47" borderId="24" applyNumberFormat="0" applyFont="0" applyAlignment="0" applyProtection="0"/>
    <xf numFmtId="0" fontId="32" fillId="19" borderId="7" applyNumberFormat="0" applyFont="0" applyAlignment="0" applyProtection="0"/>
    <xf numFmtId="0" fontId="67" fillId="45" borderId="21" applyNumberFormat="0" applyAlignment="0" applyProtection="0"/>
    <xf numFmtId="0" fontId="67" fillId="45" borderId="21" applyNumberFormat="0" applyAlignment="0" applyProtection="0"/>
    <xf numFmtId="0" fontId="67" fillId="45" borderId="21" applyNumberFormat="0" applyAlignment="0" applyProtection="0"/>
    <xf numFmtId="0" fontId="67" fillId="45" borderId="21" applyNumberFormat="0" applyAlignment="0" applyProtection="0"/>
    <xf numFmtId="0" fontId="67" fillId="45" borderId="21" applyNumberFormat="0" applyAlignment="0" applyProtection="0"/>
    <xf numFmtId="0" fontId="67" fillId="45" borderId="21" applyNumberFormat="0" applyAlignment="0" applyProtection="0"/>
    <xf numFmtId="0" fontId="67" fillId="45" borderId="21" applyNumberFormat="0" applyAlignment="0" applyProtection="0"/>
    <xf numFmtId="0" fontId="67" fillId="45" borderId="21" applyNumberFormat="0" applyAlignment="0" applyProtection="0"/>
    <xf numFmtId="182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46" fillId="83" borderId="26" applyNumberFormat="0" applyProtection="0">
      <alignment vertical="center"/>
    </xf>
    <xf numFmtId="4" fontId="80" fillId="18" borderId="26" applyNumberFormat="0" applyProtection="0">
      <alignment vertical="center"/>
    </xf>
    <xf numFmtId="4" fontId="46" fillId="18" borderId="26" applyNumberFormat="0" applyProtection="0">
      <alignment horizontal="left" vertical="center" indent="1"/>
    </xf>
    <xf numFmtId="0" fontId="46" fillId="18" borderId="26" applyNumberFormat="0" applyProtection="0">
      <alignment horizontal="left" vertical="top" indent="1"/>
    </xf>
    <xf numFmtId="4" fontId="34" fillId="73" borderId="26" applyNumberFormat="0" applyProtection="0">
      <alignment horizontal="right" vertical="center"/>
    </xf>
    <xf numFmtId="4" fontId="34" fillId="79" borderId="26" applyNumberFormat="0" applyProtection="0">
      <alignment horizontal="right" vertical="center"/>
    </xf>
    <xf numFmtId="4" fontId="34" fillId="84" borderId="26" applyNumberFormat="0" applyProtection="0">
      <alignment horizontal="right" vertical="center"/>
    </xf>
    <xf numFmtId="4" fontId="34" fillId="81" borderId="26" applyNumberFormat="0" applyProtection="0">
      <alignment horizontal="right" vertical="center"/>
    </xf>
    <xf numFmtId="4" fontId="34" fillId="85" borderId="26" applyNumberFormat="0" applyProtection="0">
      <alignment horizontal="right" vertical="center"/>
    </xf>
    <xf numFmtId="4" fontId="34" fillId="86" borderId="26" applyNumberFormat="0" applyProtection="0">
      <alignment horizontal="right" vertical="center"/>
    </xf>
    <xf numFmtId="4" fontId="34" fillId="87" borderId="26" applyNumberFormat="0" applyProtection="0">
      <alignment horizontal="right" vertical="center"/>
    </xf>
    <xf numFmtId="4" fontId="34" fillId="88" borderId="26" applyNumberFormat="0" applyProtection="0">
      <alignment horizontal="right" vertical="center"/>
    </xf>
    <xf numFmtId="4" fontId="34" fillId="80" borderId="26" applyNumberFormat="0" applyProtection="0">
      <alignment horizontal="right" vertical="center"/>
    </xf>
    <xf numFmtId="4" fontId="46" fillId="89" borderId="27" applyNumberFormat="0" applyProtection="0">
      <alignment horizontal="left" vertical="center" indent="1"/>
    </xf>
    <xf numFmtId="4" fontId="34" fillId="90" borderId="0" applyNumberFormat="0" applyProtection="0">
      <alignment horizontal="left" vertical="center" indent="1"/>
    </xf>
    <xf numFmtId="4" fontId="34" fillId="38" borderId="26" applyNumberFormat="0" applyProtection="0">
      <alignment vertical="center"/>
    </xf>
    <xf numFmtId="4" fontId="45" fillId="38" borderId="26" applyNumberFormat="0" applyProtection="0">
      <alignment vertical="center"/>
    </xf>
    <xf numFmtId="4" fontId="34" fillId="38" borderId="26" applyNumberFormat="0" applyProtection="0">
      <alignment horizontal="left" vertical="center" indent="1"/>
    </xf>
    <xf numFmtId="0" fontId="34" fillId="38" borderId="26" applyNumberFormat="0" applyProtection="0">
      <alignment horizontal="left" vertical="top" indent="1"/>
    </xf>
    <xf numFmtId="4" fontId="34" fillId="90" borderId="26" applyNumberFormat="0" applyProtection="0">
      <alignment horizontal="right" vertical="center"/>
    </xf>
    <xf numFmtId="4" fontId="45" fillId="90" borderId="26" applyNumberFormat="0" applyProtection="0">
      <alignment horizontal="right" vertical="center"/>
    </xf>
    <xf numFmtId="4" fontId="81" fillId="91" borderId="0" applyNumberFormat="0" applyProtection="0">
      <alignment horizontal="left" vertical="center" indent="1"/>
    </xf>
    <xf numFmtId="4" fontId="50" fillId="90" borderId="26" applyNumberFormat="0" applyProtection="0">
      <alignment horizontal="right" vertical="center"/>
    </xf>
    <xf numFmtId="0" fontId="82" fillId="0" borderId="0"/>
    <xf numFmtId="0" fontId="7" fillId="0" borderId="0" applyNumberFormat="0" applyBorder="0" applyAlignment="0"/>
    <xf numFmtId="0" fontId="83" fillId="0" borderId="0" applyFill="0" applyBorder="0" applyProtection="0">
      <alignment horizontal="left" vertical="top"/>
    </xf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84" fillId="0" borderId="0"/>
    <xf numFmtId="0" fontId="4" fillId="49" borderId="0" applyNumberFormat="0" applyBorder="0" applyAlignment="0" applyProtection="0"/>
    <xf numFmtId="0" fontId="4" fillId="53" borderId="0" applyNumberFormat="0" applyBorder="0" applyAlignment="0" applyProtection="0"/>
    <xf numFmtId="0" fontId="4" fillId="57" borderId="0" applyNumberFormat="0" applyBorder="0" applyAlignment="0" applyProtection="0"/>
    <xf numFmtId="0" fontId="4" fillId="61" borderId="0" applyNumberFormat="0" applyBorder="0" applyAlignment="0" applyProtection="0"/>
    <xf numFmtId="0" fontId="4" fillId="65" borderId="0" applyNumberFormat="0" applyBorder="0" applyAlignment="0" applyProtection="0"/>
    <xf numFmtId="0" fontId="4" fillId="69" borderId="0" applyNumberFormat="0" applyBorder="0" applyAlignment="0" applyProtection="0"/>
    <xf numFmtId="0" fontId="4" fillId="50" borderId="0" applyNumberFormat="0" applyBorder="0" applyAlignment="0" applyProtection="0"/>
    <xf numFmtId="0" fontId="4" fillId="54" borderId="0" applyNumberFormat="0" applyBorder="0" applyAlignment="0" applyProtection="0"/>
    <xf numFmtId="0" fontId="4" fillId="58" borderId="0" applyNumberFormat="0" applyBorder="0" applyAlignment="0" applyProtection="0"/>
    <xf numFmtId="0" fontId="4" fillId="62" borderId="0" applyNumberFormat="0" applyBorder="0" applyAlignment="0" applyProtection="0"/>
    <xf numFmtId="0" fontId="4" fillId="66" borderId="0" applyNumberFormat="0" applyBorder="0" applyAlignment="0" applyProtection="0"/>
    <xf numFmtId="0" fontId="4" fillId="70" borderId="0" applyNumberFormat="0" applyBorder="0" applyAlignment="0" applyProtection="0"/>
    <xf numFmtId="0" fontId="4" fillId="0" borderId="0"/>
    <xf numFmtId="0" fontId="4" fillId="47" borderId="24" applyNumberFormat="0" applyFont="0" applyAlignment="0" applyProtection="0"/>
    <xf numFmtId="4" fontId="80" fillId="83" borderId="26" applyNumberFormat="0" applyProtection="0">
      <alignment vertical="center"/>
    </xf>
    <xf numFmtId="4" fontId="46" fillId="83" borderId="26" applyNumberFormat="0" applyProtection="0">
      <alignment horizontal="left" vertical="center" indent="1"/>
    </xf>
    <xf numFmtId="0" fontId="46" fillId="83" borderId="26" applyNumberFormat="0" applyProtection="0">
      <alignment horizontal="left" vertical="top" indent="1"/>
    </xf>
    <xf numFmtId="4" fontId="46" fillId="92" borderId="0" applyNumberFormat="0" applyProtection="0">
      <alignment horizontal="left" vertical="center" indent="1"/>
    </xf>
    <xf numFmtId="4" fontId="47" fillId="93" borderId="0" applyNumberFormat="0" applyProtection="0">
      <alignment horizontal="left" vertical="center" indent="1"/>
    </xf>
    <xf numFmtId="4" fontId="34" fillId="92" borderId="0" applyNumberFormat="0" applyProtection="0">
      <alignment horizontal="left" vertical="center" indent="1"/>
    </xf>
    <xf numFmtId="4" fontId="34" fillId="19" borderId="26" applyNumberFormat="0" applyProtection="0">
      <alignment vertical="center"/>
    </xf>
    <xf numFmtId="4" fontId="45" fillId="19" borderId="26" applyNumberFormat="0" applyProtection="0">
      <alignment vertical="center"/>
    </xf>
    <xf numFmtId="4" fontId="34" fillId="19" borderId="26" applyNumberFormat="0" applyProtection="0">
      <alignment horizontal="left" vertical="center" indent="1"/>
    </xf>
    <xf numFmtId="0" fontId="34" fillId="19" borderId="26" applyNumberFormat="0" applyProtection="0">
      <alignment horizontal="left" vertical="top" indent="1"/>
    </xf>
    <xf numFmtId="0" fontId="4" fillId="0" borderId="0"/>
    <xf numFmtId="0" fontId="4" fillId="0" borderId="0"/>
    <xf numFmtId="0" fontId="59" fillId="0" borderId="0" applyNumberFormat="0" applyFill="0" applyBorder="0" applyAlignment="0" applyProtection="0"/>
    <xf numFmtId="0" fontId="85" fillId="0" borderId="17" applyNumberFormat="0" applyFill="0" applyAlignment="0" applyProtection="0"/>
    <xf numFmtId="0" fontId="86" fillId="0" borderId="18" applyNumberFormat="0" applyFill="0" applyAlignment="0" applyProtection="0"/>
    <xf numFmtId="0" fontId="87" fillId="0" borderId="19" applyNumberFormat="0" applyFill="0" applyAlignment="0" applyProtection="0"/>
    <xf numFmtId="0" fontId="87" fillId="0" borderId="0" applyNumberFormat="0" applyFill="0" applyBorder="0" applyAlignment="0" applyProtection="0"/>
    <xf numFmtId="0" fontId="88" fillId="41" borderId="0" applyNumberFormat="0" applyBorder="0" applyAlignment="0" applyProtection="0"/>
    <xf numFmtId="0" fontId="89" fillId="42" borderId="0" applyNumberFormat="0" applyBorder="0" applyAlignment="0" applyProtection="0"/>
    <xf numFmtId="0" fontId="90" fillId="43" borderId="0" applyNumberFormat="0" applyBorder="0" applyAlignment="0" applyProtection="0"/>
    <xf numFmtId="0" fontId="91" fillId="44" borderId="20" applyNumberFormat="0" applyAlignment="0" applyProtection="0"/>
    <xf numFmtId="0" fontId="92" fillId="45" borderId="21" applyNumberFormat="0" applyAlignment="0" applyProtection="0"/>
    <xf numFmtId="0" fontId="93" fillId="45" borderId="20" applyNumberFormat="0" applyAlignment="0" applyProtection="0"/>
    <xf numFmtId="0" fontId="94" fillId="0" borderId="22" applyNumberFormat="0" applyFill="0" applyAlignment="0" applyProtection="0"/>
    <xf numFmtId="0" fontId="95" fillId="46" borderId="23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5" applyNumberFormat="0" applyFill="0" applyAlignment="0" applyProtection="0"/>
    <xf numFmtId="0" fontId="99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99" fillId="51" borderId="0" applyNumberFormat="0" applyBorder="0" applyAlignment="0" applyProtection="0"/>
    <xf numFmtId="0" fontId="99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99" fillId="55" borderId="0" applyNumberFormat="0" applyBorder="0" applyAlignment="0" applyProtection="0"/>
    <xf numFmtId="0" fontId="99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58" borderId="0" applyNumberFormat="0" applyBorder="0" applyAlignment="0" applyProtection="0"/>
    <xf numFmtId="0" fontId="99" fillId="59" borderId="0" applyNumberFormat="0" applyBorder="0" applyAlignment="0" applyProtection="0"/>
    <xf numFmtId="0" fontId="99" fillId="60" borderId="0" applyNumberFormat="0" applyBorder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99" fillId="63" borderId="0" applyNumberFormat="0" applyBorder="0" applyAlignment="0" applyProtection="0"/>
    <xf numFmtId="0" fontId="99" fillId="64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99" fillId="67" borderId="0" applyNumberFormat="0" applyBorder="0" applyAlignment="0" applyProtection="0"/>
    <xf numFmtId="0" fontId="99" fillId="68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99" fillId="7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47" borderId="24" applyNumberFormat="0" applyFont="0" applyAlignment="0" applyProtection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06" fillId="0" borderId="0" applyFont="0" applyFill="0" applyBorder="0" applyAlignment="0" applyProtection="0"/>
    <xf numFmtId="9" fontId="106" fillId="0" borderId="0" applyFont="0" applyFill="0" applyBorder="0" applyAlignment="0" applyProtection="0"/>
    <xf numFmtId="0" fontId="107" fillId="94" borderId="28" applyNumberFormat="0" applyAlignment="0" applyProtection="0">
      <alignment horizontal="left" vertical="center" indent="1"/>
    </xf>
    <xf numFmtId="183" fontId="108" fillId="0" borderId="29" applyNumberFormat="0" applyProtection="0">
      <alignment horizontal="right" vertical="center"/>
    </xf>
    <xf numFmtId="183" fontId="107" fillId="0" borderId="30" applyNumberFormat="0" applyProtection="0">
      <alignment horizontal="right" vertical="center"/>
    </xf>
    <xf numFmtId="183" fontId="108" fillId="95" borderId="28" applyNumberFormat="0" applyAlignment="0" applyProtection="0">
      <alignment horizontal="left" vertical="center" indent="1"/>
    </xf>
    <xf numFmtId="0" fontId="109" fillId="96" borderId="30" applyNumberFormat="0" applyAlignment="0">
      <alignment horizontal="left" vertical="center" indent="1"/>
      <protection locked="0"/>
    </xf>
    <xf numFmtId="0" fontId="109" fillId="97" borderId="30" applyNumberFormat="0" applyAlignment="0" applyProtection="0">
      <alignment horizontal="left" vertical="center" indent="1"/>
    </xf>
    <xf numFmtId="183" fontId="108" fillId="98" borderId="29" applyNumberFormat="0" applyBorder="0">
      <alignment horizontal="right" vertical="center"/>
      <protection locked="0"/>
    </xf>
    <xf numFmtId="0" fontId="109" fillId="96" borderId="30" applyNumberFormat="0" applyAlignment="0">
      <alignment horizontal="left" vertical="center" indent="1"/>
      <protection locked="0"/>
    </xf>
    <xf numFmtId="183" fontId="107" fillId="97" borderId="30" applyNumberFormat="0" applyProtection="0">
      <alignment horizontal="right" vertical="center"/>
    </xf>
    <xf numFmtId="183" fontId="107" fillId="98" borderId="30" applyNumberFormat="0" applyBorder="0">
      <alignment horizontal="right" vertical="center"/>
      <protection locked="0"/>
    </xf>
    <xf numFmtId="183" fontId="110" fillId="99" borderId="31" applyNumberFormat="0" applyBorder="0" applyAlignment="0" applyProtection="0">
      <alignment horizontal="right" vertical="center" indent="1"/>
    </xf>
    <xf numFmtId="183" fontId="111" fillId="100" borderId="31" applyNumberFormat="0" applyBorder="0" applyAlignment="0" applyProtection="0">
      <alignment horizontal="right" vertical="center" indent="1"/>
    </xf>
    <xf numFmtId="183" fontId="111" fillId="101" borderId="31" applyNumberFormat="0" applyBorder="0" applyAlignment="0" applyProtection="0">
      <alignment horizontal="right" vertical="center" indent="1"/>
    </xf>
    <xf numFmtId="183" fontId="112" fillId="102" borderId="31" applyNumberFormat="0" applyBorder="0" applyAlignment="0" applyProtection="0">
      <alignment horizontal="right" vertical="center" indent="1"/>
    </xf>
    <xf numFmtId="183" fontId="112" fillId="103" borderId="31" applyNumberFormat="0" applyBorder="0" applyAlignment="0" applyProtection="0">
      <alignment horizontal="right" vertical="center" indent="1"/>
    </xf>
    <xf numFmtId="183" fontId="112" fillId="104" borderId="31" applyNumberFormat="0" applyBorder="0" applyAlignment="0" applyProtection="0">
      <alignment horizontal="right" vertical="center" indent="1"/>
    </xf>
    <xf numFmtId="183" fontId="113" fillId="105" borderId="31" applyNumberFormat="0" applyBorder="0" applyAlignment="0" applyProtection="0">
      <alignment horizontal="right" vertical="center" indent="1"/>
    </xf>
    <xf numFmtId="183" fontId="113" fillId="106" borderId="31" applyNumberFormat="0" applyBorder="0" applyAlignment="0" applyProtection="0">
      <alignment horizontal="right" vertical="center" indent="1"/>
    </xf>
    <xf numFmtId="183" fontId="113" fillId="107" borderId="31" applyNumberFormat="0" applyBorder="0" applyAlignment="0" applyProtection="0">
      <alignment horizontal="right" vertical="center" indent="1"/>
    </xf>
    <xf numFmtId="0" fontId="114" fillId="0" borderId="28" applyNumberFormat="0" applyFont="0" applyFill="0" applyAlignment="0" applyProtection="0"/>
    <xf numFmtId="183" fontId="115" fillId="95" borderId="0" applyNumberFormat="0" applyAlignment="0" applyProtection="0">
      <alignment horizontal="left" vertical="center" indent="1"/>
    </xf>
    <xf numFmtId="0" fontId="114" fillId="0" borderId="32" applyNumberFormat="0" applyFont="0" applyFill="0" applyAlignment="0" applyProtection="0"/>
    <xf numFmtId="183" fontId="108" fillId="0" borderId="29" applyNumberFormat="0" applyFill="0" applyBorder="0" applyAlignment="0" applyProtection="0">
      <alignment horizontal="right" vertical="center"/>
    </xf>
    <xf numFmtId="183" fontId="108" fillId="95" borderId="28" applyNumberFormat="0" applyAlignment="0" applyProtection="0">
      <alignment horizontal="left" vertical="center" indent="1"/>
    </xf>
    <xf numFmtId="0" fontId="107" fillId="94" borderId="30" applyNumberFormat="0" applyAlignment="0" applyProtection="0">
      <alignment horizontal="left" vertical="center" indent="1"/>
    </xf>
    <xf numFmtId="0" fontId="109" fillId="108" borderId="28" applyNumberFormat="0" applyAlignment="0" applyProtection="0">
      <alignment horizontal="left" vertical="center" indent="1"/>
    </xf>
    <xf numFmtId="0" fontId="109" fillId="109" borderId="28" applyNumberFormat="0" applyAlignment="0" applyProtection="0">
      <alignment horizontal="left" vertical="center" indent="1"/>
    </xf>
    <xf numFmtId="0" fontId="109" fillId="110" borderId="28" applyNumberFormat="0" applyAlignment="0" applyProtection="0">
      <alignment horizontal="left" vertical="center" indent="1"/>
    </xf>
    <xf numFmtId="0" fontId="109" fillId="98" borderId="28" applyNumberFormat="0" applyAlignment="0" applyProtection="0">
      <alignment horizontal="left" vertical="center" indent="1"/>
    </xf>
    <xf numFmtId="0" fontId="109" fillId="97" borderId="30" applyNumberFormat="0" applyAlignment="0" applyProtection="0">
      <alignment horizontal="left" vertical="center" indent="1"/>
    </xf>
    <xf numFmtId="0" fontId="116" fillId="0" borderId="33" applyNumberFormat="0" applyFill="0" applyBorder="0" applyAlignment="0" applyProtection="0"/>
    <xf numFmtId="0" fontId="117" fillId="0" borderId="33" applyNumberFormat="0" applyBorder="0" applyAlignment="0" applyProtection="0"/>
    <xf numFmtId="0" fontId="116" fillId="96" borderId="30" applyNumberFormat="0" applyAlignment="0">
      <alignment horizontal="left" vertical="center" indent="1"/>
      <protection locked="0"/>
    </xf>
    <xf numFmtId="0" fontId="116" fillId="96" borderId="30" applyNumberFormat="0" applyAlignment="0">
      <alignment horizontal="left" vertical="center" indent="1"/>
      <protection locked="0"/>
    </xf>
    <xf numFmtId="0" fontId="116" fillId="97" borderId="30" applyNumberFormat="0" applyAlignment="0" applyProtection="0">
      <alignment horizontal="left" vertical="center" indent="1"/>
    </xf>
    <xf numFmtId="183" fontId="118" fillId="97" borderId="30" applyNumberFormat="0" applyProtection="0">
      <alignment horizontal="right" vertical="center"/>
    </xf>
    <xf numFmtId="183" fontId="119" fillId="98" borderId="29" applyNumberFormat="0" applyBorder="0">
      <alignment horizontal="right" vertical="center"/>
      <protection locked="0"/>
    </xf>
    <xf numFmtId="183" fontId="118" fillId="98" borderId="30" applyNumberFormat="0" applyBorder="0">
      <alignment horizontal="right" vertical="center"/>
      <protection locked="0"/>
    </xf>
    <xf numFmtId="183" fontId="108" fillId="0" borderId="29" applyNumberFormat="0" applyFill="0" applyBorder="0" applyAlignment="0" applyProtection="0">
      <alignment horizontal="right" vertical="center"/>
    </xf>
    <xf numFmtId="43" fontId="1" fillId="0" borderId="0" applyFont="0" applyFill="0" applyBorder="0" applyAlignment="0" applyProtection="0"/>
    <xf numFmtId="0" fontId="1" fillId="0" borderId="0"/>
    <xf numFmtId="44" fontId="106" fillId="0" borderId="0" applyFont="0" applyFill="0" applyBorder="0" applyAlignment="0" applyProtection="0"/>
  </cellStyleXfs>
  <cellXfs count="136">
    <xf numFmtId="0" fontId="0" fillId="0" borderId="0" xfId="0" applyNumberFormat="1" applyAlignment="1"/>
    <xf numFmtId="0" fontId="8" fillId="0" borderId="0" xfId="0" applyNumberFormat="1" applyFont="1" applyFill="1" applyAlignment="1"/>
    <xf numFmtId="0" fontId="9" fillId="0" borderId="0" xfId="0" applyNumberFormat="1" applyFont="1" applyFill="1" applyAlignment="1"/>
    <xf numFmtId="0" fontId="10" fillId="0" borderId="0" xfId="0" applyNumberFormat="1" applyFont="1" applyFill="1" applyAlignment="1">
      <alignment horizontal="right"/>
    </xf>
    <xf numFmtId="0" fontId="10" fillId="0" borderId="0" xfId="0" applyNumberFormat="1" applyFont="1" applyFill="1" applyAlignment="1"/>
    <xf numFmtId="0" fontId="10" fillId="0" borderId="16" xfId="0" quotePrefix="1" applyNumberFormat="1" applyFont="1" applyFill="1" applyBorder="1" applyAlignment="1">
      <alignment horizontal="right"/>
    </xf>
    <xf numFmtId="3" fontId="10" fillId="0" borderId="0" xfId="47" applyNumberFormat="1" applyFont="1" applyFill="1" applyAlignment="1">
      <alignment horizontal="centerContinuous"/>
    </xf>
    <xf numFmtId="0" fontId="10" fillId="0" borderId="0" xfId="0" applyNumberFormat="1" applyFont="1" applyFill="1" applyAlignment="1" applyProtection="1">
      <protection locked="0"/>
    </xf>
    <xf numFmtId="3" fontId="10" fillId="0" borderId="0" xfId="47" applyNumberFormat="1" applyFont="1" applyFill="1" applyAlignment="1"/>
    <xf numFmtId="0" fontId="10" fillId="0" borderId="0" xfId="0" applyNumberFormat="1" applyFont="1" applyFill="1" applyAlignment="1" applyProtection="1">
      <alignment horizontal="center"/>
      <protection locked="0"/>
    </xf>
    <xf numFmtId="3" fontId="10" fillId="0" borderId="0" xfId="0" applyNumberFormat="1" applyFont="1" applyFill="1" applyAlignment="1">
      <alignment horizontal="center"/>
    </xf>
    <xf numFmtId="0" fontId="10" fillId="0" borderId="11" xfId="0" applyNumberFormat="1" applyFont="1" applyFill="1" applyBorder="1" applyAlignment="1" applyProtection="1">
      <alignment horizontal="center"/>
      <protection locked="0"/>
    </xf>
    <xf numFmtId="0" fontId="10" fillId="0" borderId="11" xfId="0" applyNumberFormat="1" applyFont="1" applyFill="1" applyBorder="1" applyAlignment="1" applyProtection="1">
      <protection locked="0"/>
    </xf>
    <xf numFmtId="3" fontId="10" fillId="0" borderId="11" xfId="47" applyNumberFormat="1" applyFont="1" applyFill="1" applyBorder="1" applyAlignment="1">
      <alignment horizontal="center"/>
    </xf>
    <xf numFmtId="3" fontId="9" fillId="0" borderId="0" xfId="47" applyNumberFormat="1" applyFont="1" applyFill="1" applyAlignment="1"/>
    <xf numFmtId="0" fontId="9" fillId="0" borderId="0" xfId="0" applyNumberFormat="1" applyFont="1" applyFill="1" applyAlignment="1">
      <alignment horizontal="center"/>
    </xf>
    <xf numFmtId="164" fontId="9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left"/>
    </xf>
    <xf numFmtId="0" fontId="9" fillId="0" borderId="0" xfId="0" quotePrefix="1" applyNumberFormat="1" applyFont="1" applyFill="1" applyAlignment="1">
      <alignment horizontal="left"/>
    </xf>
    <xf numFmtId="42" fontId="0" fillId="0" borderId="0" xfId="0" applyNumberFormat="1" applyAlignment="1"/>
    <xf numFmtId="0" fontId="57" fillId="0" borderId="0" xfId="0" applyNumberFormat="1" applyFont="1" applyFill="1" applyAlignment="1"/>
    <xf numFmtId="37" fontId="9" fillId="0" borderId="0" xfId="47" applyNumberFormat="1" applyFont="1" applyFill="1" applyAlignment="1"/>
    <xf numFmtId="44" fontId="0" fillId="0" borderId="0" xfId="0" applyNumberFormat="1" applyAlignment="1"/>
    <xf numFmtId="5" fontId="9" fillId="0" borderId="0" xfId="0" applyNumberFormat="1" applyFont="1" applyFill="1" applyAlignment="1" applyProtection="1">
      <protection locked="0"/>
    </xf>
    <xf numFmtId="0" fontId="57" fillId="0" borderId="0" xfId="0" applyNumberFormat="1" applyFont="1" applyFill="1" applyAlignment="1">
      <alignment horizontal="center"/>
    </xf>
    <xf numFmtId="42" fontId="9" fillId="0" borderId="0" xfId="0" applyNumberFormat="1" applyFont="1" applyFill="1" applyAlignment="1" applyProtection="1">
      <protection locked="0"/>
    </xf>
    <xf numFmtId="41" fontId="9" fillId="0" borderId="0" xfId="0" applyNumberFormat="1" applyFont="1" applyFill="1" applyAlignment="1" applyProtection="1">
      <protection locked="0"/>
    </xf>
    <xf numFmtId="41" fontId="9" fillId="0" borderId="11" xfId="47" applyNumberFormat="1" applyFont="1" applyFill="1" applyBorder="1" applyAlignment="1" applyProtection="1">
      <protection locked="0"/>
    </xf>
    <xf numFmtId="42" fontId="9" fillId="0" borderId="0" xfId="47" applyNumberFormat="1" applyFont="1" applyFill="1" applyAlignment="1" applyProtection="1">
      <protection locked="0"/>
    </xf>
    <xf numFmtId="41" fontId="9" fillId="0" borderId="0" xfId="47" applyNumberFormat="1" applyFont="1" applyFill="1" applyAlignment="1" applyProtection="1">
      <protection locked="0"/>
    </xf>
    <xf numFmtId="41" fontId="9" fillId="0" borderId="0" xfId="47" applyNumberFormat="1" applyFont="1" applyFill="1" applyAlignment="1"/>
    <xf numFmtId="41" fontId="9" fillId="0" borderId="0" xfId="47" applyNumberFormat="1" applyFont="1" applyFill="1" applyBorder="1" applyAlignment="1" applyProtection="1">
      <protection locked="0"/>
    </xf>
    <xf numFmtId="42" fontId="10" fillId="0" borderId="10" xfId="47" applyNumberFormat="1" applyFont="1" applyFill="1" applyBorder="1" applyAlignment="1"/>
    <xf numFmtId="41" fontId="100" fillId="0" borderId="0" xfId="1371" applyFont="1"/>
    <xf numFmtId="41" fontId="100" fillId="0" borderId="11" xfId="1371" applyFont="1" applyBorder="1"/>
    <xf numFmtId="41" fontId="104" fillId="0" borderId="0" xfId="0" applyNumberFormat="1" applyFont="1" applyAlignment="1"/>
    <xf numFmtId="0" fontId="105" fillId="0" borderId="0" xfId="0" applyNumberFormat="1" applyFont="1" applyAlignment="1"/>
    <xf numFmtId="0" fontId="100" fillId="0" borderId="0" xfId="1374" applyFont="1" applyFill="1"/>
    <xf numFmtId="0" fontId="101" fillId="0" borderId="0" xfId="1375" applyFont="1" applyFill="1"/>
    <xf numFmtId="0" fontId="1" fillId="0" borderId="0" xfId="1374" applyFill="1"/>
    <xf numFmtId="0" fontId="100" fillId="0" borderId="0" xfId="1375" applyFont="1" applyFill="1"/>
    <xf numFmtId="0" fontId="100" fillId="0" borderId="0" xfId="1375" applyFont="1" applyFill="1" applyAlignment="1">
      <alignment horizontal="right"/>
    </xf>
    <xf numFmtId="41" fontId="100" fillId="0" borderId="0" xfId="1376" applyFont="1" applyFill="1"/>
    <xf numFmtId="0" fontId="101" fillId="0" borderId="0" xfId="1375" applyFont="1" applyFill="1" applyAlignment="1">
      <alignment horizontal="right"/>
    </xf>
    <xf numFmtId="41" fontId="101" fillId="0" borderId="0" xfId="1376" applyFont="1" applyFill="1"/>
    <xf numFmtId="0" fontId="100" fillId="0" borderId="0" xfId="1374" applyFont="1" applyFill="1" applyBorder="1"/>
    <xf numFmtId="0" fontId="1" fillId="0" borderId="0" xfId="1374" applyFill="1" applyBorder="1"/>
    <xf numFmtId="42" fontId="9" fillId="0" borderId="2" xfId="47" applyNumberFormat="1" applyFont="1" applyFill="1" applyBorder="1" applyAlignment="1" applyProtection="1">
      <protection locked="0"/>
    </xf>
    <xf numFmtId="0" fontId="101" fillId="0" borderId="3" xfId="102" applyFont="1" applyFill="1" applyBorder="1" applyAlignment="1">
      <alignment horizontal="center" vertical="center" wrapText="1"/>
    </xf>
    <xf numFmtId="41" fontId="101" fillId="0" borderId="3" xfId="1378" applyFont="1" applyFill="1" applyBorder="1" applyAlignment="1">
      <alignment horizontal="center" vertical="center" wrapText="1"/>
    </xf>
    <xf numFmtId="169" fontId="0" fillId="0" borderId="0" xfId="0" applyFill="1" applyAlignment="1"/>
    <xf numFmtId="169" fontId="100" fillId="0" borderId="3" xfId="0" applyFont="1" applyFill="1" applyBorder="1" applyAlignment="1">
      <alignment horizontal="left"/>
    </xf>
    <xf numFmtId="169" fontId="100" fillId="0" borderId="3" xfId="0" applyFont="1" applyFill="1" applyBorder="1" applyAlignment="1">
      <alignment horizontal="left" indent="1"/>
    </xf>
    <xf numFmtId="41" fontId="100" fillId="0" borderId="3" xfId="1378" applyFont="1" applyFill="1" applyBorder="1"/>
    <xf numFmtId="169" fontId="100" fillId="0" borderId="0" xfId="0" applyFont="1" applyFill="1" applyAlignment="1"/>
    <xf numFmtId="169" fontId="71" fillId="0" borderId="0" xfId="0" applyFont="1" applyFill="1" applyAlignment="1"/>
    <xf numFmtId="41" fontId="102" fillId="0" borderId="3" xfId="1378" applyFont="1" applyFill="1" applyBorder="1"/>
    <xf numFmtId="169" fontId="103" fillId="0" borderId="0" xfId="0" applyFont="1" applyFill="1" applyAlignment="1"/>
    <xf numFmtId="41" fontId="100" fillId="0" borderId="0" xfId="1378" applyFont="1" applyFill="1"/>
    <xf numFmtId="0" fontId="100" fillId="0" borderId="0" xfId="102" applyFont="1" applyFill="1" applyBorder="1"/>
    <xf numFmtId="41" fontId="100" fillId="0" borderId="11" xfId="1378" applyFont="1" applyFill="1" applyBorder="1"/>
    <xf numFmtId="0" fontId="100" fillId="0" borderId="0" xfId="102" applyFont="1" applyFill="1"/>
    <xf numFmtId="169" fontId="100" fillId="0" borderId="11" xfId="0" applyFont="1" applyFill="1" applyBorder="1" applyAlignment="1"/>
    <xf numFmtId="9" fontId="100" fillId="0" borderId="11" xfId="0" applyNumberFormat="1" applyFont="1" applyFill="1" applyBorder="1" applyAlignment="1">
      <alignment horizontal="right"/>
    </xf>
    <xf numFmtId="41" fontId="100" fillId="0" borderId="0" xfId="1378" applyFont="1" applyFill="1" applyBorder="1"/>
    <xf numFmtId="41" fontId="100" fillId="0" borderId="0" xfId="1378" applyFont="1" applyFill="1" applyAlignment="1">
      <alignment horizontal="right"/>
    </xf>
    <xf numFmtId="165" fontId="100" fillId="0" borderId="0" xfId="0" applyNumberFormat="1" applyFont="1" applyFill="1" applyAlignment="1"/>
    <xf numFmtId="169" fontId="100" fillId="0" borderId="10" xfId="0" applyFont="1" applyFill="1" applyBorder="1" applyAlignment="1"/>
    <xf numFmtId="165" fontId="100" fillId="0" borderId="10" xfId="1378" applyNumberFormat="1" applyFont="1" applyFill="1" applyBorder="1"/>
    <xf numFmtId="9" fontId="100" fillId="0" borderId="11" xfId="1379" applyFont="1" applyFill="1" applyBorder="1"/>
    <xf numFmtId="184" fontId="108" fillId="0" borderId="29" xfId="1381" applyNumberFormat="1">
      <alignment horizontal="right" vertical="center"/>
    </xf>
    <xf numFmtId="0" fontId="107" fillId="94" borderId="28" xfId="1380" applyNumberFormat="1" applyBorder="1" applyAlignment="1"/>
    <xf numFmtId="0" fontId="107" fillId="94" borderId="34" xfId="1404" applyNumberFormat="1" applyBorder="1" applyAlignment="1"/>
    <xf numFmtId="184" fontId="107" fillId="0" borderId="34" xfId="1382" applyNumberFormat="1" applyBorder="1">
      <alignment horizontal="right" vertical="center"/>
    </xf>
    <xf numFmtId="184" fontId="107" fillId="0" borderId="37" xfId="1382" applyNumberFormat="1" applyBorder="1">
      <alignment horizontal="right" vertical="center"/>
    </xf>
    <xf numFmtId="184" fontId="107" fillId="0" borderId="38" xfId="1382" applyNumberFormat="1" applyBorder="1">
      <alignment horizontal="right" vertical="center"/>
    </xf>
    <xf numFmtId="0" fontId="107" fillId="94" borderId="38" xfId="1404" applyNumberFormat="1" applyBorder="1" applyAlignment="1"/>
    <xf numFmtId="0" fontId="107" fillId="94" borderId="28" xfId="1380" quotePrefix="1" applyNumberFormat="1" applyBorder="1" applyAlignment="1"/>
    <xf numFmtId="0" fontId="108" fillId="95" borderId="28" xfId="1403" quotePrefix="1" applyNumberFormat="1" applyBorder="1" applyAlignment="1"/>
    <xf numFmtId="0" fontId="107" fillId="94" borderId="36" xfId="1404" quotePrefix="1" applyNumberFormat="1" applyBorder="1" applyAlignment="1"/>
    <xf numFmtId="0" fontId="107" fillId="94" borderId="28" xfId="1380" quotePrefix="1" applyNumberFormat="1" applyAlignment="1"/>
    <xf numFmtId="0" fontId="108" fillId="95" borderId="28" xfId="1403" quotePrefix="1" applyNumberFormat="1" applyAlignment="1"/>
    <xf numFmtId="0" fontId="107" fillId="94" borderId="37" xfId="1404" quotePrefix="1" applyNumberFormat="1" applyBorder="1" applyAlignment="1"/>
    <xf numFmtId="0" fontId="108" fillId="95" borderId="28" xfId="1403" quotePrefix="1" applyNumberFormat="1" applyBorder="1" applyAlignment="1">
      <alignment horizontal="right"/>
    </xf>
    <xf numFmtId="0" fontId="107" fillId="94" borderId="38" xfId="1404" quotePrefix="1" applyNumberFormat="1" applyBorder="1" applyAlignment="1">
      <alignment horizontal="right"/>
    </xf>
    <xf numFmtId="0" fontId="107" fillId="94" borderId="35" xfId="1404" quotePrefix="1" applyNumberFormat="1" applyBorder="1" applyAlignment="1"/>
    <xf numFmtId="184" fontId="0" fillId="0" borderId="0" xfId="0" applyNumberFormat="1" applyAlignment="1"/>
    <xf numFmtId="169" fontId="0" fillId="0" borderId="3" xfId="0" applyFill="1" applyBorder="1" applyAlignment="1">
      <alignment horizontal="left"/>
    </xf>
    <xf numFmtId="169" fontId="0" fillId="0" borderId="3" xfId="0" applyFill="1" applyBorder="1" applyAlignment="1"/>
    <xf numFmtId="169" fontId="0" fillId="0" borderId="3" xfId="0" applyBorder="1" applyAlignment="1"/>
    <xf numFmtId="0" fontId="102" fillId="0" borderId="3" xfId="1375" applyFont="1" applyFill="1" applyBorder="1" applyAlignment="1">
      <alignment horizontal="left"/>
    </xf>
    <xf numFmtId="41" fontId="100" fillId="0" borderId="3" xfId="1376" applyFont="1" applyFill="1" applyBorder="1"/>
    <xf numFmtId="41" fontId="102" fillId="0" borderId="3" xfId="1376" applyFont="1" applyFill="1" applyBorder="1"/>
    <xf numFmtId="41" fontId="102" fillId="111" borderId="3" xfId="1376" applyFont="1" applyFill="1" applyBorder="1"/>
    <xf numFmtId="43" fontId="0" fillId="0" borderId="0" xfId="47" applyFont="1" applyFill="1" applyAlignment="1"/>
    <xf numFmtId="165" fontId="100" fillId="0" borderId="3" xfId="1378" applyNumberFormat="1" applyFont="1" applyFill="1" applyBorder="1"/>
    <xf numFmtId="165" fontId="100" fillId="112" borderId="0" xfId="1378" applyNumberFormat="1" applyFont="1" applyFill="1"/>
    <xf numFmtId="165" fontId="100" fillId="112" borderId="10" xfId="1378" applyNumberFormat="1" applyFont="1" applyFill="1" applyBorder="1"/>
    <xf numFmtId="0" fontId="101" fillId="0" borderId="39" xfId="102" applyFont="1" applyFill="1" applyBorder="1"/>
    <xf numFmtId="41" fontId="100" fillId="0" borderId="40" xfId="1378" applyFont="1" applyFill="1" applyBorder="1"/>
    <xf numFmtId="169" fontId="100" fillId="0" borderId="41" xfId="0" applyFont="1" applyFill="1" applyBorder="1" applyAlignment="1"/>
    <xf numFmtId="0" fontId="100" fillId="0" borderId="42" xfId="102" applyFont="1" applyFill="1" applyBorder="1"/>
    <xf numFmtId="169" fontId="100" fillId="0" borderId="43" xfId="0" applyFont="1" applyFill="1" applyBorder="1" applyAlignment="1"/>
    <xf numFmtId="10" fontId="100" fillId="0" borderId="43" xfId="1379" applyNumberFormat="1" applyFont="1" applyFill="1" applyBorder="1"/>
    <xf numFmtId="8" fontId="100" fillId="0" borderId="42" xfId="102" applyNumberFormat="1" applyFont="1" applyFill="1" applyBorder="1"/>
    <xf numFmtId="165" fontId="100" fillId="0" borderId="0" xfId="1378" applyNumberFormat="1" applyFont="1" applyFill="1" applyBorder="1"/>
    <xf numFmtId="0" fontId="100" fillId="0" borderId="46" xfId="102" applyFont="1" applyFill="1" applyBorder="1"/>
    <xf numFmtId="41" fontId="100" fillId="112" borderId="44" xfId="1378" applyFont="1" applyFill="1" applyBorder="1"/>
    <xf numFmtId="10" fontId="100" fillId="0" borderId="45" xfId="1379" applyNumberFormat="1" applyFont="1" applyFill="1" applyBorder="1"/>
    <xf numFmtId="0" fontId="101" fillId="0" borderId="0" xfId="102" applyFont="1"/>
    <xf numFmtId="169" fontId="0" fillId="0" borderId="0" xfId="0" applyAlignment="1">
      <alignment wrapText="1"/>
    </xf>
    <xf numFmtId="169" fontId="120" fillId="0" borderId="0" xfId="0" applyFont="1" applyAlignment="1"/>
    <xf numFmtId="169" fontId="0" fillId="0" borderId="0" xfId="0" applyAlignment="1"/>
    <xf numFmtId="165" fontId="0" fillId="0" borderId="11" xfId="47" applyNumberFormat="1" applyFont="1" applyBorder="1" applyAlignment="1">
      <alignment wrapText="1"/>
    </xf>
    <xf numFmtId="44" fontId="71" fillId="0" borderId="0" xfId="1421" applyFont="1" applyFill="1" applyAlignment="1"/>
    <xf numFmtId="10" fontId="71" fillId="0" borderId="43" xfId="1379" applyNumberFormat="1" applyFont="1" applyFill="1" applyBorder="1"/>
    <xf numFmtId="8" fontId="71" fillId="0" borderId="42" xfId="102" applyNumberFormat="1" applyFont="1" applyFill="1" applyBorder="1"/>
    <xf numFmtId="41" fontId="71" fillId="0" borderId="0" xfId="1378" applyFont="1" applyFill="1" applyBorder="1"/>
    <xf numFmtId="169" fontId="71" fillId="0" borderId="0" xfId="0" applyFont="1" applyFill="1" applyAlignment="1">
      <alignment horizontal="center"/>
    </xf>
    <xf numFmtId="169" fontId="13" fillId="0" borderId="11" xfId="0" applyFont="1" applyBorder="1" applyAlignment="1">
      <alignment horizontal="center" vertical="center"/>
    </xf>
    <xf numFmtId="169" fontId="13" fillId="0" borderId="11" xfId="0" applyFont="1" applyBorder="1" applyAlignment="1">
      <alignment horizontal="center" vertical="center" wrapText="1"/>
    </xf>
    <xf numFmtId="0" fontId="13" fillId="0" borderId="0" xfId="0" applyNumberFormat="1" applyFont="1" applyAlignment="1">
      <alignment horizontal="center"/>
    </xf>
    <xf numFmtId="0" fontId="13" fillId="0" borderId="11" xfId="0" applyNumberFormat="1" applyFont="1" applyBorder="1" applyAlignment="1">
      <alignment horizontal="center"/>
    </xf>
    <xf numFmtId="166" fontId="0" fillId="0" borderId="0" xfId="1421" applyNumberFormat="1" applyFont="1" applyAlignment="1">
      <alignment wrapText="1"/>
    </xf>
    <xf numFmtId="166" fontId="0" fillId="0" borderId="10" xfId="47" applyNumberFormat="1" applyFont="1" applyBorder="1" applyAlignment="1">
      <alignment wrapText="1"/>
    </xf>
    <xf numFmtId="169" fontId="0" fillId="0" borderId="0" xfId="0" applyAlignment="1">
      <alignment horizontal="left"/>
    </xf>
    <xf numFmtId="165" fontId="0" fillId="0" borderId="0" xfId="47" applyNumberFormat="1" applyFont="1" applyAlignment="1"/>
    <xf numFmtId="166" fontId="0" fillId="0" borderId="10" xfId="1421" applyNumberFormat="1" applyFont="1" applyBorder="1" applyAlignment="1"/>
    <xf numFmtId="17" fontId="0" fillId="0" borderId="0" xfId="0" applyNumberFormat="1" applyAlignment="1">
      <alignment horizontal="left"/>
    </xf>
    <xf numFmtId="9" fontId="0" fillId="0" borderId="0" xfId="0" applyNumberFormat="1" applyAlignment="1">
      <alignment horizontal="left"/>
    </xf>
    <xf numFmtId="165" fontId="13" fillId="0" borderId="0" xfId="47" applyNumberFormat="1" applyFont="1" applyBorder="1" applyAlignment="1">
      <alignment horizontal="center"/>
    </xf>
    <xf numFmtId="0" fontId="13" fillId="0" borderId="0" xfId="0" quotePrefix="1" applyNumberFormat="1" applyFont="1" applyAlignment="1"/>
    <xf numFmtId="166" fontId="7" fillId="0" borderId="0" xfId="1421" applyNumberFormat="1" applyFont="1" applyBorder="1" applyAlignment="1">
      <alignment horizontal="center"/>
    </xf>
    <xf numFmtId="0" fontId="10" fillId="0" borderId="0" xfId="0" applyNumberFormat="1" applyFont="1" applyFill="1" applyAlignment="1" applyProtection="1">
      <alignment horizontal="center"/>
      <protection locked="0"/>
    </xf>
    <xf numFmtId="0" fontId="10" fillId="0" borderId="0" xfId="0" applyNumberFormat="1" applyFont="1" applyFill="1" applyAlignment="1">
      <alignment horizontal="center"/>
    </xf>
    <xf numFmtId="9" fontId="101" fillId="0" borderId="3" xfId="1379" applyFont="1" applyFill="1" applyBorder="1" applyAlignment="1">
      <alignment horizontal="center" vertical="center" wrapText="1"/>
    </xf>
  </cellXfs>
  <cellStyles count="1422">
    <cellStyle name="_4.06E Pass Throughs" xfId="1"/>
    <cellStyle name="_4.06E Pass Throughs 2" xfId="234"/>
    <cellStyle name="_4.06E Pass Throughs 3" xfId="235"/>
    <cellStyle name="_4.13E Montana Energy Tax" xfId="2"/>
    <cellStyle name="_4.13E Montana Energy Tax 2" xfId="236"/>
    <cellStyle name="_4.13E Montana Energy Tax 3" xfId="237"/>
    <cellStyle name="_Book1" xfId="3"/>
    <cellStyle name="_Book1 (2)" xfId="4"/>
    <cellStyle name="_Book1 (2) 2" xfId="238"/>
    <cellStyle name="_Book1 (2) 3" xfId="239"/>
    <cellStyle name="_Book1 2" xfId="240"/>
    <cellStyle name="_Book1 3" xfId="241"/>
    <cellStyle name="_Book2" xfId="5"/>
    <cellStyle name="_Book2 2" xfId="242"/>
    <cellStyle name="_Book2 3" xfId="243"/>
    <cellStyle name="_Chelan Debt Forecast 12.19.05" xfId="6"/>
    <cellStyle name="_Chelan Debt Forecast 12.19.05 2" xfId="244"/>
    <cellStyle name="_Chelan Debt Forecast 12.19.05 3" xfId="245"/>
    <cellStyle name="_Costs not in AURORA 06GRC" xfId="7"/>
    <cellStyle name="_Costs not in AURORA 06GRC 2" xfId="246"/>
    <cellStyle name="_Costs not in AURORA 06GRC 3" xfId="247"/>
    <cellStyle name="_Costs not in AURORA 2006GRC 6.15.06" xfId="8"/>
    <cellStyle name="_Costs not in AURORA 2006GRC 6.15.06 2" xfId="248"/>
    <cellStyle name="_Costs not in AURORA 2006GRC 6.15.06 3" xfId="249"/>
    <cellStyle name="_Costs not in AURORA 2007 Rate Case" xfId="9"/>
    <cellStyle name="_Costs not in AURORA 2007 Rate Case 2" xfId="250"/>
    <cellStyle name="_Costs not in AURORA 2007 Rate Case 3" xfId="251"/>
    <cellStyle name="_Costs not in KWI3000 '06Budget" xfId="10"/>
    <cellStyle name="_Costs not in KWI3000 '06Budget 2" xfId="252"/>
    <cellStyle name="_Costs not in KWI3000 '06Budget 3" xfId="253"/>
    <cellStyle name="_DEM-WP (C) Power Cost 2006GRC Order" xfId="11"/>
    <cellStyle name="_DEM-WP (C) Power Cost 2006GRC Order 2" xfId="254"/>
    <cellStyle name="_DEM-WP (C) Power Cost 2006GRC Order 3" xfId="255"/>
    <cellStyle name="_DEM-WP Revised (HC) Wild Horse 2006GRC" xfId="12"/>
    <cellStyle name="_DEM-WP Revised (HC) Wild Horse 2006GRC 2" xfId="256"/>
    <cellStyle name="_DEM-WP Revised (HC) Wild Horse 2006GRC 3" xfId="257"/>
    <cellStyle name="_DEM-WP(C) Costs not in AURORA 2006GRC" xfId="13"/>
    <cellStyle name="_DEM-WP(C) Costs not in AURORA 2006GRC 2" xfId="258"/>
    <cellStyle name="_DEM-WP(C) Costs not in AURORA 2006GRC 3" xfId="259"/>
    <cellStyle name="_DEM-WP(C) Costs not in AURORA 2007GRC" xfId="14"/>
    <cellStyle name="_DEM-WP(C) Costs not in AURORA 2007GRC 2" xfId="260"/>
    <cellStyle name="_DEM-WP(C) Costs not in AURORA 2007GRC 3" xfId="261"/>
    <cellStyle name="_DEM-WP(C) Costs not in AURORA 2007PCORC-5.07Update" xfId="15"/>
    <cellStyle name="_DEM-WP(C) Costs not in AURORA 2007PCORC-5.07Update 2" xfId="262"/>
    <cellStyle name="_DEM-WP(C) Costs not in AURORA 2007PCORC-5.07Update 3" xfId="263"/>
    <cellStyle name="_DEM-WP(C) Sumas Proforma 11.5.07" xfId="16"/>
    <cellStyle name="_DEM-WP(C) Westside Hydro Data_051007" xfId="17"/>
    <cellStyle name="_DEM-WP(C) Westside Hydro Data_051007 2" xfId="264"/>
    <cellStyle name="_DEM-WP(C) Westside Hydro Data_051007 3" xfId="265"/>
    <cellStyle name="_Fuel Prices 4-14" xfId="18"/>
    <cellStyle name="_Fuel Prices 4-14 2" xfId="266"/>
    <cellStyle name="_Fuel Prices 4-14 3" xfId="267"/>
    <cellStyle name="_Power Cost Value Copy 11.30.05 gas 1.09.06 AURORA at 1.10.06" xfId="19"/>
    <cellStyle name="_Power Cost Value Copy 11.30.05 gas 1.09.06 AURORA at 1.10.06 2" xfId="268"/>
    <cellStyle name="_Power Cost Value Copy 11.30.05 gas 1.09.06 AURORA at 1.10.06 3" xfId="269"/>
    <cellStyle name="_Pro Forma Rev 07 GRC" xfId="491"/>
    <cellStyle name="_Recon to Darrin's 5.11.05 proforma" xfId="20"/>
    <cellStyle name="_Recon to Darrin's 5.11.05 proforma 2" xfId="270"/>
    <cellStyle name="_Recon to Darrin's 5.11.05 proforma 3" xfId="271"/>
    <cellStyle name="_Revenue" xfId="492"/>
    <cellStyle name="_Revenue_Data" xfId="493"/>
    <cellStyle name="_Revenue_Data_1" xfId="494"/>
    <cellStyle name="_Revenue_Data_Pro Forma Rev 09 GRC" xfId="495"/>
    <cellStyle name="_Revenue_Data_Pro Forma Rev 2010 GRC" xfId="496"/>
    <cellStyle name="_Revenue_Data_Pro Forma Rev 2010 GRC_Preliminary" xfId="497"/>
    <cellStyle name="_Revenue_Data_Revenue (Feb 09 - Jan 10)" xfId="498"/>
    <cellStyle name="_Revenue_Data_Revenue (Jan 09 - Dec 09)" xfId="499"/>
    <cellStyle name="_Revenue_Data_Revenue (Mar 09 - Feb 10)" xfId="500"/>
    <cellStyle name="_Revenue_Data_Volume Exhibit (Jan09 - Dec09)" xfId="501"/>
    <cellStyle name="_Revenue_Mins" xfId="502"/>
    <cellStyle name="_Revenue_Pro Forma Rev 07 GRC" xfId="503"/>
    <cellStyle name="_Revenue_Pro Forma Rev 08 GRC" xfId="504"/>
    <cellStyle name="_Revenue_Pro Forma Rev 09 GRC" xfId="505"/>
    <cellStyle name="_Revenue_Pro Forma Rev 2010 GRC" xfId="506"/>
    <cellStyle name="_Revenue_Pro Forma Rev 2010 GRC_Preliminary" xfId="507"/>
    <cellStyle name="_Revenue_Revenue (Feb 09 - Jan 10)" xfId="508"/>
    <cellStyle name="_Revenue_Revenue (Jan 09 - Dec 09)" xfId="509"/>
    <cellStyle name="_Revenue_Revenue (Mar 09 - Feb 10)" xfId="510"/>
    <cellStyle name="_Revenue_Sheet2" xfId="511"/>
    <cellStyle name="_Revenue_Therms Data" xfId="512"/>
    <cellStyle name="_Revenue_Therms Data Rerun" xfId="513"/>
    <cellStyle name="_Revenue_Volume Exhibit (Jan09 - Dec09)" xfId="514"/>
    <cellStyle name="_Tenaska Comparison" xfId="21"/>
    <cellStyle name="_Tenaska Comparison 2" xfId="272"/>
    <cellStyle name="_Tenaska Comparison 3" xfId="273"/>
    <cellStyle name="_Therms Data" xfId="515"/>
    <cellStyle name="_Therms Data_Pro Forma Rev 09 GRC" xfId="516"/>
    <cellStyle name="_Therms Data_Pro Forma Rev 2010 GRC" xfId="517"/>
    <cellStyle name="_Therms Data_Pro Forma Rev 2010 GRC_Preliminary" xfId="518"/>
    <cellStyle name="_Therms Data_Revenue (Feb 09 - Jan 10)" xfId="519"/>
    <cellStyle name="_Therms Data_Revenue (Jan 09 - Dec 09)" xfId="520"/>
    <cellStyle name="_Therms Data_Revenue (Mar 09 - Feb 10)" xfId="521"/>
    <cellStyle name="_Therms Data_Volume Exhibit (Jan09 - Dec09)" xfId="522"/>
    <cellStyle name="_Value Copy 11 30 05 gas 12 09 05 AURORA at 12 14 05" xfId="22"/>
    <cellStyle name="_Value Copy 11 30 05 gas 12 09 05 AURORA at 12 14 05 2" xfId="274"/>
    <cellStyle name="_Value Copy 11 30 05 gas 12 09 05 AURORA at 12 14 05 3" xfId="275"/>
    <cellStyle name="_VC 6.15.06 update on 06GRC power costs.xls Chart 1" xfId="23"/>
    <cellStyle name="_VC 6.15.06 update on 06GRC power costs.xls Chart 1 2" xfId="276"/>
    <cellStyle name="_VC 6.15.06 update on 06GRC power costs.xls Chart 1 3" xfId="277"/>
    <cellStyle name="_VC 6.15.06 update on 06GRC power costs.xls Chart 2" xfId="24"/>
    <cellStyle name="_VC 6.15.06 update on 06GRC power costs.xls Chart 2 2" xfId="278"/>
    <cellStyle name="_VC 6.15.06 update on 06GRC power costs.xls Chart 2 3" xfId="279"/>
    <cellStyle name="_VC 6.15.06 update on 06GRC power costs.xls Chart 3" xfId="25"/>
    <cellStyle name="_VC 6.15.06 update on 06GRC power costs.xls Chart 3 2" xfId="280"/>
    <cellStyle name="_VC 6.15.06 update on 06GRC power costs.xls Chart 3 3" xfId="281"/>
    <cellStyle name="0,0_x000d__x000a_NA_x000d__x000a_" xfId="26"/>
    <cellStyle name="0000" xfId="523"/>
    <cellStyle name="000000" xfId="524"/>
    <cellStyle name="20% - Accent1" xfId="1341" builtinId="30" customBuiltin="1"/>
    <cellStyle name="20% - Accent1 10" xfId="525"/>
    <cellStyle name="20% - Accent1 11" xfId="526"/>
    <cellStyle name="20% - Accent1 12" xfId="527"/>
    <cellStyle name="20% - Accent1 13" xfId="528"/>
    <cellStyle name="20% - Accent1 14" xfId="529"/>
    <cellStyle name="20% - Accent1 15" xfId="530"/>
    <cellStyle name="20% - Accent1 16" xfId="531"/>
    <cellStyle name="20% - Accent1 17" xfId="532"/>
    <cellStyle name="20% - Accent1 18" xfId="533"/>
    <cellStyle name="20% - Accent1 19" xfId="534"/>
    <cellStyle name="20% - Accent1 2" xfId="535"/>
    <cellStyle name="20% - Accent1 2 2" xfId="536"/>
    <cellStyle name="20% - Accent1 2 3" xfId="1298"/>
    <cellStyle name="20% - Accent1 3" xfId="537"/>
    <cellStyle name="20% - Accent1 3 2" xfId="538"/>
    <cellStyle name="20% - Accent1 4" xfId="539"/>
    <cellStyle name="20% - Accent1 5" xfId="540"/>
    <cellStyle name="20% - Accent1 6" xfId="541"/>
    <cellStyle name="20% - Accent1 7" xfId="542"/>
    <cellStyle name="20% - Accent1 8" xfId="543"/>
    <cellStyle name="20% - Accent1 9" xfId="544"/>
    <cellStyle name="20% - Accent2" xfId="1345" builtinId="34" customBuiltin="1"/>
    <cellStyle name="20% - Accent2 10" xfId="545"/>
    <cellStyle name="20% - Accent2 11" xfId="546"/>
    <cellStyle name="20% - Accent2 12" xfId="547"/>
    <cellStyle name="20% - Accent2 13" xfId="548"/>
    <cellStyle name="20% - Accent2 14" xfId="549"/>
    <cellStyle name="20% - Accent2 15" xfId="550"/>
    <cellStyle name="20% - Accent2 16" xfId="551"/>
    <cellStyle name="20% - Accent2 17" xfId="552"/>
    <cellStyle name="20% - Accent2 18" xfId="553"/>
    <cellStyle name="20% - Accent2 19" xfId="554"/>
    <cellStyle name="20% - Accent2 2" xfId="555"/>
    <cellStyle name="20% - Accent2 2 2" xfId="556"/>
    <cellStyle name="20% - Accent2 2 3" xfId="1299"/>
    <cellStyle name="20% - Accent2 3" xfId="557"/>
    <cellStyle name="20% - Accent2 3 2" xfId="558"/>
    <cellStyle name="20% - Accent2 4" xfId="559"/>
    <cellStyle name="20% - Accent2 5" xfId="560"/>
    <cellStyle name="20% - Accent2 6" xfId="561"/>
    <cellStyle name="20% - Accent2 7" xfId="562"/>
    <cellStyle name="20% - Accent2 8" xfId="563"/>
    <cellStyle name="20% - Accent2 9" xfId="564"/>
    <cellStyle name="20% - Accent3" xfId="1349" builtinId="38" customBuiltin="1"/>
    <cellStyle name="20% - Accent3 10" xfId="565"/>
    <cellStyle name="20% - Accent3 11" xfId="566"/>
    <cellStyle name="20% - Accent3 12" xfId="567"/>
    <cellStyle name="20% - Accent3 13" xfId="568"/>
    <cellStyle name="20% - Accent3 14" xfId="569"/>
    <cellStyle name="20% - Accent3 15" xfId="570"/>
    <cellStyle name="20% - Accent3 16" xfId="571"/>
    <cellStyle name="20% - Accent3 17" xfId="572"/>
    <cellStyle name="20% - Accent3 18" xfId="573"/>
    <cellStyle name="20% - Accent3 19" xfId="574"/>
    <cellStyle name="20% - Accent3 2" xfId="575"/>
    <cellStyle name="20% - Accent3 2 2" xfId="576"/>
    <cellStyle name="20% - Accent3 2 3" xfId="1300"/>
    <cellStyle name="20% - Accent3 3" xfId="577"/>
    <cellStyle name="20% - Accent3 3 2" xfId="578"/>
    <cellStyle name="20% - Accent3 4" xfId="579"/>
    <cellStyle name="20% - Accent3 5" xfId="580"/>
    <cellStyle name="20% - Accent3 6" xfId="581"/>
    <cellStyle name="20% - Accent3 7" xfId="582"/>
    <cellStyle name="20% - Accent3 8" xfId="583"/>
    <cellStyle name="20% - Accent3 9" xfId="584"/>
    <cellStyle name="20% - Accent4" xfId="1353" builtinId="42" customBuiltin="1"/>
    <cellStyle name="20% - Accent4 10" xfId="585"/>
    <cellStyle name="20% - Accent4 11" xfId="586"/>
    <cellStyle name="20% - Accent4 12" xfId="587"/>
    <cellStyle name="20% - Accent4 13" xfId="588"/>
    <cellStyle name="20% - Accent4 14" xfId="589"/>
    <cellStyle name="20% - Accent4 15" xfId="590"/>
    <cellStyle name="20% - Accent4 16" xfId="591"/>
    <cellStyle name="20% - Accent4 17" xfId="592"/>
    <cellStyle name="20% - Accent4 18" xfId="593"/>
    <cellStyle name="20% - Accent4 19" xfId="594"/>
    <cellStyle name="20% - Accent4 2" xfId="595"/>
    <cellStyle name="20% - Accent4 2 2" xfId="596"/>
    <cellStyle name="20% - Accent4 2 3" xfId="1301"/>
    <cellStyle name="20% - Accent4 3" xfId="597"/>
    <cellStyle name="20% - Accent4 3 2" xfId="598"/>
    <cellStyle name="20% - Accent4 4" xfId="599"/>
    <cellStyle name="20% - Accent4 5" xfId="600"/>
    <cellStyle name="20% - Accent4 6" xfId="601"/>
    <cellStyle name="20% - Accent4 7" xfId="602"/>
    <cellStyle name="20% - Accent4 8" xfId="603"/>
    <cellStyle name="20% - Accent4 9" xfId="604"/>
    <cellStyle name="20% - Accent5" xfId="1357" builtinId="46" customBuiltin="1"/>
    <cellStyle name="20% - Accent5 10" xfId="605"/>
    <cellStyle name="20% - Accent5 11" xfId="606"/>
    <cellStyle name="20% - Accent5 12" xfId="607"/>
    <cellStyle name="20% - Accent5 13" xfId="608"/>
    <cellStyle name="20% - Accent5 14" xfId="609"/>
    <cellStyle name="20% - Accent5 15" xfId="610"/>
    <cellStyle name="20% - Accent5 16" xfId="611"/>
    <cellStyle name="20% - Accent5 17" xfId="612"/>
    <cellStyle name="20% - Accent5 18" xfId="613"/>
    <cellStyle name="20% - Accent5 19" xfId="614"/>
    <cellStyle name="20% - Accent5 2" xfId="615"/>
    <cellStyle name="20% - Accent5 2 2" xfId="616"/>
    <cellStyle name="20% - Accent5 2 3" xfId="1302"/>
    <cellStyle name="20% - Accent5 3" xfId="617"/>
    <cellStyle name="20% - Accent5 3 2" xfId="618"/>
    <cellStyle name="20% - Accent5 4" xfId="619"/>
    <cellStyle name="20% - Accent5 5" xfId="620"/>
    <cellStyle name="20% - Accent5 6" xfId="621"/>
    <cellStyle name="20% - Accent5 7" xfId="622"/>
    <cellStyle name="20% - Accent5 8" xfId="623"/>
    <cellStyle name="20% - Accent5 9" xfId="624"/>
    <cellStyle name="20% - Accent6" xfId="1361" builtinId="50" customBuiltin="1"/>
    <cellStyle name="20% - Accent6 10" xfId="625"/>
    <cellStyle name="20% - Accent6 11" xfId="626"/>
    <cellStyle name="20% - Accent6 12" xfId="627"/>
    <cellStyle name="20% - Accent6 13" xfId="628"/>
    <cellStyle name="20% - Accent6 14" xfId="629"/>
    <cellStyle name="20% - Accent6 15" xfId="630"/>
    <cellStyle name="20% - Accent6 16" xfId="631"/>
    <cellStyle name="20% - Accent6 17" xfId="632"/>
    <cellStyle name="20% - Accent6 18" xfId="633"/>
    <cellStyle name="20% - Accent6 19" xfId="634"/>
    <cellStyle name="20% - Accent6 2" xfId="635"/>
    <cellStyle name="20% - Accent6 2 2" xfId="636"/>
    <cellStyle name="20% - Accent6 2 3" xfId="1303"/>
    <cellStyle name="20% - Accent6 3" xfId="637"/>
    <cellStyle name="20% - Accent6 3 2" xfId="638"/>
    <cellStyle name="20% - Accent6 4" xfId="639"/>
    <cellStyle name="20% - Accent6 5" xfId="640"/>
    <cellStyle name="20% - Accent6 6" xfId="641"/>
    <cellStyle name="20% - Accent6 7" xfId="642"/>
    <cellStyle name="20% - Accent6 8" xfId="643"/>
    <cellStyle name="20% - Accent6 9" xfId="644"/>
    <cellStyle name="40% - Accent1" xfId="1342" builtinId="31" customBuiltin="1"/>
    <cellStyle name="40% - Accent1 10" xfId="645"/>
    <cellStyle name="40% - Accent1 11" xfId="646"/>
    <cellStyle name="40% - Accent1 12" xfId="647"/>
    <cellStyle name="40% - Accent1 13" xfId="648"/>
    <cellStyle name="40% - Accent1 14" xfId="649"/>
    <cellStyle name="40% - Accent1 15" xfId="650"/>
    <cellStyle name="40% - Accent1 16" xfId="651"/>
    <cellStyle name="40% - Accent1 17" xfId="652"/>
    <cellStyle name="40% - Accent1 18" xfId="653"/>
    <cellStyle name="40% - Accent1 19" xfId="654"/>
    <cellStyle name="40% - Accent1 2" xfId="655"/>
    <cellStyle name="40% - Accent1 2 2" xfId="656"/>
    <cellStyle name="40% - Accent1 2 3" xfId="1304"/>
    <cellStyle name="40% - Accent1 3" xfId="657"/>
    <cellStyle name="40% - Accent1 3 2" xfId="658"/>
    <cellStyle name="40% - Accent1 4" xfId="659"/>
    <cellStyle name="40% - Accent1 5" xfId="660"/>
    <cellStyle name="40% - Accent1 6" xfId="661"/>
    <cellStyle name="40% - Accent1 7" xfId="662"/>
    <cellStyle name="40% - Accent1 8" xfId="663"/>
    <cellStyle name="40% - Accent1 9" xfId="664"/>
    <cellStyle name="40% - Accent2" xfId="1346" builtinId="35" customBuiltin="1"/>
    <cellStyle name="40% - Accent2 10" xfId="665"/>
    <cellStyle name="40% - Accent2 11" xfId="666"/>
    <cellStyle name="40% - Accent2 12" xfId="667"/>
    <cellStyle name="40% - Accent2 13" xfId="668"/>
    <cellStyle name="40% - Accent2 14" xfId="669"/>
    <cellStyle name="40% - Accent2 15" xfId="670"/>
    <cellStyle name="40% - Accent2 16" xfId="671"/>
    <cellStyle name="40% - Accent2 17" xfId="672"/>
    <cellStyle name="40% - Accent2 18" xfId="673"/>
    <cellStyle name="40% - Accent2 19" xfId="674"/>
    <cellStyle name="40% - Accent2 2" xfId="675"/>
    <cellStyle name="40% - Accent2 2 2" xfId="676"/>
    <cellStyle name="40% - Accent2 2 3" xfId="1305"/>
    <cellStyle name="40% - Accent2 3" xfId="677"/>
    <cellStyle name="40% - Accent2 3 2" xfId="678"/>
    <cellStyle name="40% - Accent2 4" xfId="679"/>
    <cellStyle name="40% - Accent2 5" xfId="680"/>
    <cellStyle name="40% - Accent2 6" xfId="681"/>
    <cellStyle name="40% - Accent2 7" xfId="682"/>
    <cellStyle name="40% - Accent2 8" xfId="683"/>
    <cellStyle name="40% - Accent2 9" xfId="684"/>
    <cellStyle name="40% - Accent3" xfId="1350" builtinId="39" customBuiltin="1"/>
    <cellStyle name="40% - Accent3 10" xfId="685"/>
    <cellStyle name="40% - Accent3 11" xfId="686"/>
    <cellStyle name="40% - Accent3 12" xfId="687"/>
    <cellStyle name="40% - Accent3 13" xfId="688"/>
    <cellStyle name="40% - Accent3 14" xfId="689"/>
    <cellStyle name="40% - Accent3 15" xfId="690"/>
    <cellStyle name="40% - Accent3 16" xfId="691"/>
    <cellStyle name="40% - Accent3 17" xfId="692"/>
    <cellStyle name="40% - Accent3 18" xfId="693"/>
    <cellStyle name="40% - Accent3 19" xfId="694"/>
    <cellStyle name="40% - Accent3 2" xfId="695"/>
    <cellStyle name="40% - Accent3 2 2" xfId="696"/>
    <cellStyle name="40% - Accent3 2 3" xfId="1306"/>
    <cellStyle name="40% - Accent3 3" xfId="697"/>
    <cellStyle name="40% - Accent3 3 2" xfId="698"/>
    <cellStyle name="40% - Accent3 4" xfId="699"/>
    <cellStyle name="40% - Accent3 5" xfId="700"/>
    <cellStyle name="40% - Accent3 6" xfId="701"/>
    <cellStyle name="40% - Accent3 7" xfId="702"/>
    <cellStyle name="40% - Accent3 8" xfId="703"/>
    <cellStyle name="40% - Accent3 9" xfId="704"/>
    <cellStyle name="40% - Accent4" xfId="1354" builtinId="43" customBuiltin="1"/>
    <cellStyle name="40% - Accent4 10" xfId="705"/>
    <cellStyle name="40% - Accent4 11" xfId="706"/>
    <cellStyle name="40% - Accent4 12" xfId="707"/>
    <cellStyle name="40% - Accent4 13" xfId="708"/>
    <cellStyle name="40% - Accent4 14" xfId="709"/>
    <cellStyle name="40% - Accent4 15" xfId="710"/>
    <cellStyle name="40% - Accent4 16" xfId="711"/>
    <cellStyle name="40% - Accent4 17" xfId="712"/>
    <cellStyle name="40% - Accent4 18" xfId="713"/>
    <cellStyle name="40% - Accent4 19" xfId="714"/>
    <cellStyle name="40% - Accent4 2" xfId="715"/>
    <cellStyle name="40% - Accent4 2 2" xfId="716"/>
    <cellStyle name="40% - Accent4 2 3" xfId="1307"/>
    <cellStyle name="40% - Accent4 3" xfId="717"/>
    <cellStyle name="40% - Accent4 3 2" xfId="718"/>
    <cellStyle name="40% - Accent4 4" xfId="719"/>
    <cellStyle name="40% - Accent4 5" xfId="720"/>
    <cellStyle name="40% - Accent4 6" xfId="721"/>
    <cellStyle name="40% - Accent4 7" xfId="722"/>
    <cellStyle name="40% - Accent4 8" xfId="723"/>
    <cellStyle name="40% - Accent4 9" xfId="724"/>
    <cellStyle name="40% - Accent5" xfId="1358" builtinId="47" customBuiltin="1"/>
    <cellStyle name="40% - Accent5 10" xfId="725"/>
    <cellStyle name="40% - Accent5 11" xfId="726"/>
    <cellStyle name="40% - Accent5 12" xfId="727"/>
    <cellStyle name="40% - Accent5 13" xfId="728"/>
    <cellStyle name="40% - Accent5 14" xfId="729"/>
    <cellStyle name="40% - Accent5 15" xfId="730"/>
    <cellStyle name="40% - Accent5 16" xfId="731"/>
    <cellStyle name="40% - Accent5 17" xfId="732"/>
    <cellStyle name="40% - Accent5 18" xfId="733"/>
    <cellStyle name="40% - Accent5 19" xfId="734"/>
    <cellStyle name="40% - Accent5 2" xfId="735"/>
    <cellStyle name="40% - Accent5 2 2" xfId="736"/>
    <cellStyle name="40% - Accent5 2 3" xfId="1308"/>
    <cellStyle name="40% - Accent5 3" xfId="737"/>
    <cellStyle name="40% - Accent5 3 2" xfId="738"/>
    <cellStyle name="40% - Accent5 4" xfId="739"/>
    <cellStyle name="40% - Accent5 5" xfId="740"/>
    <cellStyle name="40% - Accent5 6" xfId="741"/>
    <cellStyle name="40% - Accent5 7" xfId="742"/>
    <cellStyle name="40% - Accent5 8" xfId="743"/>
    <cellStyle name="40% - Accent5 9" xfId="744"/>
    <cellStyle name="40% - Accent6" xfId="1362" builtinId="51" customBuiltin="1"/>
    <cellStyle name="40% - Accent6 10" xfId="745"/>
    <cellStyle name="40% - Accent6 11" xfId="746"/>
    <cellStyle name="40% - Accent6 12" xfId="747"/>
    <cellStyle name="40% - Accent6 13" xfId="748"/>
    <cellStyle name="40% - Accent6 14" xfId="749"/>
    <cellStyle name="40% - Accent6 15" xfId="750"/>
    <cellStyle name="40% - Accent6 16" xfId="751"/>
    <cellStyle name="40% - Accent6 17" xfId="752"/>
    <cellStyle name="40% - Accent6 18" xfId="753"/>
    <cellStyle name="40% - Accent6 19" xfId="754"/>
    <cellStyle name="40% - Accent6 2" xfId="755"/>
    <cellStyle name="40% - Accent6 2 2" xfId="756"/>
    <cellStyle name="40% - Accent6 2 3" xfId="1309"/>
    <cellStyle name="40% - Accent6 3" xfId="757"/>
    <cellStyle name="40% - Accent6 3 2" xfId="758"/>
    <cellStyle name="40% - Accent6 4" xfId="759"/>
    <cellStyle name="40% - Accent6 5" xfId="760"/>
    <cellStyle name="40% - Accent6 6" xfId="761"/>
    <cellStyle name="40% - Accent6 7" xfId="762"/>
    <cellStyle name="40% - Accent6 8" xfId="763"/>
    <cellStyle name="40% - Accent6 9" xfId="764"/>
    <cellStyle name="60% - Accent1" xfId="1343" builtinId="32" customBuiltin="1"/>
    <cellStyle name="60% - Accent1 2" xfId="765"/>
    <cellStyle name="60% - Accent1 3" xfId="766"/>
    <cellStyle name="60% - Accent1 4" xfId="767"/>
    <cellStyle name="60% - Accent1 5" xfId="768"/>
    <cellStyle name="60% - Accent1 6" xfId="769"/>
    <cellStyle name="60% - Accent1 7" xfId="770"/>
    <cellStyle name="60% - Accent1 8" xfId="771"/>
    <cellStyle name="60% - Accent1 9" xfId="772"/>
    <cellStyle name="60% - Accent2" xfId="1347" builtinId="36" customBuiltin="1"/>
    <cellStyle name="60% - Accent2 2" xfId="773"/>
    <cellStyle name="60% - Accent2 3" xfId="774"/>
    <cellStyle name="60% - Accent2 4" xfId="775"/>
    <cellStyle name="60% - Accent2 5" xfId="776"/>
    <cellStyle name="60% - Accent2 6" xfId="777"/>
    <cellStyle name="60% - Accent2 7" xfId="778"/>
    <cellStyle name="60% - Accent2 8" xfId="779"/>
    <cellStyle name="60% - Accent2 9" xfId="780"/>
    <cellStyle name="60% - Accent3" xfId="1351" builtinId="40" customBuiltin="1"/>
    <cellStyle name="60% - Accent3 2" xfId="781"/>
    <cellStyle name="60% - Accent3 3" xfId="782"/>
    <cellStyle name="60% - Accent3 4" xfId="783"/>
    <cellStyle name="60% - Accent3 5" xfId="784"/>
    <cellStyle name="60% - Accent3 6" xfId="785"/>
    <cellStyle name="60% - Accent3 7" xfId="786"/>
    <cellStyle name="60% - Accent3 8" xfId="787"/>
    <cellStyle name="60% - Accent3 9" xfId="788"/>
    <cellStyle name="60% - Accent4" xfId="1355" builtinId="44" customBuiltin="1"/>
    <cellStyle name="60% - Accent4 2" xfId="789"/>
    <cellStyle name="60% - Accent4 3" xfId="790"/>
    <cellStyle name="60% - Accent4 4" xfId="791"/>
    <cellStyle name="60% - Accent4 5" xfId="792"/>
    <cellStyle name="60% - Accent4 6" xfId="793"/>
    <cellStyle name="60% - Accent4 7" xfId="794"/>
    <cellStyle name="60% - Accent4 8" xfId="795"/>
    <cellStyle name="60% - Accent4 9" xfId="796"/>
    <cellStyle name="60% - Accent5" xfId="1359" builtinId="48" customBuiltin="1"/>
    <cellStyle name="60% - Accent5 2" xfId="797"/>
    <cellStyle name="60% - Accent5 3" xfId="798"/>
    <cellStyle name="60% - Accent5 4" xfId="799"/>
    <cellStyle name="60% - Accent5 5" xfId="800"/>
    <cellStyle name="60% - Accent5 6" xfId="801"/>
    <cellStyle name="60% - Accent5 7" xfId="802"/>
    <cellStyle name="60% - Accent5 8" xfId="803"/>
    <cellStyle name="60% - Accent5 9" xfId="804"/>
    <cellStyle name="60% - Accent6" xfId="1363" builtinId="52" customBuiltin="1"/>
    <cellStyle name="60% - Accent6 2" xfId="805"/>
    <cellStyle name="60% - Accent6 3" xfId="806"/>
    <cellStyle name="60% - Accent6 4" xfId="807"/>
    <cellStyle name="60% - Accent6 5" xfId="808"/>
    <cellStyle name="60% - Accent6 6" xfId="809"/>
    <cellStyle name="60% - Accent6 7" xfId="810"/>
    <cellStyle name="60% - Accent6 8" xfId="811"/>
    <cellStyle name="60% - Accent6 9" xfId="812"/>
    <cellStyle name="Accent1" xfId="1340" builtinId="29" customBuiltin="1"/>
    <cellStyle name="Accent1 - 20%" xfId="27"/>
    <cellStyle name="Accent1 - 40%" xfId="28"/>
    <cellStyle name="Accent1 - 60%" xfId="29"/>
    <cellStyle name="Accent1 10" xfId="813"/>
    <cellStyle name="Accent1 11" xfId="814"/>
    <cellStyle name="Accent1 12" xfId="815"/>
    <cellStyle name="Accent1 13" xfId="816"/>
    <cellStyle name="Accent1 14" xfId="817"/>
    <cellStyle name="Accent1 15" xfId="818"/>
    <cellStyle name="Accent1 16" xfId="819"/>
    <cellStyle name="Accent1 17" xfId="820"/>
    <cellStyle name="Accent1 18" xfId="821"/>
    <cellStyle name="Accent1 19" xfId="822"/>
    <cellStyle name="Accent1 2" xfId="823"/>
    <cellStyle name="Accent1 20" xfId="824"/>
    <cellStyle name="Accent1 21" xfId="825"/>
    <cellStyle name="Accent1 22" xfId="826"/>
    <cellStyle name="Accent1 23" xfId="827"/>
    <cellStyle name="Accent1 24" xfId="828"/>
    <cellStyle name="Accent1 25" xfId="829"/>
    <cellStyle name="Accent1 26" xfId="830"/>
    <cellStyle name="Accent1 27" xfId="831"/>
    <cellStyle name="Accent1 28" xfId="832"/>
    <cellStyle name="Accent1 29" xfId="833"/>
    <cellStyle name="Accent1 3" xfId="834"/>
    <cellStyle name="Accent1 30" xfId="835"/>
    <cellStyle name="Accent1 31" xfId="836"/>
    <cellStyle name="Accent1 32" xfId="837"/>
    <cellStyle name="Accent1 33" xfId="838"/>
    <cellStyle name="Accent1 34" xfId="839"/>
    <cellStyle name="Accent1 35" xfId="840"/>
    <cellStyle name="Accent1 36" xfId="841"/>
    <cellStyle name="Accent1 37" xfId="842"/>
    <cellStyle name="Accent1 38" xfId="843"/>
    <cellStyle name="Accent1 39" xfId="844"/>
    <cellStyle name="Accent1 4" xfId="845"/>
    <cellStyle name="Accent1 40" xfId="846"/>
    <cellStyle name="Accent1 5" xfId="847"/>
    <cellStyle name="Accent1 6" xfId="848"/>
    <cellStyle name="Accent1 7" xfId="849"/>
    <cellStyle name="Accent1 8" xfId="850"/>
    <cellStyle name="Accent1 9" xfId="851"/>
    <cellStyle name="Accent2" xfId="1344" builtinId="33" customBuiltin="1"/>
    <cellStyle name="Accent2 - 20%" xfId="30"/>
    <cellStyle name="Accent2 - 40%" xfId="31"/>
    <cellStyle name="Accent2 - 60%" xfId="32"/>
    <cellStyle name="Accent2 10" xfId="852"/>
    <cellStyle name="Accent2 11" xfId="853"/>
    <cellStyle name="Accent2 12" xfId="854"/>
    <cellStyle name="Accent2 13" xfId="855"/>
    <cellStyle name="Accent2 14" xfId="856"/>
    <cellStyle name="Accent2 15" xfId="857"/>
    <cellStyle name="Accent2 16" xfId="858"/>
    <cellStyle name="Accent2 17" xfId="859"/>
    <cellStyle name="Accent2 18" xfId="860"/>
    <cellStyle name="Accent2 19" xfId="861"/>
    <cellStyle name="Accent2 2" xfId="862"/>
    <cellStyle name="Accent2 20" xfId="863"/>
    <cellStyle name="Accent2 21" xfId="864"/>
    <cellStyle name="Accent2 22" xfId="865"/>
    <cellStyle name="Accent2 23" xfId="866"/>
    <cellStyle name="Accent2 24" xfId="867"/>
    <cellStyle name="Accent2 25" xfId="868"/>
    <cellStyle name="Accent2 26" xfId="869"/>
    <cellStyle name="Accent2 27" xfId="870"/>
    <cellStyle name="Accent2 28" xfId="871"/>
    <cellStyle name="Accent2 29" xfId="872"/>
    <cellStyle name="Accent2 3" xfId="873"/>
    <cellStyle name="Accent2 30" xfId="874"/>
    <cellStyle name="Accent2 31" xfId="875"/>
    <cellStyle name="Accent2 32" xfId="876"/>
    <cellStyle name="Accent2 33" xfId="877"/>
    <cellStyle name="Accent2 34" xfId="878"/>
    <cellStyle name="Accent2 35" xfId="879"/>
    <cellStyle name="Accent2 36" xfId="880"/>
    <cellStyle name="Accent2 37" xfId="881"/>
    <cellStyle name="Accent2 38" xfId="882"/>
    <cellStyle name="Accent2 39" xfId="883"/>
    <cellStyle name="Accent2 4" xfId="884"/>
    <cellStyle name="Accent2 40" xfId="885"/>
    <cellStyle name="Accent2 5" xfId="886"/>
    <cellStyle name="Accent2 6" xfId="887"/>
    <cellStyle name="Accent2 7" xfId="888"/>
    <cellStyle name="Accent2 8" xfId="889"/>
    <cellStyle name="Accent2 9" xfId="890"/>
    <cellStyle name="Accent3" xfId="1348" builtinId="37" customBuiltin="1"/>
    <cellStyle name="Accent3 - 20%" xfId="33"/>
    <cellStyle name="Accent3 - 40%" xfId="34"/>
    <cellStyle name="Accent3 - 60%" xfId="35"/>
    <cellStyle name="Accent3 10" xfId="891"/>
    <cellStyle name="Accent3 11" xfId="892"/>
    <cellStyle name="Accent3 12" xfId="893"/>
    <cellStyle name="Accent3 13" xfId="894"/>
    <cellStyle name="Accent3 14" xfId="895"/>
    <cellStyle name="Accent3 15" xfId="896"/>
    <cellStyle name="Accent3 16" xfId="897"/>
    <cellStyle name="Accent3 17" xfId="898"/>
    <cellStyle name="Accent3 18" xfId="899"/>
    <cellStyle name="Accent3 19" xfId="900"/>
    <cellStyle name="Accent3 2" xfId="901"/>
    <cellStyle name="Accent3 20" xfId="902"/>
    <cellStyle name="Accent3 21" xfId="903"/>
    <cellStyle name="Accent3 22" xfId="904"/>
    <cellStyle name="Accent3 23" xfId="905"/>
    <cellStyle name="Accent3 24" xfId="906"/>
    <cellStyle name="Accent3 25" xfId="907"/>
    <cellStyle name="Accent3 26" xfId="908"/>
    <cellStyle name="Accent3 27" xfId="909"/>
    <cellStyle name="Accent3 28" xfId="910"/>
    <cellStyle name="Accent3 29" xfId="911"/>
    <cellStyle name="Accent3 3" xfId="912"/>
    <cellStyle name="Accent3 30" xfId="913"/>
    <cellStyle name="Accent3 31" xfId="914"/>
    <cellStyle name="Accent3 32" xfId="915"/>
    <cellStyle name="Accent3 33" xfId="916"/>
    <cellStyle name="Accent3 34" xfId="917"/>
    <cellStyle name="Accent3 35" xfId="918"/>
    <cellStyle name="Accent3 36" xfId="919"/>
    <cellStyle name="Accent3 37" xfId="920"/>
    <cellStyle name="Accent3 38" xfId="921"/>
    <cellStyle name="Accent3 39" xfId="922"/>
    <cellStyle name="Accent3 4" xfId="923"/>
    <cellStyle name="Accent3 40" xfId="924"/>
    <cellStyle name="Accent3 5" xfId="925"/>
    <cellStyle name="Accent3 6" xfId="926"/>
    <cellStyle name="Accent3 7" xfId="927"/>
    <cellStyle name="Accent3 8" xfId="928"/>
    <cellStyle name="Accent3 9" xfId="929"/>
    <cellStyle name="Accent4" xfId="1352" builtinId="41" customBuiltin="1"/>
    <cellStyle name="Accent4 - 20%" xfId="36"/>
    <cellStyle name="Accent4 - 40%" xfId="37"/>
    <cellStyle name="Accent4 - 60%" xfId="38"/>
    <cellStyle name="Accent4 10" xfId="930"/>
    <cellStyle name="Accent4 11" xfId="931"/>
    <cellStyle name="Accent4 12" xfId="932"/>
    <cellStyle name="Accent4 13" xfId="933"/>
    <cellStyle name="Accent4 14" xfId="934"/>
    <cellStyle name="Accent4 15" xfId="935"/>
    <cellStyle name="Accent4 16" xfId="936"/>
    <cellStyle name="Accent4 17" xfId="937"/>
    <cellStyle name="Accent4 18" xfId="938"/>
    <cellStyle name="Accent4 19" xfId="939"/>
    <cellStyle name="Accent4 2" xfId="940"/>
    <cellStyle name="Accent4 20" xfId="941"/>
    <cellStyle name="Accent4 21" xfId="942"/>
    <cellStyle name="Accent4 22" xfId="943"/>
    <cellStyle name="Accent4 23" xfId="944"/>
    <cellStyle name="Accent4 24" xfId="945"/>
    <cellStyle name="Accent4 25" xfId="946"/>
    <cellStyle name="Accent4 26" xfId="947"/>
    <cellStyle name="Accent4 27" xfId="948"/>
    <cellStyle name="Accent4 28" xfId="949"/>
    <cellStyle name="Accent4 29" xfId="950"/>
    <cellStyle name="Accent4 3" xfId="951"/>
    <cellStyle name="Accent4 30" xfId="952"/>
    <cellStyle name="Accent4 31" xfId="953"/>
    <cellStyle name="Accent4 32" xfId="954"/>
    <cellStyle name="Accent4 33" xfId="955"/>
    <cellStyle name="Accent4 34" xfId="956"/>
    <cellStyle name="Accent4 35" xfId="957"/>
    <cellStyle name="Accent4 36" xfId="958"/>
    <cellStyle name="Accent4 37" xfId="959"/>
    <cellStyle name="Accent4 38" xfId="960"/>
    <cellStyle name="Accent4 39" xfId="961"/>
    <cellStyle name="Accent4 4" xfId="962"/>
    <cellStyle name="Accent4 40" xfId="963"/>
    <cellStyle name="Accent4 5" xfId="964"/>
    <cellStyle name="Accent4 6" xfId="965"/>
    <cellStyle name="Accent4 7" xfId="966"/>
    <cellStyle name="Accent4 8" xfId="967"/>
    <cellStyle name="Accent4 9" xfId="968"/>
    <cellStyle name="Accent5" xfId="1356" builtinId="45" customBuiltin="1"/>
    <cellStyle name="Accent5 - 20%" xfId="39"/>
    <cellStyle name="Accent5 - 40%" xfId="40"/>
    <cellStyle name="Accent5 - 60%" xfId="41"/>
    <cellStyle name="Accent5 10" xfId="969"/>
    <cellStyle name="Accent5 11" xfId="970"/>
    <cellStyle name="Accent5 12" xfId="971"/>
    <cellStyle name="Accent5 13" xfId="972"/>
    <cellStyle name="Accent5 14" xfId="973"/>
    <cellStyle name="Accent5 15" xfId="974"/>
    <cellStyle name="Accent5 16" xfId="975"/>
    <cellStyle name="Accent5 17" xfId="976"/>
    <cellStyle name="Accent5 18" xfId="977"/>
    <cellStyle name="Accent5 19" xfId="978"/>
    <cellStyle name="Accent5 2" xfId="979"/>
    <cellStyle name="Accent5 20" xfId="980"/>
    <cellStyle name="Accent5 21" xfId="981"/>
    <cellStyle name="Accent5 22" xfId="982"/>
    <cellStyle name="Accent5 23" xfId="983"/>
    <cellStyle name="Accent5 24" xfId="984"/>
    <cellStyle name="Accent5 25" xfId="985"/>
    <cellStyle name="Accent5 26" xfId="986"/>
    <cellStyle name="Accent5 27" xfId="987"/>
    <cellStyle name="Accent5 28" xfId="988"/>
    <cellStyle name="Accent5 29" xfId="989"/>
    <cellStyle name="Accent5 3" xfId="990"/>
    <cellStyle name="Accent5 30" xfId="991"/>
    <cellStyle name="Accent5 31" xfId="992"/>
    <cellStyle name="Accent5 32" xfId="993"/>
    <cellStyle name="Accent5 33" xfId="994"/>
    <cellStyle name="Accent5 34" xfId="995"/>
    <cellStyle name="Accent5 35" xfId="996"/>
    <cellStyle name="Accent5 36" xfId="997"/>
    <cellStyle name="Accent5 37" xfId="998"/>
    <cellStyle name="Accent5 38" xfId="999"/>
    <cellStyle name="Accent5 39" xfId="1000"/>
    <cellStyle name="Accent5 4" xfId="1001"/>
    <cellStyle name="Accent5 40" xfId="1002"/>
    <cellStyle name="Accent5 5" xfId="1003"/>
    <cellStyle name="Accent5 6" xfId="1004"/>
    <cellStyle name="Accent5 7" xfId="1005"/>
    <cellStyle name="Accent5 8" xfId="1006"/>
    <cellStyle name="Accent5 9" xfId="1007"/>
    <cellStyle name="Accent6" xfId="1360" builtinId="49" customBuiltin="1"/>
    <cellStyle name="Accent6 - 20%" xfId="42"/>
    <cellStyle name="Accent6 - 40%" xfId="43"/>
    <cellStyle name="Accent6 - 60%" xfId="44"/>
    <cellStyle name="Accent6 10" xfId="1008"/>
    <cellStyle name="Accent6 11" xfId="1009"/>
    <cellStyle name="Accent6 12" xfId="1010"/>
    <cellStyle name="Accent6 13" xfId="1011"/>
    <cellStyle name="Accent6 14" xfId="1012"/>
    <cellStyle name="Accent6 15" xfId="1013"/>
    <cellStyle name="Accent6 16" xfId="1014"/>
    <cellStyle name="Accent6 17" xfId="1015"/>
    <cellStyle name="Accent6 18" xfId="1016"/>
    <cellStyle name="Accent6 19" xfId="1017"/>
    <cellStyle name="Accent6 2" xfId="1018"/>
    <cellStyle name="Accent6 20" xfId="1019"/>
    <cellStyle name="Accent6 21" xfId="1020"/>
    <cellStyle name="Accent6 22" xfId="1021"/>
    <cellStyle name="Accent6 23" xfId="1022"/>
    <cellStyle name="Accent6 24" xfId="1023"/>
    <cellStyle name="Accent6 25" xfId="1024"/>
    <cellStyle name="Accent6 26" xfId="1025"/>
    <cellStyle name="Accent6 27" xfId="1026"/>
    <cellStyle name="Accent6 28" xfId="1027"/>
    <cellStyle name="Accent6 29" xfId="1028"/>
    <cellStyle name="Accent6 3" xfId="1029"/>
    <cellStyle name="Accent6 30" xfId="1030"/>
    <cellStyle name="Accent6 31" xfId="1031"/>
    <cellStyle name="Accent6 32" xfId="1032"/>
    <cellStyle name="Accent6 33" xfId="1033"/>
    <cellStyle name="Accent6 34" xfId="1034"/>
    <cellStyle name="Accent6 35" xfId="1035"/>
    <cellStyle name="Accent6 36" xfId="1036"/>
    <cellStyle name="Accent6 37" xfId="1037"/>
    <cellStyle name="Accent6 38" xfId="1038"/>
    <cellStyle name="Accent6 39" xfId="1039"/>
    <cellStyle name="Accent6 4" xfId="1040"/>
    <cellStyle name="Accent6 40" xfId="1041"/>
    <cellStyle name="Accent6 5" xfId="1042"/>
    <cellStyle name="Accent6 6" xfId="1043"/>
    <cellStyle name="Accent6 7" xfId="1044"/>
    <cellStyle name="Accent6 8" xfId="1045"/>
    <cellStyle name="Accent6 9" xfId="1046"/>
    <cellStyle name="Bad" xfId="1330" builtinId="27" customBuiltin="1"/>
    <cellStyle name="Bad 2" xfId="1047"/>
    <cellStyle name="Bad 3" xfId="1048"/>
    <cellStyle name="Bad 4" xfId="1049"/>
    <cellStyle name="Bad 5" xfId="1050"/>
    <cellStyle name="Bad 6" xfId="1051"/>
    <cellStyle name="Bad 7" xfId="1052"/>
    <cellStyle name="Bad 8" xfId="1053"/>
    <cellStyle name="Bad 9" xfId="1054"/>
    <cellStyle name="blank" xfId="1055"/>
    <cellStyle name="Calc Currency (0)" xfId="45"/>
    <cellStyle name="Calculation" xfId="1334" builtinId="22" customBuiltin="1"/>
    <cellStyle name="Calculation 2" xfId="1056"/>
    <cellStyle name="Calculation 3" xfId="1057"/>
    <cellStyle name="Calculation 4" xfId="1058"/>
    <cellStyle name="Calculation 5" xfId="1059"/>
    <cellStyle name="Calculation 6" xfId="1060"/>
    <cellStyle name="Calculation 7" xfId="1061"/>
    <cellStyle name="Calculation 8" xfId="1062"/>
    <cellStyle name="Calculation 9" xfId="1063"/>
    <cellStyle name="Check Cell" xfId="1336" builtinId="23" customBuiltin="1"/>
    <cellStyle name="Check Cell 2" xfId="1064"/>
    <cellStyle name="Check Cell 3" xfId="1065"/>
    <cellStyle name="Check Cell 4" xfId="1066"/>
    <cellStyle name="Check Cell 5" xfId="1067"/>
    <cellStyle name="Check Cell 6" xfId="1068"/>
    <cellStyle name="Check Cell 7" xfId="1069"/>
    <cellStyle name="Check Cell 8" xfId="1070"/>
    <cellStyle name="Check Cell 9" xfId="1071"/>
    <cellStyle name="CheckCell" xfId="46"/>
    <cellStyle name="CheckCell 2" xfId="282"/>
    <cellStyle name="CheckCell 3" xfId="283"/>
    <cellStyle name="Comma" xfId="47" builtinId="3"/>
    <cellStyle name="Comma [0]" xfId="1378" builtinId="6"/>
    <cellStyle name="Comma [0] 2" xfId="225"/>
    <cellStyle name="Comma [0] 2 2" xfId="230"/>
    <cellStyle name="Comma [0] 2 3" xfId="284"/>
    <cellStyle name="Comma [0] 3" xfId="232"/>
    <cellStyle name="Comma [0] 4" xfId="1371"/>
    <cellStyle name="Comma [0] 5" xfId="1376"/>
    <cellStyle name="Comma 10" xfId="1072"/>
    <cellStyle name="Comma 11" xfId="1073"/>
    <cellStyle name="Comma 12" xfId="224"/>
    <cellStyle name="Comma 13" xfId="1074"/>
    <cellStyle name="Comma 14" xfId="1075"/>
    <cellStyle name="Comma 15" xfId="1296"/>
    <cellStyle name="Comma 16" xfId="1373"/>
    <cellStyle name="Comma 2" xfId="48"/>
    <cellStyle name="Comma 2 2" xfId="49"/>
    <cellStyle name="Comma 2 2 2" xfId="285"/>
    <cellStyle name="Comma 2 2 3" xfId="286"/>
    <cellStyle name="Comma 2 3" xfId="287"/>
    <cellStyle name="Comma 2 4" xfId="288"/>
    <cellStyle name="Comma 21" xfId="1419"/>
    <cellStyle name="Comma 3" xfId="50"/>
    <cellStyle name="Comma 3 2" xfId="1076"/>
    <cellStyle name="Comma 3 3" xfId="1077"/>
    <cellStyle name="Comma 4" xfId="51"/>
    <cellStyle name="Comma 4 2" xfId="52"/>
    <cellStyle name="Comma 4 2 2" xfId="289"/>
    <cellStyle name="Comma 4 2 3" xfId="290"/>
    <cellStyle name="Comma 4 3" xfId="291"/>
    <cellStyle name="Comma 4 4" xfId="292"/>
    <cellStyle name="Comma 5" xfId="53"/>
    <cellStyle name="Comma 5 2" xfId="293"/>
    <cellStyle name="Comma 5 3" xfId="294"/>
    <cellStyle name="Comma 6" xfId="54"/>
    <cellStyle name="Comma 6 2" xfId="295"/>
    <cellStyle name="Comma 6 2 2" xfId="296"/>
    <cellStyle name="Comma 6 3" xfId="297"/>
    <cellStyle name="Comma 6 4" xfId="298"/>
    <cellStyle name="Comma 7" xfId="1078"/>
    <cellStyle name="Comma 8" xfId="1079"/>
    <cellStyle name="Comma 9" xfId="1080"/>
    <cellStyle name="Comma0" xfId="55"/>
    <cellStyle name="Comma0 - Style2" xfId="56"/>
    <cellStyle name="Comma0 - Style4" xfId="57"/>
    <cellStyle name="Comma0 - Style5" xfId="58"/>
    <cellStyle name="Comma0 2" xfId="299"/>
    <cellStyle name="Comma0_00COS Ind Allocators" xfId="59"/>
    <cellStyle name="Comma1 - Style1" xfId="60"/>
    <cellStyle name="Copied" xfId="61"/>
    <cellStyle name="COST1" xfId="62"/>
    <cellStyle name="Curren - Style1" xfId="63"/>
    <cellStyle name="Curren - Style2" xfId="64"/>
    <cellStyle name="Curren - Style5" xfId="65"/>
    <cellStyle name="Curren - Style6" xfId="66"/>
    <cellStyle name="Currency" xfId="1421" builtinId="4"/>
    <cellStyle name="Currency 10" xfId="1081"/>
    <cellStyle name="Currency 11" xfId="1082"/>
    <cellStyle name="Currency 2" xfId="67"/>
    <cellStyle name="Currency 2 2" xfId="300"/>
    <cellStyle name="Currency 2 3" xfId="301"/>
    <cellStyle name="Currency 3" xfId="68"/>
    <cellStyle name="Currency 3 2" xfId="69"/>
    <cellStyle name="Currency 3 2 2" xfId="302"/>
    <cellStyle name="Currency 3 2 3" xfId="303"/>
    <cellStyle name="Currency 3 3" xfId="304"/>
    <cellStyle name="Currency 3 4" xfId="305"/>
    <cellStyle name="Currency 4" xfId="70"/>
    <cellStyle name="Currency 4 2" xfId="306"/>
    <cellStyle name="Currency 4 2 2" xfId="307"/>
    <cellStyle name="Currency 4 3" xfId="308"/>
    <cellStyle name="Currency 4 4" xfId="309"/>
    <cellStyle name="Currency 5" xfId="310"/>
    <cellStyle name="Currency 6" xfId="1083"/>
    <cellStyle name="Currency 7" xfId="1084"/>
    <cellStyle name="Currency 8" xfId="1085"/>
    <cellStyle name="Currency 9" xfId="1086"/>
    <cellStyle name="Currency0" xfId="71"/>
    <cellStyle name="Date" xfId="72"/>
    <cellStyle name="Date 2" xfId="311"/>
    <cellStyle name="Emphasis 1" xfId="73"/>
    <cellStyle name="Emphasis 2" xfId="74"/>
    <cellStyle name="Emphasis 3" xfId="75"/>
    <cellStyle name="Entered" xfId="76"/>
    <cellStyle name="Entered 2" xfId="312"/>
    <cellStyle name="Entered 3" xfId="313"/>
    <cellStyle name="Explanatory Text" xfId="1338" builtinId="53" customBuiltin="1"/>
    <cellStyle name="Explanatory Text 2" xfId="1087"/>
    <cellStyle name="Explanatory Text 3" xfId="1088"/>
    <cellStyle name="Explanatory Text 4" xfId="1089"/>
    <cellStyle name="Explanatory Text 5" xfId="1090"/>
    <cellStyle name="Explanatory Text 6" xfId="1091"/>
    <cellStyle name="Explanatory Text 7" xfId="1092"/>
    <cellStyle name="Explanatory Text 8" xfId="1093"/>
    <cellStyle name="Explanatory Text 9" xfId="1094"/>
    <cellStyle name="Fixed" xfId="77"/>
    <cellStyle name="Fixed3 - Style3" xfId="78"/>
    <cellStyle name="Good" xfId="1329" builtinId="26" customBuiltin="1"/>
    <cellStyle name="Good 2" xfId="1095"/>
    <cellStyle name="Good 3" xfId="1096"/>
    <cellStyle name="Good 4" xfId="1097"/>
    <cellStyle name="Good 5" xfId="1098"/>
    <cellStyle name="Good 6" xfId="1099"/>
    <cellStyle name="Good 7" xfId="1100"/>
    <cellStyle name="Good 8" xfId="1101"/>
    <cellStyle name="Good 9" xfId="1102"/>
    <cellStyle name="Grey" xfId="79"/>
    <cellStyle name="Header" xfId="1103"/>
    <cellStyle name="Header1" xfId="80"/>
    <cellStyle name="Header2" xfId="81"/>
    <cellStyle name="Heading" xfId="1104"/>
    <cellStyle name="Heading 1" xfId="1325" builtinId="16" customBuiltin="1"/>
    <cellStyle name="Heading 1 2" xfId="1105"/>
    <cellStyle name="Heading 1 3" xfId="1106"/>
    <cellStyle name="Heading 1 4" xfId="1107"/>
    <cellStyle name="Heading 1 5" xfId="1108"/>
    <cellStyle name="Heading 1 6" xfId="1109"/>
    <cellStyle name="Heading 1 7" xfId="1110"/>
    <cellStyle name="Heading 1 8" xfId="1111"/>
    <cellStyle name="Heading 1 9" xfId="1112"/>
    <cellStyle name="Heading 2" xfId="1326" builtinId="17" customBuiltin="1"/>
    <cellStyle name="Heading 2 2" xfId="1113"/>
    <cellStyle name="Heading 2 3" xfId="1114"/>
    <cellStyle name="Heading 2 4" xfId="1115"/>
    <cellStyle name="Heading 2 5" xfId="1116"/>
    <cellStyle name="Heading 2 6" xfId="1117"/>
    <cellStyle name="Heading 2 7" xfId="1118"/>
    <cellStyle name="Heading 2 8" xfId="1119"/>
    <cellStyle name="Heading 2 9" xfId="1120"/>
    <cellStyle name="Heading 3" xfId="1327" builtinId="18" customBuiltin="1"/>
    <cellStyle name="Heading 3 2" xfId="1121"/>
    <cellStyle name="Heading 3 3" xfId="1122"/>
    <cellStyle name="Heading 3 4" xfId="1123"/>
    <cellStyle name="Heading 3 5" xfId="1124"/>
    <cellStyle name="Heading 3 6" xfId="1125"/>
    <cellStyle name="Heading 3 7" xfId="1126"/>
    <cellStyle name="Heading 3 8" xfId="1127"/>
    <cellStyle name="Heading 3 9" xfId="1128"/>
    <cellStyle name="Heading 4" xfId="1328" builtinId="19" customBuiltin="1"/>
    <cellStyle name="Heading 4 2" xfId="1129"/>
    <cellStyle name="Heading 4 3" xfId="1130"/>
    <cellStyle name="Heading 4 4" xfId="1131"/>
    <cellStyle name="Heading 4 5" xfId="1132"/>
    <cellStyle name="Heading 4 6" xfId="1133"/>
    <cellStyle name="Heading 4 7" xfId="1134"/>
    <cellStyle name="Heading 4 8" xfId="1135"/>
    <cellStyle name="Heading 4 9" xfId="1136"/>
    <cellStyle name="Heading1" xfId="82"/>
    <cellStyle name="Heading2" xfId="83"/>
    <cellStyle name="Input" xfId="1332" builtinId="20" customBuiltin="1"/>
    <cellStyle name="Input [yellow]" xfId="84"/>
    <cellStyle name="Input 10" xfId="1137"/>
    <cellStyle name="Input 11" xfId="1138"/>
    <cellStyle name="Input 12" xfId="1139"/>
    <cellStyle name="Input 13" xfId="1140"/>
    <cellStyle name="Input 14" xfId="1141"/>
    <cellStyle name="Input 15" xfId="1142"/>
    <cellStyle name="Input 16" xfId="1143"/>
    <cellStyle name="Input 17" xfId="1144"/>
    <cellStyle name="Input 18" xfId="1145"/>
    <cellStyle name="Input 19" xfId="1146"/>
    <cellStyle name="Input 2" xfId="1147"/>
    <cellStyle name="Input 20" xfId="1148"/>
    <cellStyle name="Input 21" xfId="1149"/>
    <cellStyle name="Input 22" xfId="1150"/>
    <cellStyle name="Input 23" xfId="1151"/>
    <cellStyle name="Input 24" xfId="1152"/>
    <cellStyle name="Input 25" xfId="1153"/>
    <cellStyle name="Input 26" xfId="1154"/>
    <cellStyle name="Input 27" xfId="1155"/>
    <cellStyle name="Input 28" xfId="1156"/>
    <cellStyle name="Input 29" xfId="1157"/>
    <cellStyle name="Input 3" xfId="1158"/>
    <cellStyle name="Input 30" xfId="1159"/>
    <cellStyle name="Input 31" xfId="1160"/>
    <cellStyle name="Input 32" xfId="1161"/>
    <cellStyle name="Input 33" xfId="1162"/>
    <cellStyle name="Input 34" xfId="1163"/>
    <cellStyle name="Input 35" xfId="1164"/>
    <cellStyle name="Input 36" xfId="1165"/>
    <cellStyle name="Input 37" xfId="1166"/>
    <cellStyle name="Input 38" xfId="1167"/>
    <cellStyle name="Input 39" xfId="1168"/>
    <cellStyle name="Input 4" xfId="1169"/>
    <cellStyle name="Input 40" xfId="1170"/>
    <cellStyle name="Input 5" xfId="1171"/>
    <cellStyle name="Input 6" xfId="1172"/>
    <cellStyle name="Input 7" xfId="1173"/>
    <cellStyle name="Input 8" xfId="1174"/>
    <cellStyle name="Input 9" xfId="1175"/>
    <cellStyle name="Input Cells" xfId="85"/>
    <cellStyle name="Input Cells Percent" xfId="86"/>
    <cellStyle name="Lines" xfId="87"/>
    <cellStyle name="Lines 2" xfId="314"/>
    <cellStyle name="LINKED" xfId="88"/>
    <cellStyle name="Linked Cell" xfId="1335" builtinId="24" customBuiltin="1"/>
    <cellStyle name="Linked Cell 2" xfId="1176"/>
    <cellStyle name="Linked Cell 3" xfId="1177"/>
    <cellStyle name="Linked Cell 4" xfId="1178"/>
    <cellStyle name="Linked Cell 5" xfId="1179"/>
    <cellStyle name="Linked Cell 6" xfId="1180"/>
    <cellStyle name="Linked Cell 7" xfId="1181"/>
    <cellStyle name="Linked Cell 8" xfId="1182"/>
    <cellStyle name="Linked Cell 9" xfId="1183"/>
    <cellStyle name="modified border" xfId="89"/>
    <cellStyle name="modified border1" xfId="90"/>
    <cellStyle name="Neutral" xfId="1331" builtinId="28" customBuiltin="1"/>
    <cellStyle name="Neutral 2" xfId="1184"/>
    <cellStyle name="Neutral 3" xfId="1185"/>
    <cellStyle name="Neutral 4" xfId="1186"/>
    <cellStyle name="Neutral 5" xfId="1187"/>
    <cellStyle name="Neutral 6" xfId="1188"/>
    <cellStyle name="Neutral 7" xfId="1189"/>
    <cellStyle name="Neutral 8" xfId="1190"/>
    <cellStyle name="Neutral 9" xfId="1191"/>
    <cellStyle name="no dec" xfId="91"/>
    <cellStyle name="Normal" xfId="0" builtinId="0"/>
    <cellStyle name="Normal - Style1" xfId="92"/>
    <cellStyle name="Normal - Style1 2" xfId="1192"/>
    <cellStyle name="Normal 10" xfId="93"/>
    <cellStyle name="Normal 10 2" xfId="315"/>
    <cellStyle name="Normal 11" xfId="94"/>
    <cellStyle name="Normal 11 2" xfId="316"/>
    <cellStyle name="Normal 11 3" xfId="317"/>
    <cellStyle name="Normal 12" xfId="95"/>
    <cellStyle name="Normal 12 2" xfId="96"/>
    <cellStyle name="Normal 12 2 2" xfId="318"/>
    <cellStyle name="Normal 12 2 3" xfId="319"/>
    <cellStyle name="Normal 12 3" xfId="320"/>
    <cellStyle name="Normal 12 4" xfId="321"/>
    <cellStyle name="Normal 13" xfId="97"/>
    <cellStyle name="Normal 13 2" xfId="322"/>
    <cellStyle name="Normal 13 3" xfId="323"/>
    <cellStyle name="Normal 14" xfId="98"/>
    <cellStyle name="Normal 14 2" xfId="324"/>
    <cellStyle name="Normal 14 3" xfId="325"/>
    <cellStyle name="Normal 15" xfId="99"/>
    <cellStyle name="Normal 15 2" xfId="326"/>
    <cellStyle name="Normal 15 3" xfId="327"/>
    <cellStyle name="Normal 16" xfId="100"/>
    <cellStyle name="Normal 16 2" xfId="328"/>
    <cellStyle name="Normal 16 2 2" xfId="329"/>
    <cellStyle name="Normal 16 3" xfId="330"/>
    <cellStyle name="Normal 16 4" xfId="331"/>
    <cellStyle name="Normal 17" xfId="201"/>
    <cellStyle name="Normal 17 2" xfId="332"/>
    <cellStyle name="Normal 18" xfId="202"/>
    <cellStyle name="Normal 18 2" xfId="333"/>
    <cellStyle name="Normal 19" xfId="203"/>
    <cellStyle name="Normal 19 2" xfId="334"/>
    <cellStyle name="Normal 2" xfId="101"/>
    <cellStyle name="Normal 2 2" xfId="102"/>
    <cellStyle name="Normal 2 2 2" xfId="229"/>
    <cellStyle name="Normal 2 2 3" xfId="335"/>
    <cellStyle name="Normal 2 2 4" xfId="1370"/>
    <cellStyle name="Normal 2 2 5" xfId="1375"/>
    <cellStyle name="Normal 2 2 6" xfId="1420"/>
    <cellStyle name="Normal 2 3" xfId="336"/>
    <cellStyle name="Normal 2 4" xfId="1193"/>
    <cellStyle name="Normal 2 5" xfId="1194"/>
    <cellStyle name="Normal 2 6" xfId="1195"/>
    <cellStyle name="Normal 2 7" xfId="1196"/>
    <cellStyle name="Normal 2 8" xfId="1197"/>
    <cellStyle name="Normal 2_Allocation Method - Working File" xfId="103"/>
    <cellStyle name="Normal 20" xfId="227"/>
    <cellStyle name="Normal 20 2" xfId="231"/>
    <cellStyle name="Normal 20 3" xfId="337"/>
    <cellStyle name="Normal 21" xfId="204"/>
    <cellStyle name="Normal 21 2" xfId="338"/>
    <cellStyle name="Normal 22" xfId="205"/>
    <cellStyle name="Normal 22 2" xfId="339"/>
    <cellStyle name="Normal 23" xfId="206"/>
    <cellStyle name="Normal 23 2" xfId="340"/>
    <cellStyle name="Normal 24" xfId="207"/>
    <cellStyle name="Normal 24 2" xfId="341"/>
    <cellStyle name="Normal 25" xfId="228"/>
    <cellStyle name="Normal 25 2" xfId="342"/>
    <cellStyle name="Normal 25 3" xfId="343"/>
    <cellStyle name="Normal 26" xfId="208"/>
    <cellStyle name="Normal 26 2" xfId="344"/>
    <cellStyle name="Normal 27" xfId="209"/>
    <cellStyle name="Normal 27 2" xfId="345"/>
    <cellStyle name="Normal 28" xfId="210"/>
    <cellStyle name="Normal 28 2" xfId="346"/>
    <cellStyle name="Normal 29" xfId="347"/>
    <cellStyle name="Normal 29 2" xfId="348"/>
    <cellStyle name="Normal 3" xfId="104"/>
    <cellStyle name="Normal 3 2" xfId="349"/>
    <cellStyle name="Normal 3 3" xfId="350"/>
    <cellStyle name="Normal 3 4" xfId="1198"/>
    <cellStyle name="Normal 3 5" xfId="1199"/>
    <cellStyle name="Normal 3 6" xfId="1200"/>
    <cellStyle name="Normal 3 7" xfId="1310"/>
    <cellStyle name="Normal 3_Net Classified Plant" xfId="1201"/>
    <cellStyle name="Normal 30" xfId="351"/>
    <cellStyle name="Normal 30 2" xfId="352"/>
    <cellStyle name="Normal 31" xfId="353"/>
    <cellStyle name="Normal 31 2" xfId="354"/>
    <cellStyle name="Normal 32" xfId="211"/>
    <cellStyle name="Normal 32 2" xfId="355"/>
    <cellStyle name="Normal 33" xfId="356"/>
    <cellStyle name="Normal 33 2" xfId="357"/>
    <cellStyle name="Normal 34" xfId="212"/>
    <cellStyle name="Normal 34 2" xfId="358"/>
    <cellStyle name="Normal 34 3" xfId="489"/>
    <cellStyle name="Normal 35" xfId="213"/>
    <cellStyle name="Normal 35 2" xfId="359"/>
    <cellStyle name="Normal 36" xfId="214"/>
    <cellStyle name="Normal 36 2" xfId="360"/>
    <cellStyle name="Normal 36 3" xfId="490"/>
    <cellStyle name="Normal 37" xfId="215"/>
    <cellStyle name="Normal 37 2" xfId="361"/>
    <cellStyle name="Normal 38" xfId="362"/>
    <cellStyle name="Normal 38 2" xfId="363"/>
    <cellStyle name="Normal 39" xfId="216"/>
    <cellStyle name="Normal 39 2" xfId="364"/>
    <cellStyle name="Normal 4" xfId="105"/>
    <cellStyle name="Normal 4 2" xfId="106"/>
    <cellStyle name="Normal 4 2 2" xfId="365"/>
    <cellStyle name="Normal 4 2 3" xfId="366"/>
    <cellStyle name="Normal 4 3" xfId="1202"/>
    <cellStyle name="Normal 4 4" xfId="1203"/>
    <cellStyle name="Normal 4 5" xfId="1204"/>
    <cellStyle name="Normal 4 6" xfId="1205"/>
    <cellStyle name="Normal 40" xfId="222"/>
    <cellStyle name="Normal 40 2" xfId="367"/>
    <cellStyle name="Normal 41" xfId="217"/>
    <cellStyle name="Normal 41 2" xfId="368"/>
    <cellStyle name="Normal 42" xfId="218"/>
    <cellStyle name="Normal 42 2" xfId="369"/>
    <cellStyle name="Normal 43" xfId="219"/>
    <cellStyle name="Normal 43 2" xfId="370"/>
    <cellStyle name="Normal 44" xfId="220"/>
    <cellStyle name="Normal 44 2" xfId="371"/>
    <cellStyle name="Normal 45" xfId="372"/>
    <cellStyle name="Normal 45 2" xfId="373"/>
    <cellStyle name="Normal 46" xfId="374"/>
    <cellStyle name="Normal 46 2" xfId="375"/>
    <cellStyle name="Normal 47" xfId="376"/>
    <cellStyle name="Normal 47 2" xfId="377"/>
    <cellStyle name="Normal 48" xfId="378"/>
    <cellStyle name="Normal 48 2" xfId="379"/>
    <cellStyle name="Normal 49" xfId="380"/>
    <cellStyle name="Normal 49 2" xfId="381"/>
    <cellStyle name="Normal 5" xfId="107"/>
    <cellStyle name="Normal 5 2" xfId="108"/>
    <cellStyle name="Normal 5 2 2" xfId="382"/>
    <cellStyle name="Normal 5 2 3" xfId="383"/>
    <cellStyle name="Normal 5 3" xfId="1206"/>
    <cellStyle name="Normal 5 4" xfId="1207"/>
    <cellStyle name="Normal 5 5" xfId="1208"/>
    <cellStyle name="Normal 50" xfId="384"/>
    <cellStyle name="Normal 50 2" xfId="385"/>
    <cellStyle name="Normal 51" xfId="386"/>
    <cellStyle name="Normal 51 2" xfId="387"/>
    <cellStyle name="Normal 52" xfId="388"/>
    <cellStyle name="Normal 52 2" xfId="389"/>
    <cellStyle name="Normal 53" xfId="390"/>
    <cellStyle name="Normal 53 2" xfId="391"/>
    <cellStyle name="Normal 54" xfId="392"/>
    <cellStyle name="Normal 54 2" xfId="393"/>
    <cellStyle name="Normal 55" xfId="394"/>
    <cellStyle name="Normal 55 2" xfId="395"/>
    <cellStyle name="Normal 56" xfId="396"/>
    <cellStyle name="Normal 56 2" xfId="397"/>
    <cellStyle name="Normal 57" xfId="398"/>
    <cellStyle name="Normal 57 2" xfId="399"/>
    <cellStyle name="Normal 58" xfId="400"/>
    <cellStyle name="Normal 58 2" xfId="401"/>
    <cellStyle name="Normal 59" xfId="402"/>
    <cellStyle name="Normal 59 2" xfId="403"/>
    <cellStyle name="Normal 6" xfId="109"/>
    <cellStyle name="Normal 6 2" xfId="110"/>
    <cellStyle name="Normal 6 2 2" xfId="404"/>
    <cellStyle name="Normal 6 2 3" xfId="405"/>
    <cellStyle name="Normal 60" xfId="406"/>
    <cellStyle name="Normal 60 2" xfId="407"/>
    <cellStyle name="Normal 61" xfId="408"/>
    <cellStyle name="Normal 61 2" xfId="409"/>
    <cellStyle name="Normal 62" xfId="410"/>
    <cellStyle name="Normal 63" xfId="488"/>
    <cellStyle name="Normal 64" xfId="1295"/>
    <cellStyle name="Normal 65" xfId="1297"/>
    <cellStyle name="Normal 66" xfId="1364"/>
    <cellStyle name="Normal 67" xfId="1367"/>
    <cellStyle name="Normal 68" xfId="1323"/>
    <cellStyle name="Normal 69" xfId="1365"/>
    <cellStyle name="Normal 7" xfId="111"/>
    <cellStyle name="Normal 7 2" xfId="112"/>
    <cellStyle name="Normal 7 2 2" xfId="411"/>
    <cellStyle name="Normal 7 2 3" xfId="412"/>
    <cellStyle name="Normal 7 3" xfId="413"/>
    <cellStyle name="Normal 7 4" xfId="414"/>
    <cellStyle name="Normal 70" xfId="1322"/>
    <cellStyle name="Normal 71" xfId="1366"/>
    <cellStyle name="Normal 72" xfId="1369"/>
    <cellStyle name="Normal 73" xfId="1374"/>
    <cellStyle name="Normal 8" xfId="113"/>
    <cellStyle name="Normal 8 2" xfId="114"/>
    <cellStyle name="Normal 8 2 2" xfId="415"/>
    <cellStyle name="Normal 8 2 3" xfId="416"/>
    <cellStyle name="Normal 8 3" xfId="417"/>
    <cellStyle name="Normal 8 4" xfId="418"/>
    <cellStyle name="Normal 9" xfId="115"/>
    <cellStyle name="Normal 9 2" xfId="116"/>
    <cellStyle name="Normal 9 2 2" xfId="419"/>
    <cellStyle name="Normal 9 2 3" xfId="420"/>
    <cellStyle name="Normal 9 3" xfId="421"/>
    <cellStyle name="Note 10" xfId="1209"/>
    <cellStyle name="Note 10 2" xfId="1210"/>
    <cellStyle name="Note 11" xfId="1211"/>
    <cellStyle name="Note 11 2" xfId="1212"/>
    <cellStyle name="Note 12" xfId="1213"/>
    <cellStyle name="Note 12 2" xfId="1214"/>
    <cellStyle name="Note 13" xfId="1215"/>
    <cellStyle name="Note 14" xfId="1216"/>
    <cellStyle name="Note 15" xfId="1217"/>
    <cellStyle name="Note 16" xfId="1218"/>
    <cellStyle name="Note 17" xfId="1219"/>
    <cellStyle name="Note 18" xfId="1220"/>
    <cellStyle name="Note 19" xfId="1221"/>
    <cellStyle name="Note 2" xfId="117"/>
    <cellStyle name="Note 2 2" xfId="1222"/>
    <cellStyle name="Note 2 3" xfId="1311"/>
    <cellStyle name="Note 20" xfId="1368"/>
    <cellStyle name="Note 3" xfId="118"/>
    <cellStyle name="Note 3 2" xfId="1223"/>
    <cellStyle name="Note 4" xfId="119"/>
    <cellStyle name="Note 4 2" xfId="1224"/>
    <cellStyle name="Note 5" xfId="1225"/>
    <cellStyle name="Note 5 2" xfId="1226"/>
    <cellStyle name="Note 6" xfId="1227"/>
    <cellStyle name="Note 6 2" xfId="1228"/>
    <cellStyle name="Note 7" xfId="1229"/>
    <cellStyle name="Note 7 2" xfId="1230"/>
    <cellStyle name="Note 8" xfId="1231"/>
    <cellStyle name="Note 8 2" xfId="1232"/>
    <cellStyle name="Note 9" xfId="1233"/>
    <cellStyle name="Note 9 2" xfId="1234"/>
    <cellStyle name="Output" xfId="1333" builtinId="21" customBuiltin="1"/>
    <cellStyle name="Output 2" xfId="1235"/>
    <cellStyle name="Output 3" xfId="1236"/>
    <cellStyle name="Output 4" xfId="1237"/>
    <cellStyle name="Output 5" xfId="1238"/>
    <cellStyle name="Output 6" xfId="1239"/>
    <cellStyle name="Output 7" xfId="1240"/>
    <cellStyle name="Output 8" xfId="1241"/>
    <cellStyle name="Output 9" xfId="1242"/>
    <cellStyle name="Percen - Style1" xfId="120"/>
    <cellStyle name="Percen - Style2" xfId="121"/>
    <cellStyle name="Percen - Style3" xfId="122"/>
    <cellStyle name="Percent" xfId="1379" builtinId="5"/>
    <cellStyle name="Percent (0)" xfId="1243"/>
    <cellStyle name="Percent [2]" xfId="123"/>
    <cellStyle name="Percent 10" xfId="223"/>
    <cellStyle name="Percent 11" xfId="1372"/>
    <cellStyle name="Percent 12" xfId="1377"/>
    <cellStyle name="Percent 2" xfId="124"/>
    <cellStyle name="Percent 3" xfId="125"/>
    <cellStyle name="Percent 3 2" xfId="422"/>
    <cellStyle name="Percent 3 3" xfId="423"/>
    <cellStyle name="Percent 33" xfId="221"/>
    <cellStyle name="Percent 33 2" xfId="424"/>
    <cellStyle name="Percent 4" xfId="126"/>
    <cellStyle name="Percent 4 2" xfId="425"/>
    <cellStyle name="Percent 4 3" xfId="426"/>
    <cellStyle name="Percent 5" xfId="127"/>
    <cellStyle name="Percent 5 2" xfId="427"/>
    <cellStyle name="Percent 6" xfId="128"/>
    <cellStyle name="Percent 6 2" xfId="428"/>
    <cellStyle name="Percent 6 3" xfId="429"/>
    <cellStyle name="Percent 7" xfId="226"/>
    <cellStyle name="Percent 7 2" xfId="233"/>
    <cellStyle name="Percent 7 3" xfId="430"/>
    <cellStyle name="Percent 8" xfId="431"/>
    <cellStyle name="Percent 9" xfId="1244"/>
    <cellStyle name="Processing" xfId="129"/>
    <cellStyle name="Processing 2" xfId="432"/>
    <cellStyle name="Processing 3" xfId="433"/>
    <cellStyle name="PSChar" xfId="130"/>
    <cellStyle name="PSChar 2" xfId="434"/>
    <cellStyle name="PSDate" xfId="131"/>
    <cellStyle name="PSDate 2" xfId="435"/>
    <cellStyle name="PSDec" xfId="132"/>
    <cellStyle name="PSDec 2" xfId="436"/>
    <cellStyle name="PSHeading" xfId="133"/>
    <cellStyle name="PSInt" xfId="134"/>
    <cellStyle name="PSInt 2" xfId="437"/>
    <cellStyle name="PSSpacer" xfId="135"/>
    <cellStyle name="PSSpacer 2" xfId="438"/>
    <cellStyle name="purple - Style8" xfId="136"/>
    <cellStyle name="RED" xfId="137"/>
    <cellStyle name="Red - Style7" xfId="138"/>
    <cellStyle name="Report" xfId="139"/>
    <cellStyle name="Report 2" xfId="439"/>
    <cellStyle name="Report 3" xfId="440"/>
    <cellStyle name="Report Bar" xfId="140"/>
    <cellStyle name="Report Bar 2" xfId="441"/>
    <cellStyle name="Report Bar 3" xfId="442"/>
    <cellStyle name="Report Heading" xfId="141"/>
    <cellStyle name="Report Heading 2" xfId="443"/>
    <cellStyle name="Report Percent" xfId="142"/>
    <cellStyle name="Report Percent 2" xfId="444"/>
    <cellStyle name="Report Percent 3" xfId="445"/>
    <cellStyle name="Report Unit Cost" xfId="143"/>
    <cellStyle name="Report Unit Cost 2" xfId="446"/>
    <cellStyle name="Report Unit Cost 3" xfId="447"/>
    <cellStyle name="Reports" xfId="144"/>
    <cellStyle name="Reports 2" xfId="448"/>
    <cellStyle name="Reports Total" xfId="145"/>
    <cellStyle name="Reports Total 2" xfId="449"/>
    <cellStyle name="Reports Total 3" xfId="450"/>
    <cellStyle name="Reports Unit Cost Total" xfId="146"/>
    <cellStyle name="RevList" xfId="147"/>
    <cellStyle name="round100" xfId="148"/>
    <cellStyle name="round100 2" xfId="451"/>
    <cellStyle name="round100 3" xfId="452"/>
    <cellStyle name="SAPBEXaggData" xfId="149"/>
    <cellStyle name="SAPBEXaggData 2" xfId="1245"/>
    <cellStyle name="SAPBEXaggDataEmph" xfId="150"/>
    <cellStyle name="SAPBEXaggDataEmph 2" xfId="1246"/>
    <cellStyle name="SAPBEXaggDataEmph 3" xfId="1312"/>
    <cellStyle name="SAPBEXaggItem" xfId="151"/>
    <cellStyle name="SAPBEXaggItem 2" xfId="1247"/>
    <cellStyle name="SAPBEXaggItem 3" xfId="1313"/>
    <cellStyle name="SAPBEXaggItemX" xfId="152"/>
    <cellStyle name="SAPBEXaggItemX 2" xfId="1248"/>
    <cellStyle name="SAPBEXaggItemX 3" xfId="1314"/>
    <cellStyle name="SAPBEXchaText" xfId="153"/>
    <cellStyle name="SAPBEXchaText 2" xfId="453"/>
    <cellStyle name="SAPBEXchaText 3" xfId="454"/>
    <cellStyle name="SAPBEXchaText 4" xfId="1315"/>
    <cellStyle name="SAPBEXexcBad7" xfId="154"/>
    <cellStyle name="SAPBEXexcBad7 2" xfId="1249"/>
    <cellStyle name="SAPBEXexcBad8" xfId="155"/>
    <cellStyle name="SAPBEXexcBad8 2" xfId="1250"/>
    <cellStyle name="SAPBEXexcBad9" xfId="156"/>
    <cellStyle name="SAPBEXexcBad9 2" xfId="1251"/>
    <cellStyle name="SAPBEXexcCritical4" xfId="157"/>
    <cellStyle name="SAPBEXexcCritical4 2" xfId="1252"/>
    <cellStyle name="SAPBEXexcCritical5" xfId="158"/>
    <cellStyle name="SAPBEXexcCritical5 2" xfId="1253"/>
    <cellStyle name="SAPBEXexcCritical6" xfId="159"/>
    <cellStyle name="SAPBEXexcCritical6 2" xfId="1254"/>
    <cellStyle name="SAPBEXexcGood1" xfId="160"/>
    <cellStyle name="SAPBEXexcGood1 2" xfId="1255"/>
    <cellStyle name="SAPBEXexcGood2" xfId="161"/>
    <cellStyle name="SAPBEXexcGood2 2" xfId="1256"/>
    <cellStyle name="SAPBEXexcGood3" xfId="162"/>
    <cellStyle name="SAPBEXexcGood3 2" xfId="1257"/>
    <cellStyle name="SAPBEXfilterDrill" xfId="163"/>
    <cellStyle name="SAPBEXfilterDrill 2" xfId="1258"/>
    <cellStyle name="SAPBEXfilterItem" xfId="164"/>
    <cellStyle name="SAPBEXfilterItem 2" xfId="1259"/>
    <cellStyle name="SAPBEXfilterText" xfId="165"/>
    <cellStyle name="SAPBEXfilterText 2" xfId="1316"/>
    <cellStyle name="SAPBEXformats" xfId="166"/>
    <cellStyle name="SAPBEXformats 2" xfId="455"/>
    <cellStyle name="SAPBEXformats 3" xfId="456"/>
    <cellStyle name="SAPBEXheaderItem" xfId="167"/>
    <cellStyle name="SAPBEXheaderItem 2" xfId="457"/>
    <cellStyle name="SAPBEXheaderText" xfId="168"/>
    <cellStyle name="SAPBEXheaderText 2" xfId="458"/>
    <cellStyle name="SAPBEXheaderText 3" xfId="1317"/>
    <cellStyle name="SAPBEXHLevel0" xfId="169"/>
    <cellStyle name="SAPBEXHLevel0 2" xfId="459"/>
    <cellStyle name="SAPBEXHLevel0 3" xfId="460"/>
    <cellStyle name="SAPBEXHLevel0X" xfId="170"/>
    <cellStyle name="SAPBEXHLevel0X 2" xfId="461"/>
    <cellStyle name="SAPBEXHLevel0X 3" xfId="462"/>
    <cellStyle name="SAPBEXHLevel1" xfId="171"/>
    <cellStyle name="SAPBEXHLevel1 2" xfId="463"/>
    <cellStyle name="SAPBEXHLevel1 3" xfId="464"/>
    <cellStyle name="SAPBEXHLevel1X" xfId="172"/>
    <cellStyle name="SAPBEXHLevel1X 2" xfId="465"/>
    <cellStyle name="SAPBEXHLevel1X 3" xfId="466"/>
    <cellStyle name="SAPBEXHLevel2" xfId="173"/>
    <cellStyle name="SAPBEXHLevel2 2" xfId="467"/>
    <cellStyle name="SAPBEXHLevel2 3" xfId="468"/>
    <cellStyle name="SAPBEXHLevel2X" xfId="174"/>
    <cellStyle name="SAPBEXHLevel2X 2" xfId="469"/>
    <cellStyle name="SAPBEXHLevel2X 3" xfId="470"/>
    <cellStyle name="SAPBEXHLevel3" xfId="175"/>
    <cellStyle name="SAPBEXHLevel3 2" xfId="471"/>
    <cellStyle name="SAPBEXHLevel3 3" xfId="472"/>
    <cellStyle name="SAPBEXHLevel3X" xfId="176"/>
    <cellStyle name="SAPBEXHLevel3X 2" xfId="473"/>
    <cellStyle name="SAPBEXHLevel3X 3" xfId="474"/>
    <cellStyle name="SAPBEXinputData" xfId="177"/>
    <cellStyle name="SAPBEXinputData 2" xfId="475"/>
    <cellStyle name="SAPBEXinputData 3" xfId="476"/>
    <cellStyle name="SAPBEXresData" xfId="178"/>
    <cellStyle name="SAPBEXresData 2" xfId="1260"/>
    <cellStyle name="SAPBEXresData 3" xfId="1318"/>
    <cellStyle name="SAPBEXresDataEmph" xfId="179"/>
    <cellStyle name="SAPBEXresDataEmph 2" xfId="1261"/>
    <cellStyle name="SAPBEXresDataEmph 3" xfId="1319"/>
    <cellStyle name="SAPBEXresItem" xfId="180"/>
    <cellStyle name="SAPBEXresItem 2" xfId="1262"/>
    <cellStyle name="SAPBEXresItem 3" xfId="1320"/>
    <cellStyle name="SAPBEXresItemX" xfId="181"/>
    <cellStyle name="SAPBEXresItemX 2" xfId="1263"/>
    <cellStyle name="SAPBEXresItemX 3" xfId="1321"/>
    <cellStyle name="SAPBEXstdData" xfId="182"/>
    <cellStyle name="SAPBEXstdData 2" xfId="1264"/>
    <cellStyle name="SAPBEXstdDataEmph" xfId="183"/>
    <cellStyle name="SAPBEXstdDataEmph 2" xfId="1265"/>
    <cellStyle name="SAPBEXstdItem" xfId="184"/>
    <cellStyle name="SAPBEXstdItem 2" xfId="477"/>
    <cellStyle name="SAPBEXstdItem 3" xfId="478"/>
    <cellStyle name="SAPBEXstdItemX" xfId="185"/>
    <cellStyle name="SAPBEXstdItemX 2" xfId="479"/>
    <cellStyle name="SAPBEXstdItemX 3" xfId="480"/>
    <cellStyle name="SAPBEXtitle" xfId="186"/>
    <cellStyle name="SAPBEXtitle 2" xfId="1266"/>
    <cellStyle name="SAPBEXundefined" xfId="187"/>
    <cellStyle name="SAPBEXundefined 2" xfId="1267"/>
    <cellStyle name="SAPBorder" xfId="1399"/>
    <cellStyle name="SAPDataCell" xfId="1381"/>
    <cellStyle name="SAPDataRemoved" xfId="1400"/>
    <cellStyle name="SAPDataTotalCell" xfId="1382"/>
    <cellStyle name="SAPDimensionCell" xfId="1380"/>
    <cellStyle name="SAPEditableDataCell" xfId="1384"/>
    <cellStyle name="SAPEditableDataTotalCell" xfId="1387"/>
    <cellStyle name="SAPEmphasized" xfId="1410"/>
    <cellStyle name="SAPEmphasizedEditableDataCell" xfId="1412"/>
    <cellStyle name="SAPEmphasizedEditableDataTotalCell" xfId="1413"/>
    <cellStyle name="SAPEmphasizedLockedDataCell" xfId="1416"/>
    <cellStyle name="SAPEmphasizedLockedDataTotalCell" xfId="1417"/>
    <cellStyle name="SAPEmphasizedReadonlyDataCell" xfId="1414"/>
    <cellStyle name="SAPEmphasizedReadonlyDataTotalCell" xfId="1415"/>
    <cellStyle name="SAPEmphasizedTotal" xfId="1411"/>
    <cellStyle name="SAPError" xfId="1401"/>
    <cellStyle name="SAPExceptionLevel1" xfId="1390"/>
    <cellStyle name="SAPExceptionLevel2" xfId="1391"/>
    <cellStyle name="SAPExceptionLevel3" xfId="1392"/>
    <cellStyle name="SAPExceptionLevel4" xfId="1393"/>
    <cellStyle name="SAPExceptionLevel5" xfId="1394"/>
    <cellStyle name="SAPExceptionLevel6" xfId="1395"/>
    <cellStyle name="SAPExceptionLevel7" xfId="1396"/>
    <cellStyle name="SAPExceptionLevel8" xfId="1397"/>
    <cellStyle name="SAPExceptionLevel9" xfId="1398"/>
    <cellStyle name="SAPFormula" xfId="1418"/>
    <cellStyle name="SAPGroupingFillCell" xfId="1383"/>
    <cellStyle name="SAPHierarchyCell0" xfId="1405"/>
    <cellStyle name="SAPHierarchyCell1" xfId="1406"/>
    <cellStyle name="SAPHierarchyCell2" xfId="1407"/>
    <cellStyle name="SAPHierarchyCell3" xfId="1408"/>
    <cellStyle name="SAPHierarchyCell4" xfId="1409"/>
    <cellStyle name="SAPLockedDataCell" xfId="1386"/>
    <cellStyle name="SAPLockedDataTotalCell" xfId="1389"/>
    <cellStyle name="SAPMemberCell" xfId="1403"/>
    <cellStyle name="SAPMemberTotalCell" xfId="1404"/>
    <cellStyle name="SAPMessageText" xfId="1402"/>
    <cellStyle name="SAPReadonlyDataCell" xfId="1385"/>
    <cellStyle name="SAPReadonlyDataTotalCell" xfId="1388"/>
    <cellStyle name="shade" xfId="188"/>
    <cellStyle name="shade 2" xfId="481"/>
    <cellStyle name="shade 3" xfId="482"/>
    <cellStyle name="Sheet Title" xfId="189"/>
    <cellStyle name="StmtTtl1" xfId="190"/>
    <cellStyle name="StmtTtl2" xfId="191"/>
    <cellStyle name="STYL1 - Style1" xfId="192"/>
    <cellStyle name="Style 1" xfId="193"/>
    <cellStyle name="Style 1 2" xfId="194"/>
    <cellStyle name="Style 1 2 2" xfId="483"/>
    <cellStyle name="Style 1 2 3" xfId="484"/>
    <cellStyle name="Style 1 3" xfId="485"/>
    <cellStyle name="Style 1 4" xfId="486"/>
    <cellStyle name="Subtotal" xfId="195"/>
    <cellStyle name="Sub-total" xfId="196"/>
    <cellStyle name="taples Plaza" xfId="1268"/>
    <cellStyle name="Test" xfId="1269"/>
    <cellStyle name="Tickmark" xfId="1270"/>
    <cellStyle name="Title" xfId="1324" builtinId="15" customBuiltin="1"/>
    <cellStyle name="Title 2" xfId="1271"/>
    <cellStyle name="Title 3" xfId="1272"/>
    <cellStyle name="Title 4" xfId="1273"/>
    <cellStyle name="Title 5" xfId="1274"/>
    <cellStyle name="Title 6" xfId="1275"/>
    <cellStyle name="Title 7" xfId="1276"/>
    <cellStyle name="Title 8" xfId="1277"/>
    <cellStyle name="Title 9" xfId="1278"/>
    <cellStyle name="Title: Major" xfId="197"/>
    <cellStyle name="Title: Minor" xfId="198"/>
    <cellStyle name="Title: Minor 2" xfId="487"/>
    <cellStyle name="Title: Worksheet" xfId="199"/>
    <cellStyle name="Total" xfId="1339" builtinId="25" customBuiltin="1"/>
    <cellStyle name="Total 2" xfId="1279"/>
    <cellStyle name="Total 3" xfId="1280"/>
    <cellStyle name="Total 4" xfId="1281"/>
    <cellStyle name="Total 5" xfId="1282"/>
    <cellStyle name="Total 6" xfId="1283"/>
    <cellStyle name="Total 7" xfId="1284"/>
    <cellStyle name="Total 8" xfId="1285"/>
    <cellStyle name="Total 9" xfId="1286"/>
    <cellStyle name="Total4 - Style4" xfId="200"/>
    <cellStyle name="Warning Text" xfId="1337" builtinId="11" customBuiltin="1"/>
    <cellStyle name="Warning Text 2" xfId="1287"/>
    <cellStyle name="Warning Text 3" xfId="1288"/>
    <cellStyle name="Warning Text 4" xfId="1289"/>
    <cellStyle name="Warning Text 5" xfId="1290"/>
    <cellStyle name="Warning Text 6" xfId="1291"/>
    <cellStyle name="Warning Text 7" xfId="1292"/>
    <cellStyle name="Warning Text 8" xfId="1293"/>
    <cellStyle name="Warning Text 9" xfId="12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0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  <sheetName val="==&gt;"/>
      <sheetName val="Allocators (CBR)"/>
      <sheetName val="FM"/>
    </sheetNames>
    <sheetDataSet>
      <sheetData sheetId="0"/>
      <sheetData sheetId="1">
        <row r="36">
          <cell r="B36">
            <v>46951000.799999997</v>
          </cell>
        </row>
        <row r="37">
          <cell r="B37">
            <v>63821212.819999993</v>
          </cell>
        </row>
        <row r="40">
          <cell r="B40">
            <v>281553948.53999949</v>
          </cell>
        </row>
      </sheetData>
      <sheetData sheetId="2">
        <row r="273">
          <cell r="G273">
            <v>46951000.799999997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2"/>
  <sheetViews>
    <sheetView tabSelected="1" zoomScale="98" zoomScaleNormal="98" workbookViewId="0">
      <selection activeCell="C12" sqref="C12"/>
    </sheetView>
  </sheetViews>
  <sheetFormatPr defaultRowHeight="13.2"/>
  <cols>
    <col min="2" max="2" width="43" bestFit="1" customWidth="1"/>
    <col min="3" max="3" width="16.5546875" customWidth="1"/>
    <col min="4" max="4" width="12.33203125" bestFit="1" customWidth="1"/>
    <col min="5" max="7" width="12.5546875" bestFit="1" customWidth="1"/>
  </cols>
  <sheetData>
    <row r="1" spans="1:4">
      <c r="A1" s="1"/>
      <c r="B1" s="24"/>
      <c r="C1" s="3"/>
    </row>
    <row r="2" spans="1:4" ht="13.8" thickBot="1">
      <c r="A2" s="2"/>
      <c r="B2" s="2"/>
      <c r="C2" s="3"/>
    </row>
    <row r="3" spans="1:4" ht="14.4" thickTop="1" thickBot="1">
      <c r="A3" s="4"/>
      <c r="B3" s="20" t="s">
        <v>18</v>
      </c>
      <c r="C3" s="5" t="s">
        <v>170</v>
      </c>
    </row>
    <row r="4" spans="1:4" ht="13.8" thickTop="1">
      <c r="A4" s="133" t="s">
        <v>17</v>
      </c>
      <c r="B4" s="133"/>
      <c r="C4" s="133"/>
    </row>
    <row r="5" spans="1:4">
      <c r="A5" s="134" t="s">
        <v>0</v>
      </c>
      <c r="B5" s="134"/>
      <c r="C5" s="134"/>
      <c r="D5" s="4"/>
    </row>
    <row r="6" spans="1:4">
      <c r="A6" s="134" t="s">
        <v>169</v>
      </c>
      <c r="B6" s="134"/>
      <c r="C6" s="134"/>
      <c r="D6" s="6"/>
    </row>
    <row r="7" spans="1:4">
      <c r="A7" s="133" t="s">
        <v>83</v>
      </c>
      <c r="B7" s="133"/>
      <c r="C7" s="133"/>
      <c r="D7" s="6"/>
    </row>
    <row r="8" spans="1:4">
      <c r="A8" s="4"/>
      <c r="B8" s="7"/>
      <c r="C8" s="8"/>
    </row>
    <row r="9" spans="1:4">
      <c r="A9" s="9" t="s">
        <v>1</v>
      </c>
      <c r="B9" s="4"/>
      <c r="C9" s="10"/>
    </row>
    <row r="10" spans="1:4">
      <c r="A10" s="11" t="s">
        <v>2</v>
      </c>
      <c r="B10" s="12" t="s">
        <v>3</v>
      </c>
      <c r="C10" s="13" t="s">
        <v>4</v>
      </c>
    </row>
    <row r="11" spans="1:4">
      <c r="A11" s="2"/>
      <c r="B11" s="2"/>
      <c r="C11" s="14"/>
    </row>
    <row r="12" spans="1:4">
      <c r="A12" s="15">
        <v>1</v>
      </c>
      <c r="B12" s="16" t="s">
        <v>5</v>
      </c>
      <c r="C12" s="25">
        <f>+CBR_Electric!C73</f>
        <v>381269820.87759453</v>
      </c>
    </row>
    <row r="13" spans="1:4">
      <c r="A13" s="15">
        <f>A12+1</f>
        <v>2</v>
      </c>
      <c r="B13" s="17"/>
      <c r="C13" s="21"/>
    </row>
    <row r="14" spans="1:4">
      <c r="A14" s="15">
        <f t="shared" ref="A14:A19" si="0">A13+1</f>
        <v>3</v>
      </c>
      <c r="B14" s="18" t="s">
        <v>6</v>
      </c>
      <c r="C14" s="27">
        <f>+CBR_Electric!C77</f>
        <v>80369500.873694852</v>
      </c>
      <c r="D14" s="22"/>
    </row>
    <row r="15" spans="1:4">
      <c r="A15" s="15">
        <f t="shared" si="0"/>
        <v>4</v>
      </c>
      <c r="B15" s="17" t="s">
        <v>7</v>
      </c>
      <c r="C15" s="28">
        <f>+C14</f>
        <v>80369500.873694852</v>
      </c>
    </row>
    <row r="16" spans="1:4">
      <c r="A16" s="15">
        <f>A15+1</f>
        <v>5</v>
      </c>
      <c r="B16" s="17"/>
      <c r="C16" s="21"/>
    </row>
    <row r="17" spans="1:5">
      <c r="A17" s="15">
        <f t="shared" si="0"/>
        <v>6</v>
      </c>
      <c r="B17" s="2" t="s">
        <v>103</v>
      </c>
      <c r="C17" s="29">
        <f>+CBR_Electric!D77</f>
        <v>2969130.4660300007</v>
      </c>
    </row>
    <row r="18" spans="1:5">
      <c r="A18" s="15">
        <f t="shared" si="0"/>
        <v>7</v>
      </c>
      <c r="B18" s="2" t="s">
        <v>47</v>
      </c>
      <c r="C18" s="29">
        <v>0</v>
      </c>
    </row>
    <row r="19" spans="1:5">
      <c r="A19" s="15">
        <f t="shared" si="0"/>
        <v>8</v>
      </c>
      <c r="B19" s="2" t="s">
        <v>10</v>
      </c>
      <c r="C19" s="27">
        <v>0</v>
      </c>
    </row>
    <row r="20" spans="1:5">
      <c r="A20" s="15">
        <f>A19+1</f>
        <v>9</v>
      </c>
      <c r="B20" s="2" t="s">
        <v>11</v>
      </c>
      <c r="C20" s="28">
        <f>SUM(C15:C19)</f>
        <v>83338631.339724854</v>
      </c>
      <c r="D20" s="35">
        <f>+CBR_Electric!E77-C20</f>
        <v>0</v>
      </c>
      <c r="E20" s="36" t="s">
        <v>104</v>
      </c>
    </row>
    <row r="21" spans="1:5">
      <c r="A21" s="15">
        <f>A20+1</f>
        <v>10</v>
      </c>
      <c r="B21" s="2"/>
      <c r="C21" s="21"/>
    </row>
    <row r="22" spans="1:5">
      <c r="A22" s="15">
        <f>A21+1</f>
        <v>11</v>
      </c>
      <c r="B22" s="2" t="s">
        <v>12</v>
      </c>
      <c r="C22" s="21"/>
    </row>
    <row r="23" spans="1:5">
      <c r="A23" s="15">
        <f>A22+1</f>
        <v>12</v>
      </c>
      <c r="B23" s="17" t="s">
        <v>7</v>
      </c>
      <c r="C23" s="25">
        <f>'[2]Unallocated Detail (CBR)'!$G$273</f>
        <v>46951000.799999997</v>
      </c>
    </row>
    <row r="24" spans="1:5">
      <c r="A24" s="15">
        <f>A23+1</f>
        <v>13</v>
      </c>
      <c r="B24" s="2" t="s">
        <v>8</v>
      </c>
      <c r="C24" s="26">
        <f>'BW-410-411 Electric'!Q4</f>
        <v>243099351.47</v>
      </c>
    </row>
    <row r="25" spans="1:5">
      <c r="A25" s="15">
        <f t="shared" ref="A25:A31" si="1">A24+1</f>
        <v>14</v>
      </c>
      <c r="B25" s="2" t="s">
        <v>9</v>
      </c>
      <c r="C25" s="26">
        <f>'BW-410-411 Electric'!Q5</f>
        <v>-179278138.65000001</v>
      </c>
    </row>
    <row r="26" spans="1:5">
      <c r="A26" s="15">
        <f t="shared" si="1"/>
        <v>15</v>
      </c>
      <c r="B26" s="2" t="s">
        <v>10</v>
      </c>
      <c r="C26" s="23">
        <v>0</v>
      </c>
    </row>
    <row r="27" spans="1:5">
      <c r="A27" s="15">
        <f t="shared" si="1"/>
        <v>16</v>
      </c>
      <c r="B27" s="17" t="s">
        <v>13</v>
      </c>
      <c r="C27" s="47">
        <f>SUM(C23:C26)</f>
        <v>110772213.61999997</v>
      </c>
      <c r="E27" s="19"/>
    </row>
    <row r="28" spans="1:5">
      <c r="A28" s="15">
        <f t="shared" si="1"/>
        <v>17</v>
      </c>
      <c r="B28" s="2"/>
      <c r="C28" s="21"/>
    </row>
    <row r="29" spans="1:5">
      <c r="A29" s="15">
        <f t="shared" si="1"/>
        <v>18</v>
      </c>
      <c r="B29" s="17" t="s">
        <v>14</v>
      </c>
      <c r="C29" s="30">
        <f>C15-C23</f>
        <v>33418500.073694855</v>
      </c>
    </row>
    <row r="30" spans="1:5">
      <c r="A30" s="15">
        <f t="shared" si="1"/>
        <v>19</v>
      </c>
      <c r="B30" s="17" t="s">
        <v>15</v>
      </c>
      <c r="C30" s="31">
        <f>C17+C18+C19-C24-C25-C26</f>
        <v>-60852082.353969991</v>
      </c>
    </row>
    <row r="31" spans="1:5" ht="13.8" thickBot="1">
      <c r="A31" s="15">
        <f t="shared" si="1"/>
        <v>20</v>
      </c>
      <c r="B31" s="17" t="s">
        <v>16</v>
      </c>
      <c r="C31" s="32">
        <f>-SUM(C29:C30)</f>
        <v>27433582.280275136</v>
      </c>
    </row>
    <row r="32" spans="1:5" ht="13.8" thickTop="1"/>
  </sheetData>
  <mergeCells count="4">
    <mergeCell ref="A4:C4"/>
    <mergeCell ref="A6:C6"/>
    <mergeCell ref="A7:C7"/>
    <mergeCell ref="A5:C5"/>
  </mergeCells>
  <phoneticPr fontId="11" type="noConversion"/>
  <pageMargins left="0.5" right="0.5" top="1" bottom="1" header="0.5" footer="0.5"/>
  <pageSetup scale="95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topLeftCell="A73" workbookViewId="0">
      <selection activeCell="B10" sqref="B10:B70"/>
    </sheetView>
  </sheetViews>
  <sheetFormatPr defaultColWidth="8.88671875" defaultRowHeight="14.4"/>
  <cols>
    <col min="1" max="1" width="8.88671875" style="37" customWidth="1"/>
    <col min="2" max="2" width="41.109375" style="37" bestFit="1" customWidth="1"/>
    <col min="3" max="3" width="20.109375" style="37" bestFit="1" customWidth="1"/>
    <col min="4" max="4" width="31.88671875" style="37" bestFit="1" customWidth="1"/>
    <col min="5" max="5" width="15.109375" style="37" bestFit="1" customWidth="1"/>
    <col min="6" max="6" width="14.5546875" style="37" bestFit="1" customWidth="1"/>
    <col min="7" max="7" width="8.88671875" style="39"/>
    <col min="8" max="8" width="57.33203125" style="39" customWidth="1"/>
    <col min="9" max="11" width="16" style="39" bestFit="1" customWidth="1"/>
    <col min="12" max="16384" width="8.88671875" style="39"/>
  </cols>
  <sheetData>
    <row r="1" spans="1:14">
      <c r="B1" s="38" t="s">
        <v>23</v>
      </c>
    </row>
    <row r="2" spans="1:14">
      <c r="B2" s="38" t="s">
        <v>168</v>
      </c>
    </row>
    <row r="3" spans="1:14">
      <c r="B3" s="40"/>
    </row>
    <row r="4" spans="1:14">
      <c r="B4" s="41" t="s">
        <v>24</v>
      </c>
      <c r="C4" s="33">
        <f>'[2]Allocated (CBR)'!$B$40</f>
        <v>281553948.53999949</v>
      </c>
      <c r="D4" s="42"/>
    </row>
    <row r="5" spans="1:14">
      <c r="B5" s="41" t="s">
        <v>50</v>
      </c>
      <c r="C5" s="34">
        <f>SUM('[2]Allocated (CBR)'!$B$36:$B$37)</f>
        <v>110772213.61999999</v>
      </c>
      <c r="D5" s="42"/>
    </row>
    <row r="6" spans="1:14">
      <c r="B6" s="43" t="s">
        <v>25</v>
      </c>
      <c r="C6" s="44">
        <f>SUM(C4:C5)</f>
        <v>392326162.15999949</v>
      </c>
      <c r="D6" s="42"/>
    </row>
    <row r="7" spans="1:14">
      <c r="C7" s="40"/>
    </row>
    <row r="8" spans="1:14" ht="43.2">
      <c r="A8" s="48" t="s">
        <v>51</v>
      </c>
      <c r="B8" s="48" t="s">
        <v>84</v>
      </c>
      <c r="C8" s="48" t="s">
        <v>26</v>
      </c>
      <c r="D8" s="49" t="s">
        <v>93</v>
      </c>
      <c r="E8" s="135">
        <v>0.21</v>
      </c>
      <c r="F8" s="48" t="s">
        <v>94</v>
      </c>
      <c r="G8" s="50"/>
      <c r="H8" s="50"/>
      <c r="I8" s="50"/>
      <c r="J8" s="50"/>
      <c r="K8" s="50"/>
      <c r="L8" s="50"/>
      <c r="M8" s="50"/>
      <c r="N8" s="50"/>
    </row>
    <row r="9" spans="1:14">
      <c r="A9" s="51" t="s">
        <v>53</v>
      </c>
      <c r="B9" s="52" t="s">
        <v>20</v>
      </c>
      <c r="C9" s="91">
        <v>9827141.2400000002</v>
      </c>
      <c r="D9" s="91">
        <f t="shared" ref="D9:D62" si="0">-E9</f>
        <v>-2063699.6603999999</v>
      </c>
      <c r="E9" s="95">
        <f>C9*$E$8</f>
        <v>2063699.6603999999</v>
      </c>
      <c r="F9" s="53">
        <f t="shared" ref="F9:F49" si="1">D9+E9</f>
        <v>0</v>
      </c>
      <c r="G9" s="50"/>
      <c r="H9" s="50"/>
      <c r="I9" s="50"/>
      <c r="J9" s="50"/>
      <c r="K9" s="94"/>
      <c r="L9" s="50"/>
      <c r="M9" s="50"/>
      <c r="N9" s="50"/>
    </row>
    <row r="10" spans="1:14">
      <c r="A10" s="51" t="s">
        <v>54</v>
      </c>
      <c r="B10" s="52" t="s">
        <v>19</v>
      </c>
      <c r="C10" s="91">
        <v>269311.93</v>
      </c>
      <c r="D10" s="91">
        <f t="shared" si="0"/>
        <v>-56555.505299999997</v>
      </c>
      <c r="E10" s="95">
        <f t="shared" ref="E10:E69" si="2">C10*$E$8</f>
        <v>56555.505299999997</v>
      </c>
      <c r="F10" s="53">
        <f t="shared" si="1"/>
        <v>0</v>
      </c>
      <c r="G10" s="50"/>
      <c r="H10" s="50"/>
      <c r="I10" s="50"/>
      <c r="J10" s="50"/>
      <c r="K10" s="94"/>
      <c r="L10" s="50"/>
      <c r="M10" s="50"/>
      <c r="N10" s="50"/>
    </row>
    <row r="11" spans="1:14">
      <c r="A11" s="51" t="s">
        <v>55</v>
      </c>
      <c r="B11" s="52" t="s">
        <v>21</v>
      </c>
      <c r="C11" s="91">
        <v>878246.38</v>
      </c>
      <c r="D11" s="91">
        <f t="shared" si="0"/>
        <v>-184431.73979999998</v>
      </c>
      <c r="E11" s="95">
        <f t="shared" si="2"/>
        <v>184431.73979999998</v>
      </c>
      <c r="F11" s="53">
        <f t="shared" si="1"/>
        <v>0</v>
      </c>
      <c r="G11" s="50"/>
      <c r="H11" s="50"/>
      <c r="I11" s="50"/>
      <c r="J11" s="50"/>
      <c r="K11" s="94"/>
      <c r="L11" s="50"/>
      <c r="M11" s="50"/>
      <c r="N11" s="50"/>
    </row>
    <row r="12" spans="1:14">
      <c r="A12" s="51" t="s">
        <v>56</v>
      </c>
      <c r="B12" s="52" t="s">
        <v>29</v>
      </c>
      <c r="C12" s="91">
        <v>-224.4</v>
      </c>
      <c r="D12" s="91">
        <f t="shared" si="0"/>
        <v>47.124000000000002</v>
      </c>
      <c r="E12" s="95">
        <f t="shared" si="2"/>
        <v>-47.124000000000002</v>
      </c>
      <c r="F12" s="53">
        <f t="shared" si="1"/>
        <v>0</v>
      </c>
      <c r="G12" s="50"/>
      <c r="H12" s="50"/>
      <c r="I12" s="50"/>
      <c r="J12" s="50"/>
      <c r="K12" s="94"/>
      <c r="L12" s="50"/>
      <c r="M12" s="50"/>
      <c r="N12" s="50"/>
    </row>
    <row r="13" spans="1:14">
      <c r="A13" s="51" t="s">
        <v>57</v>
      </c>
      <c r="B13" s="52" t="s">
        <v>190</v>
      </c>
      <c r="C13" s="91">
        <v>11776485.130000001</v>
      </c>
      <c r="D13" s="91">
        <f t="shared" si="0"/>
        <v>-2473061.8773000003</v>
      </c>
      <c r="E13" s="95">
        <f t="shared" si="2"/>
        <v>2473061.8773000003</v>
      </c>
      <c r="F13" s="53">
        <f t="shared" si="1"/>
        <v>0</v>
      </c>
      <c r="G13" s="50"/>
      <c r="H13" s="50"/>
      <c r="I13" s="50"/>
      <c r="J13" s="50"/>
      <c r="K13" s="94"/>
      <c r="L13" s="50"/>
      <c r="M13" s="50"/>
      <c r="N13" s="50"/>
    </row>
    <row r="14" spans="1:14">
      <c r="A14" s="51" t="s">
        <v>57</v>
      </c>
      <c r="B14" s="52" t="s">
        <v>81</v>
      </c>
      <c r="C14" s="91">
        <v>9302743.3599999994</v>
      </c>
      <c r="D14" s="91">
        <f t="shared" si="0"/>
        <v>-1953576.1055999999</v>
      </c>
      <c r="E14" s="95">
        <f t="shared" si="2"/>
        <v>1953576.1055999999</v>
      </c>
      <c r="F14" s="53">
        <f t="shared" si="1"/>
        <v>0</v>
      </c>
      <c r="G14" s="50"/>
      <c r="H14" s="50"/>
      <c r="I14" s="50"/>
      <c r="J14" s="50"/>
      <c r="K14" s="94"/>
      <c r="L14" s="50"/>
      <c r="M14" s="50"/>
      <c r="N14" s="50"/>
    </row>
    <row r="15" spans="1:14">
      <c r="A15" s="51" t="s">
        <v>57</v>
      </c>
      <c r="B15" s="52" t="s">
        <v>82</v>
      </c>
      <c r="C15" s="91">
        <v>3505401.93</v>
      </c>
      <c r="D15" s="91">
        <f t="shared" si="0"/>
        <v>-736134.40529999998</v>
      </c>
      <c r="E15" s="95">
        <f t="shared" si="2"/>
        <v>736134.40529999998</v>
      </c>
      <c r="F15" s="53">
        <f t="shared" si="1"/>
        <v>0</v>
      </c>
      <c r="G15" s="50"/>
      <c r="H15" s="50"/>
      <c r="I15" s="50"/>
      <c r="J15" s="50"/>
      <c r="K15" s="94"/>
      <c r="L15" s="50"/>
      <c r="M15" s="50"/>
      <c r="N15" s="50"/>
    </row>
    <row r="16" spans="1:14">
      <c r="A16" s="51" t="s">
        <v>57</v>
      </c>
      <c r="B16" s="52" t="s">
        <v>191</v>
      </c>
      <c r="C16" s="91">
        <v>-11182143.83</v>
      </c>
      <c r="D16" s="91">
        <f t="shared" si="0"/>
        <v>2348250.2042999999</v>
      </c>
      <c r="E16" s="95">
        <f t="shared" si="2"/>
        <v>-2348250.2042999999</v>
      </c>
      <c r="F16" s="53">
        <f t="shared" si="1"/>
        <v>0</v>
      </c>
      <c r="G16" s="54"/>
      <c r="H16" s="54"/>
      <c r="I16" s="54"/>
      <c r="J16" s="50"/>
      <c r="K16" s="94"/>
      <c r="L16" s="50"/>
      <c r="M16" s="50"/>
      <c r="N16" s="50"/>
    </row>
    <row r="17" spans="1:14">
      <c r="A17" s="51" t="s">
        <v>58</v>
      </c>
      <c r="B17" s="52" t="s">
        <v>42</v>
      </c>
      <c r="C17" s="91">
        <v>348850.16</v>
      </c>
      <c r="D17" s="91">
        <f t="shared" si="0"/>
        <v>-73258.533599999995</v>
      </c>
      <c r="E17" s="95">
        <f t="shared" si="2"/>
        <v>73258.533599999995</v>
      </c>
      <c r="F17" s="53">
        <f t="shared" si="1"/>
        <v>0</v>
      </c>
      <c r="G17" s="54"/>
      <c r="H17" s="54"/>
      <c r="I17" s="54"/>
      <c r="J17" s="50"/>
      <c r="K17" s="94"/>
      <c r="L17" s="50"/>
      <c r="M17" s="50"/>
      <c r="N17" s="50"/>
    </row>
    <row r="18" spans="1:14">
      <c r="A18" s="51" t="s">
        <v>59</v>
      </c>
      <c r="B18" s="52" t="s">
        <v>30</v>
      </c>
      <c r="C18" s="91">
        <v>0</v>
      </c>
      <c r="D18" s="91">
        <f t="shared" si="0"/>
        <v>0</v>
      </c>
      <c r="E18" s="95">
        <f t="shared" si="2"/>
        <v>0</v>
      </c>
      <c r="F18" s="53">
        <f t="shared" si="1"/>
        <v>0</v>
      </c>
      <c r="G18" s="50"/>
      <c r="H18" s="50"/>
      <c r="I18" s="50"/>
      <c r="J18" s="50"/>
      <c r="K18" s="94"/>
      <c r="L18" s="50"/>
      <c r="M18" s="50"/>
      <c r="N18" s="50"/>
    </row>
    <row r="19" spans="1:14">
      <c r="A19" s="51" t="s">
        <v>60</v>
      </c>
      <c r="B19" s="52" t="s">
        <v>43</v>
      </c>
      <c r="C19" s="91">
        <v>2453956.6800000002</v>
      </c>
      <c r="D19" s="91">
        <f t="shared" si="0"/>
        <v>-515330.90280000004</v>
      </c>
      <c r="E19" s="95">
        <f t="shared" si="2"/>
        <v>515330.90280000004</v>
      </c>
      <c r="F19" s="53">
        <f t="shared" si="1"/>
        <v>0</v>
      </c>
      <c r="G19" s="50"/>
      <c r="H19" s="50"/>
      <c r="I19" s="50"/>
      <c r="J19" s="50"/>
      <c r="K19" s="94"/>
      <c r="L19" s="50"/>
      <c r="M19" s="50"/>
      <c r="N19" s="50"/>
    </row>
    <row r="20" spans="1:14">
      <c r="A20" s="51" t="s">
        <v>60</v>
      </c>
      <c r="B20" s="52" t="s">
        <v>31</v>
      </c>
      <c r="C20" s="91">
        <v>-4734510</v>
      </c>
      <c r="D20" s="91">
        <f t="shared" si="0"/>
        <v>994247.1</v>
      </c>
      <c r="E20" s="95">
        <f t="shared" si="2"/>
        <v>-994247.1</v>
      </c>
      <c r="F20" s="53">
        <f t="shared" si="1"/>
        <v>0</v>
      </c>
      <c r="G20" s="50"/>
      <c r="H20" s="50"/>
      <c r="I20" s="50"/>
      <c r="J20" s="50"/>
      <c r="K20" s="94"/>
      <c r="L20" s="50"/>
      <c r="M20" s="50"/>
      <c r="N20" s="50"/>
    </row>
    <row r="21" spans="1:14">
      <c r="A21" s="51" t="s">
        <v>61</v>
      </c>
      <c r="B21" s="52" t="s">
        <v>32</v>
      </c>
      <c r="C21" s="91">
        <v>230.86</v>
      </c>
      <c r="D21" s="91">
        <f t="shared" si="0"/>
        <v>-48.480600000000003</v>
      </c>
      <c r="E21" s="95">
        <f t="shared" si="2"/>
        <v>48.480600000000003</v>
      </c>
      <c r="F21" s="53">
        <f t="shared" si="1"/>
        <v>0</v>
      </c>
      <c r="G21" s="50"/>
      <c r="H21" s="50"/>
      <c r="I21" s="50"/>
      <c r="J21" s="50"/>
      <c r="K21" s="94"/>
      <c r="L21" s="50"/>
      <c r="M21" s="50"/>
      <c r="N21" s="50"/>
    </row>
    <row r="22" spans="1:14">
      <c r="A22" s="51" t="s">
        <v>62</v>
      </c>
      <c r="B22" s="52" t="s">
        <v>33</v>
      </c>
      <c r="C22" s="91">
        <v>-855144</v>
      </c>
      <c r="D22" s="91">
        <f t="shared" si="0"/>
        <v>179580.24</v>
      </c>
      <c r="E22" s="95">
        <f t="shared" si="2"/>
        <v>-179580.24</v>
      </c>
      <c r="F22" s="53">
        <f t="shared" si="1"/>
        <v>0</v>
      </c>
      <c r="G22" s="50"/>
      <c r="H22" s="50"/>
      <c r="I22" s="50"/>
      <c r="J22" s="50"/>
      <c r="K22" s="94"/>
      <c r="L22" s="50"/>
      <c r="M22" s="50"/>
      <c r="N22" s="50"/>
    </row>
    <row r="23" spans="1:14">
      <c r="A23" s="51" t="s">
        <v>63</v>
      </c>
      <c r="B23" s="52" t="s">
        <v>34</v>
      </c>
      <c r="C23" s="91">
        <v>0</v>
      </c>
      <c r="D23" s="91">
        <f t="shared" si="0"/>
        <v>0</v>
      </c>
      <c r="E23" s="95">
        <f t="shared" si="2"/>
        <v>0</v>
      </c>
      <c r="F23" s="53">
        <f t="shared" si="1"/>
        <v>0</v>
      </c>
      <c r="G23" s="50"/>
      <c r="H23" s="50"/>
      <c r="I23" s="50"/>
      <c r="J23" s="50"/>
      <c r="K23" s="94"/>
      <c r="L23" s="50"/>
      <c r="M23" s="50"/>
      <c r="N23" s="50"/>
    </row>
    <row r="24" spans="1:14">
      <c r="A24" s="51" t="s">
        <v>64</v>
      </c>
      <c r="B24" s="52" t="s">
        <v>44</v>
      </c>
      <c r="C24" s="91">
        <v>2780962.62</v>
      </c>
      <c r="D24" s="91">
        <f t="shared" si="0"/>
        <v>-584002.15020000003</v>
      </c>
      <c r="E24" s="95">
        <f t="shared" si="2"/>
        <v>584002.15020000003</v>
      </c>
      <c r="F24" s="53">
        <f t="shared" si="1"/>
        <v>0</v>
      </c>
      <c r="G24" s="50"/>
      <c r="H24" s="50"/>
      <c r="I24" s="50"/>
      <c r="J24" s="50"/>
      <c r="K24" s="94"/>
      <c r="L24" s="50"/>
      <c r="M24" s="50"/>
      <c r="N24" s="50"/>
    </row>
    <row r="25" spans="1:14">
      <c r="A25" s="51" t="s">
        <v>65</v>
      </c>
      <c r="B25" s="52" t="s">
        <v>127</v>
      </c>
      <c r="C25" s="91">
        <v>-354907.84</v>
      </c>
      <c r="D25" s="91">
        <f t="shared" si="0"/>
        <v>74530.646399999998</v>
      </c>
      <c r="E25" s="95">
        <f t="shared" si="2"/>
        <v>-74530.646399999998</v>
      </c>
      <c r="F25" s="53">
        <f t="shared" si="1"/>
        <v>0</v>
      </c>
      <c r="G25" s="50"/>
      <c r="H25" s="50"/>
      <c r="I25" s="50"/>
      <c r="J25" s="50"/>
      <c r="K25" s="94"/>
      <c r="L25" s="50"/>
      <c r="M25" s="50"/>
      <c r="N25" s="50"/>
    </row>
    <row r="26" spans="1:14">
      <c r="A26" s="51" t="s">
        <v>76</v>
      </c>
      <c r="B26" s="52" t="s">
        <v>85</v>
      </c>
      <c r="C26" s="91">
        <v>0</v>
      </c>
      <c r="D26" s="91">
        <f t="shared" si="0"/>
        <v>0</v>
      </c>
      <c r="E26" s="95">
        <f t="shared" si="2"/>
        <v>0</v>
      </c>
      <c r="F26" s="53">
        <f t="shared" si="1"/>
        <v>0</v>
      </c>
      <c r="G26" s="50"/>
      <c r="H26" s="50"/>
      <c r="I26" s="50"/>
      <c r="J26" s="50"/>
      <c r="K26" s="94"/>
      <c r="L26" s="50"/>
      <c r="M26" s="50"/>
      <c r="N26" s="50"/>
    </row>
    <row r="27" spans="1:14">
      <c r="A27" s="51" t="s">
        <v>66</v>
      </c>
      <c r="B27" s="52" t="s">
        <v>128</v>
      </c>
      <c r="C27" s="91">
        <v>-989250</v>
      </c>
      <c r="D27" s="91">
        <f t="shared" si="0"/>
        <v>207742.5</v>
      </c>
      <c r="E27" s="95">
        <f t="shared" si="2"/>
        <v>-207742.5</v>
      </c>
      <c r="F27" s="53">
        <f t="shared" si="1"/>
        <v>0</v>
      </c>
      <c r="G27" s="50"/>
      <c r="H27" s="50"/>
      <c r="I27" s="50"/>
      <c r="J27" s="50"/>
      <c r="K27" s="94"/>
      <c r="L27" s="50"/>
      <c r="M27" s="50"/>
      <c r="N27" s="50"/>
    </row>
    <row r="28" spans="1:14">
      <c r="A28" s="51" t="s">
        <v>67</v>
      </c>
      <c r="B28" s="52" t="s">
        <v>129</v>
      </c>
      <c r="C28" s="91">
        <v>110814.88</v>
      </c>
      <c r="D28" s="91">
        <f t="shared" si="0"/>
        <v>-23271.124800000001</v>
      </c>
      <c r="E28" s="95">
        <f t="shared" si="2"/>
        <v>23271.124800000001</v>
      </c>
      <c r="F28" s="53">
        <f t="shared" si="1"/>
        <v>0</v>
      </c>
      <c r="G28" s="50"/>
      <c r="H28" s="50"/>
      <c r="I28" s="50"/>
      <c r="J28" s="50"/>
      <c r="K28" s="94"/>
      <c r="L28" s="50"/>
      <c r="M28" s="50"/>
      <c r="N28" s="50"/>
    </row>
    <row r="29" spans="1:14">
      <c r="A29" s="51" t="s">
        <v>68</v>
      </c>
      <c r="B29" s="52" t="s">
        <v>35</v>
      </c>
      <c r="C29" s="91">
        <v>687420</v>
      </c>
      <c r="D29" s="91">
        <f t="shared" si="0"/>
        <v>-144358.19999999998</v>
      </c>
      <c r="E29" s="95">
        <f t="shared" si="2"/>
        <v>144358.19999999998</v>
      </c>
      <c r="F29" s="53">
        <f t="shared" si="1"/>
        <v>0</v>
      </c>
      <c r="G29" s="50"/>
      <c r="H29" s="50"/>
      <c r="I29" s="50"/>
      <c r="J29" s="50"/>
      <c r="K29" s="94"/>
      <c r="L29" s="50"/>
      <c r="M29" s="50"/>
      <c r="N29" s="50"/>
    </row>
    <row r="30" spans="1:14">
      <c r="A30" s="51" t="s">
        <v>77</v>
      </c>
      <c r="B30" s="52" t="s">
        <v>86</v>
      </c>
      <c r="C30" s="91">
        <v>0</v>
      </c>
      <c r="D30" s="91">
        <f t="shared" si="0"/>
        <v>0</v>
      </c>
      <c r="E30" s="95">
        <f t="shared" si="2"/>
        <v>0</v>
      </c>
      <c r="F30" s="53">
        <f t="shared" si="1"/>
        <v>0</v>
      </c>
      <c r="G30" s="50"/>
      <c r="H30" s="50"/>
      <c r="I30" s="50"/>
      <c r="J30" s="50"/>
      <c r="K30" s="94"/>
      <c r="L30" s="50"/>
      <c r="M30" s="50"/>
      <c r="N30" s="50"/>
    </row>
    <row r="31" spans="1:14">
      <c r="A31" s="51" t="s">
        <v>69</v>
      </c>
      <c r="B31" s="52" t="s">
        <v>130</v>
      </c>
      <c r="C31" s="91">
        <v>15099398.02</v>
      </c>
      <c r="D31" s="91">
        <f t="shared" si="0"/>
        <v>-3170873.5841999999</v>
      </c>
      <c r="E31" s="95">
        <f t="shared" si="2"/>
        <v>3170873.5841999999</v>
      </c>
      <c r="F31" s="53">
        <f t="shared" si="1"/>
        <v>0</v>
      </c>
      <c r="G31" s="50"/>
      <c r="H31" s="50"/>
      <c r="I31" s="50"/>
      <c r="J31" s="50"/>
      <c r="K31" s="94"/>
      <c r="L31" s="50"/>
      <c r="M31" s="50"/>
      <c r="N31" s="50"/>
    </row>
    <row r="32" spans="1:14">
      <c r="A32" s="51" t="s">
        <v>70</v>
      </c>
      <c r="B32" s="52" t="s">
        <v>36</v>
      </c>
      <c r="C32" s="91">
        <v>-884723.52</v>
      </c>
      <c r="D32" s="91">
        <f t="shared" si="0"/>
        <v>185791.93919999999</v>
      </c>
      <c r="E32" s="95">
        <f t="shared" si="2"/>
        <v>-185791.93919999999</v>
      </c>
      <c r="F32" s="53">
        <f t="shared" si="1"/>
        <v>0</v>
      </c>
      <c r="G32" s="54"/>
      <c r="H32" s="54"/>
      <c r="I32" s="50"/>
      <c r="J32" s="50"/>
      <c r="K32" s="94"/>
      <c r="L32" s="50"/>
      <c r="M32" s="50"/>
      <c r="N32" s="50"/>
    </row>
    <row r="33" spans="1:14">
      <c r="A33" s="51" t="s">
        <v>71</v>
      </c>
      <c r="B33" s="52" t="s">
        <v>45</v>
      </c>
      <c r="C33" s="91">
        <v>0</v>
      </c>
      <c r="D33" s="91">
        <f t="shared" si="0"/>
        <v>0</v>
      </c>
      <c r="E33" s="95">
        <f t="shared" si="2"/>
        <v>0</v>
      </c>
      <c r="F33" s="53">
        <f t="shared" si="1"/>
        <v>0</v>
      </c>
      <c r="G33" s="54"/>
      <c r="H33" s="54"/>
      <c r="I33" s="50"/>
      <c r="J33" s="50"/>
      <c r="K33" s="94"/>
      <c r="L33" s="50"/>
      <c r="M33" s="50"/>
      <c r="N33" s="50"/>
    </row>
    <row r="34" spans="1:14">
      <c r="A34" s="51" t="s">
        <v>72</v>
      </c>
      <c r="B34" s="52" t="s">
        <v>22</v>
      </c>
      <c r="C34" s="91">
        <v>6395132.2199999997</v>
      </c>
      <c r="D34" s="91">
        <f t="shared" si="0"/>
        <v>-1342977.7662</v>
      </c>
      <c r="E34" s="95">
        <f t="shared" si="2"/>
        <v>1342977.7662</v>
      </c>
      <c r="F34" s="53">
        <f t="shared" si="1"/>
        <v>0</v>
      </c>
      <c r="G34" s="50"/>
      <c r="H34" s="50"/>
      <c r="I34" s="50"/>
      <c r="J34" s="50"/>
      <c r="K34" s="94"/>
      <c r="L34" s="50"/>
      <c r="M34" s="50"/>
      <c r="N34" s="50"/>
    </row>
    <row r="35" spans="1:14">
      <c r="A35" s="51" t="s">
        <v>73</v>
      </c>
      <c r="B35" s="52" t="s">
        <v>37</v>
      </c>
      <c r="C35" s="91">
        <v>0</v>
      </c>
      <c r="D35" s="91">
        <f t="shared" si="0"/>
        <v>0</v>
      </c>
      <c r="E35" s="95">
        <f t="shared" si="2"/>
        <v>0</v>
      </c>
      <c r="F35" s="53">
        <f t="shared" si="1"/>
        <v>0</v>
      </c>
      <c r="G35" s="54"/>
      <c r="H35" s="54"/>
      <c r="I35" s="50"/>
      <c r="J35" s="50"/>
      <c r="K35" s="94"/>
      <c r="L35" s="50"/>
      <c r="M35" s="50"/>
      <c r="N35" s="50"/>
    </row>
    <row r="36" spans="1:14">
      <c r="A36" s="51" t="s">
        <v>74</v>
      </c>
      <c r="B36" s="52" t="s">
        <v>46</v>
      </c>
      <c r="C36" s="91">
        <v>0</v>
      </c>
      <c r="D36" s="91">
        <f t="shared" si="0"/>
        <v>0</v>
      </c>
      <c r="E36" s="95">
        <f t="shared" si="2"/>
        <v>0</v>
      </c>
      <c r="F36" s="53">
        <f t="shared" si="1"/>
        <v>0</v>
      </c>
      <c r="G36" s="54"/>
      <c r="H36" s="54"/>
      <c r="I36" s="50"/>
      <c r="J36" s="50"/>
      <c r="K36" s="94"/>
      <c r="L36" s="50"/>
      <c r="M36" s="50"/>
      <c r="N36" s="50"/>
    </row>
    <row r="37" spans="1:14">
      <c r="A37" s="51" t="s">
        <v>75</v>
      </c>
      <c r="B37" s="52" t="s">
        <v>49</v>
      </c>
      <c r="C37" s="91">
        <v>0</v>
      </c>
      <c r="D37" s="91">
        <f t="shared" si="0"/>
        <v>0</v>
      </c>
      <c r="E37" s="95">
        <f t="shared" si="2"/>
        <v>0</v>
      </c>
      <c r="F37" s="53">
        <f t="shared" si="1"/>
        <v>0</v>
      </c>
      <c r="G37" s="50"/>
      <c r="H37" s="50"/>
      <c r="I37" s="50"/>
      <c r="J37" s="50"/>
      <c r="K37" s="94"/>
      <c r="L37" s="50"/>
      <c r="M37" s="50"/>
      <c r="N37" s="50"/>
    </row>
    <row r="38" spans="1:14">
      <c r="A38" s="51" t="s">
        <v>78</v>
      </c>
      <c r="B38" s="52" t="s">
        <v>87</v>
      </c>
      <c r="C38" s="91">
        <v>4685825.8499999996</v>
      </c>
      <c r="D38" s="91">
        <f t="shared" si="0"/>
        <v>-984023.42849999992</v>
      </c>
      <c r="E38" s="95">
        <f t="shared" si="2"/>
        <v>984023.42849999992</v>
      </c>
      <c r="F38" s="53">
        <f t="shared" si="1"/>
        <v>0</v>
      </c>
      <c r="G38" s="55"/>
      <c r="H38" s="50"/>
      <c r="I38" s="50"/>
      <c r="J38" s="50"/>
      <c r="K38" s="94"/>
      <c r="L38" s="50"/>
      <c r="M38" s="50"/>
      <c r="N38" s="50"/>
    </row>
    <row r="39" spans="1:14">
      <c r="A39" s="51" t="s">
        <v>79</v>
      </c>
      <c r="B39" s="52" t="s">
        <v>88</v>
      </c>
      <c r="C39" s="91">
        <v>-1405840.5</v>
      </c>
      <c r="D39" s="91">
        <f t="shared" si="0"/>
        <v>295226.505</v>
      </c>
      <c r="E39" s="95">
        <f t="shared" si="2"/>
        <v>-295226.505</v>
      </c>
      <c r="F39" s="53">
        <f t="shared" si="1"/>
        <v>0</v>
      </c>
      <c r="G39" s="54"/>
      <c r="H39" s="54"/>
      <c r="I39" s="50"/>
      <c r="J39" s="50"/>
      <c r="K39" s="94"/>
      <c r="L39" s="50"/>
      <c r="M39" s="50"/>
      <c r="N39" s="50"/>
    </row>
    <row r="40" spans="1:14">
      <c r="A40" s="51" t="s">
        <v>89</v>
      </c>
      <c r="B40" s="52" t="s">
        <v>90</v>
      </c>
      <c r="C40" s="91">
        <v>2457329</v>
      </c>
      <c r="D40" s="91">
        <f t="shared" si="0"/>
        <v>-516039.08999999997</v>
      </c>
      <c r="E40" s="95">
        <f t="shared" si="2"/>
        <v>516039.08999999997</v>
      </c>
      <c r="F40" s="53">
        <f t="shared" si="1"/>
        <v>0</v>
      </c>
      <c r="G40" s="54"/>
      <c r="H40" s="54"/>
      <c r="I40" s="50"/>
      <c r="J40" s="50"/>
      <c r="K40" s="94"/>
      <c r="L40" s="50"/>
      <c r="M40" s="50"/>
      <c r="N40" s="50"/>
    </row>
    <row r="41" spans="1:14">
      <c r="A41" s="51" t="s">
        <v>131</v>
      </c>
      <c r="B41" s="52" t="s">
        <v>132</v>
      </c>
      <c r="C41" s="91">
        <v>-25241546.949999999</v>
      </c>
      <c r="D41" s="91">
        <f t="shared" si="0"/>
        <v>5300724.8594999993</v>
      </c>
      <c r="E41" s="95">
        <f t="shared" si="2"/>
        <v>-5300724.8594999993</v>
      </c>
      <c r="F41" s="53">
        <f t="shared" si="1"/>
        <v>0</v>
      </c>
      <c r="G41" s="54"/>
      <c r="H41" s="54"/>
      <c r="I41" s="50"/>
      <c r="J41" s="50"/>
      <c r="K41" s="94"/>
      <c r="L41" s="50"/>
      <c r="M41" s="50"/>
      <c r="N41" s="50"/>
    </row>
    <row r="42" spans="1:14">
      <c r="A42" s="89" t="s">
        <v>133</v>
      </c>
      <c r="B42" s="52" t="s">
        <v>95</v>
      </c>
      <c r="C42" s="91">
        <v>500685.01</v>
      </c>
      <c r="D42" s="91">
        <f t="shared" si="0"/>
        <v>-105143.8521</v>
      </c>
      <c r="E42" s="95">
        <f t="shared" si="2"/>
        <v>105143.8521</v>
      </c>
      <c r="F42" s="53">
        <f t="shared" si="1"/>
        <v>0</v>
      </c>
      <c r="G42" s="54"/>
      <c r="H42" s="54"/>
      <c r="I42" s="50"/>
      <c r="J42" s="50"/>
      <c r="K42" s="94"/>
      <c r="L42" s="50"/>
      <c r="M42" s="50"/>
      <c r="N42" s="50"/>
    </row>
    <row r="43" spans="1:14">
      <c r="A43" s="89" t="s">
        <v>134</v>
      </c>
      <c r="B43" s="52" t="s">
        <v>96</v>
      </c>
      <c r="C43" s="91">
        <v>206768.52</v>
      </c>
      <c r="D43" s="91">
        <f t="shared" si="0"/>
        <v>-43421.389199999998</v>
      </c>
      <c r="E43" s="95">
        <f t="shared" si="2"/>
        <v>43421.389199999998</v>
      </c>
      <c r="F43" s="53">
        <f t="shared" si="1"/>
        <v>0</v>
      </c>
      <c r="G43" s="54"/>
      <c r="H43" s="54"/>
      <c r="I43" s="50"/>
      <c r="J43" s="50"/>
      <c r="K43" s="94"/>
      <c r="L43" s="50"/>
      <c r="M43" s="50"/>
      <c r="N43" s="50"/>
    </row>
    <row r="44" spans="1:14">
      <c r="A44" s="89" t="s">
        <v>135</v>
      </c>
      <c r="B44" s="52" t="s">
        <v>97</v>
      </c>
      <c r="C44" s="91">
        <v>-8462661.9800000004</v>
      </c>
      <c r="D44" s="91">
        <f t="shared" si="0"/>
        <v>1777159.0157999999</v>
      </c>
      <c r="E44" s="95">
        <f t="shared" si="2"/>
        <v>-1777159.0157999999</v>
      </c>
      <c r="F44" s="53">
        <f t="shared" si="1"/>
        <v>0</v>
      </c>
      <c r="G44" s="54"/>
      <c r="H44" s="54"/>
      <c r="I44" s="50"/>
      <c r="J44" s="50"/>
      <c r="K44" s="94"/>
      <c r="L44" s="50"/>
      <c r="M44" s="50"/>
      <c r="N44" s="50"/>
    </row>
    <row r="45" spans="1:14">
      <c r="A45" s="89" t="s">
        <v>136</v>
      </c>
      <c r="B45" s="52" t="s">
        <v>98</v>
      </c>
      <c r="C45" s="91">
        <v>-96546.48</v>
      </c>
      <c r="D45" s="91">
        <f t="shared" si="0"/>
        <v>20274.7608</v>
      </c>
      <c r="E45" s="95">
        <f t="shared" si="2"/>
        <v>-20274.7608</v>
      </c>
      <c r="F45" s="53">
        <f t="shared" si="1"/>
        <v>0</v>
      </c>
      <c r="G45" s="54"/>
      <c r="H45" s="54"/>
      <c r="I45" s="50"/>
      <c r="J45" s="50"/>
      <c r="K45" s="94"/>
      <c r="L45" s="50"/>
      <c r="M45" s="50"/>
      <c r="N45" s="50"/>
    </row>
    <row r="46" spans="1:14">
      <c r="A46" s="51" t="s">
        <v>137</v>
      </c>
      <c r="B46" s="52" t="s">
        <v>99</v>
      </c>
      <c r="C46" s="91">
        <v>0</v>
      </c>
      <c r="D46" s="91">
        <f t="shared" si="0"/>
        <v>0</v>
      </c>
      <c r="E46" s="95">
        <f t="shared" si="2"/>
        <v>0</v>
      </c>
      <c r="F46" s="53">
        <f t="shared" si="1"/>
        <v>0</v>
      </c>
      <c r="G46" s="54"/>
      <c r="H46" s="54"/>
      <c r="I46" s="50"/>
      <c r="J46" s="50"/>
      <c r="K46" s="94"/>
      <c r="L46" s="50"/>
      <c r="M46" s="50"/>
      <c r="N46" s="50"/>
    </row>
    <row r="47" spans="1:14">
      <c r="A47" s="51" t="s">
        <v>138</v>
      </c>
      <c r="B47" s="52" t="s">
        <v>139</v>
      </c>
      <c r="C47" s="91">
        <v>-1877651.07</v>
      </c>
      <c r="D47" s="91">
        <f t="shared" si="0"/>
        <v>394306.72470000002</v>
      </c>
      <c r="E47" s="95">
        <f t="shared" si="2"/>
        <v>-394306.72470000002</v>
      </c>
      <c r="F47" s="53">
        <f t="shared" si="1"/>
        <v>0</v>
      </c>
      <c r="G47" s="54"/>
      <c r="H47" s="54"/>
      <c r="I47" s="50"/>
      <c r="J47" s="50"/>
      <c r="K47" s="94"/>
      <c r="L47" s="50"/>
      <c r="M47" s="50"/>
      <c r="N47" s="50"/>
    </row>
    <row r="48" spans="1:14">
      <c r="A48" s="51" t="s">
        <v>140</v>
      </c>
      <c r="B48" s="52" t="s">
        <v>100</v>
      </c>
      <c r="C48" s="91">
        <v>9766.69</v>
      </c>
      <c r="D48" s="91">
        <f t="shared" si="0"/>
        <v>-2051.0048999999999</v>
      </c>
      <c r="E48" s="95">
        <f t="shared" si="2"/>
        <v>2051.0048999999999</v>
      </c>
      <c r="F48" s="53">
        <f t="shared" si="1"/>
        <v>0</v>
      </c>
      <c r="G48" s="54"/>
      <c r="H48" s="54"/>
      <c r="I48" s="50"/>
      <c r="J48" s="50"/>
      <c r="K48" s="94"/>
      <c r="L48" s="50"/>
      <c r="M48" s="50"/>
      <c r="N48" s="50"/>
    </row>
    <row r="49" spans="1:14">
      <c r="A49" s="51" t="s">
        <v>171</v>
      </c>
      <c r="B49" s="52" t="s">
        <v>141</v>
      </c>
      <c r="C49" s="91">
        <v>-2087817.82</v>
      </c>
      <c r="D49" s="91">
        <f t="shared" si="0"/>
        <v>438441.74219999998</v>
      </c>
      <c r="E49" s="95">
        <f t="shared" si="2"/>
        <v>-438441.74219999998</v>
      </c>
      <c r="F49" s="53">
        <f t="shared" si="1"/>
        <v>0</v>
      </c>
      <c r="G49" s="54"/>
      <c r="H49" s="54"/>
      <c r="I49" s="50"/>
      <c r="J49" s="50"/>
      <c r="K49" s="94"/>
      <c r="L49" s="50"/>
      <c r="M49" s="50"/>
      <c r="N49" s="50"/>
    </row>
    <row r="50" spans="1:14">
      <c r="A50" s="87" t="s">
        <v>172</v>
      </c>
      <c r="B50" s="52" t="s">
        <v>142</v>
      </c>
      <c r="C50" s="91">
        <v>-3499206.69</v>
      </c>
      <c r="D50" s="91">
        <f t="shared" si="0"/>
        <v>734833.40489999996</v>
      </c>
      <c r="E50" s="95">
        <f t="shared" si="2"/>
        <v>-734833.40489999996</v>
      </c>
      <c r="F50" s="53">
        <f t="shared" ref="F50:F62" si="3">D50+E50</f>
        <v>0</v>
      </c>
      <c r="G50" s="54"/>
      <c r="H50" s="54"/>
      <c r="I50" s="50"/>
      <c r="J50" s="50"/>
      <c r="K50" s="94"/>
      <c r="L50" s="50"/>
      <c r="M50" s="50"/>
      <c r="N50" s="50"/>
    </row>
    <row r="51" spans="1:14">
      <c r="A51" s="87" t="s">
        <v>173</v>
      </c>
      <c r="B51" s="52" t="s">
        <v>143</v>
      </c>
      <c r="C51" s="91">
        <v>-12661278.4</v>
      </c>
      <c r="D51" s="91">
        <f t="shared" si="0"/>
        <v>2658868.4640000002</v>
      </c>
      <c r="E51" s="95">
        <f t="shared" si="2"/>
        <v>-2658868.4640000002</v>
      </c>
      <c r="F51" s="53">
        <f t="shared" si="3"/>
        <v>0</v>
      </c>
      <c r="G51" s="54"/>
      <c r="H51" s="54"/>
      <c r="I51" s="50"/>
      <c r="J51" s="50"/>
      <c r="K51" s="94"/>
      <c r="L51" s="50"/>
      <c r="M51" s="50"/>
      <c r="N51" s="50"/>
    </row>
    <row r="52" spans="1:14">
      <c r="A52" s="87" t="s">
        <v>174</v>
      </c>
      <c r="B52" s="52" t="s">
        <v>144</v>
      </c>
      <c r="C52" s="91">
        <v>14375982.18</v>
      </c>
      <c r="D52" s="91">
        <f t="shared" si="0"/>
        <v>-3018956.2577999998</v>
      </c>
      <c r="E52" s="95">
        <f t="shared" si="2"/>
        <v>3018956.2577999998</v>
      </c>
      <c r="F52" s="53">
        <f t="shared" si="3"/>
        <v>0</v>
      </c>
      <c r="G52" s="54"/>
      <c r="H52" s="54"/>
      <c r="I52" s="50"/>
      <c r="J52" s="50"/>
      <c r="K52" s="94"/>
      <c r="L52" s="50"/>
      <c r="M52" s="50"/>
      <c r="N52" s="50"/>
    </row>
    <row r="53" spans="1:14">
      <c r="A53" s="87" t="s">
        <v>175</v>
      </c>
      <c r="B53" s="52" t="s">
        <v>145</v>
      </c>
      <c r="C53" s="91">
        <v>319464.63</v>
      </c>
      <c r="D53" s="91">
        <f t="shared" si="0"/>
        <v>-67087.5723</v>
      </c>
      <c r="E53" s="95">
        <f t="shared" si="2"/>
        <v>67087.5723</v>
      </c>
      <c r="F53" s="53">
        <f t="shared" si="3"/>
        <v>0</v>
      </c>
      <c r="G53" s="54"/>
      <c r="H53" s="54"/>
      <c r="I53" s="50"/>
      <c r="J53" s="50"/>
      <c r="K53" s="94"/>
      <c r="L53" s="50"/>
      <c r="M53" s="50"/>
      <c r="N53" s="50"/>
    </row>
    <row r="54" spans="1:14">
      <c r="A54" s="87" t="s">
        <v>176</v>
      </c>
      <c r="B54" s="52" t="s">
        <v>146</v>
      </c>
      <c r="C54" s="91">
        <v>376633.97</v>
      </c>
      <c r="D54" s="91">
        <f t="shared" si="0"/>
        <v>-79093.133699999991</v>
      </c>
      <c r="E54" s="95">
        <f t="shared" si="2"/>
        <v>79093.133699999991</v>
      </c>
      <c r="F54" s="53">
        <f t="shared" si="3"/>
        <v>0</v>
      </c>
      <c r="G54" s="54"/>
      <c r="H54" s="54"/>
      <c r="I54" s="50"/>
      <c r="J54" s="50"/>
      <c r="K54" s="94"/>
      <c r="L54" s="50"/>
      <c r="M54" s="50"/>
      <c r="N54" s="50"/>
    </row>
    <row r="55" spans="1:14">
      <c r="A55" s="87" t="s">
        <v>177</v>
      </c>
      <c r="B55" s="52" t="s">
        <v>147</v>
      </c>
      <c r="C55" s="91">
        <v>11892567.369999999</v>
      </c>
      <c r="D55" s="91">
        <f t="shared" si="0"/>
        <v>-2497439.1476999996</v>
      </c>
      <c r="E55" s="95">
        <f t="shared" si="2"/>
        <v>2497439.1476999996</v>
      </c>
      <c r="F55" s="53">
        <f t="shared" si="3"/>
        <v>0</v>
      </c>
      <c r="G55" s="54"/>
      <c r="H55" s="54"/>
      <c r="I55" s="50"/>
      <c r="J55" s="50"/>
      <c r="K55" s="94"/>
      <c r="L55" s="50"/>
      <c r="M55" s="50"/>
      <c r="N55" s="50"/>
    </row>
    <row r="56" spans="1:14">
      <c r="A56" s="87" t="s">
        <v>178</v>
      </c>
      <c r="B56" s="52" t="s">
        <v>148</v>
      </c>
      <c r="C56" s="91">
        <v>15577404.550000001</v>
      </c>
      <c r="D56" s="91">
        <f t="shared" si="0"/>
        <v>-3271254.9555000002</v>
      </c>
      <c r="E56" s="95">
        <f t="shared" si="2"/>
        <v>3271254.9555000002</v>
      </c>
      <c r="F56" s="53">
        <f t="shared" si="3"/>
        <v>0</v>
      </c>
      <c r="G56" s="54"/>
      <c r="H56" s="54"/>
      <c r="I56" s="50"/>
      <c r="J56" s="50"/>
      <c r="K56" s="94"/>
      <c r="L56" s="50"/>
      <c r="M56" s="50"/>
      <c r="N56" s="50"/>
    </row>
    <row r="57" spans="1:14">
      <c r="A57" s="87" t="s">
        <v>179</v>
      </c>
      <c r="B57" s="52" t="s">
        <v>149</v>
      </c>
      <c r="C57" s="91">
        <v>-1351874.4</v>
      </c>
      <c r="D57" s="91">
        <f t="shared" si="0"/>
        <v>283893.62399999995</v>
      </c>
      <c r="E57" s="95">
        <f t="shared" si="2"/>
        <v>-283893.62399999995</v>
      </c>
      <c r="F57" s="53">
        <f t="shared" si="3"/>
        <v>0</v>
      </c>
      <c r="G57" s="57"/>
      <c r="H57" s="50"/>
      <c r="I57" s="50"/>
      <c r="J57" s="50"/>
      <c r="K57" s="94"/>
      <c r="L57" s="50"/>
      <c r="M57" s="50"/>
      <c r="N57" s="50"/>
    </row>
    <row r="58" spans="1:14">
      <c r="A58" s="88" t="s">
        <v>180</v>
      </c>
      <c r="B58" s="52" t="s">
        <v>185</v>
      </c>
      <c r="C58" s="91">
        <v>-1831490.23</v>
      </c>
      <c r="D58" s="91">
        <f t="shared" si="0"/>
        <v>384612.94829999999</v>
      </c>
      <c r="E58" s="95">
        <f t="shared" si="2"/>
        <v>-384612.94829999999</v>
      </c>
      <c r="F58" s="53">
        <f t="shared" si="3"/>
        <v>0</v>
      </c>
      <c r="G58" s="57"/>
      <c r="H58" s="50"/>
      <c r="I58" s="50"/>
      <c r="J58" s="50"/>
      <c r="K58" s="94"/>
      <c r="L58" s="50"/>
      <c r="M58" s="50"/>
      <c r="N58" s="50"/>
    </row>
    <row r="59" spans="1:14">
      <c r="A59" s="88" t="s">
        <v>181</v>
      </c>
      <c r="B59" s="52" t="s">
        <v>186</v>
      </c>
      <c r="C59" s="91">
        <v>-18376.96</v>
      </c>
      <c r="D59" s="91">
        <f t="shared" si="0"/>
        <v>3859.1615999999995</v>
      </c>
      <c r="E59" s="95">
        <f t="shared" si="2"/>
        <v>-3859.1615999999995</v>
      </c>
      <c r="F59" s="53">
        <f t="shared" si="3"/>
        <v>0</v>
      </c>
      <c r="G59" s="57"/>
      <c r="H59" s="50"/>
      <c r="I59" s="50"/>
      <c r="J59" s="50"/>
      <c r="K59" s="94"/>
      <c r="L59" s="50"/>
      <c r="M59" s="50"/>
      <c r="N59" s="50"/>
    </row>
    <row r="60" spans="1:14">
      <c r="A60" s="88" t="s">
        <v>182</v>
      </c>
      <c r="B60" s="52" t="s">
        <v>187</v>
      </c>
      <c r="C60" s="91">
        <v>9064575.4399999995</v>
      </c>
      <c r="D60" s="91">
        <f t="shared" si="0"/>
        <v>-1903560.8423999997</v>
      </c>
      <c r="E60" s="95">
        <f t="shared" si="2"/>
        <v>1903560.8423999997</v>
      </c>
      <c r="F60" s="53">
        <f t="shared" si="3"/>
        <v>0</v>
      </c>
      <c r="G60" s="57"/>
      <c r="H60" s="50"/>
      <c r="I60" s="50"/>
      <c r="J60" s="50"/>
      <c r="K60" s="94"/>
      <c r="L60" s="50"/>
      <c r="M60" s="50"/>
      <c r="N60" s="50"/>
    </row>
    <row r="61" spans="1:14">
      <c r="A61" s="88" t="s">
        <v>183</v>
      </c>
      <c r="B61" s="52" t="s">
        <v>188</v>
      </c>
      <c r="C61" s="91">
        <v>-896025</v>
      </c>
      <c r="D61" s="91">
        <f t="shared" si="0"/>
        <v>188165.25</v>
      </c>
      <c r="E61" s="95">
        <f t="shared" si="2"/>
        <v>-188165.25</v>
      </c>
      <c r="F61" s="53">
        <f t="shared" si="3"/>
        <v>0</v>
      </c>
      <c r="G61" s="57"/>
      <c r="H61" s="50"/>
      <c r="I61" s="50"/>
      <c r="J61" s="50"/>
      <c r="K61" s="94"/>
      <c r="L61" s="50"/>
      <c r="M61" s="50"/>
      <c r="N61" s="50"/>
    </row>
    <row r="62" spans="1:14">
      <c r="A62" s="88" t="s">
        <v>184</v>
      </c>
      <c r="B62" s="52" t="s">
        <v>189</v>
      </c>
      <c r="C62" s="91">
        <v>-32948265</v>
      </c>
      <c r="D62" s="91">
        <f t="shared" si="0"/>
        <v>6919135.6499999994</v>
      </c>
      <c r="E62" s="95">
        <f t="shared" si="2"/>
        <v>-6919135.6499999994</v>
      </c>
      <c r="F62" s="53">
        <f t="shared" si="3"/>
        <v>0</v>
      </c>
      <c r="G62" s="57"/>
      <c r="H62" s="50"/>
      <c r="I62" s="50"/>
      <c r="J62" s="50"/>
      <c r="K62" s="94"/>
      <c r="L62" s="50"/>
      <c r="M62" s="50"/>
      <c r="N62" s="50"/>
    </row>
    <row r="63" spans="1:14">
      <c r="A63" s="90" t="s">
        <v>105</v>
      </c>
      <c r="B63" s="52" t="s">
        <v>106</v>
      </c>
      <c r="C63" s="92">
        <v>0</v>
      </c>
      <c r="D63" s="93">
        <v>0</v>
      </c>
      <c r="E63" s="95">
        <f t="shared" si="2"/>
        <v>0</v>
      </c>
      <c r="F63" s="56">
        <f t="shared" ref="F63" si="4">E63</f>
        <v>0</v>
      </c>
      <c r="G63" s="57"/>
      <c r="H63" s="50"/>
      <c r="I63" s="50"/>
      <c r="J63" s="50"/>
      <c r="K63" s="94"/>
      <c r="L63" s="50"/>
      <c r="M63" s="50"/>
      <c r="N63" s="50"/>
    </row>
    <row r="64" spans="1:14">
      <c r="A64" s="90" t="s">
        <v>52</v>
      </c>
      <c r="B64" s="52" t="s">
        <v>28</v>
      </c>
      <c r="C64" s="92">
        <v>715282.67999999993</v>
      </c>
      <c r="D64" s="93">
        <v>0</v>
      </c>
      <c r="E64" s="95">
        <f t="shared" si="2"/>
        <v>150209.36279999997</v>
      </c>
      <c r="F64" s="56">
        <f>E64</f>
        <v>150209.36279999997</v>
      </c>
      <c r="G64" s="57"/>
      <c r="H64" s="50"/>
      <c r="I64" s="50"/>
      <c r="J64" s="50"/>
      <c r="K64" s="94"/>
      <c r="L64" s="50"/>
      <c r="M64" s="50"/>
      <c r="N64" s="50"/>
    </row>
    <row r="65" spans="1:14">
      <c r="A65" s="90" t="s">
        <v>91</v>
      </c>
      <c r="B65" s="52" t="s">
        <v>27</v>
      </c>
      <c r="C65" s="92">
        <v>174254.5571375</v>
      </c>
      <c r="D65" s="93">
        <v>0</v>
      </c>
      <c r="E65" s="95">
        <f t="shared" si="2"/>
        <v>36593.456998875001</v>
      </c>
      <c r="F65" s="56">
        <f t="shared" ref="F65:F69" si="5">E65</f>
        <v>36593.456998875001</v>
      </c>
      <c r="G65" s="57"/>
      <c r="H65" s="50"/>
      <c r="I65" s="50"/>
      <c r="J65" s="50"/>
      <c r="K65" s="94"/>
      <c r="L65" s="50"/>
      <c r="M65" s="50"/>
      <c r="N65" s="50"/>
    </row>
    <row r="66" spans="1:14">
      <c r="A66" s="90" t="s">
        <v>150</v>
      </c>
      <c r="B66" s="52" t="s">
        <v>101</v>
      </c>
      <c r="C66" s="92">
        <v>1430771.4242327572</v>
      </c>
      <c r="D66" s="93">
        <v>0</v>
      </c>
      <c r="E66" s="95">
        <f t="shared" si="2"/>
        <v>300461.99908887898</v>
      </c>
      <c r="F66" s="56">
        <f t="shared" si="5"/>
        <v>300461.99908887898</v>
      </c>
      <c r="G66" s="57"/>
      <c r="H66" s="50"/>
      <c r="I66" s="50"/>
      <c r="J66" s="50"/>
      <c r="K66" s="94"/>
      <c r="L66" s="50"/>
      <c r="M66" s="50"/>
      <c r="N66" s="50"/>
    </row>
    <row r="67" spans="1:14">
      <c r="A67" s="90" t="s">
        <v>151</v>
      </c>
      <c r="B67" s="52" t="s">
        <v>102</v>
      </c>
      <c r="C67" s="92">
        <v>1439549.7173200001</v>
      </c>
      <c r="D67" s="93">
        <v>0</v>
      </c>
      <c r="E67" s="95">
        <f t="shared" si="2"/>
        <v>302305.44063720002</v>
      </c>
      <c r="F67" s="56">
        <f t="shared" si="5"/>
        <v>302305.44063720002</v>
      </c>
      <c r="G67" s="57"/>
      <c r="H67" s="50"/>
      <c r="I67" s="50"/>
      <c r="J67" s="50"/>
      <c r="K67" s="94"/>
      <c r="L67" s="50"/>
      <c r="M67" s="50"/>
      <c r="N67" s="50"/>
    </row>
    <row r="68" spans="1:14">
      <c r="A68" s="90" t="s">
        <v>152</v>
      </c>
      <c r="B68" s="52" t="s">
        <v>153</v>
      </c>
      <c r="C68" s="92">
        <v>-12529144.810000001</v>
      </c>
      <c r="D68" s="93"/>
      <c r="E68" s="95">
        <f t="shared" si="2"/>
        <v>-2631120.4101</v>
      </c>
      <c r="F68" s="56">
        <f t="shared" si="5"/>
        <v>-2631120.4101</v>
      </c>
      <c r="G68" s="57"/>
      <c r="H68" s="50"/>
      <c r="I68" s="50"/>
      <c r="J68" s="50"/>
      <c r="K68" s="94"/>
      <c r="L68" s="50"/>
      <c r="M68" s="50"/>
      <c r="N68" s="50"/>
    </row>
    <row r="69" spans="1:14">
      <c r="A69" s="90" t="s">
        <v>154</v>
      </c>
      <c r="B69" s="52" t="s">
        <v>155</v>
      </c>
      <c r="C69" s="92">
        <v>-6099750.3700000001</v>
      </c>
      <c r="D69" s="93"/>
      <c r="E69" s="95">
        <f t="shared" si="2"/>
        <v>-1280947.5777</v>
      </c>
      <c r="F69" s="56">
        <f t="shared" si="5"/>
        <v>-1280947.5777</v>
      </c>
      <c r="G69" s="57"/>
      <c r="H69" s="50"/>
      <c r="I69" s="50"/>
      <c r="J69" s="50"/>
      <c r="K69" s="94"/>
      <c r="L69" s="50"/>
      <c r="M69" s="50"/>
      <c r="N69" s="50"/>
    </row>
    <row r="70" spans="1:14">
      <c r="A70" s="90" t="s">
        <v>80</v>
      </c>
      <c r="B70" s="52" t="s">
        <v>197</v>
      </c>
      <c r="C70" s="92">
        <v>-7710918.0310952375</v>
      </c>
      <c r="D70" s="92">
        <v>5389089.3115299996</v>
      </c>
      <c r="E70" s="95">
        <f>-C70*$E$8</f>
        <v>1619292.7865299999</v>
      </c>
      <c r="F70" s="56">
        <f t="shared" ref="F70" si="6">D70-E70</f>
        <v>3769796.5249999994</v>
      </c>
      <c r="G70" s="57"/>
      <c r="H70" s="50"/>
      <c r="I70" s="50"/>
      <c r="J70" s="50"/>
      <c r="K70" s="94"/>
      <c r="L70" s="50"/>
      <c r="M70" s="50"/>
      <c r="N70" s="50"/>
    </row>
    <row r="71" spans="1:14">
      <c r="A71" s="54"/>
      <c r="B71" s="54"/>
      <c r="C71" s="54"/>
      <c r="D71" s="58"/>
      <c r="E71" s="54"/>
      <c r="F71" s="54"/>
      <c r="G71" s="50"/>
      <c r="H71" s="50"/>
      <c r="I71" s="50"/>
      <c r="J71" s="50"/>
      <c r="K71" s="50"/>
      <c r="L71" s="50"/>
      <c r="M71" s="50"/>
      <c r="N71" s="50"/>
    </row>
    <row r="72" spans="1:14">
      <c r="A72" s="54"/>
      <c r="B72" s="59" t="s">
        <v>38</v>
      </c>
      <c r="C72" s="60">
        <f>SUM(C9:C70)</f>
        <v>-11056341.282404976</v>
      </c>
      <c r="D72" s="58">
        <f>SUM(D9:D70)</f>
        <v>2969130.4660300007</v>
      </c>
      <c r="E72" s="58">
        <f>SUM(E9:E70)</f>
        <v>916753.90375495236</v>
      </c>
      <c r="F72" s="58">
        <f>SUM(F9:F70)</f>
        <v>647298.79672495369</v>
      </c>
      <c r="G72" s="50"/>
      <c r="H72" s="50"/>
      <c r="I72" s="50"/>
      <c r="J72" s="50"/>
      <c r="K72" s="50"/>
      <c r="L72" s="50"/>
      <c r="M72" s="50"/>
      <c r="N72" s="50"/>
    </row>
    <row r="73" spans="1:14">
      <c r="A73" s="54"/>
      <c r="B73" s="61" t="s">
        <v>107</v>
      </c>
      <c r="C73" s="58">
        <f>C6+C72</f>
        <v>381269820.87759453</v>
      </c>
      <c r="D73" s="58"/>
      <c r="E73" s="54"/>
      <c r="F73" s="54"/>
      <c r="G73" s="50"/>
      <c r="H73" s="50"/>
      <c r="I73" s="50"/>
      <c r="J73" s="50"/>
      <c r="K73" s="50"/>
      <c r="L73" s="50"/>
      <c r="M73" s="50"/>
      <c r="N73" s="50"/>
    </row>
    <row r="74" spans="1:14">
      <c r="A74" s="54"/>
      <c r="B74" s="62" t="s">
        <v>108</v>
      </c>
      <c r="C74" s="63">
        <v>0.21</v>
      </c>
      <c r="D74" s="60"/>
      <c r="E74" s="62"/>
      <c r="F74" s="54"/>
      <c r="G74" s="50"/>
      <c r="H74" s="50"/>
      <c r="I74" s="50"/>
      <c r="J74" s="50"/>
      <c r="K74" s="50"/>
      <c r="L74" s="50"/>
      <c r="M74" s="50"/>
      <c r="N74" s="50"/>
    </row>
    <row r="75" spans="1:14">
      <c r="A75" s="54"/>
      <c r="B75" s="59" t="s">
        <v>39</v>
      </c>
      <c r="C75" s="64">
        <f>C73*C74</f>
        <v>80066662.384294853</v>
      </c>
      <c r="D75" s="64">
        <f>D72</f>
        <v>2969130.4660300007</v>
      </c>
      <c r="E75" s="64">
        <f>C75+D75</f>
        <v>83035792.850324854</v>
      </c>
      <c r="F75" s="54"/>
      <c r="G75" s="50"/>
      <c r="H75" s="50"/>
      <c r="I75" s="50"/>
      <c r="J75" s="50"/>
      <c r="K75" s="50"/>
      <c r="L75" s="50"/>
      <c r="M75" s="50"/>
      <c r="N75" s="50"/>
    </row>
    <row r="76" spans="1:14" s="37" customFormat="1">
      <c r="A76" s="54"/>
      <c r="B76" s="54" t="s">
        <v>109</v>
      </c>
      <c r="C76" s="96">
        <v>302838.48940000002</v>
      </c>
      <c r="D76" s="65">
        <v>0</v>
      </c>
      <c r="E76" s="66">
        <f>+C76</f>
        <v>302838.48940000002</v>
      </c>
      <c r="F76" s="54"/>
      <c r="G76" s="54"/>
      <c r="H76" s="54"/>
      <c r="I76" s="54"/>
      <c r="J76" s="54"/>
      <c r="K76" s="54"/>
      <c r="L76" s="54"/>
      <c r="M76" s="54"/>
      <c r="N76" s="54"/>
    </row>
    <row r="77" spans="1:14" s="37" customFormat="1" ht="15" thickBot="1">
      <c r="A77" s="54"/>
      <c r="B77" s="67" t="s">
        <v>110</v>
      </c>
      <c r="C77" s="68">
        <f>+C75+C76</f>
        <v>80369500.873694852</v>
      </c>
      <c r="D77" s="68">
        <f>+D75+D76</f>
        <v>2969130.4660300007</v>
      </c>
      <c r="E77" s="97">
        <f>+E75+E76</f>
        <v>83338631.339724854</v>
      </c>
      <c r="F77" s="54"/>
      <c r="G77" s="54"/>
      <c r="H77" s="54"/>
      <c r="I77" s="54"/>
      <c r="J77" s="54"/>
      <c r="K77" s="54"/>
      <c r="L77" s="54"/>
      <c r="M77" s="54"/>
      <c r="N77" s="54"/>
    </row>
    <row r="78" spans="1:14" s="37" customFormat="1" ht="15.6" thickTop="1" thickBot="1">
      <c r="A78" s="54"/>
      <c r="B78" s="59"/>
      <c r="C78" s="64"/>
      <c r="D78" s="64"/>
      <c r="E78" s="64"/>
      <c r="F78" s="54"/>
      <c r="G78" s="54"/>
      <c r="H78" s="54"/>
      <c r="I78" s="54"/>
      <c r="J78" s="54"/>
      <c r="K78" s="54"/>
      <c r="L78" s="54"/>
      <c r="M78" s="54"/>
      <c r="N78" s="54"/>
    </row>
    <row r="79" spans="1:14" s="37" customFormat="1">
      <c r="A79" s="54"/>
      <c r="B79" s="98" t="s">
        <v>40</v>
      </c>
      <c r="C79" s="99"/>
      <c r="D79" s="100"/>
      <c r="E79" s="54"/>
      <c r="F79" s="54"/>
      <c r="G79" s="54"/>
      <c r="H79" s="54"/>
      <c r="I79" s="54"/>
      <c r="J79" s="54"/>
      <c r="K79" s="54"/>
      <c r="L79" s="54"/>
      <c r="M79" s="54"/>
      <c r="N79" s="54"/>
    </row>
    <row r="80" spans="1:14" s="37" customFormat="1">
      <c r="A80" s="54"/>
      <c r="B80" s="101" t="s">
        <v>41</v>
      </c>
      <c r="C80" s="64">
        <f>C6</f>
        <v>392326162.15999949</v>
      </c>
      <c r="D80" s="102"/>
      <c r="E80" s="54"/>
      <c r="F80" s="54"/>
      <c r="G80" s="54"/>
      <c r="H80" s="54"/>
      <c r="I80" s="54"/>
      <c r="J80" s="54"/>
      <c r="K80" s="54"/>
      <c r="L80" s="54"/>
      <c r="M80" s="54"/>
      <c r="N80" s="54"/>
    </row>
    <row r="81" spans="1:14" s="37" customFormat="1">
      <c r="A81" s="54"/>
      <c r="B81" s="101"/>
      <c r="C81" s="69">
        <v>0.21</v>
      </c>
      <c r="D81" s="102"/>
      <c r="E81" s="54"/>
      <c r="F81" s="54"/>
      <c r="G81" s="54"/>
      <c r="H81" s="54"/>
      <c r="I81" s="54"/>
      <c r="J81" s="54"/>
      <c r="K81" s="54"/>
      <c r="L81" s="54"/>
      <c r="M81" s="54"/>
      <c r="N81" s="54"/>
    </row>
    <row r="82" spans="1:14" s="37" customFormat="1">
      <c r="A82" s="54"/>
      <c r="B82" s="101" t="s">
        <v>92</v>
      </c>
      <c r="C82" s="64">
        <f>C80*21%</f>
        <v>82388494.053599894</v>
      </c>
      <c r="D82" s="103">
        <f t="shared" ref="D82:D92" si="7">C82/$C$80</f>
        <v>0.21</v>
      </c>
      <c r="E82" s="54"/>
      <c r="F82" s="54"/>
      <c r="G82" s="54"/>
      <c r="H82" s="54"/>
      <c r="I82" s="54"/>
      <c r="J82" s="54"/>
      <c r="K82" s="54"/>
      <c r="L82" s="54"/>
      <c r="M82" s="54"/>
      <c r="N82" s="54"/>
    </row>
    <row r="83" spans="1:14" s="37" customFormat="1">
      <c r="A83" s="54"/>
      <c r="B83" s="104" t="s">
        <v>27</v>
      </c>
      <c r="C83" s="64">
        <f>F65</f>
        <v>36593.456998875001</v>
      </c>
      <c r="D83" s="103">
        <f t="shared" si="7"/>
        <v>9.3273048112328953E-5</v>
      </c>
      <c r="E83" s="54"/>
      <c r="F83" s="54"/>
      <c r="G83" s="54"/>
      <c r="H83" s="54"/>
      <c r="I83" s="54"/>
      <c r="J83" s="54"/>
      <c r="K83" s="54"/>
      <c r="L83" s="54"/>
      <c r="M83" s="54"/>
      <c r="N83" s="54"/>
    </row>
    <row r="84" spans="1:14" s="37" customFormat="1">
      <c r="A84" s="54"/>
      <c r="B84" s="104" t="s">
        <v>28</v>
      </c>
      <c r="C84" s="64">
        <f>F64</f>
        <v>150209.36279999997</v>
      </c>
      <c r="D84" s="103">
        <f t="shared" si="7"/>
        <v>3.8286858559980814E-4</v>
      </c>
      <c r="E84" s="54"/>
      <c r="F84" s="54"/>
      <c r="G84" s="54"/>
      <c r="H84" s="54"/>
      <c r="I84" s="54"/>
      <c r="J84" s="54"/>
      <c r="K84" s="54"/>
      <c r="L84" s="54"/>
      <c r="M84" s="54"/>
      <c r="N84" s="54"/>
    </row>
    <row r="85" spans="1:14" s="37" customFormat="1">
      <c r="A85" s="54"/>
      <c r="B85" s="104" t="s">
        <v>153</v>
      </c>
      <c r="C85" s="64">
        <f>F68</f>
        <v>-2631120.4101</v>
      </c>
      <c r="D85" s="103">
        <f t="shared" si="7"/>
        <v>-6.7064617756155895E-3</v>
      </c>
      <c r="E85" s="54"/>
      <c r="F85" s="54"/>
      <c r="G85" s="54"/>
      <c r="H85" s="54"/>
      <c r="I85" s="54"/>
      <c r="J85" s="54"/>
      <c r="K85" s="54"/>
      <c r="L85" s="54"/>
      <c r="M85" s="54"/>
      <c r="N85" s="54"/>
    </row>
    <row r="86" spans="1:14" s="37" customFormat="1">
      <c r="A86" s="54"/>
      <c r="B86" s="104" t="s">
        <v>155</v>
      </c>
      <c r="C86" s="64">
        <f>F69</f>
        <v>-1280947.5777</v>
      </c>
      <c r="D86" s="103">
        <f t="shared" si="7"/>
        <v>-3.2650067756062637E-3</v>
      </c>
      <c r="E86" s="54"/>
      <c r="F86" s="54"/>
      <c r="G86" s="54"/>
      <c r="H86" s="54"/>
      <c r="I86" s="54"/>
      <c r="J86" s="54"/>
      <c r="K86" s="54"/>
      <c r="L86" s="54"/>
      <c r="M86" s="54"/>
      <c r="N86" s="54"/>
    </row>
    <row r="87" spans="1:14" s="37" customFormat="1">
      <c r="A87" s="54"/>
      <c r="B87" s="116" t="s">
        <v>201</v>
      </c>
      <c r="C87" s="117">
        <f>F70</f>
        <v>3769796.5249999994</v>
      </c>
      <c r="D87" s="115">
        <f t="shared" si="7"/>
        <v>9.6088328758014135E-3</v>
      </c>
      <c r="I87" s="118" t="s">
        <v>203</v>
      </c>
      <c r="J87" s="118"/>
      <c r="K87" s="118" t="s">
        <v>204</v>
      </c>
      <c r="M87" s="54"/>
      <c r="N87" s="54"/>
    </row>
    <row r="88" spans="1:14" s="37" customFormat="1">
      <c r="A88" s="54"/>
      <c r="B88" s="116" t="s">
        <v>208</v>
      </c>
      <c r="C88" s="117">
        <v>0</v>
      </c>
      <c r="D88" s="115">
        <f t="shared" si="7"/>
        <v>0</v>
      </c>
      <c r="E88" s="55" t="s">
        <v>205</v>
      </c>
      <c r="F88" s="54"/>
      <c r="G88" s="54"/>
      <c r="I88" s="114">
        <f>'EDIT Turnaround'!B9</f>
        <v>-21582629.486123011</v>
      </c>
      <c r="J88" s="55" t="s">
        <v>199</v>
      </c>
      <c r="K88" s="114">
        <f>'EDIT Turnaround'!B9/0.79</f>
        <v>-27319784.15964938</v>
      </c>
      <c r="L88" s="55" t="s">
        <v>200</v>
      </c>
      <c r="M88" s="54"/>
      <c r="N88" s="54"/>
    </row>
    <row r="89" spans="1:14" s="37" customFormat="1">
      <c r="A89" s="54"/>
      <c r="B89" s="116" t="s">
        <v>202</v>
      </c>
      <c r="C89" s="117">
        <v>0</v>
      </c>
      <c r="D89" s="115">
        <f t="shared" si="7"/>
        <v>0</v>
      </c>
      <c r="E89" s="55" t="s">
        <v>206</v>
      </c>
      <c r="F89" s="54"/>
      <c r="G89" s="54"/>
      <c r="I89" s="114">
        <f>'EDIT Turnaround'!D21</f>
        <v>-2883770</v>
      </c>
      <c r="J89" s="55" t="s">
        <v>199</v>
      </c>
      <c r="K89" s="114">
        <f>'EDIT Turnaround'!D28</f>
        <v>-3650341.7721518981</v>
      </c>
      <c r="L89" s="55" t="s">
        <v>200</v>
      </c>
      <c r="M89" s="54"/>
      <c r="N89" s="54"/>
    </row>
    <row r="90" spans="1:14" s="37" customFormat="1">
      <c r="A90" s="54"/>
      <c r="B90" s="104" t="s">
        <v>101</v>
      </c>
      <c r="C90" s="64">
        <f>F66</f>
        <v>300461.99908887898</v>
      </c>
      <c r="D90" s="103">
        <f t="shared" si="7"/>
        <v>7.6584747097835338E-4</v>
      </c>
      <c r="E90" s="54"/>
      <c r="F90" s="54"/>
      <c r="G90" s="54"/>
      <c r="I90" s="54"/>
      <c r="J90" s="54"/>
      <c r="K90" s="54"/>
      <c r="L90" s="54"/>
      <c r="M90" s="54"/>
      <c r="N90" s="54"/>
    </row>
    <row r="91" spans="1:14" s="37" customFormat="1">
      <c r="A91" s="54"/>
      <c r="B91" s="104" t="s">
        <v>102</v>
      </c>
      <c r="C91" s="64">
        <f>F67</f>
        <v>302305.44063720002</v>
      </c>
      <c r="D91" s="103">
        <f t="shared" si="7"/>
        <v>7.7054621841383345E-4</v>
      </c>
      <c r="E91" s="54"/>
      <c r="F91" s="54"/>
      <c r="G91" s="54"/>
      <c r="H91" s="54"/>
      <c r="I91" s="54"/>
      <c r="J91" s="54"/>
      <c r="K91" s="54"/>
      <c r="L91" s="54"/>
      <c r="M91" s="54"/>
      <c r="N91" s="54"/>
    </row>
    <row r="92" spans="1:14">
      <c r="A92" s="54"/>
      <c r="B92" s="104" t="s">
        <v>111</v>
      </c>
      <c r="C92" s="105">
        <f>E76</f>
        <v>302838.48940000002</v>
      </c>
      <c r="D92" s="103">
        <f t="shared" si="7"/>
        <v>7.7190490619510519E-4</v>
      </c>
      <c r="E92" s="54"/>
      <c r="F92" s="54"/>
      <c r="G92" s="54"/>
      <c r="H92" s="54"/>
      <c r="I92" s="54"/>
      <c r="J92" s="54"/>
      <c r="K92" s="54"/>
      <c r="L92" s="54"/>
      <c r="M92" s="54"/>
      <c r="N92" s="54"/>
    </row>
    <row r="93" spans="1:14" ht="15" thickBot="1">
      <c r="A93" s="54"/>
      <c r="B93" s="106" t="s">
        <v>48</v>
      </c>
      <c r="C93" s="107">
        <f>SUM(C82:C92)</f>
        <v>83338631.339724854</v>
      </c>
      <c r="D93" s="108">
        <f>C93/C80</f>
        <v>0.21242180455387902</v>
      </c>
      <c r="E93" s="54"/>
      <c r="F93" s="54"/>
      <c r="G93" s="54"/>
      <c r="H93" s="54"/>
      <c r="I93" s="54"/>
      <c r="J93" s="54"/>
      <c r="K93" s="54"/>
      <c r="L93" s="54"/>
      <c r="M93" s="54"/>
      <c r="N93" s="54"/>
    </row>
    <row r="94" spans="1:14" s="45" customFormat="1">
      <c r="A94" s="54"/>
      <c r="B94" s="54"/>
      <c r="C94" s="58">
        <f>C93-E77</f>
        <v>0</v>
      </c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</row>
    <row r="95" spans="1:14" s="46" customFormat="1">
      <c r="A95" s="54"/>
      <c r="B95" s="54"/>
      <c r="C95" s="54"/>
      <c r="D95" s="54"/>
      <c r="E95" s="54"/>
      <c r="F95" s="54"/>
      <c r="G95" s="50"/>
      <c r="H95" s="50"/>
      <c r="I95" s="50"/>
      <c r="J95" s="50"/>
      <c r="K95" s="50"/>
      <c r="L95" s="50"/>
      <c r="M95" s="50"/>
      <c r="N95" s="50"/>
    </row>
    <row r="96" spans="1:14" s="45" customFormat="1">
      <c r="A96"/>
      <c r="B96"/>
      <c r="C96"/>
      <c r="D96"/>
      <c r="E96"/>
      <c r="F96"/>
      <c r="G96" s="50"/>
      <c r="H96" s="50"/>
      <c r="I96" s="50"/>
      <c r="J96" s="50"/>
      <c r="K96" s="50"/>
      <c r="L96" s="50"/>
      <c r="M96" s="50"/>
      <c r="N96" s="50"/>
    </row>
    <row r="97" spans="1:14" s="45" customFormat="1">
      <c r="A97"/>
      <c r="B97"/>
      <c r="C97"/>
      <c r="D97"/>
      <c r="E97"/>
      <c r="F97"/>
      <c r="G97" s="54"/>
      <c r="H97" s="54"/>
      <c r="I97" s="54"/>
      <c r="J97" s="54"/>
      <c r="K97" s="54"/>
      <c r="L97" s="54"/>
      <c r="M97" s="54"/>
      <c r="N97" s="54"/>
    </row>
    <row r="98" spans="1:14" s="45" customFormat="1">
      <c r="A98"/>
      <c r="B98"/>
      <c r="C98"/>
      <c r="D98"/>
      <c r="E98"/>
      <c r="F98"/>
      <c r="G98" s="54"/>
      <c r="H98" s="54"/>
      <c r="I98" s="54"/>
      <c r="J98" s="54"/>
      <c r="K98" s="54"/>
      <c r="L98" s="54"/>
      <c r="M98" s="54"/>
      <c r="N98" s="54"/>
    </row>
    <row r="99" spans="1:14" s="45" customFormat="1">
      <c r="A99"/>
      <c r="B99"/>
      <c r="C99"/>
      <c r="D99"/>
      <c r="E99"/>
      <c r="F99"/>
      <c r="G99" s="54"/>
      <c r="H99" s="54"/>
      <c r="I99" s="54"/>
      <c r="J99" s="54"/>
      <c r="K99" s="54"/>
      <c r="L99" s="54"/>
      <c r="M99" s="54"/>
      <c r="N99" s="54"/>
    </row>
    <row r="100" spans="1:14">
      <c r="A100"/>
      <c r="B100"/>
      <c r="C100"/>
      <c r="D100"/>
      <c r="E100"/>
      <c r="F100"/>
      <c r="G100" s="54"/>
      <c r="H100" s="54"/>
      <c r="I100" s="54"/>
      <c r="J100" s="54"/>
      <c r="K100" s="54"/>
      <c r="L100" s="54"/>
      <c r="M100" s="54"/>
      <c r="N100" s="54"/>
    </row>
    <row r="101" spans="1:14" s="37" customFormat="1">
      <c r="A101"/>
      <c r="B101"/>
      <c r="C101"/>
      <c r="D101"/>
      <c r="E101"/>
      <c r="F101"/>
      <c r="G101" s="54"/>
      <c r="H101" s="54"/>
      <c r="I101" s="54"/>
      <c r="J101" s="54"/>
      <c r="K101" s="54"/>
      <c r="L101" s="54"/>
      <c r="M101" s="54"/>
      <c r="N101" s="54"/>
    </row>
    <row r="102" spans="1:14" s="37" customFormat="1">
      <c r="A102"/>
      <c r="B102"/>
      <c r="C102"/>
      <c r="D102"/>
      <c r="E102"/>
      <c r="F102"/>
      <c r="G102" s="54"/>
      <c r="H102" s="54"/>
      <c r="I102" s="54"/>
      <c r="J102" s="54"/>
      <c r="K102" s="54"/>
      <c r="L102" s="54"/>
      <c r="M102" s="54"/>
      <c r="N102" s="54"/>
    </row>
    <row r="103" spans="1:14" s="37" customFormat="1">
      <c r="A103"/>
      <c r="B103"/>
      <c r="C103"/>
      <c r="D103"/>
      <c r="E103"/>
      <c r="F103"/>
      <c r="G103" s="54"/>
      <c r="H103" s="54"/>
      <c r="I103" s="54"/>
      <c r="J103" s="54"/>
      <c r="K103" s="54"/>
      <c r="L103" s="54"/>
      <c r="M103" s="54"/>
      <c r="N103" s="54"/>
    </row>
    <row r="104" spans="1:14" s="37" customFormat="1">
      <c r="A104"/>
      <c r="B104"/>
      <c r="C104"/>
      <c r="D104"/>
      <c r="E104"/>
      <c r="F104"/>
      <c r="G104" s="54"/>
      <c r="H104" s="54"/>
      <c r="I104" s="54"/>
      <c r="J104" s="54"/>
      <c r="K104" s="54"/>
      <c r="L104" s="54"/>
      <c r="M104" s="54"/>
      <c r="N104" s="54"/>
    </row>
    <row r="105" spans="1:14" s="37" customFormat="1">
      <c r="A105"/>
      <c r="B105"/>
      <c r="C105"/>
      <c r="D105"/>
      <c r="E105"/>
      <c r="F105"/>
      <c r="G105" s="54"/>
      <c r="H105" s="54"/>
      <c r="I105" s="54"/>
      <c r="J105" s="54"/>
      <c r="K105" s="54"/>
      <c r="L105" s="54"/>
      <c r="M105" s="54"/>
      <c r="N105" s="54"/>
    </row>
    <row r="106" spans="1:14" s="37" customFormat="1">
      <c r="A106"/>
      <c r="B106"/>
      <c r="C106"/>
      <c r="D106"/>
      <c r="E106"/>
      <c r="F106"/>
      <c r="G106" s="54"/>
      <c r="H106" s="54"/>
      <c r="I106" s="54"/>
      <c r="J106" s="54"/>
      <c r="K106" s="54"/>
      <c r="L106" s="54"/>
      <c r="M106" s="54"/>
      <c r="N106" s="54"/>
    </row>
    <row r="107" spans="1:14" s="37" customFormat="1">
      <c r="A107"/>
      <c r="B107"/>
      <c r="C107"/>
      <c r="D107"/>
      <c r="E107"/>
      <c r="F107"/>
      <c r="G107" s="54"/>
      <c r="H107" s="54"/>
      <c r="I107" s="54"/>
      <c r="J107" s="54"/>
      <c r="K107" s="54"/>
      <c r="L107" s="54"/>
      <c r="M107" s="54"/>
      <c r="N107" s="54"/>
    </row>
    <row r="108" spans="1:14" s="37" customFormat="1">
      <c r="A108"/>
      <c r="B108"/>
      <c r="C108"/>
      <c r="D108"/>
      <c r="E108"/>
      <c r="F108"/>
      <c r="G108" s="50"/>
      <c r="H108" s="50"/>
      <c r="I108" s="50"/>
      <c r="J108" s="50"/>
      <c r="K108" s="50"/>
      <c r="L108" s="50"/>
      <c r="M108" s="50"/>
      <c r="N108" s="50"/>
    </row>
    <row r="109" spans="1:14" s="37" customFormat="1">
      <c r="A109" s="54"/>
      <c r="B109" s="54"/>
      <c r="C109" s="54"/>
      <c r="D109" s="54"/>
      <c r="E109" s="54"/>
      <c r="F109" s="54"/>
      <c r="G109" s="50"/>
      <c r="H109" s="50"/>
      <c r="I109" s="50"/>
      <c r="J109" s="50"/>
      <c r="K109" s="50"/>
      <c r="L109" s="50"/>
      <c r="M109" s="50"/>
      <c r="N109" s="50"/>
    </row>
    <row r="110" spans="1:14" s="37" customFormat="1">
      <c r="A110" s="54"/>
      <c r="B110" s="54"/>
      <c r="C110" s="54"/>
      <c r="D110" s="54"/>
      <c r="E110" s="54"/>
      <c r="F110" s="54"/>
      <c r="G110" s="50"/>
      <c r="H110" s="50"/>
      <c r="I110" s="50"/>
      <c r="J110" s="50"/>
      <c r="K110" s="50"/>
      <c r="L110" s="50"/>
      <c r="M110" s="50"/>
      <c r="N110" s="50"/>
    </row>
    <row r="111" spans="1:14" s="37" customFormat="1">
      <c r="A111" s="54"/>
      <c r="B111" s="54"/>
      <c r="C111" s="54"/>
      <c r="D111" s="54"/>
      <c r="E111" s="54"/>
      <c r="F111" s="54"/>
      <c r="G111" s="50"/>
      <c r="H111" s="50"/>
      <c r="I111" s="50"/>
      <c r="J111" s="50"/>
      <c r="K111" s="50"/>
      <c r="L111" s="50"/>
      <c r="M111" s="50"/>
      <c r="N111" s="50"/>
    </row>
    <row r="112" spans="1:14">
      <c r="A112" s="54"/>
      <c r="B112" s="54"/>
      <c r="C112" s="54"/>
      <c r="D112" s="54"/>
      <c r="E112" s="54"/>
      <c r="F112" s="54"/>
      <c r="G112" s="50"/>
      <c r="H112" s="50"/>
      <c r="I112" s="50"/>
      <c r="J112" s="50"/>
      <c r="K112" s="50"/>
      <c r="L112" s="50"/>
      <c r="M112" s="50"/>
      <c r="N112" s="50"/>
    </row>
    <row r="113" spans="1:14">
      <c r="A113" s="54"/>
      <c r="B113" s="54"/>
      <c r="C113" s="54"/>
      <c r="D113" s="54"/>
      <c r="E113" s="54"/>
      <c r="F113" s="54"/>
      <c r="G113" s="50"/>
      <c r="H113" s="50"/>
      <c r="I113" s="50"/>
      <c r="J113" s="50"/>
      <c r="K113" s="50"/>
      <c r="L113" s="50"/>
      <c r="M113" s="50"/>
      <c r="N113" s="50"/>
    </row>
    <row r="114" spans="1:14">
      <c r="A114" s="54"/>
      <c r="B114" s="54"/>
      <c r="C114" s="54"/>
      <c r="D114" s="54"/>
      <c r="E114" s="54"/>
      <c r="F114" s="54"/>
      <c r="G114" s="50"/>
      <c r="H114" s="50"/>
      <c r="I114" s="50"/>
      <c r="J114" s="50"/>
      <c r="K114" s="50"/>
      <c r="L114" s="50"/>
      <c r="M114" s="50"/>
      <c r="N114" s="50"/>
    </row>
    <row r="115" spans="1:14">
      <c r="A115" s="54"/>
      <c r="B115" s="54"/>
      <c r="C115" s="54"/>
      <c r="D115" s="54"/>
      <c r="E115" s="54"/>
      <c r="F115" s="54"/>
      <c r="G115" s="50"/>
      <c r="H115" s="50"/>
      <c r="I115" s="50"/>
      <c r="J115" s="50"/>
      <c r="K115" s="50"/>
      <c r="L115" s="50"/>
      <c r="M115" s="50"/>
      <c r="N115" s="50"/>
    </row>
    <row r="116" spans="1:14">
      <c r="A116" s="54"/>
      <c r="B116" s="54"/>
      <c r="C116" s="54"/>
      <c r="D116" s="54"/>
      <c r="E116" s="54"/>
      <c r="F116" s="54"/>
      <c r="G116" s="50"/>
      <c r="H116" s="50"/>
      <c r="I116" s="50"/>
      <c r="J116" s="50"/>
      <c r="K116" s="50"/>
      <c r="L116" s="50"/>
      <c r="M116" s="50"/>
      <c r="N116" s="50"/>
    </row>
    <row r="117" spans="1:14">
      <c r="A117" s="54"/>
      <c r="B117" s="54"/>
      <c r="C117" s="54"/>
      <c r="D117" s="54"/>
      <c r="E117" s="54"/>
      <c r="F117" s="54"/>
      <c r="G117" s="50"/>
      <c r="H117" s="50"/>
      <c r="I117" s="50"/>
      <c r="J117" s="50"/>
      <c r="K117" s="50"/>
      <c r="L117" s="50"/>
      <c r="M117" s="50"/>
      <c r="N117" s="50"/>
    </row>
    <row r="118" spans="1:14">
      <c r="A118" s="54"/>
      <c r="B118" s="54"/>
      <c r="C118" s="54"/>
      <c r="D118" s="54"/>
      <c r="E118" s="54"/>
      <c r="F118" s="54"/>
      <c r="G118" s="50"/>
      <c r="H118" s="50"/>
      <c r="I118" s="50"/>
      <c r="J118" s="50"/>
      <c r="K118" s="50"/>
      <c r="L118" s="50"/>
      <c r="M118" s="50"/>
      <c r="N118" s="50"/>
    </row>
    <row r="119" spans="1:14">
      <c r="A119" s="54"/>
      <c r="B119" s="54"/>
      <c r="C119" s="54"/>
      <c r="D119" s="54"/>
      <c r="E119" s="54"/>
      <c r="F119" s="54"/>
      <c r="G119" s="50"/>
      <c r="H119" s="50"/>
      <c r="I119" s="50"/>
      <c r="J119" s="50"/>
      <c r="K119" s="50"/>
      <c r="L119" s="50"/>
      <c r="M119" s="50"/>
      <c r="N119" s="50"/>
    </row>
    <row r="120" spans="1:14">
      <c r="A120" s="54"/>
      <c r="B120" s="54"/>
      <c r="C120" s="54"/>
      <c r="D120" s="54"/>
      <c r="E120" s="54"/>
      <c r="F120" s="54"/>
      <c r="G120" s="50"/>
      <c r="H120" s="50"/>
      <c r="I120" s="50"/>
      <c r="J120" s="50"/>
      <c r="K120" s="50"/>
      <c r="L120" s="50"/>
      <c r="M120" s="50"/>
      <c r="N120" s="50"/>
    </row>
    <row r="121" spans="1:14">
      <c r="A121" s="54"/>
      <c r="B121" s="54"/>
      <c r="C121" s="54"/>
      <c r="D121" s="54"/>
      <c r="E121" s="54"/>
      <c r="F121" s="54"/>
      <c r="G121" s="50"/>
      <c r="H121" s="50"/>
      <c r="I121" s="50"/>
      <c r="J121" s="50"/>
      <c r="K121" s="50"/>
      <c r="L121" s="50"/>
      <c r="M121" s="50"/>
      <c r="N121" s="50"/>
    </row>
    <row r="122" spans="1:14">
      <c r="A122" s="54"/>
      <c r="B122" s="54"/>
      <c r="C122" s="54"/>
      <c r="D122" s="54"/>
      <c r="E122" s="54"/>
      <c r="F122" s="54"/>
      <c r="G122" s="50"/>
      <c r="H122" s="50"/>
      <c r="I122" s="50"/>
      <c r="J122" s="50"/>
      <c r="K122" s="50"/>
      <c r="L122" s="50"/>
      <c r="M122" s="50"/>
      <c r="N122" s="50"/>
    </row>
    <row r="123" spans="1:14">
      <c r="A123" s="54"/>
      <c r="B123" s="54"/>
      <c r="C123" s="54"/>
      <c r="D123" s="54"/>
      <c r="E123" s="54"/>
      <c r="F123" s="54"/>
      <c r="G123" s="50"/>
      <c r="H123" s="50"/>
      <c r="I123" s="50"/>
      <c r="J123" s="50"/>
      <c r="K123" s="50"/>
      <c r="L123" s="50"/>
      <c r="M123" s="50"/>
      <c r="N123" s="50"/>
    </row>
    <row r="124" spans="1:14">
      <c r="A124" s="54"/>
      <c r="B124" s="54"/>
      <c r="C124" s="54"/>
      <c r="D124" s="54"/>
      <c r="E124" s="54"/>
      <c r="F124" s="54"/>
      <c r="G124" s="50"/>
      <c r="H124" s="50"/>
      <c r="I124" s="50"/>
      <c r="J124" s="50"/>
      <c r="K124" s="50"/>
      <c r="L124" s="50"/>
      <c r="M124" s="50"/>
      <c r="N124" s="50"/>
    </row>
    <row r="125" spans="1:14">
      <c r="A125" s="54"/>
      <c r="B125" s="54"/>
      <c r="C125" s="54"/>
      <c r="D125" s="54"/>
      <c r="E125" s="54"/>
      <c r="F125" s="54"/>
      <c r="G125" s="50"/>
      <c r="H125" s="50"/>
      <c r="I125" s="50"/>
      <c r="J125" s="50"/>
      <c r="K125" s="50"/>
      <c r="L125" s="50"/>
      <c r="M125" s="50"/>
      <c r="N125" s="50"/>
    </row>
    <row r="126" spans="1:14">
      <c r="A126" s="54"/>
      <c r="B126" s="54"/>
      <c r="C126" s="54"/>
      <c r="D126" s="54"/>
      <c r="E126" s="54"/>
      <c r="F126" s="54"/>
      <c r="G126" s="50"/>
      <c r="H126" s="50"/>
      <c r="I126" s="50"/>
      <c r="J126" s="50"/>
      <c r="K126" s="50"/>
      <c r="L126" s="50"/>
      <c r="M126" s="50"/>
      <c r="N126" s="50"/>
    </row>
    <row r="127" spans="1:14">
      <c r="A127" s="54"/>
      <c r="B127" s="54"/>
      <c r="C127" s="54"/>
      <c r="D127" s="54"/>
      <c r="E127" s="54"/>
      <c r="F127" s="54"/>
      <c r="G127" s="50"/>
      <c r="H127" s="50"/>
      <c r="I127" s="50"/>
      <c r="J127" s="50"/>
      <c r="K127" s="50"/>
      <c r="L127" s="50"/>
      <c r="M127" s="50"/>
      <c r="N127" s="50"/>
    </row>
    <row r="128" spans="1:14">
      <c r="A128" s="54"/>
      <c r="B128" s="54"/>
      <c r="C128" s="54"/>
      <c r="D128" s="54"/>
      <c r="E128" s="54"/>
      <c r="F128" s="54"/>
      <c r="G128" s="50"/>
      <c r="H128" s="50"/>
      <c r="I128" s="50"/>
      <c r="J128" s="50"/>
      <c r="K128" s="50"/>
      <c r="L128" s="50"/>
      <c r="M128" s="50"/>
      <c r="N128" s="50"/>
    </row>
    <row r="129" spans="1:14">
      <c r="A129" s="54"/>
      <c r="B129" s="54"/>
      <c r="C129" s="54"/>
      <c r="D129" s="54"/>
      <c r="E129" s="54"/>
      <c r="F129" s="54"/>
      <c r="G129" s="50"/>
      <c r="H129" s="50"/>
      <c r="I129" s="50"/>
      <c r="J129" s="50"/>
      <c r="K129" s="50"/>
      <c r="L129" s="50"/>
      <c r="M129" s="50"/>
      <c r="N129" s="50"/>
    </row>
    <row r="130" spans="1:14">
      <c r="A130" s="54"/>
      <c r="B130" s="54"/>
      <c r="C130" s="54"/>
      <c r="D130" s="54"/>
      <c r="E130" s="54"/>
      <c r="F130" s="54"/>
      <c r="G130" s="50"/>
      <c r="H130" s="50"/>
      <c r="I130" s="50"/>
      <c r="J130" s="50"/>
      <c r="K130" s="50"/>
      <c r="L130" s="50"/>
      <c r="M130" s="50"/>
      <c r="N130" s="50"/>
    </row>
    <row r="131" spans="1:14">
      <c r="A131" s="54"/>
      <c r="B131" s="54"/>
      <c r="C131" s="54"/>
      <c r="D131" s="54"/>
      <c r="E131" s="54"/>
      <c r="F131" s="54"/>
      <c r="G131" s="50"/>
      <c r="H131" s="50"/>
      <c r="I131" s="50"/>
      <c r="J131" s="50"/>
      <c r="K131" s="50"/>
      <c r="L131" s="50"/>
      <c r="M131" s="50"/>
      <c r="N131" s="50"/>
    </row>
    <row r="132" spans="1:14">
      <c r="A132" s="54"/>
      <c r="B132" s="54"/>
      <c r="C132" s="54"/>
      <c r="D132" s="54"/>
      <c r="E132" s="54"/>
      <c r="F132" s="54"/>
      <c r="G132" s="50"/>
      <c r="H132" s="50"/>
      <c r="I132" s="50"/>
      <c r="J132" s="50"/>
      <c r="K132" s="50"/>
      <c r="L132" s="50"/>
      <c r="M132" s="50"/>
      <c r="N132" s="50"/>
    </row>
    <row r="133" spans="1:14">
      <c r="A133" s="54"/>
      <c r="B133" s="54"/>
      <c r="C133" s="54"/>
      <c r="D133" s="54"/>
      <c r="E133" s="54"/>
      <c r="F133" s="54"/>
      <c r="G133" s="50"/>
      <c r="H133" s="50"/>
      <c r="I133" s="50"/>
      <c r="J133" s="50"/>
      <c r="K133" s="50"/>
      <c r="L133" s="50"/>
      <c r="M133" s="50"/>
      <c r="N133" s="50"/>
    </row>
    <row r="134" spans="1:14">
      <c r="A134" s="54"/>
      <c r="B134" s="54"/>
      <c r="C134" s="54"/>
      <c r="D134" s="54"/>
      <c r="E134" s="54"/>
      <c r="F134" s="54"/>
      <c r="G134" s="50"/>
      <c r="H134" s="50"/>
      <c r="I134" s="50"/>
      <c r="J134" s="50"/>
      <c r="K134" s="50"/>
      <c r="L134" s="50"/>
      <c r="M134" s="50"/>
      <c r="N134" s="50"/>
    </row>
    <row r="135" spans="1:14">
      <c r="A135" s="54"/>
      <c r="B135" s="54"/>
      <c r="C135" s="54"/>
      <c r="D135" s="54"/>
      <c r="E135" s="54"/>
      <c r="F135" s="54"/>
      <c r="G135" s="50"/>
      <c r="H135" s="50"/>
      <c r="I135" s="50"/>
      <c r="J135" s="50"/>
      <c r="K135" s="50"/>
      <c r="L135" s="50"/>
      <c r="M135" s="50"/>
      <c r="N135" s="50"/>
    </row>
    <row r="136" spans="1:14">
      <c r="A136" s="54"/>
      <c r="B136" s="54"/>
      <c r="C136" s="54"/>
      <c r="D136" s="54"/>
      <c r="E136" s="54"/>
      <c r="F136" s="54"/>
      <c r="G136" s="50"/>
      <c r="H136" s="50"/>
      <c r="I136" s="50"/>
      <c r="J136" s="50"/>
      <c r="K136" s="50"/>
      <c r="L136" s="50"/>
      <c r="M136" s="50"/>
      <c r="N136" s="50"/>
    </row>
    <row r="137" spans="1:14">
      <c r="A137" s="54"/>
      <c r="B137" s="54"/>
      <c r="C137" s="54"/>
      <c r="D137" s="54"/>
      <c r="E137" s="54"/>
      <c r="F137" s="54"/>
      <c r="G137" s="50"/>
      <c r="H137" s="50"/>
      <c r="I137" s="50"/>
      <c r="J137" s="50"/>
      <c r="K137" s="50"/>
      <c r="L137" s="50"/>
      <c r="M137" s="50"/>
      <c r="N137" s="50"/>
    </row>
    <row r="138" spans="1:14">
      <c r="A138" s="54"/>
      <c r="B138" s="54"/>
      <c r="C138" s="54"/>
      <c r="D138" s="54"/>
      <c r="E138" s="54"/>
      <c r="F138" s="54"/>
      <c r="G138" s="50"/>
      <c r="H138" s="50"/>
      <c r="I138" s="50"/>
      <c r="J138" s="50"/>
      <c r="K138" s="50"/>
      <c r="L138" s="50"/>
      <c r="M138" s="50"/>
      <c r="N138" s="50"/>
    </row>
    <row r="139" spans="1:14">
      <c r="A139" s="54"/>
      <c r="B139" s="54"/>
      <c r="C139" s="54"/>
      <c r="D139" s="54"/>
      <c r="E139" s="54"/>
      <c r="F139" s="54"/>
      <c r="G139" s="50"/>
      <c r="H139" s="50"/>
      <c r="I139" s="50"/>
      <c r="J139" s="50"/>
      <c r="K139" s="50"/>
      <c r="L139" s="50"/>
      <c r="M139" s="50"/>
      <c r="N139" s="50"/>
    </row>
    <row r="140" spans="1:14">
      <c r="A140" s="54"/>
      <c r="B140" s="54"/>
      <c r="C140" s="54"/>
      <c r="D140" s="54"/>
      <c r="E140" s="54"/>
      <c r="F140" s="54"/>
      <c r="G140" s="50"/>
      <c r="H140" s="50"/>
      <c r="I140" s="50"/>
      <c r="J140" s="50"/>
      <c r="K140" s="50"/>
      <c r="L140" s="50"/>
      <c r="M140" s="50"/>
      <c r="N140" s="50"/>
    </row>
    <row r="141" spans="1:14">
      <c r="A141" s="54"/>
      <c r="B141" s="54"/>
      <c r="C141" s="54"/>
      <c r="D141" s="54"/>
      <c r="E141" s="54"/>
      <c r="F141" s="54"/>
      <c r="G141" s="50"/>
      <c r="H141" s="50"/>
      <c r="I141" s="50"/>
      <c r="J141" s="50"/>
      <c r="K141" s="50"/>
      <c r="L141" s="50"/>
      <c r="M141" s="50"/>
      <c r="N141" s="50"/>
    </row>
    <row r="142" spans="1:14">
      <c r="A142" s="54"/>
      <c r="B142" s="54"/>
      <c r="C142" s="54"/>
      <c r="D142" s="54"/>
      <c r="E142" s="54"/>
      <c r="F142" s="54"/>
      <c r="G142" s="50"/>
      <c r="H142" s="50"/>
      <c r="I142" s="50"/>
      <c r="J142" s="50"/>
      <c r="K142" s="50"/>
      <c r="L142" s="50"/>
      <c r="M142" s="50"/>
      <c r="N142" s="50"/>
    </row>
    <row r="143" spans="1:14">
      <c r="A143" s="54"/>
      <c r="B143" s="54"/>
      <c r="C143" s="54"/>
      <c r="D143" s="54"/>
      <c r="E143" s="54"/>
      <c r="F143" s="54"/>
      <c r="G143" s="50"/>
      <c r="H143" s="50"/>
      <c r="I143" s="50"/>
      <c r="J143" s="50"/>
      <c r="K143" s="50"/>
      <c r="L143" s="50"/>
      <c r="M143" s="50"/>
      <c r="N143" s="50"/>
    </row>
    <row r="144" spans="1:14">
      <c r="A144" s="54"/>
      <c r="B144" s="54"/>
      <c r="C144" s="54"/>
      <c r="D144" s="54"/>
      <c r="E144" s="54"/>
      <c r="F144" s="54"/>
      <c r="G144" s="50"/>
      <c r="H144" s="50"/>
      <c r="I144" s="50"/>
      <c r="J144" s="50"/>
      <c r="K144" s="50"/>
      <c r="L144" s="50"/>
      <c r="M144" s="50"/>
      <c r="N144" s="50"/>
    </row>
    <row r="145" spans="1:14">
      <c r="A145" s="54"/>
      <c r="B145" s="54"/>
      <c r="C145" s="54"/>
      <c r="D145" s="54"/>
      <c r="E145" s="54"/>
      <c r="F145" s="54"/>
      <c r="G145" s="50"/>
      <c r="H145" s="50"/>
      <c r="I145" s="50"/>
      <c r="J145" s="50"/>
      <c r="K145" s="50"/>
      <c r="L145" s="50"/>
      <c r="M145" s="50"/>
      <c r="N145" s="50"/>
    </row>
    <row r="146" spans="1:14">
      <c r="A146" s="54"/>
      <c r="B146" s="54"/>
      <c r="C146" s="54"/>
      <c r="D146" s="54"/>
      <c r="E146" s="54"/>
      <c r="F146" s="54"/>
      <c r="G146" s="50"/>
      <c r="H146" s="50"/>
      <c r="I146" s="50"/>
      <c r="J146" s="50"/>
      <c r="K146" s="50"/>
      <c r="L146" s="50"/>
      <c r="M146" s="50"/>
      <c r="N146" s="50"/>
    </row>
    <row r="147" spans="1:14">
      <c r="A147" s="54"/>
      <c r="B147" s="54"/>
      <c r="C147" s="54"/>
      <c r="D147" s="54"/>
      <c r="E147" s="54"/>
      <c r="F147" s="54"/>
      <c r="G147" s="50"/>
      <c r="H147" s="50"/>
      <c r="I147" s="50"/>
      <c r="J147" s="50"/>
      <c r="K147" s="50"/>
      <c r="L147" s="50"/>
      <c r="M147" s="50"/>
      <c r="N147" s="50"/>
    </row>
    <row r="148" spans="1:14">
      <c r="A148" s="54"/>
      <c r="B148" s="54"/>
      <c r="C148" s="54"/>
      <c r="D148" s="54"/>
      <c r="E148" s="54"/>
      <c r="F148" s="54"/>
      <c r="G148" s="50"/>
      <c r="H148" s="50"/>
      <c r="I148" s="50"/>
      <c r="J148" s="50"/>
      <c r="K148" s="50"/>
      <c r="L148" s="50"/>
      <c r="M148" s="50"/>
      <c r="N148" s="50"/>
    </row>
    <row r="149" spans="1:14">
      <c r="A149" s="54"/>
      <c r="B149" s="54"/>
      <c r="C149" s="54"/>
      <c r="D149" s="54"/>
      <c r="E149" s="54"/>
      <c r="F149" s="54"/>
      <c r="G149" s="50"/>
      <c r="H149" s="50"/>
      <c r="I149" s="50"/>
      <c r="J149" s="50"/>
      <c r="K149" s="50"/>
      <c r="L149" s="50"/>
      <c r="M149" s="50"/>
      <c r="N149" s="50"/>
    </row>
    <row r="150" spans="1:14">
      <c r="A150" s="54"/>
      <c r="B150" s="54"/>
      <c r="C150" s="54"/>
      <c r="D150" s="54"/>
      <c r="E150" s="54"/>
      <c r="F150" s="54"/>
      <c r="G150" s="50"/>
      <c r="H150" s="50"/>
      <c r="I150" s="50"/>
      <c r="J150" s="50"/>
      <c r="K150" s="50"/>
      <c r="L150" s="50"/>
      <c r="M150" s="50"/>
      <c r="N150" s="50"/>
    </row>
    <row r="151" spans="1:14">
      <c r="A151" s="54"/>
      <c r="B151" s="54"/>
      <c r="C151" s="54"/>
      <c r="D151" s="54"/>
      <c r="E151" s="54"/>
      <c r="F151" s="54"/>
      <c r="G151" s="50"/>
      <c r="H151" s="50"/>
      <c r="I151" s="50"/>
      <c r="J151" s="50"/>
      <c r="K151" s="50"/>
      <c r="L151" s="50"/>
      <c r="M151" s="50"/>
      <c r="N151" s="50"/>
    </row>
    <row r="152" spans="1:14">
      <c r="A152" s="54"/>
      <c r="B152" s="54"/>
      <c r="C152" s="54"/>
      <c r="D152" s="54"/>
      <c r="E152" s="54"/>
      <c r="F152" s="54"/>
      <c r="G152" s="50"/>
      <c r="H152" s="50"/>
      <c r="I152" s="50"/>
      <c r="J152" s="50"/>
      <c r="K152" s="50"/>
      <c r="L152" s="50"/>
      <c r="M152" s="50"/>
      <c r="N152" s="50"/>
    </row>
  </sheetData>
  <autoFilter ref="A8:I61"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workbookViewId="0">
      <selection activeCell="Q4" sqref="Q4"/>
    </sheetView>
  </sheetViews>
  <sheetFormatPr defaultRowHeight="13.2"/>
  <cols>
    <col min="1" max="1" width="16.5546875" customWidth="1"/>
    <col min="2" max="2" width="10.44140625" bestFit="1" customWidth="1"/>
    <col min="3" max="3" width="8.33203125" bestFit="1" customWidth="1"/>
    <col min="4" max="4" width="29.88671875" bestFit="1" customWidth="1"/>
    <col min="5" max="17" width="16.6640625" customWidth="1"/>
    <col min="18" max="18" width="14.44140625" bestFit="1" customWidth="1"/>
  </cols>
  <sheetData>
    <row r="1" spans="1:18">
      <c r="A1" s="77" t="s">
        <v>112</v>
      </c>
      <c r="B1" s="77" t="s">
        <v>112</v>
      </c>
      <c r="C1" s="77" t="s">
        <v>112</v>
      </c>
      <c r="D1" s="77" t="s">
        <v>113</v>
      </c>
      <c r="E1" s="78" t="s">
        <v>156</v>
      </c>
      <c r="F1" s="78" t="s">
        <v>157</v>
      </c>
      <c r="G1" s="78" t="s">
        <v>158</v>
      </c>
      <c r="H1" s="78" t="s">
        <v>159</v>
      </c>
      <c r="I1" s="78" t="s">
        <v>160</v>
      </c>
      <c r="J1" s="78" t="s">
        <v>161</v>
      </c>
      <c r="K1" s="78" t="s">
        <v>162</v>
      </c>
      <c r="L1" s="78" t="s">
        <v>163</v>
      </c>
      <c r="M1" s="78" t="s">
        <v>164</v>
      </c>
      <c r="N1" s="78" t="s">
        <v>165</v>
      </c>
      <c r="O1" s="78" t="s">
        <v>166</v>
      </c>
      <c r="P1" s="78" t="s">
        <v>167</v>
      </c>
      <c r="Q1" s="79" t="s">
        <v>114</v>
      </c>
    </row>
    <row r="2" spans="1:18">
      <c r="A2" s="77" t="s">
        <v>112</v>
      </c>
      <c r="B2" s="80" t="s">
        <v>112</v>
      </c>
      <c r="C2" s="80" t="s">
        <v>112</v>
      </c>
      <c r="D2" s="77" t="s">
        <v>112</v>
      </c>
      <c r="E2" s="81" t="s">
        <v>115</v>
      </c>
      <c r="F2" s="81" t="s">
        <v>115</v>
      </c>
      <c r="G2" s="81" t="s">
        <v>115</v>
      </c>
      <c r="H2" s="81" t="s">
        <v>115</v>
      </c>
      <c r="I2" s="81" t="s">
        <v>115</v>
      </c>
      <c r="J2" s="81" t="s">
        <v>115</v>
      </c>
      <c r="K2" s="81" t="s">
        <v>115</v>
      </c>
      <c r="L2" s="81" t="s">
        <v>115</v>
      </c>
      <c r="M2" s="81" t="s">
        <v>115</v>
      </c>
      <c r="N2" s="81" t="s">
        <v>115</v>
      </c>
      <c r="O2" s="81" t="s">
        <v>115</v>
      </c>
      <c r="P2" s="81" t="s">
        <v>115</v>
      </c>
      <c r="Q2" s="82" t="s">
        <v>115</v>
      </c>
    </row>
    <row r="3" spans="1:18">
      <c r="A3" s="77" t="s">
        <v>116</v>
      </c>
      <c r="B3" s="71"/>
      <c r="C3" s="77" t="s">
        <v>117</v>
      </c>
      <c r="D3" s="77" t="s">
        <v>112</v>
      </c>
      <c r="E3" s="83" t="s">
        <v>118</v>
      </c>
      <c r="F3" s="83" t="s">
        <v>118</v>
      </c>
      <c r="G3" s="83" t="s">
        <v>118</v>
      </c>
      <c r="H3" s="83" t="s">
        <v>118</v>
      </c>
      <c r="I3" s="83" t="s">
        <v>118</v>
      </c>
      <c r="J3" s="83" t="s">
        <v>118</v>
      </c>
      <c r="K3" s="83" t="s">
        <v>118</v>
      </c>
      <c r="L3" s="83" t="s">
        <v>118</v>
      </c>
      <c r="M3" s="83" t="s">
        <v>118</v>
      </c>
      <c r="N3" s="83" t="s">
        <v>118</v>
      </c>
      <c r="O3" s="83" t="s">
        <v>118</v>
      </c>
      <c r="P3" s="83" t="s">
        <v>118</v>
      </c>
      <c r="Q3" s="84" t="s">
        <v>118</v>
      </c>
    </row>
    <row r="4" spans="1:18">
      <c r="A4" s="78" t="s">
        <v>119</v>
      </c>
      <c r="B4" s="81" t="s">
        <v>120</v>
      </c>
      <c r="C4" s="81" t="s">
        <v>121</v>
      </c>
      <c r="D4" s="78" t="s">
        <v>122</v>
      </c>
      <c r="E4" s="70">
        <v>15319709.949999999</v>
      </c>
      <c r="F4" s="70">
        <v>14043110.380000001</v>
      </c>
      <c r="G4" s="70">
        <v>9342027.6699999999</v>
      </c>
      <c r="H4" s="70">
        <v>13276909.66</v>
      </c>
      <c r="I4" s="70">
        <v>4903570.22</v>
      </c>
      <c r="J4" s="70">
        <v>5965812.5599999996</v>
      </c>
      <c r="K4" s="70">
        <v>7102718.2199999997</v>
      </c>
      <c r="L4" s="70">
        <v>11300645.4</v>
      </c>
      <c r="M4" s="70">
        <v>29424890.460000001</v>
      </c>
      <c r="N4" s="70">
        <v>33737431.450000003</v>
      </c>
      <c r="O4" s="70">
        <v>15608512.66</v>
      </c>
      <c r="P4" s="70">
        <v>83074012.840000004</v>
      </c>
      <c r="Q4" s="74">
        <v>243099351.47</v>
      </c>
      <c r="R4" s="86"/>
    </row>
    <row r="5" spans="1:18">
      <c r="A5" s="78" t="s">
        <v>123</v>
      </c>
      <c r="B5" s="81" t="s">
        <v>124</v>
      </c>
      <c r="C5" s="81" t="s">
        <v>125</v>
      </c>
      <c r="D5" s="78" t="s">
        <v>126</v>
      </c>
      <c r="E5" s="70">
        <v>-15531455.76</v>
      </c>
      <c r="F5" s="70">
        <v>-10920549.220000001</v>
      </c>
      <c r="G5" s="70">
        <v>-6076118</v>
      </c>
      <c r="H5" s="70">
        <v>-4727179.0599999996</v>
      </c>
      <c r="I5" s="70">
        <v>-8382755.6799999997</v>
      </c>
      <c r="J5" s="70">
        <v>-12795564.25</v>
      </c>
      <c r="K5" s="70">
        <v>-5722897.5599999996</v>
      </c>
      <c r="L5" s="70">
        <v>-6488374.9400000004</v>
      </c>
      <c r="M5" s="70">
        <v>-44424493.840000004</v>
      </c>
      <c r="N5" s="70">
        <v>-29047757.68</v>
      </c>
      <c r="O5" s="70">
        <v>-18088170.539999999</v>
      </c>
      <c r="P5" s="70">
        <v>-17072822.120000001</v>
      </c>
      <c r="Q5" s="74">
        <v>-179278138.65000001</v>
      </c>
      <c r="R5" s="86"/>
    </row>
    <row r="6" spans="1:18">
      <c r="A6" s="85" t="s">
        <v>114</v>
      </c>
      <c r="B6" s="72"/>
      <c r="C6" s="72"/>
      <c r="D6" s="76"/>
      <c r="E6" s="73">
        <v>-211745.81</v>
      </c>
      <c r="F6" s="73">
        <v>3122561.16</v>
      </c>
      <c r="G6" s="73">
        <v>3265909.67</v>
      </c>
      <c r="H6" s="73">
        <v>8549730.5999999996</v>
      </c>
      <c r="I6" s="73">
        <v>-3479185.46</v>
      </c>
      <c r="J6" s="73">
        <v>-6829751.6900000004</v>
      </c>
      <c r="K6" s="73">
        <v>1379820.66</v>
      </c>
      <c r="L6" s="73">
        <v>4812270.46</v>
      </c>
      <c r="M6" s="73">
        <v>-14999603.380000001</v>
      </c>
      <c r="N6" s="73">
        <v>4689673.7699999996</v>
      </c>
      <c r="O6" s="73">
        <v>-2479657.88</v>
      </c>
      <c r="P6" s="73">
        <v>66001190.719999999</v>
      </c>
      <c r="Q6" s="75">
        <v>63821212.82</v>
      </c>
      <c r="R6" s="86"/>
    </row>
  </sheetData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0"/>
  <sheetViews>
    <sheetView workbookViewId="0">
      <selection activeCell="C3" sqref="C3"/>
    </sheetView>
  </sheetViews>
  <sheetFormatPr defaultRowHeight="13.2"/>
  <cols>
    <col min="1" max="1" width="49.6640625" bestFit="1" customWidth="1"/>
    <col min="2" max="2" width="15.5546875" bestFit="1" customWidth="1"/>
    <col min="3" max="3" width="18.109375" customWidth="1"/>
    <col min="4" max="5" width="15.5546875" bestFit="1" customWidth="1"/>
  </cols>
  <sheetData>
    <row r="3" spans="1:5" ht="14.4">
      <c r="A3" s="109" t="s">
        <v>23</v>
      </c>
      <c r="B3" s="110"/>
      <c r="C3" s="111"/>
      <c r="D3" s="110"/>
      <c r="E3" s="110"/>
    </row>
    <row r="4" spans="1:5" ht="14.4">
      <c r="A4" s="109" t="s">
        <v>168</v>
      </c>
      <c r="B4" s="110"/>
      <c r="C4" s="110"/>
      <c r="D4" s="110"/>
      <c r="E4" s="110"/>
    </row>
    <row r="5" spans="1:5">
      <c r="A5" s="112"/>
      <c r="B5" s="110"/>
      <c r="C5" s="110"/>
      <c r="D5" s="110"/>
      <c r="E5" s="110"/>
    </row>
    <row r="6" spans="1:5">
      <c r="A6" s="112"/>
      <c r="B6" s="110"/>
      <c r="C6" s="110"/>
      <c r="D6" s="110"/>
      <c r="E6" s="110"/>
    </row>
    <row r="7" spans="1:5">
      <c r="A7" s="112"/>
      <c r="B7" s="110"/>
      <c r="C7" s="110"/>
      <c r="D7" s="110"/>
      <c r="E7" s="110"/>
    </row>
    <row r="8" spans="1:5" ht="39.6">
      <c r="A8" s="119" t="s">
        <v>207</v>
      </c>
      <c r="B8" s="120" t="s">
        <v>192</v>
      </c>
      <c r="C8" s="120" t="s">
        <v>193</v>
      </c>
      <c r="D8" s="120" t="s">
        <v>194</v>
      </c>
      <c r="E8" s="120" t="s">
        <v>195</v>
      </c>
    </row>
    <row r="9" spans="1:5">
      <c r="A9" s="125" t="s">
        <v>196</v>
      </c>
      <c r="B9" s="123">
        <v>-21582629.486123011</v>
      </c>
      <c r="C9" s="123">
        <v>3769796.5249999999</v>
      </c>
      <c r="D9" s="123">
        <v>-17812832.961123012</v>
      </c>
      <c r="E9" s="123">
        <f>+D9/0.79</f>
        <v>-22547889.824206345</v>
      </c>
    </row>
    <row r="10" spans="1:5">
      <c r="A10" s="125" t="s">
        <v>198</v>
      </c>
      <c r="B10" s="113">
        <v>-5973829.692845</v>
      </c>
      <c r="C10" s="113">
        <v>764585.47500000009</v>
      </c>
      <c r="D10" s="113">
        <v>-5209244.2178450003</v>
      </c>
      <c r="E10" s="113">
        <f>+D10/0.79</f>
        <v>-6593980.0225886079</v>
      </c>
    </row>
    <row r="11" spans="1:5" ht="13.8" thickBot="1">
      <c r="A11" s="125" t="s">
        <v>194</v>
      </c>
      <c r="B11" s="124">
        <f>SUM(B9:B10)</f>
        <v>-27556459.178968012</v>
      </c>
      <c r="C11" s="124">
        <f t="shared" ref="C11:E11" si="0">SUM(C9:C10)</f>
        <v>4534382</v>
      </c>
      <c r="D11" s="124">
        <f t="shared" si="0"/>
        <v>-23022077.178968012</v>
      </c>
      <c r="E11" s="124">
        <f t="shared" si="0"/>
        <v>-29141869.846794952</v>
      </c>
    </row>
    <row r="12" spans="1:5" ht="13.8" thickTop="1"/>
    <row r="15" spans="1:5">
      <c r="B15" s="121" t="s">
        <v>211</v>
      </c>
      <c r="C15" s="121" t="s">
        <v>212</v>
      </c>
      <c r="D15" s="121" t="s">
        <v>214</v>
      </c>
      <c r="E15" s="121" t="s">
        <v>213</v>
      </c>
    </row>
    <row r="16" spans="1:5">
      <c r="A16" s="122" t="s">
        <v>215</v>
      </c>
      <c r="B16" s="122" t="s">
        <v>217</v>
      </c>
      <c r="C16" s="122" t="s">
        <v>218</v>
      </c>
      <c r="D16" s="122" t="s">
        <v>210</v>
      </c>
      <c r="E16" s="122" t="s">
        <v>219</v>
      </c>
    </row>
    <row r="17" spans="1:5">
      <c r="A17" s="128" t="s">
        <v>209</v>
      </c>
      <c r="B17" s="130"/>
      <c r="C17" s="130"/>
      <c r="D17" s="130"/>
      <c r="E17" s="130"/>
    </row>
    <row r="18" spans="1:5">
      <c r="A18" s="128">
        <v>44105</v>
      </c>
      <c r="B18" s="132">
        <v>-386555</v>
      </c>
      <c r="C18" s="132">
        <v>-167400</v>
      </c>
      <c r="D18" s="132">
        <f>SUM(B18:C18)</f>
        <v>-553955</v>
      </c>
      <c r="E18" s="132">
        <v>-61343</v>
      </c>
    </row>
    <row r="19" spans="1:5">
      <c r="A19" s="128">
        <v>44136</v>
      </c>
      <c r="B19" s="126">
        <v>-775944</v>
      </c>
      <c r="C19" s="126">
        <v>-336028</v>
      </c>
      <c r="D19" s="126">
        <f t="shared" ref="D19:D20" si="1">SUM(B19:C19)</f>
        <v>-1111972</v>
      </c>
      <c r="E19" s="126">
        <v>-107380</v>
      </c>
    </row>
    <row r="20" spans="1:5">
      <c r="A20" s="128">
        <v>44166</v>
      </c>
      <c r="B20" s="126">
        <v>-849822</v>
      </c>
      <c r="C20" s="126">
        <v>-368021</v>
      </c>
      <c r="D20" s="126">
        <f t="shared" si="1"/>
        <v>-1217843</v>
      </c>
      <c r="E20" s="126">
        <v>-61343</v>
      </c>
    </row>
    <row r="21" spans="1:5" ht="13.8" thickBot="1">
      <c r="A21" t="s">
        <v>222</v>
      </c>
      <c r="B21" s="127">
        <f>SUM(B18:B20)</f>
        <v>-2012321</v>
      </c>
      <c r="C21" s="127">
        <f t="shared" ref="C21:E21" si="2">SUM(C18:C20)</f>
        <v>-871449</v>
      </c>
      <c r="D21" s="127">
        <f t="shared" si="2"/>
        <v>-2883770</v>
      </c>
      <c r="E21" s="127">
        <f t="shared" si="2"/>
        <v>-230066</v>
      </c>
    </row>
    <row r="22" spans="1:5" ht="13.8" thickTop="1"/>
    <row r="23" spans="1:5">
      <c r="A23" s="129">
        <v>0.79</v>
      </c>
    </row>
    <row r="24" spans="1:5">
      <c r="A24" s="128" t="s">
        <v>216</v>
      </c>
    </row>
    <row r="25" spans="1:5">
      <c r="A25" s="128">
        <v>44105</v>
      </c>
      <c r="B25" s="132">
        <f>B18/$A$23</f>
        <v>-489310.12658227846</v>
      </c>
      <c r="C25" s="132">
        <f>C18/$A$23</f>
        <v>-211898.73417721517</v>
      </c>
      <c r="D25" s="132">
        <f>SUM(B25:C25)</f>
        <v>-701208.86075949366</v>
      </c>
      <c r="E25" s="132">
        <f>E18/$A$23</f>
        <v>-77649.367088607585</v>
      </c>
    </row>
    <row r="26" spans="1:5">
      <c r="A26" s="128">
        <v>44136</v>
      </c>
      <c r="B26" s="126">
        <f t="shared" ref="B26:C27" si="3">B19/$A$23</f>
        <v>-982207.5949367088</v>
      </c>
      <c r="C26" s="126">
        <f t="shared" si="3"/>
        <v>-425351.89873417717</v>
      </c>
      <c r="D26" s="126">
        <f t="shared" ref="D26:D27" si="4">SUM(B26:C26)</f>
        <v>-1407559.4936708859</v>
      </c>
      <c r="E26" s="126">
        <f t="shared" ref="E26" si="5">E19/$A$23</f>
        <v>-135924.05063291139</v>
      </c>
    </row>
    <row r="27" spans="1:5">
      <c r="A27" s="128">
        <v>44166</v>
      </c>
      <c r="B27" s="126">
        <f t="shared" si="3"/>
        <v>-1075724.0506329113</v>
      </c>
      <c r="C27" s="126">
        <f t="shared" si="3"/>
        <v>-465849.36708860757</v>
      </c>
      <c r="D27" s="126">
        <f t="shared" si="4"/>
        <v>-1541573.4177215188</v>
      </c>
      <c r="E27" s="126">
        <f t="shared" ref="E27" si="6">E20/$A$23</f>
        <v>-77649.367088607585</v>
      </c>
    </row>
    <row r="28" spans="1:5" ht="13.8" thickBot="1">
      <c r="A28" t="s">
        <v>221</v>
      </c>
      <c r="B28" s="127">
        <f>SUM(B25:B27)</f>
        <v>-2547241.7721518986</v>
      </c>
      <c r="C28" s="127">
        <f t="shared" ref="C28:D28" si="7">SUM(C25:C27)</f>
        <v>-1103100</v>
      </c>
      <c r="D28" s="127">
        <f t="shared" si="7"/>
        <v>-3650341.7721518981</v>
      </c>
      <c r="E28" s="127">
        <f>SUM(E25:E27)</f>
        <v>-291222.78481012653</v>
      </c>
    </row>
    <row r="29" spans="1:5" ht="13.8" thickTop="1"/>
    <row r="30" spans="1:5">
      <c r="A30" s="131" t="s">
        <v>220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FEA1D77CE308A4EA6E35C2A7381B207" ma:contentTypeVersion="44" ma:contentTypeDescription="" ma:contentTypeScope="" ma:versionID="fc5f09e9178916f11ad34e4c1e3c9b1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B62420E-05B4-49B0-9CCE-9A31341C516D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A5F9B772-F2A4-41EC-83A9-C2C88991AB03}"/>
</file>

<file path=customXml/itemProps3.xml><?xml version="1.0" encoding="utf-8"?>
<ds:datastoreItem xmlns:ds="http://schemas.openxmlformats.org/officeDocument/2006/customXml" ds:itemID="{5CBB8342-5FBE-4136-8AE9-1FE4148ED7B0}"/>
</file>

<file path=customXml/itemProps4.xml><?xml version="1.0" encoding="utf-8"?>
<ds:datastoreItem xmlns:ds="http://schemas.openxmlformats.org/officeDocument/2006/customXml" ds:itemID="{B187725C-C180-4B06-B768-E119F440DAAC}"/>
</file>

<file path=customXml/itemProps5.xml><?xml version="1.0" encoding="utf-8"?>
<ds:datastoreItem xmlns:ds="http://schemas.openxmlformats.org/officeDocument/2006/customXml" ds:itemID="{4B8E2886-94CB-4589-BC71-37534AD6AC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Lead E</vt:lpstr>
      <vt:lpstr>CBR_Electric</vt:lpstr>
      <vt:lpstr>BW-410-411 Electric</vt:lpstr>
      <vt:lpstr>EDIT Turnaround</vt:lpstr>
      <vt:lpstr>SAPCrosstab1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Peterson, Pete</cp:lastModifiedBy>
  <cp:lastPrinted>2018-03-13T23:20:23Z</cp:lastPrinted>
  <dcterms:created xsi:type="dcterms:W3CDTF">2005-09-20T18:46:18Z</dcterms:created>
  <dcterms:modified xsi:type="dcterms:W3CDTF">2021-03-23T16:10:33Z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0x0101006E56B4D1795A2E4DB2F0B01679ED314A004FEA1D77CE308A4EA6E35C2A7381B207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