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WWP CBR\WWP 2019-12 CBR\2.02 Property Tax\"/>
    </mc:Choice>
  </mc:AlternateContent>
  <bookViews>
    <workbookView xWindow="0" yWindow="0" windowWidth="28800" windowHeight="10950"/>
  </bookViews>
  <sheets>
    <sheet name="E-RPT" sheetId="12" r:id="rId1"/>
    <sheet name="G-RPT" sheetId="13" r:id="rId2"/>
    <sheet name="GL Export" sheetId="14" r:id="rId3"/>
    <sheet name="2018 Cost" sheetId="15" r:id="rId4"/>
    <sheet name="Notes" sheetId="16" r:id="rId5"/>
    <sheet name="Macro1" sheetId="9" state="veryHidden" r:id="rId6"/>
  </sheets>
  <definedNames>
    <definedName name="Macro1">Macro1!$A$1</definedName>
    <definedName name="Macro10">Macro1!$B$1</definedName>
    <definedName name="Macro11">Macro1!$B$8</definedName>
    <definedName name="Macro12">Macro1!$B$15</definedName>
    <definedName name="Macro13">Macro1!$B$22</definedName>
    <definedName name="Macro14">Macro1!$B$29</definedName>
    <definedName name="Macro15">Macro1!$B$36</definedName>
    <definedName name="Macro16">Macro1!$B$43</definedName>
    <definedName name="Macro17">Macro1!$B$50</definedName>
    <definedName name="Macro18">Macro1!$B$57</definedName>
    <definedName name="Macro19">Macro1!$C$1</definedName>
    <definedName name="Macro2">Macro1!$A$8</definedName>
    <definedName name="Macro20">Macro1!$C$8</definedName>
    <definedName name="Macro21">Macro1!$C$15</definedName>
    <definedName name="Macro22">Macro1!$C$22</definedName>
    <definedName name="Macro23">Macro1!$C$29</definedName>
    <definedName name="Macro24">Macro1!$C$36</definedName>
    <definedName name="Macro25">Macro1!$C$43</definedName>
    <definedName name="Macro26">Macro1!$C$50</definedName>
    <definedName name="Macro27">Macro1!$C$57</definedName>
    <definedName name="Macro28">Macro1!$D$1</definedName>
    <definedName name="Macro29">Macro1!$D$8</definedName>
    <definedName name="Macro3">Macro1!$A$15</definedName>
    <definedName name="Macro30">Macro1!$D$15</definedName>
    <definedName name="Macro31">Macro1!$D$22</definedName>
    <definedName name="Macro32">Macro1!$D$29</definedName>
    <definedName name="Macro33">Macro1!$D$36</definedName>
    <definedName name="Macro34">Macro1!$D$43</definedName>
    <definedName name="Macro35">Macro1!$D$50</definedName>
    <definedName name="Macro36">Macro1!$D$57</definedName>
    <definedName name="Macro37">Macro1!$E$1</definedName>
    <definedName name="Macro38">Macro1!$E$8</definedName>
    <definedName name="Macro39">Macro1!$E$15</definedName>
    <definedName name="Macro4">Macro1!$A$22</definedName>
    <definedName name="Macro40">Macro1!$E$22</definedName>
    <definedName name="Macro41">Macro1!$E$29</definedName>
    <definedName name="Macro42">Macro1!$E$36</definedName>
    <definedName name="Macro43">Macro1!$E$43</definedName>
    <definedName name="Macro44">Macro1!$E$50</definedName>
    <definedName name="Macro45">Macro1!$E$57</definedName>
    <definedName name="Macro46">Macro1!$F$1</definedName>
    <definedName name="Macro47">Macro1!$F$8</definedName>
    <definedName name="Macro48">Macro1!$F$15</definedName>
    <definedName name="Macro49">Macro1!$F$22</definedName>
    <definedName name="Macro5">Macro1!$A$29</definedName>
    <definedName name="Macro50">Macro1!$F$29</definedName>
    <definedName name="Macro51">Macro1!$F$36</definedName>
    <definedName name="Macro52">Macro1!$F$43</definedName>
    <definedName name="Macro53">Macro1!$F$50</definedName>
    <definedName name="Macro54">Macro1!$F$57</definedName>
    <definedName name="Macro55">Macro1!$G$1</definedName>
    <definedName name="Macro56">Macro1!$G$8</definedName>
    <definedName name="Macro57">Macro1!$G$15</definedName>
    <definedName name="Macro58">Macro1!$G$22</definedName>
    <definedName name="Macro59">Macro1!$G$29</definedName>
    <definedName name="Macro6">Macro1!$A$36</definedName>
    <definedName name="Macro60">Macro1!$G$36</definedName>
    <definedName name="Macro61">Macro1!$G$43</definedName>
    <definedName name="Macro62">Macro1!$G$50</definedName>
    <definedName name="Macro63">Macro1!$G$57</definedName>
    <definedName name="Macro64">Macro1!$H$1</definedName>
    <definedName name="Macro65">Macro1!$H$8</definedName>
    <definedName name="Macro66">Macro1!$H$15</definedName>
    <definedName name="Macro67">Macro1!$H$22</definedName>
    <definedName name="Macro68">Macro1!$H$29</definedName>
    <definedName name="Macro69">Macro1!$H$36</definedName>
    <definedName name="Macro7">Macro1!$A$43</definedName>
    <definedName name="Macro70">Macro1!$H$43</definedName>
    <definedName name="Macro71">Macro1!$H$50</definedName>
    <definedName name="Macro72">Macro1!$H$57</definedName>
    <definedName name="Macro8">Macro1!$A$50</definedName>
    <definedName name="Macro9">Macro1!$A$57</definedName>
    <definedName name="_xlnm.Print_Area" localSheetId="0">'E-RPT'!$A$1:$K$39</definedName>
    <definedName name="_xlnm.Print_Area" localSheetId="1">'G-RPT'!$A$1:$L$37</definedName>
    <definedName name="Recover">Macro1!$A$97</definedName>
    <definedName name="TableName">"Dummy"</definedName>
  </definedNames>
  <calcPr calcId="152511" calcOnSave="0"/>
</workbook>
</file>

<file path=xl/calcChain.xml><?xml version="1.0" encoding="utf-8"?>
<calcChain xmlns="http://schemas.openxmlformats.org/spreadsheetml/2006/main">
  <c r="J2" i="12" l="1"/>
  <c r="I6" i="12"/>
  <c r="I7" i="12"/>
  <c r="L29" i="14" l="1"/>
  <c r="K29" i="14"/>
  <c r="J29" i="14"/>
  <c r="M29" i="14" s="1"/>
  <c r="G29" i="14"/>
  <c r="F29" i="14"/>
  <c r="E29" i="14"/>
  <c r="D29" i="14"/>
  <c r="C29" i="14"/>
  <c r="H29" i="14" s="1"/>
  <c r="O29" i="14" s="1"/>
  <c r="M28" i="14"/>
  <c r="L28" i="14"/>
  <c r="K28" i="14"/>
  <c r="J28" i="14"/>
  <c r="G28" i="14"/>
  <c r="F28" i="14"/>
  <c r="E28" i="14"/>
  <c r="D28" i="14"/>
  <c r="H28" i="14" s="1"/>
  <c r="O28" i="14" s="1"/>
  <c r="C28" i="14"/>
  <c r="L27" i="14"/>
  <c r="M27" i="14" s="1"/>
  <c r="K27" i="14"/>
  <c r="J27" i="14"/>
  <c r="G27" i="14"/>
  <c r="F27" i="14"/>
  <c r="E27" i="14"/>
  <c r="D27" i="14"/>
  <c r="C27" i="14"/>
  <c r="H27" i="14" s="1"/>
  <c r="O27" i="14" s="1"/>
  <c r="L26" i="14"/>
  <c r="L30" i="14" s="1"/>
  <c r="K26" i="14"/>
  <c r="M26" i="14" s="1"/>
  <c r="M30" i="14" s="1"/>
  <c r="J26" i="14"/>
  <c r="J30" i="14" s="1"/>
  <c r="G26" i="14"/>
  <c r="G30" i="14" s="1"/>
  <c r="F26" i="14"/>
  <c r="F30" i="14" s="1"/>
  <c r="E26" i="14"/>
  <c r="E30" i="14" s="1"/>
  <c r="D26" i="14"/>
  <c r="D30" i="14" s="1"/>
  <c r="C26" i="14"/>
  <c r="H26" i="14" s="1"/>
  <c r="L20" i="14"/>
  <c r="K20" i="14"/>
  <c r="J20" i="14"/>
  <c r="G20" i="14"/>
  <c r="F20" i="14"/>
  <c r="E20" i="14"/>
  <c r="D20" i="14"/>
  <c r="C20" i="14"/>
  <c r="M19" i="14"/>
  <c r="O19" i="14" s="1"/>
  <c r="H19" i="14"/>
  <c r="M18" i="14"/>
  <c r="H18" i="14"/>
  <c r="O18" i="14" s="1"/>
  <c r="M17" i="14"/>
  <c r="H17" i="14"/>
  <c r="O17" i="14" s="1"/>
  <c r="O16" i="14"/>
  <c r="O20" i="14" s="1"/>
  <c r="M16" i="14"/>
  <c r="M20" i="14" s="1"/>
  <c r="H16" i="14"/>
  <c r="H20" i="14" s="1"/>
  <c r="L10" i="14"/>
  <c r="K10" i="14"/>
  <c r="J10" i="14"/>
  <c r="G10" i="14"/>
  <c r="F10" i="14"/>
  <c r="E10" i="14"/>
  <c r="D10" i="14"/>
  <c r="C10" i="14"/>
  <c r="M9" i="14"/>
  <c r="H9" i="14"/>
  <c r="O9" i="14" s="1"/>
  <c r="M8" i="14"/>
  <c r="H8" i="14"/>
  <c r="O8" i="14" s="1"/>
  <c r="O7" i="14"/>
  <c r="M7" i="14"/>
  <c r="H7" i="14"/>
  <c r="M6" i="14"/>
  <c r="O6" i="14" s="1"/>
  <c r="H6" i="14"/>
  <c r="D24" i="12"/>
  <c r="D11" i="12"/>
  <c r="O10" i="14" l="1"/>
  <c r="O26" i="14"/>
  <c r="O30" i="14" s="1"/>
  <c r="H30" i="14"/>
  <c r="H10" i="14"/>
  <c r="M10" i="14"/>
  <c r="K30" i="14"/>
  <c r="C30" i="14"/>
  <c r="J16" i="13" l="1"/>
  <c r="I16" i="13"/>
  <c r="D13" i="15" l="1"/>
  <c r="E13" i="15"/>
  <c r="F13" i="15"/>
  <c r="C13" i="15"/>
  <c r="F56" i="13" l="1"/>
  <c r="E46" i="13"/>
  <c r="C46" i="13"/>
  <c r="D18" i="13" l="1"/>
  <c r="F18" i="13"/>
  <c r="E24" i="13"/>
  <c r="E56" i="13" s="1"/>
  <c r="K56" i="13" s="1"/>
  <c r="C24" i="13"/>
  <c r="C56" i="13" s="1"/>
  <c r="J56" i="13" s="1"/>
  <c r="B24" i="13"/>
  <c r="B21" i="13"/>
  <c r="F53" i="13"/>
  <c r="F58" i="13" s="1"/>
  <c r="E53" i="13"/>
  <c r="D53" i="13"/>
  <c r="C53" i="13"/>
  <c r="F48" i="13"/>
  <c r="C24" i="12"/>
  <c r="B24" i="12"/>
  <c r="E20" i="12"/>
  <c r="D20" i="12"/>
  <c r="C20" i="12"/>
  <c r="B20" i="12"/>
  <c r="F19" i="12"/>
  <c r="E19" i="12"/>
  <c r="D19" i="12"/>
  <c r="D21" i="12" s="1"/>
  <c r="C19" i="12"/>
  <c r="F21" i="12"/>
  <c r="B19" i="12"/>
  <c r="C21" i="12" l="1"/>
  <c r="G24" i="12"/>
  <c r="G20" i="12"/>
  <c r="B21" i="12"/>
  <c r="E21" i="12"/>
  <c r="G19" i="12"/>
  <c r="G21" i="12" s="1"/>
  <c r="G42" i="12" l="1"/>
  <c r="E10" i="13" l="1"/>
  <c r="C10" i="13"/>
  <c r="B10" i="13"/>
  <c r="B7" i="13"/>
  <c r="F6" i="12"/>
  <c r="E7" i="12"/>
  <c r="E6" i="12"/>
  <c r="D7" i="12"/>
  <c r="D6" i="12"/>
  <c r="C11" i="12"/>
  <c r="C7" i="12"/>
  <c r="C6" i="12"/>
  <c r="B11" i="12"/>
  <c r="B7" i="12"/>
  <c r="B6" i="12"/>
  <c r="K16" i="13" l="1"/>
  <c r="F8" i="12" l="1"/>
  <c r="F13" i="12" s="1"/>
  <c r="D36" i="12"/>
  <c r="F34" i="13"/>
  <c r="F40" i="13" s="1"/>
  <c r="F31" i="13"/>
  <c r="F36" i="13" s="1"/>
  <c r="E31" i="13"/>
  <c r="D31" i="13"/>
  <c r="C31" i="13"/>
  <c r="F26" i="13"/>
  <c r="F12" i="13"/>
  <c r="D12" i="13"/>
  <c r="F36" i="12"/>
  <c r="E36" i="12"/>
  <c r="F32" i="12"/>
  <c r="H8" i="12"/>
  <c r="H13" i="12" s="1"/>
  <c r="F50" i="12" l="1"/>
  <c r="F62" i="12" s="1"/>
  <c r="F46" i="12"/>
  <c r="F58" i="12" s="1"/>
  <c r="F45" i="12"/>
  <c r="F57" i="12" s="1"/>
  <c r="K10" i="13"/>
  <c r="J10" i="13"/>
  <c r="J11" i="12"/>
  <c r="D8" i="12"/>
  <c r="D13" i="12" s="1"/>
  <c r="F47" i="12" l="1"/>
  <c r="F52" i="12" s="1"/>
  <c r="D50" i="12"/>
  <c r="D62" i="12" s="1"/>
  <c r="D46" i="12"/>
  <c r="D58" i="12" s="1"/>
  <c r="D45" i="12"/>
  <c r="D57" i="12" s="1"/>
  <c r="F31" i="12"/>
  <c r="F33" i="12" s="1"/>
  <c r="F26" i="12"/>
  <c r="F16" i="12" s="1"/>
  <c r="D31" i="12"/>
  <c r="E12" i="13"/>
  <c r="C12" i="13"/>
  <c r="G7" i="13"/>
  <c r="C8" i="12"/>
  <c r="C13" i="12" s="1"/>
  <c r="I11" i="12"/>
  <c r="K11" i="12" s="1"/>
  <c r="E8" i="12"/>
  <c r="E13" i="12" s="1"/>
  <c r="G7" i="12"/>
  <c r="E50" i="12" l="1"/>
  <c r="E62" i="12" s="1"/>
  <c r="E46" i="12"/>
  <c r="E58" i="12" s="1"/>
  <c r="E45" i="12"/>
  <c r="E57" i="12" s="1"/>
  <c r="C45" i="12"/>
  <c r="C57" i="12" s="1"/>
  <c r="C46" i="12"/>
  <c r="C58" i="12" s="1"/>
  <c r="C50" i="12"/>
  <c r="C62" i="12" s="1"/>
  <c r="E32" i="12"/>
  <c r="D32" i="12"/>
  <c r="C32" i="12"/>
  <c r="F38" i="12"/>
  <c r="F59" i="12"/>
  <c r="F64" i="12" s="1"/>
  <c r="D34" i="13"/>
  <c r="C34" i="13"/>
  <c r="E26" i="13"/>
  <c r="E18" i="13" s="1"/>
  <c r="D26" i="13"/>
  <c r="E34" i="13"/>
  <c r="K7" i="13"/>
  <c r="K12" i="13" s="1"/>
  <c r="J7" i="13"/>
  <c r="J12" i="13" s="1"/>
  <c r="I7" i="13"/>
  <c r="G11" i="12"/>
  <c r="D26" i="12"/>
  <c r="D16" i="12" s="1"/>
  <c r="E31" i="12"/>
  <c r="J7" i="12"/>
  <c r="B8" i="12"/>
  <c r="B13" i="12" s="1"/>
  <c r="G6" i="12"/>
  <c r="B50" i="12" l="1"/>
  <c r="B46" i="12"/>
  <c r="B45" i="12"/>
  <c r="D36" i="13"/>
  <c r="D46" i="13"/>
  <c r="D56" i="13" s="1"/>
  <c r="E36" i="13"/>
  <c r="C36" i="13"/>
  <c r="K24" i="13"/>
  <c r="K34" i="13" s="1"/>
  <c r="J62" i="12"/>
  <c r="J50" i="12"/>
  <c r="D33" i="12"/>
  <c r="J24" i="13"/>
  <c r="J34" i="13" s="1"/>
  <c r="C26" i="13"/>
  <c r="C18" i="13" s="1"/>
  <c r="L7" i="13"/>
  <c r="I10" i="13"/>
  <c r="G10" i="13"/>
  <c r="G12" i="13" s="1"/>
  <c r="B12" i="13"/>
  <c r="E26" i="12"/>
  <c r="E16" i="12" s="1"/>
  <c r="E33" i="12"/>
  <c r="I8" i="12"/>
  <c r="I13" i="12" s="1"/>
  <c r="J6" i="12"/>
  <c r="C31" i="12"/>
  <c r="C33" i="12" s="1"/>
  <c r="C26" i="12"/>
  <c r="C16" i="12" s="1"/>
  <c r="K7" i="12"/>
  <c r="G8" i="12"/>
  <c r="G13" i="12" s="1"/>
  <c r="C36" i="12"/>
  <c r="J36" i="12" s="1"/>
  <c r="J24" i="12"/>
  <c r="G50" i="12" l="1"/>
  <c r="B62" i="12"/>
  <c r="B57" i="12"/>
  <c r="G45" i="12"/>
  <c r="B58" i="12"/>
  <c r="G46" i="12"/>
  <c r="E48" i="13"/>
  <c r="K46" i="13"/>
  <c r="E58" i="13"/>
  <c r="C58" i="13"/>
  <c r="C48" i="13"/>
  <c r="J46" i="13"/>
  <c r="D58" i="13"/>
  <c r="D48" i="13"/>
  <c r="C47" i="12"/>
  <c r="C52" i="12" s="1"/>
  <c r="E38" i="12"/>
  <c r="C59" i="12"/>
  <c r="C64" i="12" s="1"/>
  <c r="D38" i="12"/>
  <c r="I50" i="12"/>
  <c r="K50" i="12" s="1"/>
  <c r="L10" i="13"/>
  <c r="L12" i="13" s="1"/>
  <c r="I12" i="13"/>
  <c r="C38" i="12"/>
  <c r="K6" i="12"/>
  <c r="K8" i="12" s="1"/>
  <c r="K13" i="12" s="1"/>
  <c r="B32" i="12"/>
  <c r="B36" i="12"/>
  <c r="I24" i="12"/>
  <c r="K24" i="12" s="1"/>
  <c r="B31" i="12"/>
  <c r="G31" i="12" s="1"/>
  <c r="J19" i="12"/>
  <c r="B26" i="12"/>
  <c r="B16" i="12" s="1"/>
  <c r="G16" i="12" s="1"/>
  <c r="J8" i="12"/>
  <c r="J13" i="12" s="1"/>
  <c r="I45" i="12" l="1"/>
  <c r="J45" i="12"/>
  <c r="J46" i="12"/>
  <c r="I46" i="12"/>
  <c r="G62" i="12"/>
  <c r="I62" i="12"/>
  <c r="K62" i="12" s="1"/>
  <c r="D59" i="12"/>
  <c r="D64" i="12" s="1"/>
  <c r="D47" i="12"/>
  <c r="D52" i="12" s="1"/>
  <c r="E59" i="12"/>
  <c r="E64" i="12" s="1"/>
  <c r="E47" i="12"/>
  <c r="E52" i="12" s="1"/>
  <c r="G21" i="13"/>
  <c r="B31" i="13"/>
  <c r="B26" i="13"/>
  <c r="I24" i="13"/>
  <c r="B34" i="13"/>
  <c r="G24" i="13"/>
  <c r="J20" i="12"/>
  <c r="J32" i="12" s="1"/>
  <c r="I20" i="12"/>
  <c r="B33" i="12"/>
  <c r="G32" i="12"/>
  <c r="G33" i="12" s="1"/>
  <c r="G26" i="12"/>
  <c r="I19" i="12"/>
  <c r="I36" i="12"/>
  <c r="K36" i="12" s="1"/>
  <c r="G36" i="12"/>
  <c r="B18" i="13" l="1"/>
  <c r="G18" i="13" s="1"/>
  <c r="B43" i="13"/>
  <c r="G34" i="13"/>
  <c r="G57" i="12"/>
  <c r="B38" i="12"/>
  <c r="I34" i="13"/>
  <c r="L34" i="13" s="1"/>
  <c r="L24" i="13"/>
  <c r="G31" i="13"/>
  <c r="B36" i="13"/>
  <c r="K21" i="13"/>
  <c r="J21" i="13"/>
  <c r="G26" i="13"/>
  <c r="I21" i="13"/>
  <c r="K20" i="12"/>
  <c r="I32" i="12"/>
  <c r="K32" i="12" s="1"/>
  <c r="J31" i="12"/>
  <c r="J33" i="12" s="1"/>
  <c r="J38" i="12" s="1"/>
  <c r="J21" i="12"/>
  <c r="J26" i="12" s="1"/>
  <c r="G38" i="12"/>
  <c r="K19" i="12"/>
  <c r="I21" i="12"/>
  <c r="I26" i="12" s="1"/>
  <c r="I31" i="12"/>
  <c r="B46" i="13" l="1"/>
  <c r="B56" i="13" s="1"/>
  <c r="I56" i="13" s="1"/>
  <c r="B53" i="13"/>
  <c r="G53" i="13" s="1"/>
  <c r="G43" i="13"/>
  <c r="G36" i="13"/>
  <c r="J57" i="12"/>
  <c r="I57" i="12"/>
  <c r="G40" i="13"/>
  <c r="G47" i="12"/>
  <c r="G52" i="12" s="1"/>
  <c r="B47" i="12"/>
  <c r="B52" i="12" s="1"/>
  <c r="K45" i="12"/>
  <c r="I31" i="13"/>
  <c r="I36" i="13" s="1"/>
  <c r="L21" i="13"/>
  <c r="L26" i="13" s="1"/>
  <c r="I26" i="13"/>
  <c r="J31" i="13"/>
  <c r="J36" i="13" s="1"/>
  <c r="J26" i="13"/>
  <c r="K31" i="13"/>
  <c r="K36" i="13" s="1"/>
  <c r="K26" i="13"/>
  <c r="K21" i="12"/>
  <c r="K26" i="12" s="1"/>
  <c r="K31" i="12"/>
  <c r="K33" i="12" s="1"/>
  <c r="K38" i="12" s="1"/>
  <c r="I33" i="12"/>
  <c r="I38" i="12" s="1"/>
  <c r="K53" i="13" l="1"/>
  <c r="K58" i="13" s="1"/>
  <c r="I53" i="13"/>
  <c r="J53" i="13"/>
  <c r="J58" i="13" s="1"/>
  <c r="I43" i="13"/>
  <c r="L43" i="13" s="1"/>
  <c r="K43" i="13"/>
  <c r="K48" i="13" s="1"/>
  <c r="J43" i="13"/>
  <c r="J48" i="13" s="1"/>
  <c r="G46" i="13"/>
  <c r="G48" i="13" s="1"/>
  <c r="B48" i="13"/>
  <c r="I46" i="13"/>
  <c r="K57" i="12"/>
  <c r="I47" i="12"/>
  <c r="I52" i="12" s="1"/>
  <c r="G58" i="12"/>
  <c r="B59" i="12"/>
  <c r="B64" i="12" s="1"/>
  <c r="L31" i="13"/>
  <c r="L36" i="13" s="1"/>
  <c r="L53" i="13" l="1"/>
  <c r="G59" i="12"/>
  <c r="G64" i="12" s="1"/>
  <c r="I58" i="12"/>
  <c r="J58" i="12"/>
  <c r="J59" i="12" s="1"/>
  <c r="J64" i="12" s="1"/>
  <c r="J47" i="12"/>
  <c r="J52" i="12" s="1"/>
  <c r="L46" i="13"/>
  <c r="L48" i="13" s="1"/>
  <c r="I48" i="13"/>
  <c r="B58" i="13"/>
  <c r="G56" i="13"/>
  <c r="G58" i="13" s="1"/>
  <c r="K46" i="12"/>
  <c r="K47" i="12" s="1"/>
  <c r="K52" i="12" s="1"/>
  <c r="K58" i="12" l="1"/>
  <c r="K59" i="12" s="1"/>
  <c r="K64" i="12" s="1"/>
  <c r="I59" i="12"/>
  <c r="I64" i="12" s="1"/>
  <c r="L56" i="13"/>
  <c r="L58" i="13" s="1"/>
  <c r="I58" i="13"/>
</calcChain>
</file>

<file path=xl/comments1.xml><?xml version="1.0" encoding="utf-8"?>
<comments xmlns="http://schemas.openxmlformats.org/spreadsheetml/2006/main">
  <authors>
    <author>RFF9457</author>
    <author>gzhkw6</author>
  </authors>
  <commentList>
    <comment ref="I2" authorId="0" shapeId="0">
      <text>
        <r>
          <rPr>
            <b/>
            <sz val="9"/>
            <color indexed="81"/>
            <rFont val="Tahoma"/>
            <family val="2"/>
          </rPr>
          <t>RFF9457:</t>
        </r>
        <r>
          <rPr>
            <sz val="9"/>
            <color indexed="81"/>
            <rFont val="Tahoma"/>
            <family val="2"/>
          </rPr>
          <t xml:space="preserve">
P/T Ratio</t>
        </r>
      </text>
    </comment>
    <comment ref="A16" authorId="1" shapeId="0">
      <text>
        <r>
          <rPr>
            <sz val="9"/>
            <color indexed="81"/>
            <rFont val="Tahoma"/>
            <family val="2"/>
          </rPr>
          <t xml:space="preserve">
2019 accrual less 2018 true-ups  </t>
        </r>
      </text>
    </comment>
    <comment ref="A42" authorId="1" shapeId="0">
      <text>
        <r>
          <rPr>
            <b/>
            <sz val="9"/>
            <color indexed="81"/>
            <rFont val="Tahoma"/>
            <family val="2"/>
          </rPr>
          <t>tlk:</t>
        </r>
        <r>
          <rPr>
            <sz val="9"/>
            <color indexed="81"/>
            <rFont val="Tahoma"/>
            <family val="2"/>
          </rPr>
          <t xml:space="preserve">
2020 Estimate
</t>
        </r>
      </text>
    </comment>
  </commentList>
</comments>
</file>

<file path=xl/comments2.xml><?xml version="1.0" encoding="utf-8"?>
<comments xmlns="http://schemas.openxmlformats.org/spreadsheetml/2006/main">
  <authors>
    <author>gzhkw6</author>
    <author>Pluth, Jeanne</author>
  </authors>
  <commentList>
    <comment ref="A18" authorId="0" shapeId="0">
      <text>
        <r>
          <rPr>
            <sz val="9"/>
            <color indexed="81"/>
            <rFont val="Tahoma"/>
            <family val="2"/>
          </rPr>
          <t xml:space="preserve">
2019 accrual less 2018 true-ups 
</t>
        </r>
      </text>
    </comment>
    <comment ref="A40" authorId="0" shapeId="0">
      <text>
        <r>
          <rPr>
            <b/>
            <sz val="9"/>
            <color indexed="81"/>
            <rFont val="Tahoma"/>
            <family val="2"/>
          </rPr>
          <t>tlk:</t>
        </r>
        <r>
          <rPr>
            <sz val="9"/>
            <color indexed="81"/>
            <rFont val="Tahoma"/>
            <family val="2"/>
          </rPr>
          <t xml:space="preserve">
2018 Estimate</t>
        </r>
      </text>
    </comment>
    <comment ref="E40" authorId="1" shapeId="0">
      <text>
        <r>
          <rPr>
            <b/>
            <sz val="9"/>
            <color indexed="81"/>
            <rFont val="Tahoma"/>
            <family val="2"/>
          </rPr>
          <t>Pluth, Jeanne:</t>
        </r>
        <r>
          <rPr>
            <sz val="9"/>
            <color indexed="81"/>
            <rFont val="Tahoma"/>
            <family val="2"/>
          </rPr>
          <t xml:space="preserve">
OR expense equals 6 months of 2019 and 6 month of 2020
</t>
        </r>
      </text>
    </comment>
  </commentList>
</comments>
</file>

<file path=xl/sharedStrings.xml><?xml version="1.0" encoding="utf-8"?>
<sst xmlns="http://schemas.openxmlformats.org/spreadsheetml/2006/main" count="248" uniqueCount="131">
  <si>
    <t>408150</t>
  </si>
  <si>
    <t>408170</t>
  </si>
  <si>
    <t>408180</t>
  </si>
  <si>
    <t>Macro1</t>
  </si>
  <si>
    <t>Macro2</t>
  </si>
  <si>
    <t>Macro3</t>
  </si>
  <si>
    <t>Macro4</t>
  </si>
  <si>
    <t>Macro5</t>
  </si>
  <si>
    <t>Macro6</t>
  </si>
  <si>
    <t>Macro7</t>
  </si>
  <si>
    <t>Macro8</t>
  </si>
  <si>
    <t>Macro9</t>
  </si>
  <si>
    <t>Recover</t>
  </si>
  <si>
    <t>408190</t>
  </si>
  <si>
    <t>Macro10</t>
  </si>
  <si>
    <t>Macro11</t>
  </si>
  <si>
    <t>Macro12</t>
  </si>
  <si>
    <t>Macro13</t>
  </si>
  <si>
    <t>Macro14</t>
  </si>
  <si>
    <t>Macro15</t>
  </si>
  <si>
    <t>Macro16</t>
  </si>
  <si>
    <t>Macro17</t>
  </si>
  <si>
    <t>Macro18</t>
  </si>
  <si>
    <t>Macro19</t>
  </si>
  <si>
    <t>Macro20</t>
  </si>
  <si>
    <t>Macro21</t>
  </si>
  <si>
    <t>Macro22</t>
  </si>
  <si>
    <t>Macro23</t>
  </si>
  <si>
    <t>Macro24</t>
  </si>
  <si>
    <t>Macro25</t>
  </si>
  <si>
    <t>Macro26</t>
  </si>
  <si>
    <t>Macro27</t>
  </si>
  <si>
    <t>Macro28</t>
  </si>
  <si>
    <t>Macro29</t>
  </si>
  <si>
    <t>Macro30</t>
  </si>
  <si>
    <t>Macro31</t>
  </si>
  <si>
    <t>Macro32</t>
  </si>
  <si>
    <t>Macro33</t>
  </si>
  <si>
    <t>Macro34</t>
  </si>
  <si>
    <t>Macro35</t>
  </si>
  <si>
    <t>Macro36</t>
  </si>
  <si>
    <t>Macro37</t>
  </si>
  <si>
    <t>Macro38</t>
  </si>
  <si>
    <t>Macro39</t>
  </si>
  <si>
    <t>Macro40</t>
  </si>
  <si>
    <t>Macro41</t>
  </si>
  <si>
    <t>Macro42</t>
  </si>
  <si>
    <t>Macro43</t>
  </si>
  <si>
    <t>Macro44</t>
  </si>
  <si>
    <t>Macro45</t>
  </si>
  <si>
    <t>Macro46</t>
  </si>
  <si>
    <t>Macro47</t>
  </si>
  <si>
    <t>Macro48</t>
  </si>
  <si>
    <t>Macro49</t>
  </si>
  <si>
    <t>Macro50</t>
  </si>
  <si>
    <t>Macro51</t>
  </si>
  <si>
    <t>Macro52</t>
  </si>
  <si>
    <t>Macro53</t>
  </si>
  <si>
    <t>Macro54</t>
  </si>
  <si>
    <t>Macro55</t>
  </si>
  <si>
    <t>Macro56</t>
  </si>
  <si>
    <t>Macro57</t>
  </si>
  <si>
    <t>Macro58</t>
  </si>
  <si>
    <t>Macro59</t>
  </si>
  <si>
    <t>Macro60</t>
  </si>
  <si>
    <t>Macro61</t>
  </si>
  <si>
    <t>Macro62</t>
  </si>
  <si>
    <t>Macro63</t>
  </si>
  <si>
    <t>Macro64</t>
  </si>
  <si>
    <t>Macro65</t>
  </si>
  <si>
    <t>Macro66</t>
  </si>
  <si>
    <t>Macro67</t>
  </si>
  <si>
    <t>Macro68</t>
  </si>
  <si>
    <t>Macro69</t>
  </si>
  <si>
    <t>Macro70</t>
  </si>
  <si>
    <t>Macro71</t>
  </si>
  <si>
    <t>Macro72</t>
  </si>
  <si>
    <t>Auto_Open</t>
  </si>
  <si>
    <t>PAYMENTS MADE TO JURISDICTIONS FOR ELECTRIC</t>
  </si>
  <si>
    <t>ALLOCATION</t>
  </si>
  <si>
    <t>Washington</t>
  </si>
  <si>
    <t>Idaho</t>
  </si>
  <si>
    <t>Montana</t>
  </si>
  <si>
    <t>Oregon</t>
  </si>
  <si>
    <t>Colstrip</t>
  </si>
  <si>
    <t>Total</t>
  </si>
  <si>
    <t>Actual Per Results</t>
  </si>
  <si>
    <t>P/T:</t>
  </si>
  <si>
    <t xml:space="preserve">   P/T Total</t>
  </si>
  <si>
    <t>Dist:</t>
  </si>
  <si>
    <t>Current Period Expense</t>
  </si>
  <si>
    <t>P/T</t>
  </si>
  <si>
    <t>PAYMENTS MADE TO JURISDICTIONS FOR NATURAL GAS</t>
  </si>
  <si>
    <t>U/G Storage (1):</t>
  </si>
  <si>
    <t>U/G Storage Allocation</t>
  </si>
  <si>
    <t>U/G Storage:</t>
  </si>
  <si>
    <t>Grand Total</t>
  </si>
  <si>
    <t>GD</t>
  </si>
  <si>
    <t>OR</t>
  </si>
  <si>
    <t>ED</t>
  </si>
  <si>
    <t>WA</t>
  </si>
  <si>
    <t>FERC Account</t>
  </si>
  <si>
    <t>ID</t>
  </si>
  <si>
    <t>AN</t>
  </si>
  <si>
    <t>MT</t>
  </si>
  <si>
    <t>FERC Account Description</t>
  </si>
  <si>
    <t>TAXES OTHER THAN INC-PROD PROP</t>
  </si>
  <si>
    <t>TAXES OTHER THAN INC-DIST PROP</t>
  </si>
  <si>
    <t>TAXES OTHER THAN INC-TRANS PRO</t>
  </si>
  <si>
    <t>TAXES OTHER THAN INC - STORAGE</t>
  </si>
  <si>
    <t>Transaction Description</t>
  </si>
  <si>
    <t>Restating Adjustment</t>
  </si>
  <si>
    <t>Pro Forma Period Expense</t>
  </si>
  <si>
    <t>PF Adjustment</t>
  </si>
  <si>
    <t>Property Tax Notes:</t>
  </si>
  <si>
    <t>This is a summary.  See file with detail from GL and pivot table.</t>
  </si>
  <si>
    <t>These costs were recorded in 2019 but were for 2018.</t>
  </si>
  <si>
    <t>Sum of Transaction Amount - 2019 Actual</t>
  </si>
  <si>
    <t>Sum of Transaction Amount - 2019 Less 2018 True-Up Costs</t>
  </si>
  <si>
    <t>In 2019, the Company expensed $2,863 for Colstrip.  That cost is separate from Avista’s stand-alone central Montana assessment that is listed in Column D.  We are billed monthly for Avista’s allocated share of Colstrip operating costs from Talen Energy, the operating utility manager for the Colstrip plants, and they have allocated small amounts listed as property taxes.  These taxes are Colstrip Townsite taxes.  They are assessments related to a number of properties in and around Colstrip that are owned by the plant partners.  The properties are under Colstrip CommServ LLC as owner and other companies are listed as “other names” in the deed.</t>
  </si>
  <si>
    <t>Sum of Transaction Amount</t>
  </si>
  <si>
    <t>ID 2018 Thermal Property Tax Close Out</t>
  </si>
  <si>
    <t>Idaho  Property Tax rebate 2018</t>
  </si>
  <si>
    <t>WA ED 2018 Hydro Property Tax</t>
  </si>
  <si>
    <t>WA ED 2018 Other Property Tax</t>
  </si>
  <si>
    <t>WA ED 2018 Thermal Property Tax</t>
  </si>
  <si>
    <t>Wa ED 2018 Distribution Property Tax</t>
  </si>
  <si>
    <t>WA Gas 2018 Property Tax</t>
  </si>
  <si>
    <t>WA ED 2018 Transmission Property Tax</t>
  </si>
  <si>
    <t>WA Gas 2018 Property Tax - Storage</t>
  </si>
  <si>
    <t>Difference (represents prior-period costs recorded in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</si>
</sst>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12">
    <font>
      <sz val="10"/>
      <name val="Arial"/>
      <family val="2"/>
    </font>
    <font>
      <sz val="10"/>
      <name val="Tahoma"/>
      <family val="2"/>
    </font>
    <font>
      <sz val="10"/>
      <name val="Arial"/>
      <family val="2"/>
    </font>
    <font>
      <sz val="10"/>
      <name val="Geneva"/>
    </font>
    <font>
      <b/>
      <sz val="9"/>
      <color indexed="81"/>
      <name val="Tahoma"/>
      <family val="2"/>
    </font>
    <font>
      <sz val="9"/>
      <color indexed="81"/>
      <name val="Tahoma"/>
      <family val="2"/>
    </font>
    <font>
      <b/>
      <sz val="11"/>
      <color theme="1"/>
      <name val="Calibri"/>
      <family val="2"/>
      <scheme val="minor"/>
    </font>
    <font>
      <sz val="11"/>
      <color theme="1"/>
      <name val="Calibri"/>
      <family val="2"/>
      <scheme val="minor"/>
    </font>
    <font>
      <b/>
      <u/>
      <sz val="11"/>
      <color theme="1"/>
      <name val="Calibri"/>
      <family val="2"/>
      <scheme val="minor"/>
    </font>
    <font>
      <sz val="11"/>
      <name val="Calibri"/>
      <family val="2"/>
      <scheme val="minor"/>
    </font>
    <font>
      <b/>
      <sz val="10"/>
      <name val="Arial"/>
      <family val="2"/>
    </font>
    <font>
      <b/>
      <sz val="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double">
        <color rgb="FFFF0000"/>
      </left>
      <right style="double">
        <color rgb="FFFF0000"/>
      </right>
      <top style="double">
        <color rgb="FFFF0000"/>
      </top>
      <bottom style="double">
        <color rgb="FFFF0000"/>
      </bottom>
      <diagonal/>
    </border>
    <border>
      <left/>
      <right/>
      <top style="thin">
        <color indexed="64"/>
      </top>
      <bottom style="medium">
        <color indexed="64"/>
      </bottom>
      <diagonal/>
    </border>
  </borders>
  <cellStyleXfs count="15">
    <xf numFmtId="0" fontId="0" fillId="0" borderId="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3" fillId="0" borderId="0" applyFont="0" applyFill="0" applyBorder="0" applyAlignment="0" applyProtection="0"/>
    <xf numFmtId="0" fontId="7" fillId="0" borderId="0"/>
    <xf numFmtId="0" fontId="2" fillId="0" borderId="0"/>
    <xf numFmtId="0" fontId="7" fillId="0" borderId="0"/>
    <xf numFmtId="0" fontId="7" fillId="0" borderId="0"/>
    <xf numFmtId="0" fontId="3"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cellStyleXfs>
  <cellXfs count="121">
    <xf numFmtId="0" fontId="0" fillId="0" borderId="0" xfId="0"/>
    <xf numFmtId="0" fontId="7" fillId="0" borderId="0" xfId="6" applyAlignment="1">
      <alignment horizontal="left"/>
    </xf>
    <xf numFmtId="0" fontId="7" fillId="0" borderId="0" xfId="6"/>
    <xf numFmtId="0" fontId="6" fillId="0" borderId="0" xfId="6" applyFont="1" applyBorder="1" applyAlignment="1">
      <alignment horizontal="center"/>
    </xf>
    <xf numFmtId="10" fontId="0" fillId="0" borderId="0" xfId="11" applyNumberFormat="1" applyFont="1" applyAlignment="1">
      <alignment horizontal="center"/>
    </xf>
    <xf numFmtId="0" fontId="8" fillId="0" borderId="0" xfId="6" applyFont="1" applyAlignment="1">
      <alignment horizontal="center" wrapText="1"/>
    </xf>
    <xf numFmtId="0" fontId="6" fillId="0" borderId="0" xfId="6" applyFont="1" applyAlignment="1">
      <alignment horizontal="left"/>
    </xf>
    <xf numFmtId="164" fontId="0" fillId="0" borderId="0" xfId="2" applyNumberFormat="1" applyFont="1"/>
    <xf numFmtId="164" fontId="7" fillId="0" borderId="0" xfId="6" applyNumberFormat="1"/>
    <xf numFmtId="164" fontId="0" fillId="0" borderId="1" xfId="2" applyNumberFormat="1" applyFont="1" applyBorder="1"/>
    <xf numFmtId="164" fontId="7" fillId="0" borderId="1" xfId="6" applyNumberFormat="1" applyBorder="1"/>
    <xf numFmtId="164" fontId="0" fillId="0" borderId="5" xfId="2" applyNumberFormat="1" applyFont="1" applyBorder="1"/>
    <xf numFmtId="0" fontId="8" fillId="2" borderId="6" xfId="6" applyFont="1" applyFill="1" applyBorder="1" applyAlignment="1">
      <alignment horizontal="center" wrapText="1"/>
    </xf>
    <xf numFmtId="164" fontId="2" fillId="2" borderId="3" xfId="2" applyNumberFormat="1" applyFont="1" applyFill="1" applyBorder="1"/>
    <xf numFmtId="0" fontId="7" fillId="2" borderId="7" xfId="6" applyFill="1" applyBorder="1"/>
    <xf numFmtId="0" fontId="7" fillId="2" borderId="8" xfId="6" applyFill="1" applyBorder="1"/>
    <xf numFmtId="0" fontId="7" fillId="2" borderId="9" xfId="6" applyFill="1" applyBorder="1" applyAlignment="1">
      <alignment horizontal="left"/>
    </xf>
    <xf numFmtId="0" fontId="7" fillId="2" borderId="0" xfId="6" applyFill="1" applyBorder="1"/>
    <xf numFmtId="0" fontId="7" fillId="2" borderId="10" xfId="6" applyFill="1" applyBorder="1"/>
    <xf numFmtId="164" fontId="2" fillId="2" borderId="0" xfId="2" applyNumberFormat="1" applyFont="1" applyFill="1" applyBorder="1"/>
    <xf numFmtId="164" fontId="7" fillId="2" borderId="0" xfId="6" applyNumberFormat="1" applyFill="1" applyBorder="1"/>
    <xf numFmtId="164" fontId="7" fillId="2" borderId="10" xfId="6" applyNumberFormat="1" applyFill="1" applyBorder="1"/>
    <xf numFmtId="164" fontId="7" fillId="2" borderId="1" xfId="6" applyNumberFormat="1" applyFill="1" applyBorder="1"/>
    <xf numFmtId="164" fontId="7" fillId="2" borderId="11" xfId="6" applyNumberFormat="1" applyFill="1" applyBorder="1"/>
    <xf numFmtId="164" fontId="2" fillId="2" borderId="5" xfId="2" applyNumberFormat="1" applyFont="1" applyFill="1" applyBorder="1"/>
    <xf numFmtId="0" fontId="7" fillId="2" borderId="12" xfId="6" applyFill="1" applyBorder="1" applyAlignment="1">
      <alignment horizontal="left"/>
    </xf>
    <xf numFmtId="0" fontId="7" fillId="2" borderId="5" xfId="6" applyFill="1" applyBorder="1"/>
    <xf numFmtId="0" fontId="7" fillId="2" borderId="13" xfId="6" applyFill="1" applyBorder="1"/>
    <xf numFmtId="0" fontId="8" fillId="0" borderId="6" xfId="6" applyFont="1" applyBorder="1" applyAlignment="1">
      <alignment horizontal="left"/>
    </xf>
    <xf numFmtId="0" fontId="7" fillId="0" borderId="7" xfId="6" applyBorder="1"/>
    <xf numFmtId="0" fontId="7" fillId="0" borderId="8" xfId="6" applyBorder="1"/>
    <xf numFmtId="0" fontId="7" fillId="0" borderId="9" xfId="6" applyBorder="1" applyAlignment="1">
      <alignment horizontal="left"/>
    </xf>
    <xf numFmtId="0" fontId="7" fillId="0" borderId="0" xfId="6" applyBorder="1"/>
    <xf numFmtId="0" fontId="7" fillId="0" borderId="10" xfId="6" applyBorder="1"/>
    <xf numFmtId="164" fontId="0" fillId="0" borderId="0" xfId="2" applyNumberFormat="1" applyFont="1" applyBorder="1"/>
    <xf numFmtId="164" fontId="7" fillId="0" borderId="10" xfId="6" applyNumberFormat="1" applyBorder="1"/>
    <xf numFmtId="164" fontId="7" fillId="0" borderId="11" xfId="6" applyNumberFormat="1" applyBorder="1"/>
    <xf numFmtId="164" fontId="2" fillId="0" borderId="16" xfId="2" applyNumberFormat="1" applyFont="1" applyBorder="1"/>
    <xf numFmtId="0" fontId="7" fillId="0" borderId="12" xfId="6" applyBorder="1" applyAlignment="1">
      <alignment horizontal="left"/>
    </xf>
    <xf numFmtId="0" fontId="7" fillId="0" borderId="5" xfId="6" applyBorder="1"/>
    <xf numFmtId="0" fontId="7" fillId="0" borderId="13" xfId="6" applyBorder="1"/>
    <xf numFmtId="164" fontId="0" fillId="0" borderId="0" xfId="2" applyNumberFormat="1" applyFont="1" applyFill="1"/>
    <xf numFmtId="164" fontId="0" fillId="0" borderId="14" xfId="2" applyNumberFormat="1" applyFont="1" applyBorder="1"/>
    <xf numFmtId="164" fontId="2" fillId="2" borderId="14" xfId="2" applyNumberFormat="1" applyFont="1" applyFill="1" applyBorder="1"/>
    <xf numFmtId="164" fontId="2" fillId="2" borderId="15" xfId="2" applyNumberFormat="1" applyFont="1" applyFill="1" applyBorder="1"/>
    <xf numFmtId="165" fontId="2" fillId="2" borderId="0" xfId="11" applyNumberFormat="1" applyFont="1" applyFill="1" applyBorder="1"/>
    <xf numFmtId="164" fontId="2" fillId="2" borderId="13" xfId="2" applyNumberFormat="1" applyFont="1" applyFill="1" applyBorder="1"/>
    <xf numFmtId="164" fontId="0" fillId="0" borderId="15" xfId="2" applyNumberFormat="1" applyFont="1" applyBorder="1"/>
    <xf numFmtId="165" fontId="0" fillId="0" borderId="0" xfId="11" applyNumberFormat="1" applyFont="1" applyBorder="1"/>
    <xf numFmtId="164" fontId="0" fillId="0" borderId="13" xfId="2" applyNumberFormat="1" applyFont="1" applyBorder="1"/>
    <xf numFmtId="0" fontId="7" fillId="0" borderId="0" xfId="6" applyFont="1" applyAlignment="1">
      <alignment horizontal="left"/>
    </xf>
    <xf numFmtId="0" fontId="7" fillId="0" borderId="0" xfId="6" applyFont="1"/>
    <xf numFmtId="164" fontId="7" fillId="0" borderId="0" xfId="6" applyNumberFormat="1" applyFont="1"/>
    <xf numFmtId="164" fontId="7" fillId="0" borderId="1" xfId="6" applyNumberFormat="1" applyFont="1" applyBorder="1"/>
    <xf numFmtId="0" fontId="7" fillId="0" borderId="0" xfId="6" quotePrefix="1" applyFont="1"/>
    <xf numFmtId="0" fontId="7" fillId="2" borderId="7" xfId="6" applyFont="1" applyFill="1" applyBorder="1"/>
    <xf numFmtId="0" fontId="7" fillId="2" borderId="8" xfId="6" applyFont="1" applyFill="1" applyBorder="1"/>
    <xf numFmtId="0" fontId="7" fillId="2" borderId="9" xfId="6" applyFont="1" applyFill="1" applyBorder="1" applyAlignment="1">
      <alignment horizontal="left"/>
    </xf>
    <xf numFmtId="0" fontId="7" fillId="2" borderId="0" xfId="6" applyFont="1" applyFill="1" applyBorder="1"/>
    <xf numFmtId="0" fontId="7" fillId="2" borderId="10" xfId="6" applyFont="1" applyFill="1" applyBorder="1"/>
    <xf numFmtId="164" fontId="7" fillId="2" borderId="0" xfId="6" applyNumberFormat="1" applyFont="1" applyFill="1" applyBorder="1"/>
    <xf numFmtId="164" fontId="7" fillId="2" borderId="10" xfId="6" applyNumberFormat="1" applyFont="1" applyFill="1" applyBorder="1"/>
    <xf numFmtId="164" fontId="7" fillId="2" borderId="1" xfId="6" applyNumberFormat="1" applyFont="1" applyFill="1" applyBorder="1"/>
    <xf numFmtId="164" fontId="7" fillId="2" borderId="11" xfId="6" applyNumberFormat="1" applyFont="1" applyFill="1" applyBorder="1"/>
    <xf numFmtId="0" fontId="7" fillId="2" borderId="12" xfId="6" applyFont="1" applyFill="1" applyBorder="1" applyAlignment="1">
      <alignment horizontal="left"/>
    </xf>
    <xf numFmtId="0" fontId="7" fillId="2" borderId="5" xfId="6" applyFont="1" applyFill="1" applyBorder="1"/>
    <xf numFmtId="0" fontId="7" fillId="2" borderId="13" xfId="6" applyFont="1" applyFill="1" applyBorder="1"/>
    <xf numFmtId="0" fontId="7" fillId="0" borderId="7" xfId="6" applyFont="1" applyBorder="1"/>
    <xf numFmtId="0" fontId="7" fillId="0" borderId="8" xfId="6" applyFont="1" applyBorder="1"/>
    <xf numFmtId="0" fontId="7" fillId="0" borderId="9" xfId="6" applyFont="1" applyBorder="1" applyAlignment="1">
      <alignment horizontal="left"/>
    </xf>
    <xf numFmtId="0" fontId="7" fillId="0" borderId="0" xfId="6" applyFont="1" applyBorder="1"/>
    <xf numFmtId="0" fontId="7" fillId="0" borderId="10" xfId="6" applyFont="1" applyBorder="1"/>
    <xf numFmtId="164" fontId="7" fillId="0" borderId="10" xfId="6" applyNumberFormat="1" applyFont="1" applyBorder="1"/>
    <xf numFmtId="164" fontId="7" fillId="0" borderId="11" xfId="6" applyNumberFormat="1" applyFont="1" applyBorder="1"/>
    <xf numFmtId="0" fontId="7" fillId="0" borderId="12" xfId="6" applyFont="1" applyBorder="1" applyAlignment="1">
      <alignment horizontal="left"/>
    </xf>
    <xf numFmtId="0" fontId="7" fillId="0" borderId="5" xfId="6" applyFont="1" applyBorder="1"/>
    <xf numFmtId="0" fontId="7" fillId="0" borderId="13" xfId="6" applyFont="1" applyBorder="1"/>
    <xf numFmtId="164" fontId="9" fillId="0" borderId="5" xfId="2" applyNumberFormat="1" applyFont="1" applyBorder="1"/>
    <xf numFmtId="10" fontId="9" fillId="0" borderId="0" xfId="11" applyNumberFormat="1" applyFont="1" applyAlignment="1">
      <alignment horizontal="center"/>
    </xf>
    <xf numFmtId="164" fontId="9" fillId="0" borderId="0" xfId="2" applyNumberFormat="1" applyFont="1"/>
    <xf numFmtId="164" fontId="9" fillId="0" borderId="1" xfId="2" applyNumberFormat="1" applyFont="1" applyBorder="1"/>
    <xf numFmtId="164" fontId="9" fillId="2" borderId="3" xfId="2" applyNumberFormat="1" applyFont="1" applyFill="1" applyBorder="1"/>
    <xf numFmtId="164" fontId="9" fillId="2" borderId="0" xfId="2" applyNumberFormat="1" applyFont="1" applyFill="1" applyBorder="1"/>
    <xf numFmtId="164" fontId="9" fillId="2" borderId="1" xfId="2" applyNumberFormat="1" applyFont="1" applyFill="1" applyBorder="1"/>
    <xf numFmtId="164" fontId="9" fillId="2" borderId="5" xfId="2" applyNumberFormat="1" applyFont="1" applyFill="1" applyBorder="1"/>
    <xf numFmtId="164" fontId="9" fillId="2" borderId="13" xfId="2" applyNumberFormat="1" applyFont="1" applyFill="1" applyBorder="1"/>
    <xf numFmtId="164" fontId="9" fillId="0" borderId="0" xfId="2" applyNumberFormat="1" applyFont="1" applyBorder="1"/>
    <xf numFmtId="164" fontId="9" fillId="0" borderId="13" xfId="2" applyNumberFormat="1" applyFont="1" applyBorder="1"/>
    <xf numFmtId="0" fontId="7" fillId="0" borderId="0" xfId="8" applyFont="1"/>
    <xf numFmtId="43" fontId="0" fillId="0" borderId="0" xfId="1" applyFont="1" applyBorder="1"/>
    <xf numFmtId="10" fontId="9" fillId="0" borderId="0" xfId="11" applyNumberFormat="1" applyFont="1" applyFill="1" applyAlignment="1">
      <alignment horizontal="center"/>
    </xf>
    <xf numFmtId="164" fontId="0" fillId="0" borderId="0" xfId="1" applyNumberFormat="1" applyFont="1"/>
    <xf numFmtId="0" fontId="10" fillId="0" borderId="0" xfId="0" applyFont="1" applyAlignment="1">
      <alignment horizontal="center"/>
    </xf>
    <xf numFmtId="164" fontId="0" fillId="0" borderId="17" xfId="1" applyNumberFormat="1" applyFont="1" applyBorder="1"/>
    <xf numFmtId="37" fontId="0" fillId="0" borderId="0" xfId="0" applyNumberFormat="1"/>
    <xf numFmtId="164" fontId="0" fillId="2" borderId="0" xfId="2" applyNumberFormat="1" applyFont="1" applyFill="1"/>
    <xf numFmtId="164" fontId="7" fillId="2" borderId="0" xfId="6" applyNumberFormat="1" applyFill="1"/>
    <xf numFmtId="164" fontId="0" fillId="2" borderId="1" xfId="2" applyNumberFormat="1" applyFont="1" applyFill="1" applyBorder="1"/>
    <xf numFmtId="164" fontId="0" fillId="2" borderId="14" xfId="2" applyNumberFormat="1" applyFont="1" applyFill="1" applyBorder="1"/>
    <xf numFmtId="0" fontId="7" fillId="2" borderId="0" xfId="6" applyFill="1"/>
    <xf numFmtId="164" fontId="2" fillId="2" borderId="0" xfId="1" applyNumberFormat="1" applyFont="1" applyFill="1" applyBorder="1"/>
    <xf numFmtId="164" fontId="2" fillId="2" borderId="1" xfId="1" applyNumberFormat="1" applyFont="1" applyFill="1" applyBorder="1"/>
    <xf numFmtId="164" fontId="0" fillId="0" borderId="0" xfId="1" applyNumberFormat="1" applyFont="1" applyBorder="1"/>
    <xf numFmtId="0" fontId="10" fillId="0" borderId="0" xfId="0" applyFont="1"/>
    <xf numFmtId="0" fontId="10" fillId="0" borderId="0" xfId="0" applyFont="1" applyBorder="1"/>
    <xf numFmtId="0" fontId="0" fillId="0" borderId="0" xfId="0" applyBorder="1"/>
    <xf numFmtId="0" fontId="10" fillId="0" borderId="0" xfId="0" applyFont="1" applyBorder="1" applyAlignment="1">
      <alignment horizontal="center"/>
    </xf>
    <xf numFmtId="37" fontId="0" fillId="0" borderId="0" xfId="0" applyNumberFormat="1" applyBorder="1"/>
    <xf numFmtId="0" fontId="6" fillId="0" borderId="2" xfId="6" applyFont="1" applyBorder="1" applyAlignment="1">
      <alignment horizontal="center"/>
    </xf>
    <xf numFmtId="0" fontId="6" fillId="0" borderId="3" xfId="6" applyFont="1" applyBorder="1" applyAlignment="1">
      <alignment horizontal="center"/>
    </xf>
    <xf numFmtId="0" fontId="6" fillId="0" borderId="4" xfId="6"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0" fillId="0" borderId="0" xfId="0" applyAlignment="1">
      <alignment horizontal="left" vertical="top" wrapText="1"/>
    </xf>
    <xf numFmtId="164" fontId="0" fillId="3" borderId="17" xfId="1" applyNumberFormat="1" applyFont="1" applyFill="1" applyBorder="1"/>
    <xf numFmtId="164" fontId="0" fillId="3" borderId="5" xfId="2" applyNumberFormat="1" applyFont="1" applyFill="1" applyBorder="1"/>
    <xf numFmtId="164" fontId="9" fillId="3" borderId="5" xfId="2" applyNumberFormat="1" applyFont="1" applyFill="1" applyBorder="1"/>
    <xf numFmtId="164" fontId="10" fillId="2" borderId="3" xfId="2" applyNumberFormat="1" applyFont="1" applyFill="1" applyBorder="1"/>
    <xf numFmtId="164" fontId="11" fillId="2" borderId="3" xfId="2" applyNumberFormat="1" applyFont="1" applyFill="1" applyBorder="1"/>
    <xf numFmtId="164" fontId="10" fillId="0" borderId="16" xfId="2" applyNumberFormat="1" applyFont="1" applyBorder="1"/>
  </cellXfs>
  <cellStyles count="15">
    <cellStyle name="Comma" xfId="1" builtinId="3"/>
    <cellStyle name="Comma 2" xfId="2"/>
    <cellStyle name="Comma 2 2" xfId="3"/>
    <cellStyle name="Comma 2 3" xfId="4"/>
    <cellStyle name="Comma 3" xfId="5"/>
    <cellStyle name="Normal" xfId="0" builtinId="0"/>
    <cellStyle name="Normal 2" xfId="6"/>
    <cellStyle name="Normal 2 2" xfId="7"/>
    <cellStyle name="Normal 2 3" xfId="8"/>
    <cellStyle name="Normal 2 4" xfId="9"/>
    <cellStyle name="Normal 3" xfId="10"/>
    <cellStyle name="Percent 2" xfId="11"/>
    <cellStyle name="Percent 2 2" xfId="12"/>
    <cellStyle name="Percent 2 3" xfId="13"/>
    <cellStyle name="Percent 3" xfId="14"/>
  </cellStyles>
  <dxfs count="77">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7" defaultTableStyle="TableStyleMedium9" defaultPivotStyle="PivotStyleLight16">
    <tableStyle name="PivotStyleLight16 2" table="0" count="11">
      <tableStyleElement type="headerRow" dxfId="76"/>
      <tableStyleElement type="totalRow" dxfId="75"/>
      <tableStyleElement type="firstRowStripe" dxfId="74"/>
      <tableStyleElement type="firstColumnStripe" dxfId="73"/>
      <tableStyleElement type="firstSubtotalColumn" dxfId="72"/>
      <tableStyleElement type="firstSubtotalRow" dxfId="71"/>
      <tableStyleElement type="secondSubtotalRow" dxfId="70"/>
      <tableStyleElement type="firstRowSubheading" dxfId="69"/>
      <tableStyleElement type="secondRowSubheading" dxfId="68"/>
      <tableStyleElement type="pageFieldLabels" dxfId="67"/>
      <tableStyleElement type="pageFieldValues" dxfId="66"/>
    </tableStyle>
    <tableStyle name="PivotStyleLight16 3" table="0" count="11">
      <tableStyleElement type="headerRow" dxfId="65"/>
      <tableStyleElement type="totalRow" dxfId="64"/>
      <tableStyleElement type="firstRowStripe" dxfId="63"/>
      <tableStyleElement type="firstColumnStripe" dxfId="62"/>
      <tableStyleElement type="firstSubtotalColumn" dxfId="61"/>
      <tableStyleElement type="firstSubtotalRow" dxfId="60"/>
      <tableStyleElement type="secondSubtotalRow" dxfId="59"/>
      <tableStyleElement type="firstRowSubheading" dxfId="58"/>
      <tableStyleElement type="secondRowSubheading" dxfId="57"/>
      <tableStyleElement type="pageFieldLabels" dxfId="56"/>
      <tableStyleElement type="pageFieldValues" dxfId="55"/>
    </tableStyle>
    <tableStyle name="PivotStyleLight16 4" table="0" count="11">
      <tableStyleElement type="headerRow" dxfId="54"/>
      <tableStyleElement type="totalRow" dxfId="53"/>
      <tableStyleElement type="firstRowStripe" dxfId="52"/>
      <tableStyleElement type="firstColumnStripe" dxfId="51"/>
      <tableStyleElement type="firstSubtotalColumn" dxfId="50"/>
      <tableStyleElement type="firstSubtotalRow" dxfId="49"/>
      <tableStyleElement type="secondSubtotalRow" dxfId="48"/>
      <tableStyleElement type="firstRowSubheading" dxfId="47"/>
      <tableStyleElement type="secondRowSubheading" dxfId="46"/>
      <tableStyleElement type="pageFieldLabels" dxfId="45"/>
      <tableStyleElement type="pageFieldValues" dxfId="44"/>
    </tableStyle>
    <tableStyle name="PivotStyleLight16 5" table="0" count="11">
      <tableStyleElement type="headerRow" dxfId="43"/>
      <tableStyleElement type="totalRow" dxfId="42"/>
      <tableStyleElement type="firstRowStripe" dxfId="41"/>
      <tableStyleElement type="firstColumnStripe" dxfId="40"/>
      <tableStyleElement type="firstSubtotalColumn" dxfId="39"/>
      <tableStyleElement type="firstSubtotalRow" dxfId="38"/>
      <tableStyleElement type="secondSubtotalRow" dxfId="37"/>
      <tableStyleElement type="firstRowSubheading" dxfId="36"/>
      <tableStyleElement type="secondRowSubheading" dxfId="35"/>
      <tableStyleElement type="pageFieldLabels" dxfId="34"/>
      <tableStyleElement type="pageFieldValues" dxfId="33"/>
    </tableStyle>
    <tableStyle name="PivotStyleLight16 6" table="0" count="11">
      <tableStyleElement type="headerRow" dxfId="32"/>
      <tableStyleElement type="totalRow" dxfId="31"/>
      <tableStyleElement type="firstRowStripe" dxfId="30"/>
      <tableStyleElement type="firstColumnStripe" dxfId="29"/>
      <tableStyleElement type="firstSubtotalColumn" dxfId="28"/>
      <tableStyleElement type="firstSubtotalRow" dxfId="27"/>
      <tableStyleElement type="secondSubtotalRow" dxfId="26"/>
      <tableStyleElement type="firstRowSubheading" dxfId="25"/>
      <tableStyleElement type="secondRowSubheading" dxfId="24"/>
      <tableStyleElement type="pageFieldLabels" dxfId="23"/>
      <tableStyleElement type="pageFieldValues" dxfId="22"/>
    </tableStyle>
    <tableStyle name="PivotStyleLight16 7" table="0" count="11">
      <tableStyleElement type="headerRow" dxfId="21"/>
      <tableStyleElement type="totalRow" dxfId="20"/>
      <tableStyleElement type="firstRowStripe" dxfId="19"/>
      <tableStyleElement type="firstColumnStripe" dxfId="18"/>
      <tableStyleElement type="firstSubtotalColumn"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 name="PivotStyleLight16 8" table="0" count="11">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3173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5"/>
  <sheetViews>
    <sheetView tabSelected="1" workbookViewId="0">
      <selection activeCell="B4" sqref="B4"/>
    </sheetView>
  </sheetViews>
  <sheetFormatPr defaultColWidth="9.140625" defaultRowHeight="15"/>
  <cols>
    <col min="1" max="1" width="17" style="1" bestFit="1" customWidth="1"/>
    <col min="2" max="3" width="13.42578125" style="2" bestFit="1" customWidth="1"/>
    <col min="4" max="4" width="14.140625" style="2" bestFit="1" customWidth="1"/>
    <col min="5" max="5" width="13.42578125" style="2" bestFit="1" customWidth="1"/>
    <col min="6" max="6" width="9.7109375" style="2" bestFit="1" customWidth="1"/>
    <col min="7" max="7" width="14.140625" style="2" bestFit="1" customWidth="1"/>
    <col min="8" max="8" width="1.7109375" style="2" customWidth="1"/>
    <col min="9" max="9" width="15.5703125" style="2" customWidth="1"/>
    <col min="10" max="10" width="11.85546875" style="2" bestFit="1" customWidth="1"/>
    <col min="11" max="11" width="12.28515625" style="2" bestFit="1" customWidth="1"/>
    <col min="12" max="16384" width="9.140625" style="2"/>
  </cols>
  <sheetData>
    <row r="1" spans="1:11" ht="15.75" thickBot="1">
      <c r="B1" s="108" t="s">
        <v>78</v>
      </c>
      <c r="C1" s="109"/>
      <c r="D1" s="109"/>
      <c r="E1" s="109"/>
      <c r="F1" s="109"/>
      <c r="G1" s="110"/>
      <c r="I1" s="108" t="s">
        <v>79</v>
      </c>
      <c r="J1" s="109"/>
      <c r="K1" s="110"/>
    </row>
    <row r="2" spans="1:11">
      <c r="B2" s="3"/>
      <c r="C2" s="3"/>
      <c r="D2" s="3"/>
      <c r="E2" s="3"/>
      <c r="F2" s="3"/>
      <c r="G2" s="3"/>
      <c r="I2" s="4">
        <v>0.65639999999999998</v>
      </c>
      <c r="J2" s="4">
        <f>1-I2</f>
        <v>0.34360000000000002</v>
      </c>
    </row>
    <row r="3" spans="1:11" s="5" customFormat="1">
      <c r="B3" s="5" t="s">
        <v>80</v>
      </c>
      <c r="C3" s="5" t="s">
        <v>81</v>
      </c>
      <c r="D3" s="5" t="s">
        <v>82</v>
      </c>
      <c r="E3" s="5" t="s">
        <v>83</v>
      </c>
      <c r="F3" s="5" t="s">
        <v>84</v>
      </c>
      <c r="G3" s="5" t="s">
        <v>85</v>
      </c>
      <c r="I3" s="5" t="s">
        <v>80</v>
      </c>
      <c r="J3" s="5" t="s">
        <v>81</v>
      </c>
      <c r="K3" s="5" t="s">
        <v>85</v>
      </c>
    </row>
    <row r="4" spans="1:11" s="5" customFormat="1">
      <c r="A4" s="5" t="s">
        <v>86</v>
      </c>
    </row>
    <row r="5" spans="1:11">
      <c r="A5" s="6" t="s">
        <v>87</v>
      </c>
    </row>
    <row r="6" spans="1:11">
      <c r="A6" s="1">
        <v>408150</v>
      </c>
      <c r="B6" s="7">
        <f>'GL Export'!G6</f>
        <v>3171430.96</v>
      </c>
      <c r="C6" s="7">
        <f>'GL Export'!D6</f>
        <v>1307486.08</v>
      </c>
      <c r="D6" s="7">
        <f>'GL Export'!E6</f>
        <v>9749570.3800000008</v>
      </c>
      <c r="E6" s="7">
        <f>'GL Export'!F6</f>
        <v>3380089.5500000003</v>
      </c>
      <c r="F6" s="41">
        <f>'GL Export'!C6</f>
        <v>2863.34</v>
      </c>
      <c r="G6" s="8">
        <f>SUM(B6:F6)</f>
        <v>17611440.310000002</v>
      </c>
      <c r="I6" s="8">
        <f>ROUND($G$6*I2,0)</f>
        <v>11560149</v>
      </c>
      <c r="J6" s="8">
        <f>ROUND($G$6*J2,0)</f>
        <v>6051291</v>
      </c>
      <c r="K6" s="8">
        <f>SUM(I6:J6)</f>
        <v>17611440</v>
      </c>
    </row>
    <row r="7" spans="1:11">
      <c r="A7" s="1">
        <v>408180</v>
      </c>
      <c r="B7" s="9">
        <f>'GL Export'!G8</f>
        <v>2692480.76</v>
      </c>
      <c r="C7" s="9">
        <f>'GL Export'!D8</f>
        <v>1566547.3199999998</v>
      </c>
      <c r="D7" s="9">
        <f>'GL Export'!E8</f>
        <v>1776805</v>
      </c>
      <c r="E7" s="9">
        <f>'GL Export'!F8</f>
        <v>12905.94</v>
      </c>
      <c r="F7" s="9">
        <v>0</v>
      </c>
      <c r="G7" s="10">
        <f>SUM(B7:F7)</f>
        <v>6048739.0200000005</v>
      </c>
      <c r="H7" s="32"/>
      <c r="I7" s="8">
        <f>ROUND($G$7*I2,0)</f>
        <v>3970392</v>
      </c>
      <c r="J7" s="8">
        <f>ROUND($G$7*J2,0)</f>
        <v>2078347</v>
      </c>
      <c r="K7" s="8">
        <f>SUM(I7:J7)</f>
        <v>6048739</v>
      </c>
    </row>
    <row r="8" spans="1:11">
      <c r="A8" s="1" t="s">
        <v>88</v>
      </c>
      <c r="B8" s="7">
        <f>SUM(B6:B7)</f>
        <v>5863911.7199999997</v>
      </c>
      <c r="C8" s="7">
        <f t="shared" ref="C8:K8" si="0">SUM(C6:C7)</f>
        <v>2874033.4</v>
      </c>
      <c r="D8" s="7">
        <f t="shared" si="0"/>
        <v>11526375.380000001</v>
      </c>
      <c r="E8" s="7">
        <f t="shared" si="0"/>
        <v>3392995.49</v>
      </c>
      <c r="F8" s="7">
        <f t="shared" si="0"/>
        <v>2863.34</v>
      </c>
      <c r="G8" s="42">
        <f t="shared" si="0"/>
        <v>23660179.330000002</v>
      </c>
      <c r="H8" s="34">
        <f t="shared" si="0"/>
        <v>0</v>
      </c>
      <c r="I8" s="42">
        <f t="shared" si="0"/>
        <v>15530541</v>
      </c>
      <c r="J8" s="42">
        <f t="shared" si="0"/>
        <v>8129638</v>
      </c>
      <c r="K8" s="42">
        <f t="shared" si="0"/>
        <v>23660179</v>
      </c>
    </row>
    <row r="9" spans="1:11">
      <c r="B9" s="7"/>
      <c r="C9" s="7"/>
      <c r="D9" s="7"/>
      <c r="E9" s="7"/>
      <c r="F9" s="7"/>
      <c r="H9" s="32"/>
    </row>
    <row r="10" spans="1:11">
      <c r="A10" s="6" t="s">
        <v>89</v>
      </c>
      <c r="B10" s="7"/>
      <c r="C10" s="7"/>
      <c r="D10" s="7"/>
      <c r="E10" s="7"/>
      <c r="F10" s="7"/>
      <c r="H10" s="32"/>
    </row>
    <row r="11" spans="1:11">
      <c r="A11" s="1">
        <v>408170</v>
      </c>
      <c r="B11" s="9">
        <f>'GL Export'!G7</f>
        <v>7080705.4499999993</v>
      </c>
      <c r="C11" s="9">
        <f>'GL Export'!D7</f>
        <v>3115158.29</v>
      </c>
      <c r="D11" s="9">
        <f>'GL Export'!E7</f>
        <v>11534</v>
      </c>
      <c r="E11" s="9">
        <v>0</v>
      </c>
      <c r="F11" s="9">
        <v>0</v>
      </c>
      <c r="G11" s="10">
        <f>SUM(B11:F11)</f>
        <v>10207397.739999998</v>
      </c>
      <c r="H11" s="32"/>
      <c r="I11" s="10">
        <f>B11</f>
        <v>7080705.4499999993</v>
      </c>
      <c r="J11" s="10">
        <f>C11</f>
        <v>3115158.29</v>
      </c>
      <c r="K11" s="10">
        <f>SUM(I11:J11)</f>
        <v>10195863.739999998</v>
      </c>
    </row>
    <row r="12" spans="1:11">
      <c r="B12" s="7"/>
      <c r="C12" s="7"/>
      <c r="D12" s="7"/>
      <c r="E12" s="7"/>
      <c r="F12" s="7"/>
      <c r="H12" s="32"/>
    </row>
    <row r="13" spans="1:11" ht="15.75" thickBot="1">
      <c r="A13" s="6" t="s">
        <v>86</v>
      </c>
      <c r="B13" s="11">
        <f>SUM(B8:B11)</f>
        <v>12944617.169999998</v>
      </c>
      <c r="C13" s="11">
        <f t="shared" ref="C13:K13" si="1">SUM(C8:C11)</f>
        <v>5989191.6899999995</v>
      </c>
      <c r="D13" s="11">
        <f t="shared" si="1"/>
        <v>11537909.380000001</v>
      </c>
      <c r="E13" s="11">
        <f t="shared" si="1"/>
        <v>3392995.49</v>
      </c>
      <c r="F13" s="11">
        <f t="shared" si="1"/>
        <v>2863.34</v>
      </c>
      <c r="G13" s="116">
        <f t="shared" si="1"/>
        <v>33867577.07</v>
      </c>
      <c r="H13" s="34">
        <f t="shared" si="1"/>
        <v>0</v>
      </c>
      <c r="I13" s="11">
        <f t="shared" si="1"/>
        <v>22611246.449999999</v>
      </c>
      <c r="J13" s="11">
        <f t="shared" si="1"/>
        <v>11244796.289999999</v>
      </c>
      <c r="K13" s="11">
        <f t="shared" si="1"/>
        <v>33856042.739999995</v>
      </c>
    </row>
    <row r="15" spans="1:11" ht="15.75" thickBot="1"/>
    <row r="16" spans="1:11" ht="30.75" thickBot="1">
      <c r="A16" s="12" t="s">
        <v>90</v>
      </c>
      <c r="B16" s="13">
        <f>B26</f>
        <v>14808462</v>
      </c>
      <c r="C16" s="13">
        <f t="shared" ref="C16:F16" si="2">C26</f>
        <v>5983771.7400000002</v>
      </c>
      <c r="D16" s="13">
        <f t="shared" si="2"/>
        <v>11537909.380000001</v>
      </c>
      <c r="E16" s="13">
        <f t="shared" si="2"/>
        <v>3392995.49</v>
      </c>
      <c r="F16" s="13">
        <f t="shared" si="2"/>
        <v>2863.34</v>
      </c>
      <c r="G16" s="118">
        <f>SUM(B16:F16)</f>
        <v>35726001.95000001</v>
      </c>
      <c r="H16" s="14"/>
      <c r="I16" s="14"/>
      <c r="J16" s="14"/>
      <c r="K16" s="15"/>
    </row>
    <row r="17" spans="1:13">
      <c r="A17" s="16"/>
      <c r="B17" s="17"/>
      <c r="C17" s="17"/>
      <c r="D17" s="17"/>
      <c r="E17" s="17"/>
      <c r="F17" s="17"/>
      <c r="G17" s="17"/>
      <c r="H17" s="17"/>
      <c r="I17" s="17"/>
      <c r="J17" s="17"/>
      <c r="K17" s="18"/>
    </row>
    <row r="18" spans="1:13">
      <c r="A18" s="16" t="s">
        <v>87</v>
      </c>
      <c r="B18" s="17"/>
      <c r="C18" s="17"/>
      <c r="D18" s="17"/>
      <c r="E18" s="17"/>
      <c r="F18" s="17"/>
      <c r="G18" s="17"/>
      <c r="H18" s="17"/>
      <c r="I18" s="17"/>
      <c r="J18" s="17"/>
      <c r="K18" s="18"/>
    </row>
    <row r="19" spans="1:13">
      <c r="A19" s="16">
        <v>408150</v>
      </c>
      <c r="B19" s="95">
        <f>'GL Export'!G16</f>
        <v>3628072.95</v>
      </c>
      <c r="C19" s="95">
        <f>'GL Export'!D16</f>
        <v>1302066.1299999999</v>
      </c>
      <c r="D19" s="95">
        <f>'GL Export'!E16</f>
        <v>9749570.3800000008</v>
      </c>
      <c r="E19" s="95">
        <f>'GL Export'!F16</f>
        <v>3380089.5500000003</v>
      </c>
      <c r="F19" s="95">
        <f>'GL Export'!C16</f>
        <v>2863.34</v>
      </c>
      <c r="G19" s="96">
        <f>SUM(B19:F19)</f>
        <v>18062662.350000001</v>
      </c>
      <c r="H19" s="17"/>
      <c r="I19" s="20">
        <f>ROUND(G19*I2,0)</f>
        <v>11856332</v>
      </c>
      <c r="J19" s="20">
        <f>ROUND(G19*J2,0)</f>
        <v>6206331</v>
      </c>
      <c r="K19" s="21">
        <f>SUM(I19:J19)</f>
        <v>18062663</v>
      </c>
    </row>
    <row r="20" spans="1:13">
      <c r="A20" s="16">
        <v>408180</v>
      </c>
      <c r="B20" s="97">
        <f>'GL Export'!G18</f>
        <v>3080160.48</v>
      </c>
      <c r="C20" s="97">
        <f>'GL Export'!D18</f>
        <v>1566547.3199999998</v>
      </c>
      <c r="D20" s="97">
        <f>'GL Export'!E18</f>
        <v>1776805</v>
      </c>
      <c r="E20" s="97">
        <f>'GL Export'!F18</f>
        <v>12905.94</v>
      </c>
      <c r="F20" s="97">
        <v>0</v>
      </c>
      <c r="G20" s="22">
        <f>SUM(B20:F20)</f>
        <v>6436418.7400000002</v>
      </c>
      <c r="H20" s="17"/>
      <c r="I20" s="20">
        <f>ROUND(G20*I2,0)</f>
        <v>4224865</v>
      </c>
      <c r="J20" s="20">
        <f>ROUND(G20*J2,0)</f>
        <v>2211553</v>
      </c>
      <c r="K20" s="21">
        <f>SUM(I20:J20)</f>
        <v>6436418</v>
      </c>
    </row>
    <row r="21" spans="1:13">
      <c r="A21" s="16" t="s">
        <v>91</v>
      </c>
      <c r="B21" s="95">
        <f>SUM(B19:B20)</f>
        <v>6708233.4299999997</v>
      </c>
      <c r="C21" s="95">
        <f t="shared" ref="C21:G21" si="3">SUM(C19:C20)</f>
        <v>2868613.4499999997</v>
      </c>
      <c r="D21" s="95">
        <f t="shared" si="3"/>
        <v>11526375.380000001</v>
      </c>
      <c r="E21" s="95">
        <f t="shared" si="3"/>
        <v>3392995.49</v>
      </c>
      <c r="F21" s="95">
        <f t="shared" si="3"/>
        <v>2863.34</v>
      </c>
      <c r="G21" s="98">
        <f t="shared" si="3"/>
        <v>24499081.090000004</v>
      </c>
      <c r="H21" s="17"/>
      <c r="I21" s="43">
        <f>SUM(I19:I20)</f>
        <v>16081197</v>
      </c>
      <c r="J21" s="43">
        <f>SUM(J19:J20)</f>
        <v>8417884</v>
      </c>
      <c r="K21" s="44">
        <f>SUM(K19:K20)</f>
        <v>24499081</v>
      </c>
    </row>
    <row r="22" spans="1:13">
      <c r="A22" s="16"/>
      <c r="B22" s="95"/>
      <c r="C22" s="95"/>
      <c r="D22" s="95"/>
      <c r="E22" s="95"/>
      <c r="F22" s="95"/>
      <c r="G22" s="99"/>
      <c r="H22" s="17"/>
      <c r="I22" s="17"/>
      <c r="J22" s="17"/>
      <c r="K22" s="18"/>
    </row>
    <row r="23" spans="1:13">
      <c r="A23" s="16" t="s">
        <v>89</v>
      </c>
      <c r="B23" s="95"/>
      <c r="C23" s="95"/>
      <c r="D23" s="95"/>
      <c r="E23" s="95"/>
      <c r="F23" s="95"/>
      <c r="G23" s="99"/>
      <c r="H23" s="17"/>
      <c r="I23" s="17"/>
      <c r="J23" s="17"/>
      <c r="K23" s="18"/>
    </row>
    <row r="24" spans="1:13">
      <c r="A24" s="16">
        <v>408170</v>
      </c>
      <c r="B24" s="97">
        <f>'GL Export'!G17</f>
        <v>8100228.5700000003</v>
      </c>
      <c r="C24" s="97">
        <f>'GL Export'!D17</f>
        <v>3115158.29</v>
      </c>
      <c r="D24" s="97">
        <f>'GL Export'!E17</f>
        <v>11534</v>
      </c>
      <c r="E24" s="97">
        <v>0</v>
      </c>
      <c r="F24" s="97">
        <v>0</v>
      </c>
      <c r="G24" s="22">
        <f>SUM(B24:F24)</f>
        <v>11226920.859999999</v>
      </c>
      <c r="H24" s="17"/>
      <c r="I24" s="22">
        <f>B24</f>
        <v>8100228.5700000003</v>
      </c>
      <c r="J24" s="22">
        <f>C24</f>
        <v>3115158.29</v>
      </c>
      <c r="K24" s="23">
        <f>SUM(I24:J24)</f>
        <v>11215386.859999999</v>
      </c>
    </row>
    <row r="25" spans="1:13">
      <c r="A25" s="16"/>
      <c r="B25" s="19"/>
      <c r="C25" s="19"/>
      <c r="D25" s="19"/>
      <c r="E25" s="19"/>
      <c r="F25" s="19"/>
      <c r="G25" s="19"/>
      <c r="H25" s="17"/>
      <c r="I25" s="17"/>
      <c r="J25" s="17"/>
      <c r="K25" s="18"/>
    </row>
    <row r="26" spans="1:13" ht="15.75" thickBot="1">
      <c r="A26" s="16"/>
      <c r="B26" s="24">
        <f t="shared" ref="B26:G26" si="4">SUM(B21:B24)</f>
        <v>14808462</v>
      </c>
      <c r="C26" s="24">
        <f t="shared" si="4"/>
        <v>5983771.7400000002</v>
      </c>
      <c r="D26" s="24">
        <f t="shared" si="4"/>
        <v>11537909.380000001</v>
      </c>
      <c r="E26" s="24">
        <f t="shared" si="4"/>
        <v>3392995.49</v>
      </c>
      <c r="F26" s="24">
        <f t="shared" si="4"/>
        <v>2863.34</v>
      </c>
      <c r="G26" s="24">
        <f t="shared" si="4"/>
        <v>35726001.950000003</v>
      </c>
      <c r="H26" s="45"/>
      <c r="I26" s="24">
        <f>SUM(I21:I24)</f>
        <v>24181425.57</v>
      </c>
      <c r="J26" s="24">
        <f>SUM(J21:J24)</f>
        <v>11533042.289999999</v>
      </c>
      <c r="K26" s="46">
        <f>SUM(K21:K24)</f>
        <v>35714467.859999999</v>
      </c>
      <c r="M26" s="8"/>
    </row>
    <row r="27" spans="1:13" ht="15.75" thickBot="1">
      <c r="A27" s="25"/>
      <c r="B27" s="26"/>
      <c r="C27" s="26"/>
      <c r="D27" s="26"/>
      <c r="E27" s="26"/>
      <c r="F27" s="26"/>
      <c r="G27" s="26"/>
      <c r="H27" s="26"/>
      <c r="I27" s="26"/>
      <c r="J27" s="26"/>
      <c r="K27" s="27"/>
    </row>
    <row r="28" spans="1:13" ht="15.75" thickBot="1"/>
    <row r="29" spans="1:13">
      <c r="A29" s="28" t="s">
        <v>111</v>
      </c>
      <c r="B29" s="29"/>
      <c r="C29" s="29"/>
      <c r="D29" s="29"/>
      <c r="E29" s="29"/>
      <c r="F29" s="29"/>
      <c r="G29" s="29"/>
      <c r="H29" s="29"/>
      <c r="I29" s="29"/>
      <c r="J29" s="29"/>
      <c r="K29" s="30"/>
    </row>
    <row r="30" spans="1:13">
      <c r="A30" s="31" t="s">
        <v>87</v>
      </c>
      <c r="B30" s="32"/>
      <c r="C30" s="32"/>
      <c r="D30" s="32"/>
      <c r="E30" s="32"/>
      <c r="F30" s="32"/>
      <c r="G30" s="32"/>
      <c r="H30" s="32"/>
      <c r="I30" s="32"/>
      <c r="J30" s="32"/>
      <c r="K30" s="33"/>
    </row>
    <row r="31" spans="1:13">
      <c r="A31" s="31">
        <v>408150</v>
      </c>
      <c r="B31" s="34">
        <f t="shared" ref="B31:F32" si="5">B19-B6</f>
        <v>456641.99000000022</v>
      </c>
      <c r="C31" s="34">
        <f t="shared" si="5"/>
        <v>-5419.9500000001863</v>
      </c>
      <c r="D31" s="34">
        <f t="shared" si="5"/>
        <v>0</v>
      </c>
      <c r="E31" s="34">
        <f t="shared" si="5"/>
        <v>0</v>
      </c>
      <c r="F31" s="89">
        <f t="shared" si="5"/>
        <v>0</v>
      </c>
      <c r="G31" s="34">
        <f>SUM(B31:F31)</f>
        <v>451222.04000000004</v>
      </c>
      <c r="H31" s="32"/>
      <c r="I31" s="34">
        <f>I19-I6</f>
        <v>296183</v>
      </c>
      <c r="J31" s="34">
        <f>J19-J6</f>
        <v>155040</v>
      </c>
      <c r="K31" s="35">
        <f>SUM(I31:J31)</f>
        <v>451223</v>
      </c>
    </row>
    <row r="32" spans="1:13">
      <c r="A32" s="31">
        <v>408180</v>
      </c>
      <c r="B32" s="9">
        <f t="shared" si="5"/>
        <v>387679.7200000002</v>
      </c>
      <c r="C32" s="9">
        <f t="shared" si="5"/>
        <v>0</v>
      </c>
      <c r="D32" s="9">
        <f t="shared" si="5"/>
        <v>0</v>
      </c>
      <c r="E32" s="9">
        <f t="shared" si="5"/>
        <v>0</v>
      </c>
      <c r="F32" s="9">
        <f t="shared" si="5"/>
        <v>0</v>
      </c>
      <c r="G32" s="9">
        <f>SUM(B32:F32)</f>
        <v>387679.7200000002</v>
      </c>
      <c r="H32" s="32"/>
      <c r="I32" s="34">
        <f>I20-I7</f>
        <v>254473</v>
      </c>
      <c r="J32" s="34">
        <f>J20-J7</f>
        <v>133206</v>
      </c>
      <c r="K32" s="35">
        <f>SUM(I32:J32)</f>
        <v>387679</v>
      </c>
    </row>
    <row r="33" spans="1:11">
      <c r="A33" s="31" t="s">
        <v>91</v>
      </c>
      <c r="B33" s="34">
        <f t="shared" ref="B33:G33" si="6">SUM(B31:B32)</f>
        <v>844321.71000000043</v>
      </c>
      <c r="C33" s="34">
        <f t="shared" si="6"/>
        <v>-5419.9500000001863</v>
      </c>
      <c r="D33" s="34">
        <f t="shared" si="6"/>
        <v>0</v>
      </c>
      <c r="E33" s="34">
        <f t="shared" si="6"/>
        <v>0</v>
      </c>
      <c r="F33" s="34">
        <f t="shared" si="6"/>
        <v>0</v>
      </c>
      <c r="G33" s="34">
        <f t="shared" si="6"/>
        <v>838901.76000000024</v>
      </c>
      <c r="H33" s="32"/>
      <c r="I33" s="42">
        <f>SUM(I31:I32)</f>
        <v>550656</v>
      </c>
      <c r="J33" s="42">
        <f>SUM(J31:J32)</f>
        <v>288246</v>
      </c>
      <c r="K33" s="47">
        <f>SUM(K31:K32)</f>
        <v>838902</v>
      </c>
    </row>
    <row r="34" spans="1:11">
      <c r="A34" s="31"/>
      <c r="B34" s="34"/>
      <c r="C34" s="34"/>
      <c r="D34" s="34"/>
      <c r="E34" s="34"/>
      <c r="F34" s="34"/>
      <c r="G34" s="34"/>
      <c r="H34" s="32"/>
      <c r="I34" s="32"/>
      <c r="J34" s="32"/>
      <c r="K34" s="33"/>
    </row>
    <row r="35" spans="1:11">
      <c r="A35" s="31" t="s">
        <v>89</v>
      </c>
      <c r="B35" s="34"/>
      <c r="C35" s="34"/>
      <c r="D35" s="34"/>
      <c r="E35" s="34"/>
      <c r="F35" s="34"/>
      <c r="G35" s="34"/>
      <c r="H35" s="32"/>
      <c r="I35" s="32"/>
      <c r="J35" s="32"/>
      <c r="K35" s="33"/>
    </row>
    <row r="36" spans="1:11">
      <c r="A36" s="31">
        <v>408170</v>
      </c>
      <c r="B36" s="9">
        <f>B24-B11</f>
        <v>1019523.120000001</v>
      </c>
      <c r="C36" s="9">
        <f>C24-C11</f>
        <v>0</v>
      </c>
      <c r="D36" s="9">
        <f>D24-D11</f>
        <v>0</v>
      </c>
      <c r="E36" s="9">
        <f>E24-E11</f>
        <v>0</v>
      </c>
      <c r="F36" s="9">
        <f>F24-F11</f>
        <v>0</v>
      </c>
      <c r="G36" s="9">
        <f>SUM(B36:F36)</f>
        <v>1019523.120000001</v>
      </c>
      <c r="H36" s="32"/>
      <c r="I36" s="10">
        <f>B36</f>
        <v>1019523.120000001</v>
      </c>
      <c r="J36" s="10">
        <f>C36</f>
        <v>0</v>
      </c>
      <c r="K36" s="36">
        <f>SUM(I36:J36)</f>
        <v>1019523.120000001</v>
      </c>
    </row>
    <row r="37" spans="1:11" ht="15.75" thickBot="1">
      <c r="A37" s="31"/>
      <c r="B37" s="34"/>
      <c r="C37" s="34"/>
      <c r="D37" s="34"/>
      <c r="E37" s="34"/>
      <c r="F37" s="34"/>
      <c r="G37" s="34"/>
      <c r="H37" s="32"/>
      <c r="I37" s="32"/>
      <c r="J37" s="32"/>
      <c r="K37" s="33"/>
    </row>
    <row r="38" spans="1:11" ht="16.5" thickTop="1" thickBot="1">
      <c r="A38" s="31"/>
      <c r="B38" s="11">
        <f t="shared" ref="B38:G38" si="7">SUM(B33:B36)</f>
        <v>1863844.8300000015</v>
      </c>
      <c r="C38" s="11">
        <f t="shared" si="7"/>
        <v>-5419.9500000001863</v>
      </c>
      <c r="D38" s="11">
        <f t="shared" si="7"/>
        <v>0</v>
      </c>
      <c r="E38" s="11">
        <f t="shared" si="7"/>
        <v>0</v>
      </c>
      <c r="F38" s="11">
        <f t="shared" si="7"/>
        <v>0</v>
      </c>
      <c r="G38" s="11">
        <f t="shared" si="7"/>
        <v>1858424.8800000013</v>
      </c>
      <c r="H38" s="48"/>
      <c r="I38" s="120">
        <f>SUM(I33:I36)</f>
        <v>1570179.120000001</v>
      </c>
      <c r="J38" s="11">
        <f>SUM(J33:J36)</f>
        <v>288246</v>
      </c>
      <c r="K38" s="49">
        <f>SUM(K33:K36)</f>
        <v>1858425.120000001</v>
      </c>
    </row>
    <row r="39" spans="1:11" ht="15.75" thickBot="1">
      <c r="A39" s="38"/>
      <c r="B39" s="39"/>
      <c r="C39" s="39"/>
      <c r="D39" s="39"/>
      <c r="E39" s="39"/>
      <c r="F39" s="39"/>
      <c r="G39" s="39"/>
      <c r="H39" s="39"/>
      <c r="I39" s="39"/>
      <c r="J39" s="39"/>
      <c r="K39" s="40"/>
    </row>
    <row r="42" spans="1:11" ht="30.75" hidden="1" thickBot="1">
      <c r="A42" s="12" t="s">
        <v>112</v>
      </c>
      <c r="B42" s="13"/>
      <c r="C42" s="13"/>
      <c r="D42" s="13"/>
      <c r="E42" s="13"/>
      <c r="F42" s="13"/>
      <c r="G42" s="13">
        <f>SUM(B42:F42)</f>
        <v>0</v>
      </c>
      <c r="H42" s="14"/>
      <c r="I42" s="14"/>
      <c r="J42" s="14"/>
      <c r="K42" s="15"/>
    </row>
    <row r="43" spans="1:11" hidden="1">
      <c r="A43" s="16"/>
      <c r="B43" s="17"/>
      <c r="C43" s="17"/>
      <c r="D43" s="17"/>
      <c r="E43" s="17"/>
      <c r="F43" s="17"/>
      <c r="G43" s="17"/>
      <c r="H43" s="17"/>
      <c r="I43" s="17"/>
      <c r="J43" s="17"/>
      <c r="K43" s="18"/>
    </row>
    <row r="44" spans="1:11" hidden="1">
      <c r="A44" s="16" t="s">
        <v>87</v>
      </c>
      <c r="B44" s="17"/>
      <c r="C44" s="17"/>
      <c r="D44" s="17"/>
      <c r="E44" s="17"/>
      <c r="F44" s="17"/>
      <c r="G44" s="17"/>
      <c r="H44" s="17"/>
      <c r="I44" s="17"/>
      <c r="J44" s="17"/>
      <c r="K44" s="18"/>
    </row>
    <row r="45" spans="1:11" hidden="1">
      <c r="A45" s="16">
        <v>408150</v>
      </c>
      <c r="B45" s="100">
        <f>(B6/B13)*B42</f>
        <v>0</v>
      </c>
      <c r="C45" s="100">
        <f t="shared" ref="C45:F45" si="8">(C6/C13)*C42</f>
        <v>0</v>
      </c>
      <c r="D45" s="100">
        <f t="shared" si="8"/>
        <v>0</v>
      </c>
      <c r="E45" s="100">
        <f t="shared" si="8"/>
        <v>0</v>
      </c>
      <c r="F45" s="100">
        <f t="shared" si="8"/>
        <v>0</v>
      </c>
      <c r="G45" s="100">
        <f>SUM(B45:F45)</f>
        <v>0</v>
      </c>
      <c r="H45" s="17"/>
      <c r="I45" s="20">
        <f>ROUND(G45*I2,0)</f>
        <v>0</v>
      </c>
      <c r="J45" s="20">
        <f>ROUND(G45*J2,0)</f>
        <v>0</v>
      </c>
      <c r="K45" s="21">
        <f>SUM(I45:J45)</f>
        <v>0</v>
      </c>
    </row>
    <row r="46" spans="1:11" hidden="1">
      <c r="A46" s="16">
        <v>408180</v>
      </c>
      <c r="B46" s="101">
        <f>(B7/B13)*B42</f>
        <v>0</v>
      </c>
      <c r="C46" s="101">
        <f t="shared" ref="C46:F46" si="9">(C7/C13)*C42</f>
        <v>0</v>
      </c>
      <c r="D46" s="101">
        <f t="shared" si="9"/>
        <v>0</v>
      </c>
      <c r="E46" s="101">
        <f t="shared" si="9"/>
        <v>0</v>
      </c>
      <c r="F46" s="101">
        <f t="shared" si="9"/>
        <v>0</v>
      </c>
      <c r="G46" s="101">
        <f>SUM(B46:F46)</f>
        <v>0</v>
      </c>
      <c r="H46" s="17"/>
      <c r="I46" s="20">
        <f>ROUND(G46*I2,0)</f>
        <v>0</v>
      </c>
      <c r="J46" s="20">
        <f>ROUND(G46*J2,0)</f>
        <v>0</v>
      </c>
      <c r="K46" s="21">
        <f>SUM(I46:J46)</f>
        <v>0</v>
      </c>
    </row>
    <row r="47" spans="1:11" hidden="1">
      <c r="A47" s="16" t="s">
        <v>91</v>
      </c>
      <c r="B47" s="100">
        <f t="shared" ref="B47:G47" si="10">SUM(B45:B46)</f>
        <v>0</v>
      </c>
      <c r="C47" s="100">
        <f t="shared" si="10"/>
        <v>0</v>
      </c>
      <c r="D47" s="100">
        <f t="shared" si="10"/>
        <v>0</v>
      </c>
      <c r="E47" s="100">
        <f t="shared" si="10"/>
        <v>0</v>
      </c>
      <c r="F47" s="100">
        <f t="shared" si="10"/>
        <v>0</v>
      </c>
      <c r="G47" s="100">
        <f t="shared" si="10"/>
        <v>0</v>
      </c>
      <c r="H47" s="17"/>
      <c r="I47" s="43">
        <f>SUM(I45:I46)</f>
        <v>0</v>
      </c>
      <c r="J47" s="43">
        <f>SUM(J45:J46)</f>
        <v>0</v>
      </c>
      <c r="K47" s="44">
        <f>SUM(K45:K46)</f>
        <v>0</v>
      </c>
    </row>
    <row r="48" spans="1:11" hidden="1">
      <c r="A48" s="16"/>
      <c r="B48" s="100"/>
      <c r="C48" s="100"/>
      <c r="D48" s="100"/>
      <c r="E48" s="100"/>
      <c r="F48" s="100"/>
      <c r="G48" s="100"/>
      <c r="H48" s="17"/>
      <c r="I48" s="17"/>
      <c r="J48" s="17"/>
      <c r="K48" s="18"/>
    </row>
    <row r="49" spans="1:13" hidden="1">
      <c r="A49" s="16" t="s">
        <v>89</v>
      </c>
      <c r="B49" s="100"/>
      <c r="C49" s="100"/>
      <c r="D49" s="100"/>
      <c r="E49" s="100"/>
      <c r="F49" s="100"/>
      <c r="G49" s="100"/>
      <c r="H49" s="17"/>
      <c r="I49" s="17"/>
      <c r="J49" s="17"/>
      <c r="K49" s="18"/>
    </row>
    <row r="50" spans="1:13" hidden="1">
      <c r="A50" s="16">
        <v>408170</v>
      </c>
      <c r="B50" s="101">
        <f>(B11/B13)*B42</f>
        <v>0</v>
      </c>
      <c r="C50" s="101">
        <f t="shared" ref="C50:F50" si="11">(C11/C13)*C42</f>
        <v>0</v>
      </c>
      <c r="D50" s="101">
        <f t="shared" si="11"/>
        <v>0</v>
      </c>
      <c r="E50" s="101">
        <f t="shared" si="11"/>
        <v>0</v>
      </c>
      <c r="F50" s="101">
        <f t="shared" si="11"/>
        <v>0</v>
      </c>
      <c r="G50" s="101">
        <f>SUM(B50:F50)</f>
        <v>0</v>
      </c>
      <c r="H50" s="17"/>
      <c r="I50" s="22">
        <f>B50</f>
        <v>0</v>
      </c>
      <c r="J50" s="22">
        <f>C50</f>
        <v>0</v>
      </c>
      <c r="K50" s="23">
        <f>SUM(I50:J50)</f>
        <v>0</v>
      </c>
    </row>
    <row r="51" spans="1:13" hidden="1">
      <c r="A51" s="16"/>
      <c r="B51" s="19"/>
      <c r="C51" s="19"/>
      <c r="D51" s="19"/>
      <c r="E51" s="19"/>
      <c r="F51" s="19"/>
      <c r="G51" s="19"/>
      <c r="H51" s="17"/>
      <c r="I51" s="17"/>
      <c r="J51" s="17"/>
      <c r="K51" s="18"/>
    </row>
    <row r="52" spans="1:13" ht="15.75" hidden="1" thickBot="1">
      <c r="A52" s="16"/>
      <c r="B52" s="24">
        <f t="shared" ref="B52:G52" si="12">SUM(B47:B50)</f>
        <v>0</v>
      </c>
      <c r="C52" s="24">
        <f t="shared" si="12"/>
        <v>0</v>
      </c>
      <c r="D52" s="24">
        <f t="shared" si="12"/>
        <v>0</v>
      </c>
      <c r="E52" s="24">
        <f t="shared" si="12"/>
        <v>0</v>
      </c>
      <c r="F52" s="24">
        <f t="shared" si="12"/>
        <v>0</v>
      </c>
      <c r="G52" s="24">
        <f t="shared" si="12"/>
        <v>0</v>
      </c>
      <c r="H52" s="45"/>
      <c r="I52" s="24">
        <f>SUM(I47:I50)</f>
        <v>0</v>
      </c>
      <c r="J52" s="24">
        <f>SUM(J47:J50)</f>
        <v>0</v>
      </c>
      <c r="K52" s="46">
        <f>SUM(K47:K50)</f>
        <v>0</v>
      </c>
      <c r="M52" s="8"/>
    </row>
    <row r="53" spans="1:13" ht="15.75" hidden="1" thickBot="1">
      <c r="A53" s="25"/>
      <c r="B53" s="26"/>
      <c r="C53" s="26"/>
      <c r="D53" s="26"/>
      <c r="E53" s="26"/>
      <c r="F53" s="26"/>
      <c r="G53" s="26"/>
      <c r="H53" s="26"/>
      <c r="I53" s="26"/>
      <c r="J53" s="26"/>
      <c r="K53" s="27"/>
    </row>
    <row r="54" spans="1:13" ht="15.75" hidden="1" thickBot="1"/>
    <row r="55" spans="1:13" hidden="1">
      <c r="A55" s="28" t="s">
        <v>113</v>
      </c>
      <c r="B55" s="29"/>
      <c r="C55" s="29"/>
      <c r="D55" s="29"/>
      <c r="E55" s="29"/>
      <c r="F55" s="29"/>
      <c r="G55" s="29"/>
      <c r="H55" s="29"/>
      <c r="I55" s="29"/>
      <c r="J55" s="29"/>
      <c r="K55" s="30"/>
    </row>
    <row r="56" spans="1:13" hidden="1">
      <c r="A56" s="31" t="s">
        <v>87</v>
      </c>
      <c r="B56" s="32"/>
      <c r="C56" s="32"/>
      <c r="D56" s="32"/>
      <c r="E56" s="32"/>
      <c r="F56" s="32"/>
      <c r="G56" s="32"/>
      <c r="H56" s="32"/>
      <c r="I56" s="32"/>
      <c r="J56" s="32"/>
      <c r="K56" s="33"/>
    </row>
    <row r="57" spans="1:13" hidden="1">
      <c r="A57" s="31">
        <v>408150</v>
      </c>
      <c r="B57" s="34">
        <f>B45-B19</f>
        <v>-3628072.95</v>
      </c>
      <c r="C57" s="34">
        <f t="shared" ref="C57:F57" si="13">C45-C19</f>
        <v>-1302066.1299999999</v>
      </c>
      <c r="D57" s="34">
        <f t="shared" si="13"/>
        <v>-9749570.3800000008</v>
      </c>
      <c r="E57" s="34">
        <f t="shared" si="13"/>
        <v>-3380089.5500000003</v>
      </c>
      <c r="F57" s="102">
        <f t="shared" si="13"/>
        <v>-2863.34</v>
      </c>
      <c r="G57" s="34">
        <f>SUM(B57:F57)</f>
        <v>-18062662.350000001</v>
      </c>
      <c r="H57" s="32"/>
      <c r="I57" s="34">
        <f>G57*I2</f>
        <v>-11856331.566540001</v>
      </c>
      <c r="J57" s="34">
        <f>G57*J2</f>
        <v>-6206330.7834600005</v>
      </c>
      <c r="K57" s="35">
        <f>SUM(I57:J57)</f>
        <v>-18062662.350000001</v>
      </c>
    </row>
    <row r="58" spans="1:13" hidden="1">
      <c r="A58" s="31">
        <v>408180</v>
      </c>
      <c r="B58" s="9">
        <f>B46-B20</f>
        <v>-3080160.48</v>
      </c>
      <c r="C58" s="9">
        <f t="shared" ref="C58:F58" si="14">C46-C20</f>
        <v>-1566547.3199999998</v>
      </c>
      <c r="D58" s="9">
        <f t="shared" si="14"/>
        <v>-1776805</v>
      </c>
      <c r="E58" s="9">
        <f t="shared" si="14"/>
        <v>-12905.94</v>
      </c>
      <c r="F58" s="9">
        <f t="shared" si="14"/>
        <v>0</v>
      </c>
      <c r="G58" s="9">
        <f>SUM(B58:F58)</f>
        <v>-6436418.7400000002</v>
      </c>
      <c r="H58" s="32"/>
      <c r="I58" s="34">
        <f>G58*I2</f>
        <v>-4224865.2609360004</v>
      </c>
      <c r="J58" s="34">
        <f>G58*J2</f>
        <v>-2211553.4790640003</v>
      </c>
      <c r="K58" s="35">
        <f>SUM(I58:J58)</f>
        <v>-6436418.7400000002</v>
      </c>
    </row>
    <row r="59" spans="1:13" hidden="1">
      <c r="A59" s="31" t="s">
        <v>91</v>
      </c>
      <c r="B59" s="34">
        <f t="shared" ref="B59:G59" si="15">SUM(B57:B58)</f>
        <v>-6708233.4299999997</v>
      </c>
      <c r="C59" s="34">
        <f t="shared" si="15"/>
        <v>-2868613.4499999997</v>
      </c>
      <c r="D59" s="34">
        <f t="shared" si="15"/>
        <v>-11526375.380000001</v>
      </c>
      <c r="E59" s="34">
        <f t="shared" si="15"/>
        <v>-3392995.49</v>
      </c>
      <c r="F59" s="34">
        <f t="shared" si="15"/>
        <v>-2863.34</v>
      </c>
      <c r="G59" s="34">
        <f t="shared" si="15"/>
        <v>-24499081.090000004</v>
      </c>
      <c r="H59" s="32"/>
      <c r="I59" s="42">
        <f>SUM(I57:I58)</f>
        <v>-16081196.827476002</v>
      </c>
      <c r="J59" s="42">
        <f>SUM(J57:J58)</f>
        <v>-8417884.2625240013</v>
      </c>
      <c r="K59" s="47">
        <f>SUM(K57:K58)</f>
        <v>-24499081.090000004</v>
      </c>
    </row>
    <row r="60" spans="1:13" hidden="1">
      <c r="A60" s="31"/>
      <c r="B60" s="34"/>
      <c r="C60" s="34"/>
      <c r="D60" s="34"/>
      <c r="E60" s="34"/>
      <c r="F60" s="34"/>
      <c r="G60" s="34"/>
      <c r="H60" s="32"/>
      <c r="I60" s="32"/>
      <c r="J60" s="32"/>
      <c r="K60" s="33"/>
    </row>
    <row r="61" spans="1:13" hidden="1">
      <c r="A61" s="31" t="s">
        <v>89</v>
      </c>
      <c r="B61" s="34"/>
      <c r="C61" s="34"/>
      <c r="D61" s="34"/>
      <c r="E61" s="34"/>
      <c r="F61" s="34"/>
      <c r="G61" s="34"/>
      <c r="H61" s="32"/>
      <c r="I61" s="32"/>
      <c r="J61" s="32"/>
      <c r="K61" s="33"/>
    </row>
    <row r="62" spans="1:13" hidden="1">
      <c r="A62" s="31">
        <v>408170</v>
      </c>
      <c r="B62" s="9">
        <f>B50-B24</f>
        <v>-8100228.5700000003</v>
      </c>
      <c r="C62" s="9">
        <f t="shared" ref="C62:F62" si="16">C50-C24</f>
        <v>-3115158.29</v>
      </c>
      <c r="D62" s="9">
        <f t="shared" si="16"/>
        <v>-11534</v>
      </c>
      <c r="E62" s="9">
        <f t="shared" si="16"/>
        <v>0</v>
      </c>
      <c r="F62" s="9">
        <f t="shared" si="16"/>
        <v>0</v>
      </c>
      <c r="G62" s="9">
        <f>SUM(B62:F62)</f>
        <v>-11226920.859999999</v>
      </c>
      <c r="H62" s="32"/>
      <c r="I62" s="10">
        <f>B62</f>
        <v>-8100228.5700000003</v>
      </c>
      <c r="J62" s="10">
        <f>C62</f>
        <v>-3115158.29</v>
      </c>
      <c r="K62" s="36">
        <f>SUM(I62:J62)</f>
        <v>-11215386.859999999</v>
      </c>
    </row>
    <row r="63" spans="1:13" ht="15.75" hidden="1" thickBot="1">
      <c r="A63" s="31"/>
      <c r="B63" s="34"/>
      <c r="C63" s="34"/>
      <c r="D63" s="34"/>
      <c r="E63" s="34"/>
      <c r="F63" s="34"/>
      <c r="G63" s="34"/>
      <c r="H63" s="32"/>
      <c r="I63" s="32"/>
      <c r="J63" s="32"/>
      <c r="K63" s="33"/>
    </row>
    <row r="64" spans="1:13" ht="16.5" hidden="1" thickTop="1" thickBot="1">
      <c r="A64" s="31"/>
      <c r="B64" s="11">
        <f t="shared" ref="B64:G64" si="17">SUM(B59:B62)</f>
        <v>-14808462</v>
      </c>
      <c r="C64" s="11">
        <f t="shared" si="17"/>
        <v>-5983771.7400000002</v>
      </c>
      <c r="D64" s="11">
        <f t="shared" si="17"/>
        <v>-11537909.380000001</v>
      </c>
      <c r="E64" s="11">
        <f t="shared" si="17"/>
        <v>-3392995.49</v>
      </c>
      <c r="F64" s="11">
        <f t="shared" si="17"/>
        <v>-2863.34</v>
      </c>
      <c r="G64" s="11">
        <f t="shared" si="17"/>
        <v>-35726001.950000003</v>
      </c>
      <c r="H64" s="48"/>
      <c r="I64" s="37">
        <f>SUM(I59:I62)</f>
        <v>-24181425.397476003</v>
      </c>
      <c r="J64" s="11">
        <f>SUM(J59:J62)</f>
        <v>-11533042.552524</v>
      </c>
      <c r="K64" s="49">
        <f>SUM(K59:K62)</f>
        <v>-35714467.950000003</v>
      </c>
    </row>
    <row r="65" spans="1:11" ht="15.75" hidden="1" thickBot="1">
      <c r="A65" s="38"/>
      <c r="B65" s="39"/>
      <c r="C65" s="39"/>
      <c r="D65" s="39"/>
      <c r="E65" s="39"/>
      <c r="F65" s="39"/>
      <c r="G65" s="39"/>
      <c r="H65" s="39"/>
      <c r="I65" s="39"/>
      <c r="J65" s="39"/>
      <c r="K65" s="40"/>
    </row>
  </sheetData>
  <mergeCells count="2">
    <mergeCell ref="B1:G1"/>
    <mergeCell ref="I1:K1"/>
  </mergeCells>
  <pageMargins left="0.7" right="0.7" top="0.75" bottom="0.75" header="0.3" footer="0.3"/>
  <pageSetup scale="91" orientation="landscape" r:id="rId1"/>
  <headerFooter>
    <oddHeader>&amp;RAdjustment No. __2.02__
Workpaper Ref. &amp;A</oddHeader>
    <oddFooter>&amp;L&amp;F     Page &amp;P&amp;RPrep by: ____________   
          Date:  &amp;D           Mgr. Review:__________</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4"/>
  <sheetViews>
    <sheetView topLeftCell="A13" workbookViewId="0">
      <selection activeCell="L39" sqref="L39"/>
    </sheetView>
  </sheetViews>
  <sheetFormatPr defaultColWidth="9.140625" defaultRowHeight="15"/>
  <cols>
    <col min="1" max="1" width="17.140625" style="50" customWidth="1"/>
    <col min="2" max="5" width="13.28515625" style="51" bestFit="1" customWidth="1"/>
    <col min="6" max="6" width="9.5703125" style="51" bestFit="1" customWidth="1"/>
    <col min="7" max="7" width="11.5703125" style="51" bestFit="1" customWidth="1"/>
    <col min="8" max="8" width="4.28515625" style="51" customWidth="1"/>
    <col min="9" max="9" width="15.5703125" style="51" customWidth="1"/>
    <col min="10" max="10" width="17" style="51" customWidth="1"/>
    <col min="11" max="11" width="11.28515625" style="51" bestFit="1" customWidth="1"/>
    <col min="12" max="12" width="11.5703125" style="51" bestFit="1" customWidth="1"/>
    <col min="13" max="16384" width="9.140625" style="51"/>
  </cols>
  <sheetData>
    <row r="1" spans="1:12" ht="15.75" thickBot="1"/>
    <row r="2" spans="1:12" ht="15.75" thickBot="1">
      <c r="B2" s="108" t="s">
        <v>92</v>
      </c>
      <c r="C2" s="109"/>
      <c r="D2" s="109"/>
      <c r="E2" s="109"/>
      <c r="F2" s="109"/>
      <c r="G2" s="110"/>
      <c r="I2" s="108" t="s">
        <v>79</v>
      </c>
      <c r="J2" s="109"/>
      <c r="K2" s="109"/>
      <c r="L2" s="110"/>
    </row>
    <row r="3" spans="1:12">
      <c r="B3" s="3"/>
      <c r="C3" s="3"/>
      <c r="D3" s="3"/>
      <c r="E3" s="3"/>
      <c r="F3" s="3"/>
      <c r="G3" s="3"/>
      <c r="I3" s="78"/>
      <c r="J3" s="78"/>
      <c r="K3" s="78"/>
    </row>
    <row r="4" spans="1:12" s="5" customFormat="1">
      <c r="B4" s="5" t="s">
        <v>80</v>
      </c>
      <c r="C4" s="5" t="s">
        <v>81</v>
      </c>
      <c r="D4" s="5" t="s">
        <v>82</v>
      </c>
      <c r="E4" s="5" t="s">
        <v>83</v>
      </c>
      <c r="F4" s="5" t="s">
        <v>84</v>
      </c>
      <c r="G4" s="5" t="s">
        <v>85</v>
      </c>
      <c r="I4" s="5" t="s">
        <v>80</v>
      </c>
      <c r="J4" s="5" t="s">
        <v>81</v>
      </c>
      <c r="K4" s="5" t="s">
        <v>83</v>
      </c>
      <c r="L4" s="5" t="s">
        <v>85</v>
      </c>
    </row>
    <row r="5" spans="1:12" s="5" customFormat="1">
      <c r="A5" s="5" t="s">
        <v>86</v>
      </c>
    </row>
    <row r="6" spans="1:12">
      <c r="A6" s="6" t="s">
        <v>93</v>
      </c>
    </row>
    <row r="7" spans="1:12">
      <c r="A7" s="50">
        <v>408190</v>
      </c>
      <c r="B7" s="79">
        <f>'GL Export'!L9</f>
        <v>520576.29000000004</v>
      </c>
      <c r="C7" s="79"/>
      <c r="D7" s="79"/>
      <c r="E7" s="79"/>
      <c r="F7" s="79"/>
      <c r="G7" s="52">
        <f>SUM(B7:F7)</f>
        <v>520576.29000000004</v>
      </c>
      <c r="H7" s="54"/>
      <c r="I7" s="52">
        <f>ROUND($G$7*I16,0)</f>
        <v>323030</v>
      </c>
      <c r="J7" s="52">
        <f>ROUND($G$7*J16,0)</f>
        <v>147311</v>
      </c>
      <c r="K7" s="52">
        <f>ROUND($G$7*K16,0)</f>
        <v>50236</v>
      </c>
      <c r="L7" s="52">
        <f>SUM(I7:K7)</f>
        <v>520577</v>
      </c>
    </row>
    <row r="8" spans="1:12">
      <c r="B8" s="79"/>
      <c r="C8" s="79"/>
      <c r="D8" s="79"/>
      <c r="E8" s="79"/>
      <c r="F8" s="79"/>
    </row>
    <row r="9" spans="1:12">
      <c r="A9" s="6" t="s">
        <v>89</v>
      </c>
      <c r="B9" s="79"/>
      <c r="C9" s="79"/>
      <c r="D9" s="79"/>
      <c r="E9" s="79"/>
      <c r="F9" s="79"/>
    </row>
    <row r="10" spans="1:12">
      <c r="A10" s="50">
        <v>408170</v>
      </c>
      <c r="B10" s="80">
        <f>'GL Export'!L7</f>
        <v>2844900.58</v>
      </c>
      <c r="C10" s="80">
        <f>'GL Export'!J7</f>
        <v>1655639</v>
      </c>
      <c r="D10" s="80"/>
      <c r="E10" s="80">
        <f>'GL Export'!K7</f>
        <v>4318909.7</v>
      </c>
      <c r="F10" s="80"/>
      <c r="G10" s="53">
        <f>SUM(B10:F10)</f>
        <v>8819449.2800000012</v>
      </c>
      <c r="H10" s="70"/>
      <c r="I10" s="53">
        <f>B10</f>
        <v>2844900.58</v>
      </c>
      <c r="J10" s="53">
        <f>C10</f>
        <v>1655639</v>
      </c>
      <c r="K10" s="53">
        <f>E10</f>
        <v>4318909.7</v>
      </c>
      <c r="L10" s="53">
        <f>SUM(I10:K10)</f>
        <v>8819449.2800000012</v>
      </c>
    </row>
    <row r="11" spans="1:12">
      <c r="B11" s="79"/>
      <c r="C11" s="79"/>
      <c r="D11" s="79"/>
      <c r="E11" s="79"/>
      <c r="F11" s="79"/>
      <c r="H11" s="70"/>
    </row>
    <row r="12" spans="1:12" ht="15.75" thickBot="1">
      <c r="A12" s="6" t="s">
        <v>86</v>
      </c>
      <c r="B12" s="77">
        <f>SUM(B7:B10)</f>
        <v>3365476.87</v>
      </c>
      <c r="C12" s="77">
        <f t="shared" ref="C12:L12" si="0">SUM(C7:C10)</f>
        <v>1655639</v>
      </c>
      <c r="D12" s="77">
        <f t="shared" si="0"/>
        <v>0</v>
      </c>
      <c r="E12" s="77">
        <f t="shared" si="0"/>
        <v>4318909.7</v>
      </c>
      <c r="F12" s="77">
        <f t="shared" si="0"/>
        <v>0</v>
      </c>
      <c r="G12" s="117">
        <f t="shared" si="0"/>
        <v>9340025.5700000003</v>
      </c>
      <c r="H12" s="86"/>
      <c r="I12" s="77">
        <f t="shared" si="0"/>
        <v>3167930.58</v>
      </c>
      <c r="J12" s="77">
        <f t="shared" si="0"/>
        <v>1802950</v>
      </c>
      <c r="K12" s="77">
        <f t="shared" si="0"/>
        <v>4369145.7</v>
      </c>
      <c r="L12" s="77">
        <f t="shared" si="0"/>
        <v>9340026.2800000012</v>
      </c>
    </row>
    <row r="13" spans="1:12">
      <c r="H13" s="70"/>
    </row>
    <row r="14" spans="1:12">
      <c r="H14" s="54"/>
      <c r="I14" s="88" t="s">
        <v>94</v>
      </c>
    </row>
    <row r="15" spans="1:12">
      <c r="I15" s="5" t="s">
        <v>80</v>
      </c>
      <c r="J15" s="5" t="s">
        <v>81</v>
      </c>
      <c r="K15" s="5" t="s">
        <v>83</v>
      </c>
    </row>
    <row r="16" spans="1:12">
      <c r="I16" s="90">
        <f>68.68%*0.9035</f>
        <v>0.62052380000000007</v>
      </c>
      <c r="J16" s="90">
        <f>31.32%*0.9035</f>
        <v>0.28297619999999996</v>
      </c>
      <c r="K16" s="90">
        <f>0.0965</f>
        <v>9.6500000000000002E-2</v>
      </c>
    </row>
    <row r="17" spans="1:12" ht="15.75" thickBot="1">
      <c r="I17" s="78"/>
      <c r="J17" s="78"/>
      <c r="K17" s="78"/>
    </row>
    <row r="18" spans="1:12" ht="30.75" thickBot="1">
      <c r="A18" s="12" t="s">
        <v>90</v>
      </c>
      <c r="B18" s="81">
        <f>B26</f>
        <v>3843996</v>
      </c>
      <c r="C18" s="81">
        <f t="shared" ref="C18:F18" si="1">C26</f>
        <v>1655639</v>
      </c>
      <c r="D18" s="81">
        <f t="shared" si="1"/>
        <v>0</v>
      </c>
      <c r="E18" s="81">
        <f t="shared" si="1"/>
        <v>4318909.7</v>
      </c>
      <c r="F18" s="81">
        <f t="shared" si="1"/>
        <v>0</v>
      </c>
      <c r="G18" s="119">
        <f>SUM(B18:F18)</f>
        <v>9818544.6999999993</v>
      </c>
      <c r="H18" s="55"/>
      <c r="I18" s="55"/>
      <c r="J18" s="55"/>
      <c r="K18" s="55"/>
      <c r="L18" s="56"/>
    </row>
    <row r="19" spans="1:12">
      <c r="A19" s="57"/>
      <c r="B19" s="58"/>
      <c r="C19" s="58"/>
      <c r="D19" s="58"/>
      <c r="E19" s="58"/>
      <c r="F19" s="58"/>
      <c r="G19" s="58"/>
      <c r="H19" s="58"/>
      <c r="I19" s="58"/>
      <c r="J19" s="58"/>
      <c r="K19" s="58"/>
      <c r="L19" s="59"/>
    </row>
    <row r="20" spans="1:12">
      <c r="A20" s="57" t="s">
        <v>95</v>
      </c>
      <c r="B20" s="58"/>
      <c r="C20" s="58"/>
      <c r="D20" s="58"/>
      <c r="E20" s="58"/>
      <c r="F20" s="58"/>
      <c r="G20" s="58"/>
      <c r="H20" s="58"/>
      <c r="I20" s="58"/>
      <c r="J20" s="58"/>
      <c r="K20" s="58"/>
      <c r="L20" s="59"/>
    </row>
    <row r="21" spans="1:12">
      <c r="A21" s="57">
        <v>408190</v>
      </c>
      <c r="B21" s="82">
        <f>'GL Export'!L19</f>
        <v>481885</v>
      </c>
      <c r="C21" s="82"/>
      <c r="D21" s="82"/>
      <c r="E21" s="82"/>
      <c r="F21" s="82"/>
      <c r="G21" s="82">
        <f>SUM(B21:F21)</f>
        <v>481885</v>
      </c>
      <c r="H21" s="58"/>
      <c r="I21" s="60">
        <f>ROUND($G$21*I16,0)</f>
        <v>299021</v>
      </c>
      <c r="J21" s="60">
        <f>ROUND($G$21*J16,0)</f>
        <v>136362</v>
      </c>
      <c r="K21" s="60">
        <f>ROUND($G$21*K16,0)</f>
        <v>46502</v>
      </c>
      <c r="L21" s="61">
        <f>SUM(I21:K21)</f>
        <v>481885</v>
      </c>
    </row>
    <row r="22" spans="1:12">
      <c r="A22" s="57"/>
      <c r="B22" s="82"/>
      <c r="C22" s="82"/>
      <c r="D22" s="82"/>
      <c r="E22" s="82"/>
      <c r="F22" s="82"/>
      <c r="G22" s="82"/>
      <c r="H22" s="58"/>
      <c r="I22" s="58"/>
      <c r="J22" s="58"/>
      <c r="K22" s="58"/>
      <c r="L22" s="59"/>
    </row>
    <row r="23" spans="1:12">
      <c r="A23" s="57" t="s">
        <v>89</v>
      </c>
      <c r="B23" s="82"/>
      <c r="C23" s="82"/>
      <c r="D23" s="82"/>
      <c r="E23" s="82"/>
      <c r="F23" s="82"/>
      <c r="G23" s="82"/>
      <c r="H23" s="58"/>
      <c r="I23" s="58"/>
      <c r="J23" s="58"/>
      <c r="K23" s="58"/>
      <c r="L23" s="59"/>
    </row>
    <row r="24" spans="1:12">
      <c r="A24" s="57">
        <v>408170</v>
      </c>
      <c r="B24" s="83">
        <f>'GL Export'!L17</f>
        <v>3362111</v>
      </c>
      <c r="C24" s="83">
        <f>'GL Export'!J17</f>
        <v>1655639</v>
      </c>
      <c r="D24" s="83"/>
      <c r="E24" s="83">
        <f>'GL Export'!K17</f>
        <v>4318909.7</v>
      </c>
      <c r="F24" s="83"/>
      <c r="G24" s="83">
        <f>SUM(B24:F24)</f>
        <v>9336659.6999999993</v>
      </c>
      <c r="H24" s="58"/>
      <c r="I24" s="62">
        <f>B24</f>
        <v>3362111</v>
      </c>
      <c r="J24" s="62">
        <f>C24</f>
        <v>1655639</v>
      </c>
      <c r="K24" s="62">
        <f>E24</f>
        <v>4318909.7</v>
      </c>
      <c r="L24" s="63">
        <f>SUM(I24:K24)</f>
        <v>9336659.6999999993</v>
      </c>
    </row>
    <row r="25" spans="1:12">
      <c r="A25" s="57"/>
      <c r="B25" s="82"/>
      <c r="C25" s="82"/>
      <c r="D25" s="82"/>
      <c r="E25" s="82"/>
      <c r="F25" s="82"/>
      <c r="G25" s="82"/>
      <c r="H25" s="58"/>
      <c r="I25" s="58"/>
      <c r="J25" s="58"/>
      <c r="K25" s="58"/>
      <c r="L25" s="59"/>
    </row>
    <row r="26" spans="1:12" ht="15.75" thickBot="1">
      <c r="A26" s="64"/>
      <c r="B26" s="84">
        <f>SUM(B21:B24)</f>
        <v>3843996</v>
      </c>
      <c r="C26" s="84">
        <f t="shared" ref="C26:L26" si="2">SUM(C21:C24)</f>
        <v>1655639</v>
      </c>
      <c r="D26" s="84">
        <f t="shared" si="2"/>
        <v>0</v>
      </c>
      <c r="E26" s="84">
        <f t="shared" si="2"/>
        <v>4318909.7</v>
      </c>
      <c r="F26" s="84">
        <f t="shared" si="2"/>
        <v>0</v>
      </c>
      <c r="G26" s="84">
        <f t="shared" si="2"/>
        <v>9818544.6999999993</v>
      </c>
      <c r="H26" s="82"/>
      <c r="I26" s="84">
        <f t="shared" si="2"/>
        <v>3661132</v>
      </c>
      <c r="J26" s="84">
        <f t="shared" si="2"/>
        <v>1792001</v>
      </c>
      <c r="K26" s="84">
        <f t="shared" si="2"/>
        <v>4365411.7</v>
      </c>
      <c r="L26" s="85">
        <f t="shared" si="2"/>
        <v>9818544.6999999993</v>
      </c>
    </row>
    <row r="27" spans="1:12" ht="15.75" thickBot="1">
      <c r="A27" s="64"/>
      <c r="B27" s="65"/>
      <c r="C27" s="65"/>
      <c r="D27" s="65"/>
      <c r="E27" s="65"/>
      <c r="F27" s="65"/>
      <c r="G27" s="65"/>
      <c r="H27" s="65"/>
      <c r="I27" s="65"/>
      <c r="J27" s="65"/>
      <c r="K27" s="65"/>
      <c r="L27" s="66"/>
    </row>
    <row r="28" spans="1:12" ht="15.75" thickBot="1"/>
    <row r="29" spans="1:12">
      <c r="A29" s="28" t="s">
        <v>111</v>
      </c>
      <c r="B29" s="67"/>
      <c r="C29" s="67"/>
      <c r="D29" s="67"/>
      <c r="E29" s="67"/>
      <c r="F29" s="67"/>
      <c r="G29" s="67"/>
      <c r="H29" s="67"/>
      <c r="I29" s="67"/>
      <c r="J29" s="67"/>
      <c r="K29" s="67"/>
      <c r="L29" s="68"/>
    </row>
    <row r="30" spans="1:12">
      <c r="A30" s="69" t="s">
        <v>95</v>
      </c>
      <c r="B30" s="70"/>
      <c r="C30" s="70"/>
      <c r="D30" s="70"/>
      <c r="E30" s="70"/>
      <c r="F30" s="70"/>
      <c r="G30" s="70"/>
      <c r="H30" s="70"/>
      <c r="I30" s="70"/>
      <c r="J30" s="70"/>
      <c r="K30" s="70"/>
      <c r="L30" s="71"/>
    </row>
    <row r="31" spans="1:12">
      <c r="A31" s="69">
        <v>408190</v>
      </c>
      <c r="B31" s="86">
        <f>B21-B7</f>
        <v>-38691.290000000037</v>
      </c>
      <c r="C31" s="86">
        <f>C21-C7</f>
        <v>0</v>
      </c>
      <c r="D31" s="86">
        <f>D21-D7</f>
        <v>0</v>
      </c>
      <c r="E31" s="86">
        <f>E21-E7</f>
        <v>0</v>
      </c>
      <c r="F31" s="86">
        <f>F21-F7</f>
        <v>0</v>
      </c>
      <c r="G31" s="86">
        <f>SUM(B31:F31)</f>
        <v>-38691.290000000037</v>
      </c>
      <c r="H31" s="70"/>
      <c r="I31" s="86">
        <f>I21-I7</f>
        <v>-24009</v>
      </c>
      <c r="J31" s="86">
        <f>J21-J7</f>
        <v>-10949</v>
      </c>
      <c r="K31" s="86">
        <f>K21-K7</f>
        <v>-3734</v>
      </c>
      <c r="L31" s="72">
        <f>SUM(I31:K31)</f>
        <v>-38692</v>
      </c>
    </row>
    <row r="32" spans="1:12">
      <c r="A32" s="69"/>
      <c r="B32" s="86"/>
      <c r="C32" s="86"/>
      <c r="D32" s="86"/>
      <c r="E32" s="86"/>
      <c r="F32" s="86"/>
      <c r="G32" s="86"/>
      <c r="H32" s="70"/>
      <c r="I32" s="70"/>
      <c r="J32" s="70"/>
      <c r="K32" s="70"/>
      <c r="L32" s="71"/>
    </row>
    <row r="33" spans="1:12">
      <c r="A33" s="69" t="s">
        <v>89</v>
      </c>
      <c r="B33" s="86"/>
      <c r="C33" s="86"/>
      <c r="D33" s="86"/>
      <c r="E33" s="86"/>
      <c r="F33" s="86"/>
      <c r="G33" s="86"/>
      <c r="H33" s="70"/>
      <c r="I33" s="70"/>
      <c r="J33" s="70"/>
      <c r="K33" s="70"/>
      <c r="L33" s="71"/>
    </row>
    <row r="34" spans="1:12">
      <c r="A34" s="69">
        <v>408170</v>
      </c>
      <c r="B34" s="80">
        <f>B24-B10</f>
        <v>517210.41999999993</v>
      </c>
      <c r="C34" s="80">
        <f>C24-C10</f>
        <v>0</v>
      </c>
      <c r="D34" s="80">
        <f>D24-D10</f>
        <v>0</v>
      </c>
      <c r="E34" s="80">
        <f>E24-E10</f>
        <v>0</v>
      </c>
      <c r="F34" s="80">
        <f>F24-F10</f>
        <v>0</v>
      </c>
      <c r="G34" s="80">
        <f>SUM(B34:F34)</f>
        <v>517210.41999999993</v>
      </c>
      <c r="H34" s="70"/>
      <c r="I34" s="53">
        <f>I24-I10</f>
        <v>517210.41999999993</v>
      </c>
      <c r="J34" s="53">
        <f>J24-J10</f>
        <v>0</v>
      </c>
      <c r="K34" s="53">
        <f>K24-K10</f>
        <v>0</v>
      </c>
      <c r="L34" s="73">
        <f>SUM(I34:K34)</f>
        <v>517210.41999999993</v>
      </c>
    </row>
    <row r="35" spans="1:12" ht="15.75" thickBot="1">
      <c r="A35" s="69"/>
      <c r="B35" s="86"/>
      <c r="C35" s="86"/>
      <c r="D35" s="86"/>
      <c r="E35" s="86"/>
      <c r="F35" s="86"/>
      <c r="G35" s="86"/>
      <c r="H35" s="70"/>
      <c r="I35" s="70"/>
      <c r="J35" s="70"/>
      <c r="K35" s="70"/>
      <c r="L35" s="71"/>
    </row>
    <row r="36" spans="1:12" ht="16.5" thickTop="1" thickBot="1">
      <c r="A36" s="69"/>
      <c r="B36" s="77">
        <f>SUM(B31:B34)</f>
        <v>478519.12999999989</v>
      </c>
      <c r="C36" s="77">
        <f t="shared" ref="C36:K36" si="3">SUM(C31:C34)</f>
        <v>0</v>
      </c>
      <c r="D36" s="77">
        <f t="shared" si="3"/>
        <v>0</v>
      </c>
      <c r="E36" s="77">
        <f t="shared" si="3"/>
        <v>0</v>
      </c>
      <c r="F36" s="77">
        <f t="shared" si="3"/>
        <v>0</v>
      </c>
      <c r="G36" s="77">
        <f t="shared" si="3"/>
        <v>478519.12999999989</v>
      </c>
      <c r="H36" s="86"/>
      <c r="I36" s="120">
        <f>SUM(I31:I34)</f>
        <v>493201.41999999993</v>
      </c>
      <c r="J36" s="77">
        <f t="shared" si="3"/>
        <v>-10949</v>
      </c>
      <c r="K36" s="77">
        <f t="shared" si="3"/>
        <v>-3734</v>
      </c>
      <c r="L36" s="87">
        <f>SUM(L31:L34)</f>
        <v>478518.41999999993</v>
      </c>
    </row>
    <row r="37" spans="1:12" ht="15.75" thickBot="1">
      <c r="A37" s="74"/>
      <c r="B37" s="75"/>
      <c r="C37" s="75"/>
      <c r="D37" s="75"/>
      <c r="E37" s="75"/>
      <c r="F37" s="75"/>
      <c r="G37" s="75"/>
      <c r="H37" s="75"/>
      <c r="I37" s="75"/>
      <c r="J37" s="75"/>
      <c r="K37" s="75"/>
      <c r="L37" s="76"/>
    </row>
    <row r="40" spans="1:12" ht="30.75" hidden="1" thickBot="1">
      <c r="A40" s="12" t="s">
        <v>112</v>
      </c>
      <c r="B40" s="81"/>
      <c r="C40" s="81"/>
      <c r="D40" s="81"/>
      <c r="E40" s="81"/>
      <c r="F40" s="81">
        <f t="shared" ref="F40" si="4">F34</f>
        <v>0</v>
      </c>
      <c r="G40" s="81">
        <f>SUM(B40:F40)</f>
        <v>0</v>
      </c>
      <c r="H40" s="55"/>
      <c r="I40" s="55"/>
      <c r="J40" s="55"/>
      <c r="K40" s="55"/>
      <c r="L40" s="56"/>
    </row>
    <row r="41" spans="1:12" hidden="1">
      <c r="A41" s="57"/>
      <c r="B41" s="58"/>
      <c r="C41" s="58"/>
      <c r="D41" s="58"/>
      <c r="E41" s="58"/>
      <c r="F41" s="58"/>
      <c r="G41" s="58"/>
      <c r="H41" s="58"/>
      <c r="I41" s="58"/>
      <c r="J41" s="58"/>
      <c r="K41" s="58"/>
      <c r="L41" s="59"/>
    </row>
    <row r="42" spans="1:12" hidden="1">
      <c r="A42" s="57" t="s">
        <v>95</v>
      </c>
      <c r="B42" s="58"/>
      <c r="C42" s="58"/>
      <c r="D42" s="58"/>
      <c r="E42" s="58"/>
      <c r="F42" s="58"/>
      <c r="G42" s="58"/>
      <c r="H42" s="58"/>
      <c r="I42" s="58"/>
      <c r="J42" s="58"/>
      <c r="K42" s="58"/>
      <c r="L42" s="59"/>
    </row>
    <row r="43" spans="1:12" hidden="1">
      <c r="A43" s="57">
        <v>408190</v>
      </c>
      <c r="B43" s="82">
        <f>B40*B21/B26</f>
        <v>0</v>
      </c>
      <c r="C43" s="82"/>
      <c r="D43" s="82"/>
      <c r="E43" s="82"/>
      <c r="F43" s="82"/>
      <c r="G43" s="82">
        <f>SUM(B43:F43)</f>
        <v>0</v>
      </c>
      <c r="H43" s="58"/>
      <c r="I43" s="60">
        <f>ROUND(G43*I16,0)</f>
        <v>0</v>
      </c>
      <c r="J43" s="60">
        <f>ROUND(G43*J16,0)</f>
        <v>0</v>
      </c>
      <c r="K43" s="60">
        <f>ROUND(G43*K16,0)</f>
        <v>0</v>
      </c>
      <c r="L43" s="61">
        <f>SUM(I43:K43)</f>
        <v>0</v>
      </c>
    </row>
    <row r="44" spans="1:12" hidden="1">
      <c r="A44" s="57"/>
      <c r="B44" s="82"/>
      <c r="C44" s="82"/>
      <c r="D44" s="82"/>
      <c r="E44" s="82"/>
      <c r="F44" s="82"/>
      <c r="G44" s="82"/>
      <c r="H44" s="58"/>
      <c r="I44" s="58"/>
      <c r="J44" s="58"/>
      <c r="K44" s="58"/>
      <c r="L44" s="59"/>
    </row>
    <row r="45" spans="1:12" hidden="1">
      <c r="A45" s="57" t="s">
        <v>89</v>
      </c>
      <c r="B45" s="82"/>
      <c r="C45" s="82"/>
      <c r="D45" s="82"/>
      <c r="E45" s="82"/>
      <c r="F45" s="82"/>
      <c r="G45" s="82"/>
      <c r="H45" s="58"/>
      <c r="I45" s="58"/>
      <c r="J45" s="58"/>
      <c r="K45" s="58"/>
      <c r="L45" s="59"/>
    </row>
    <row r="46" spans="1:12" hidden="1">
      <c r="A46" s="57">
        <v>408170</v>
      </c>
      <c r="B46" s="83">
        <f>B40-B43</f>
        <v>0</v>
      </c>
      <c r="C46" s="83">
        <f>C40</f>
        <v>0</v>
      </c>
      <c r="D46" s="83">
        <f>(D32/$C$12)*D40</f>
        <v>0</v>
      </c>
      <c r="E46" s="83">
        <f>E40</f>
        <v>0</v>
      </c>
      <c r="F46" s="83"/>
      <c r="G46" s="83">
        <f>SUM(B46:F46)</f>
        <v>0</v>
      </c>
      <c r="H46" s="58"/>
      <c r="I46" s="62">
        <f>B46</f>
        <v>0</v>
      </c>
      <c r="J46" s="62">
        <f>C46</f>
        <v>0</v>
      </c>
      <c r="K46" s="62">
        <f>E46</f>
        <v>0</v>
      </c>
      <c r="L46" s="63">
        <f>SUM(I46:K46)</f>
        <v>0</v>
      </c>
    </row>
    <row r="47" spans="1:12" hidden="1">
      <c r="A47" s="57"/>
      <c r="B47" s="82"/>
      <c r="C47" s="82"/>
      <c r="D47" s="82"/>
      <c r="E47" s="82"/>
      <c r="F47" s="82"/>
      <c r="G47" s="82"/>
      <c r="H47" s="58"/>
      <c r="I47" s="58"/>
      <c r="J47" s="58"/>
      <c r="K47" s="58"/>
      <c r="L47" s="59"/>
    </row>
    <row r="48" spans="1:12" ht="15.75" hidden="1" thickBot="1">
      <c r="A48" s="64"/>
      <c r="B48" s="84">
        <f>SUM(B43:B46)</f>
        <v>0</v>
      </c>
      <c r="C48" s="84">
        <f t="shared" ref="C48:G48" si="5">SUM(C43:C46)</f>
        <v>0</v>
      </c>
      <c r="D48" s="84">
        <f t="shared" si="5"/>
        <v>0</v>
      </c>
      <c r="E48" s="84">
        <f t="shared" si="5"/>
        <v>0</v>
      </c>
      <c r="F48" s="84">
        <f t="shared" si="5"/>
        <v>0</v>
      </c>
      <c r="G48" s="84">
        <f t="shared" si="5"/>
        <v>0</v>
      </c>
      <c r="H48" s="82"/>
      <c r="I48" s="84">
        <f t="shared" ref="I48:L48" si="6">SUM(I43:I46)</f>
        <v>0</v>
      </c>
      <c r="J48" s="84">
        <f t="shared" si="6"/>
        <v>0</v>
      </c>
      <c r="K48" s="84">
        <f t="shared" si="6"/>
        <v>0</v>
      </c>
      <c r="L48" s="85">
        <f t="shared" si="6"/>
        <v>0</v>
      </c>
    </row>
    <row r="49" spans="1:12" ht="15.75" hidden="1" thickBot="1">
      <c r="A49" s="64"/>
      <c r="B49" s="65"/>
      <c r="C49" s="65"/>
      <c r="D49" s="65"/>
      <c r="E49" s="65"/>
      <c r="F49" s="65"/>
      <c r="G49" s="65"/>
      <c r="H49" s="65"/>
      <c r="I49" s="65"/>
      <c r="J49" s="65"/>
      <c r="K49" s="65"/>
      <c r="L49" s="66"/>
    </row>
    <row r="50" spans="1:12" ht="15.75" hidden="1" thickBot="1"/>
    <row r="51" spans="1:12" hidden="1">
      <c r="A51" s="28" t="s">
        <v>113</v>
      </c>
      <c r="B51" s="67"/>
      <c r="C51" s="67"/>
      <c r="D51" s="67"/>
      <c r="E51" s="67"/>
      <c r="F51" s="67"/>
      <c r="G51" s="67"/>
      <c r="H51" s="67"/>
      <c r="I51" s="67"/>
      <c r="J51" s="67"/>
      <c r="K51" s="67"/>
      <c r="L51" s="68"/>
    </row>
    <row r="52" spans="1:12" hidden="1">
      <c r="A52" s="69" t="s">
        <v>95</v>
      </c>
      <c r="B52" s="70"/>
      <c r="C52" s="70"/>
      <c r="D52" s="70"/>
      <c r="E52" s="70"/>
      <c r="F52" s="70"/>
      <c r="G52" s="70"/>
      <c r="H52" s="70"/>
      <c r="I52" s="70"/>
      <c r="J52" s="70"/>
      <c r="K52" s="70"/>
      <c r="L52" s="71"/>
    </row>
    <row r="53" spans="1:12" hidden="1">
      <c r="A53" s="69">
        <v>408190</v>
      </c>
      <c r="B53" s="86">
        <f>B43-B21</f>
        <v>-481885</v>
      </c>
      <c r="C53" s="86">
        <f>C43-C29</f>
        <v>0</v>
      </c>
      <c r="D53" s="86">
        <f>D43-D29</f>
        <v>0</v>
      </c>
      <c r="E53" s="86">
        <f>E43-E29</f>
        <v>0</v>
      </c>
      <c r="F53" s="86">
        <f>F43-F29</f>
        <v>0</v>
      </c>
      <c r="G53" s="86">
        <f>SUM(B53:F53)</f>
        <v>-481885</v>
      </c>
      <c r="H53" s="70"/>
      <c r="I53" s="86">
        <f>$G$53*I16</f>
        <v>-299021.11136300006</v>
      </c>
      <c r="J53" s="86">
        <f t="shared" ref="J53:K53" si="7">$G$53*J16</f>
        <v>-136361.98613699997</v>
      </c>
      <c r="K53" s="86">
        <f t="shared" si="7"/>
        <v>-46501.902500000004</v>
      </c>
      <c r="L53" s="72">
        <f>SUM(I53:K53)</f>
        <v>-481885.00000000006</v>
      </c>
    </row>
    <row r="54" spans="1:12" hidden="1">
      <c r="A54" s="69"/>
      <c r="B54" s="86"/>
      <c r="C54" s="86"/>
      <c r="D54" s="86"/>
      <c r="E54" s="86"/>
      <c r="F54" s="86"/>
      <c r="G54" s="86"/>
      <c r="H54" s="70"/>
      <c r="I54" s="70"/>
      <c r="J54" s="70"/>
      <c r="K54" s="70"/>
      <c r="L54" s="71"/>
    </row>
    <row r="55" spans="1:12" hidden="1">
      <c r="A55" s="69" t="s">
        <v>89</v>
      </c>
      <c r="B55" s="86"/>
      <c r="C55" s="86"/>
      <c r="D55" s="86"/>
      <c r="E55" s="86"/>
      <c r="F55" s="86"/>
      <c r="G55" s="86"/>
      <c r="H55" s="70"/>
      <c r="I55" s="70"/>
      <c r="J55" s="70"/>
      <c r="K55" s="70"/>
      <c r="L55" s="71"/>
    </row>
    <row r="56" spans="1:12" hidden="1">
      <c r="A56" s="69">
        <v>408170</v>
      </c>
      <c r="B56" s="80">
        <f>B46-B24</f>
        <v>-3362111</v>
      </c>
      <c r="C56" s="80">
        <f t="shared" ref="C56:F56" si="8">C46-C24</f>
        <v>-1655639</v>
      </c>
      <c r="D56" s="80">
        <f t="shared" si="8"/>
        <v>0</v>
      </c>
      <c r="E56" s="80">
        <f t="shared" si="8"/>
        <v>-4318909.7</v>
      </c>
      <c r="F56" s="80">
        <f t="shared" si="8"/>
        <v>0</v>
      </c>
      <c r="G56" s="80">
        <f>SUM(B56:F56)</f>
        <v>-9336659.6999999993</v>
      </c>
      <c r="H56" s="70"/>
      <c r="I56" s="53">
        <f>B56</f>
        <v>-3362111</v>
      </c>
      <c r="J56" s="53">
        <f>C56</f>
        <v>-1655639</v>
      </c>
      <c r="K56" s="53">
        <f>E56</f>
        <v>-4318909.7</v>
      </c>
      <c r="L56" s="73">
        <f>SUM(I56:K56)</f>
        <v>-9336659.6999999993</v>
      </c>
    </row>
    <row r="57" spans="1:12" ht="15.75" hidden="1" thickBot="1">
      <c r="A57" s="69"/>
      <c r="B57" s="86"/>
      <c r="C57" s="86"/>
      <c r="D57" s="86"/>
      <c r="E57" s="86"/>
      <c r="F57" s="86"/>
      <c r="G57" s="86"/>
      <c r="H57" s="70"/>
      <c r="I57" s="70"/>
      <c r="J57" s="70"/>
      <c r="K57" s="70"/>
      <c r="L57" s="71"/>
    </row>
    <row r="58" spans="1:12" ht="16.5" hidden="1" thickTop="1" thickBot="1">
      <c r="A58" s="69"/>
      <c r="B58" s="77">
        <f>SUM(B53:B56)</f>
        <v>-3843996</v>
      </c>
      <c r="C58" s="77">
        <f t="shared" ref="C58:G58" si="9">SUM(C53:C56)</f>
        <v>-1655639</v>
      </c>
      <c r="D58" s="77">
        <f t="shared" si="9"/>
        <v>0</v>
      </c>
      <c r="E58" s="77">
        <f t="shared" si="9"/>
        <v>-4318909.7</v>
      </c>
      <c r="F58" s="77">
        <f t="shared" si="9"/>
        <v>0</v>
      </c>
      <c r="G58" s="77">
        <f t="shared" si="9"/>
        <v>-9818544.6999999993</v>
      </c>
      <c r="H58" s="86"/>
      <c r="I58" s="37">
        <f>SUM(I53:I56)</f>
        <v>-3661132.1113630002</v>
      </c>
      <c r="J58" s="77">
        <f t="shared" ref="J58:K58" si="10">SUM(J53:J56)</f>
        <v>-1792000.9861369999</v>
      </c>
      <c r="K58" s="77">
        <f t="shared" si="10"/>
        <v>-4365411.6025</v>
      </c>
      <c r="L58" s="87">
        <f>SUM(L53:L56)</f>
        <v>-9818544.6999999993</v>
      </c>
    </row>
    <row r="59" spans="1:12" ht="15.75" hidden="1" thickBot="1">
      <c r="A59" s="74"/>
      <c r="B59" s="75"/>
      <c r="C59" s="75"/>
      <c r="D59" s="75"/>
      <c r="E59" s="75"/>
      <c r="F59" s="75"/>
      <c r="G59" s="75"/>
      <c r="H59" s="75"/>
      <c r="I59" s="75"/>
      <c r="J59" s="75"/>
      <c r="K59" s="75"/>
      <c r="L59" s="76"/>
    </row>
    <row r="60" spans="1:12" hidden="1"/>
    <row r="61" spans="1:12" hidden="1"/>
    <row r="62" spans="1:12" hidden="1"/>
    <row r="63" spans="1:12" hidden="1"/>
    <row r="64" spans="1:12" hidden="1"/>
  </sheetData>
  <mergeCells count="2">
    <mergeCell ref="B2:G2"/>
    <mergeCell ref="I2:L2"/>
  </mergeCells>
  <pageMargins left="0.7" right="0.7" top="0.75" bottom="0.75" header="0.3" footer="0.3"/>
  <pageSetup scale="82" orientation="landscape" r:id="rId1"/>
  <headerFooter>
    <oddHeader>&amp;RAdjustment No. __2.02__
Workpaper Ref. &amp;A</oddHeader>
    <oddFooter>&amp;L&amp;F     Page &amp;P&amp;RPrep by: ____________   
          Date:  &amp;D           Mgr. Review:__________</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33"/>
  <sheetViews>
    <sheetView workbookViewId="0">
      <selection activeCell="H20" sqref="H20"/>
    </sheetView>
  </sheetViews>
  <sheetFormatPr defaultRowHeight="12.75"/>
  <cols>
    <col min="1" max="1" width="16.85546875" customWidth="1"/>
    <col min="2" max="2" width="34.28515625" bestFit="1" customWidth="1"/>
    <col min="3" max="3" width="7.140625" bestFit="1" customWidth="1"/>
    <col min="4" max="4" width="10.42578125" bestFit="1" customWidth="1"/>
    <col min="5" max="5" width="11.42578125" bestFit="1" customWidth="1"/>
    <col min="6" max="6" width="10.42578125" bestFit="1" customWidth="1"/>
    <col min="7" max="7" width="11.42578125" bestFit="1" customWidth="1"/>
    <col min="8" max="8" width="11.42578125" customWidth="1"/>
    <col min="9" max="9" width="2.28515625" customWidth="1"/>
    <col min="10" max="12" width="10.42578125" bestFit="1" customWidth="1"/>
    <col min="13" max="13" width="10.42578125" customWidth="1"/>
    <col min="14" max="14" width="1.85546875" customWidth="1"/>
    <col min="15" max="15" width="11.42578125" bestFit="1" customWidth="1"/>
  </cols>
  <sheetData>
    <row r="3" spans="1:15" ht="13.5" thickBot="1">
      <c r="A3" s="103" t="s">
        <v>117</v>
      </c>
      <c r="I3" s="105"/>
      <c r="N3" s="105"/>
    </row>
    <row r="4" spans="1:15" ht="13.5" thickBot="1">
      <c r="C4" s="111" t="s">
        <v>99</v>
      </c>
      <c r="D4" s="112"/>
      <c r="E4" s="112"/>
      <c r="F4" s="112"/>
      <c r="G4" s="112"/>
      <c r="H4" s="113"/>
      <c r="I4" s="106"/>
      <c r="J4" s="111" t="s">
        <v>97</v>
      </c>
      <c r="K4" s="112"/>
      <c r="L4" s="112"/>
      <c r="M4" s="113"/>
      <c r="N4" s="106"/>
      <c r="O4" s="92" t="s">
        <v>96</v>
      </c>
    </row>
    <row r="5" spans="1:15">
      <c r="A5" t="s">
        <v>101</v>
      </c>
      <c r="B5" t="s">
        <v>105</v>
      </c>
      <c r="C5" s="92" t="s">
        <v>103</v>
      </c>
      <c r="D5" s="92" t="s">
        <v>102</v>
      </c>
      <c r="E5" s="92" t="s">
        <v>104</v>
      </c>
      <c r="F5" s="92" t="s">
        <v>98</v>
      </c>
      <c r="G5" s="92" t="s">
        <v>100</v>
      </c>
      <c r="H5" s="92" t="s">
        <v>85</v>
      </c>
      <c r="I5" s="106"/>
      <c r="J5" s="92" t="s">
        <v>102</v>
      </c>
      <c r="K5" s="92" t="s">
        <v>98</v>
      </c>
      <c r="L5" s="92" t="s">
        <v>100</v>
      </c>
      <c r="M5" s="92" t="s">
        <v>85</v>
      </c>
      <c r="N5" s="106"/>
      <c r="O5" s="92"/>
    </row>
    <row r="6" spans="1:15">
      <c r="A6" t="s">
        <v>0</v>
      </c>
      <c r="B6" t="s">
        <v>106</v>
      </c>
      <c r="C6" s="94">
        <v>2863.34</v>
      </c>
      <c r="D6" s="94">
        <v>1307486.08</v>
      </c>
      <c r="E6" s="94">
        <v>9749570.3800000008</v>
      </c>
      <c r="F6" s="94">
        <v>3380089.5500000003</v>
      </c>
      <c r="G6" s="94">
        <v>3171430.96</v>
      </c>
      <c r="H6" s="94">
        <f>SUM(C6:G6)</f>
        <v>17611440.310000002</v>
      </c>
      <c r="I6" s="107"/>
      <c r="J6" s="94"/>
      <c r="K6" s="94"/>
      <c r="L6" s="94"/>
      <c r="M6" s="94">
        <f>SUM(J6:L6)</f>
        <v>0</v>
      </c>
      <c r="N6" s="107"/>
      <c r="O6" s="91">
        <f>SUM(H6,M6)</f>
        <v>17611440.310000002</v>
      </c>
    </row>
    <row r="7" spans="1:15">
      <c r="A7" t="s">
        <v>1</v>
      </c>
      <c r="B7" t="s">
        <v>107</v>
      </c>
      <c r="C7" s="94"/>
      <c r="D7" s="94">
        <v>3115158.29</v>
      </c>
      <c r="E7" s="94">
        <v>11534</v>
      </c>
      <c r="F7" s="94"/>
      <c r="G7" s="94">
        <v>7080705.4499999993</v>
      </c>
      <c r="H7" s="94">
        <f t="shared" ref="H7:H9" si="0">SUM(C7:G7)</f>
        <v>10207397.739999998</v>
      </c>
      <c r="I7" s="107"/>
      <c r="J7" s="94">
        <v>1655639</v>
      </c>
      <c r="K7" s="94">
        <v>4318909.7</v>
      </c>
      <c r="L7" s="94">
        <v>2844900.58</v>
      </c>
      <c r="M7" s="94">
        <f t="shared" ref="M7:M9" si="1">SUM(J7:L7)</f>
        <v>8819449.2800000012</v>
      </c>
      <c r="N7" s="107"/>
      <c r="O7" s="91">
        <f t="shared" ref="O7:O9" si="2">SUM(H7,M7)</f>
        <v>19026847.02</v>
      </c>
    </row>
    <row r="8" spans="1:15">
      <c r="A8" t="s">
        <v>2</v>
      </c>
      <c r="B8" t="s">
        <v>108</v>
      </c>
      <c r="C8" s="94"/>
      <c r="D8" s="94">
        <v>1566547.3199999998</v>
      </c>
      <c r="E8" s="94">
        <v>1776805</v>
      </c>
      <c r="F8" s="94">
        <v>12905.94</v>
      </c>
      <c r="G8" s="94">
        <v>2692480.76</v>
      </c>
      <c r="H8" s="94">
        <f t="shared" si="0"/>
        <v>6048739.0199999996</v>
      </c>
      <c r="I8" s="107"/>
      <c r="J8" s="94"/>
      <c r="K8" s="94"/>
      <c r="L8" s="94"/>
      <c r="M8" s="94">
        <f t="shared" si="1"/>
        <v>0</v>
      </c>
      <c r="N8" s="107"/>
      <c r="O8" s="91">
        <f t="shared" si="2"/>
        <v>6048739.0199999996</v>
      </c>
    </row>
    <row r="9" spans="1:15">
      <c r="A9" t="s">
        <v>13</v>
      </c>
      <c r="B9" t="s">
        <v>109</v>
      </c>
      <c r="C9" s="94"/>
      <c r="D9" s="94"/>
      <c r="E9" s="94"/>
      <c r="F9" s="94"/>
      <c r="G9" s="94"/>
      <c r="H9" s="94">
        <f t="shared" si="0"/>
        <v>0</v>
      </c>
      <c r="I9" s="107"/>
      <c r="J9" s="94"/>
      <c r="K9" s="94"/>
      <c r="L9" s="94">
        <v>520576.29000000004</v>
      </c>
      <c r="M9" s="94">
        <f t="shared" si="1"/>
        <v>520576.29000000004</v>
      </c>
      <c r="N9" s="107"/>
      <c r="O9" s="91">
        <f t="shared" si="2"/>
        <v>520576.29000000004</v>
      </c>
    </row>
    <row r="10" spans="1:15" ht="13.5" thickBot="1">
      <c r="A10" t="s">
        <v>96</v>
      </c>
      <c r="C10" s="93">
        <f>SUM(C6:C9)</f>
        <v>2863.34</v>
      </c>
      <c r="D10" s="93">
        <f t="shared" ref="D10:O10" si="3">SUM(D6:D9)</f>
        <v>5989191.6899999995</v>
      </c>
      <c r="E10" s="93">
        <f t="shared" si="3"/>
        <v>11537909.380000001</v>
      </c>
      <c r="F10" s="93">
        <f t="shared" si="3"/>
        <v>3392995.49</v>
      </c>
      <c r="G10" s="93">
        <f t="shared" si="3"/>
        <v>12944617.17</v>
      </c>
      <c r="H10" s="115">
        <f t="shared" si="3"/>
        <v>33867577.07</v>
      </c>
      <c r="I10" s="102"/>
      <c r="J10" s="93">
        <f t="shared" si="3"/>
        <v>1655639</v>
      </c>
      <c r="K10" s="93">
        <f t="shared" si="3"/>
        <v>4318909.7</v>
      </c>
      <c r="L10" s="93">
        <f t="shared" si="3"/>
        <v>3365476.87</v>
      </c>
      <c r="M10" s="115">
        <f t="shared" si="3"/>
        <v>9340025.5700000003</v>
      </c>
      <c r="N10" s="102"/>
      <c r="O10" s="93">
        <f t="shared" si="3"/>
        <v>43207602.639999993</v>
      </c>
    </row>
    <row r="11" spans="1:15">
      <c r="I11" s="105"/>
      <c r="N11" s="105"/>
    </row>
    <row r="12" spans="1:15">
      <c r="I12" s="105"/>
      <c r="N12" s="105"/>
    </row>
    <row r="13" spans="1:15" ht="13.5" thickBot="1">
      <c r="A13" s="103" t="s">
        <v>118</v>
      </c>
      <c r="I13" s="105"/>
      <c r="N13" s="105"/>
    </row>
    <row r="14" spans="1:15" ht="13.5" thickBot="1">
      <c r="C14" s="111" t="s">
        <v>99</v>
      </c>
      <c r="D14" s="112"/>
      <c r="E14" s="112"/>
      <c r="F14" s="112"/>
      <c r="G14" s="112"/>
      <c r="H14" s="113"/>
      <c r="I14" s="106"/>
      <c r="J14" s="111" t="s">
        <v>97</v>
      </c>
      <c r="K14" s="112"/>
      <c r="L14" s="112"/>
      <c r="M14" s="113"/>
      <c r="N14" s="106"/>
      <c r="O14" s="92" t="s">
        <v>96</v>
      </c>
    </row>
    <row r="15" spans="1:15">
      <c r="A15" t="s">
        <v>101</v>
      </c>
      <c r="B15" t="s">
        <v>105</v>
      </c>
      <c r="C15" s="92" t="s">
        <v>103</v>
      </c>
      <c r="D15" s="92" t="s">
        <v>102</v>
      </c>
      <c r="E15" s="92" t="s">
        <v>104</v>
      </c>
      <c r="F15" s="92" t="s">
        <v>98</v>
      </c>
      <c r="G15" s="92" t="s">
        <v>100</v>
      </c>
      <c r="H15" s="92" t="s">
        <v>85</v>
      </c>
      <c r="I15" s="106"/>
      <c r="J15" s="92" t="s">
        <v>102</v>
      </c>
      <c r="K15" s="92" t="s">
        <v>98</v>
      </c>
      <c r="L15" s="92" t="s">
        <v>100</v>
      </c>
      <c r="M15" s="92" t="s">
        <v>85</v>
      </c>
      <c r="N15" s="106"/>
      <c r="O15" s="92"/>
    </row>
    <row r="16" spans="1:15">
      <c r="A16" t="s">
        <v>0</v>
      </c>
      <c r="B16" t="s">
        <v>106</v>
      </c>
      <c r="C16" s="94">
        <v>2863.34</v>
      </c>
      <c r="D16" s="94">
        <v>1302066.1299999999</v>
      </c>
      <c r="E16" s="94">
        <v>9749570.3800000008</v>
      </c>
      <c r="F16" s="94">
        <v>3380089.5500000003</v>
      </c>
      <c r="G16" s="94">
        <v>3628072.95</v>
      </c>
      <c r="H16" s="94">
        <f>SUM(C16:G16)</f>
        <v>18062662.350000001</v>
      </c>
      <c r="I16" s="107"/>
      <c r="J16" s="94"/>
      <c r="K16" s="94"/>
      <c r="L16" s="94"/>
      <c r="M16" s="94">
        <f>SUM(J16:L16)</f>
        <v>0</v>
      </c>
      <c r="N16" s="107"/>
      <c r="O16" s="91">
        <f t="shared" ref="O16:O19" si="4">SUM(H16,M16)</f>
        <v>18062662.350000001</v>
      </c>
    </row>
    <row r="17" spans="1:15">
      <c r="A17" t="s">
        <v>1</v>
      </c>
      <c r="B17" t="s">
        <v>107</v>
      </c>
      <c r="C17" s="94"/>
      <c r="D17" s="94">
        <v>3115158.29</v>
      </c>
      <c r="E17" s="94">
        <v>11534</v>
      </c>
      <c r="F17" s="94"/>
      <c r="G17" s="94">
        <v>8100228.5700000003</v>
      </c>
      <c r="H17" s="94">
        <f t="shared" ref="H17:H19" si="5">SUM(C17:G17)</f>
        <v>11226920.859999999</v>
      </c>
      <c r="I17" s="107"/>
      <c r="J17" s="94">
        <v>1655639</v>
      </c>
      <c r="K17" s="94">
        <v>4318909.7</v>
      </c>
      <c r="L17" s="94">
        <v>3362111</v>
      </c>
      <c r="M17" s="94">
        <f t="shared" ref="M17:M19" si="6">SUM(J17:L17)</f>
        <v>9336659.6999999993</v>
      </c>
      <c r="N17" s="107"/>
      <c r="O17" s="91">
        <f t="shared" si="4"/>
        <v>20563580.559999999</v>
      </c>
    </row>
    <row r="18" spans="1:15">
      <c r="A18" t="s">
        <v>2</v>
      </c>
      <c r="B18" t="s">
        <v>108</v>
      </c>
      <c r="C18" s="94"/>
      <c r="D18" s="94">
        <v>1566547.3199999998</v>
      </c>
      <c r="E18" s="94">
        <v>1776805</v>
      </c>
      <c r="F18" s="94">
        <v>12905.94</v>
      </c>
      <c r="G18" s="94">
        <v>3080160.48</v>
      </c>
      <c r="H18" s="94">
        <f t="shared" si="5"/>
        <v>6436418.7400000002</v>
      </c>
      <c r="I18" s="107"/>
      <c r="J18" s="94"/>
      <c r="K18" s="94"/>
      <c r="L18" s="94"/>
      <c r="M18" s="94">
        <f t="shared" si="6"/>
        <v>0</v>
      </c>
      <c r="N18" s="107"/>
      <c r="O18" s="91">
        <f t="shared" si="4"/>
        <v>6436418.7400000002</v>
      </c>
    </row>
    <row r="19" spans="1:15">
      <c r="A19" t="s">
        <v>13</v>
      </c>
      <c r="B19" t="s">
        <v>109</v>
      </c>
      <c r="C19" s="94"/>
      <c r="D19" s="94"/>
      <c r="E19" s="94"/>
      <c r="F19" s="94"/>
      <c r="G19" s="94"/>
      <c r="H19" s="94">
        <f t="shared" si="5"/>
        <v>0</v>
      </c>
      <c r="I19" s="107"/>
      <c r="J19" s="94"/>
      <c r="K19" s="94"/>
      <c r="L19" s="94">
        <v>481885</v>
      </c>
      <c r="M19" s="94">
        <f t="shared" si="6"/>
        <v>481885</v>
      </c>
      <c r="N19" s="107"/>
      <c r="O19" s="91">
        <f t="shared" si="4"/>
        <v>481885</v>
      </c>
    </row>
    <row r="20" spans="1:15" ht="13.5" thickBot="1">
      <c r="A20" t="s">
        <v>96</v>
      </c>
      <c r="C20" s="93">
        <f>SUM(C16:C19)</f>
        <v>2863.34</v>
      </c>
      <c r="D20" s="93">
        <f t="shared" ref="D20:O20" si="7">SUM(D16:D19)</f>
        <v>5983771.7400000002</v>
      </c>
      <c r="E20" s="93">
        <f t="shared" si="7"/>
        <v>11537909.380000001</v>
      </c>
      <c r="F20" s="93">
        <f t="shared" si="7"/>
        <v>3392995.49</v>
      </c>
      <c r="G20" s="93">
        <f t="shared" si="7"/>
        <v>14808462</v>
      </c>
      <c r="H20" s="115">
        <f t="shared" si="7"/>
        <v>35726001.950000003</v>
      </c>
      <c r="I20" s="102"/>
      <c r="J20" s="93">
        <f t="shared" si="7"/>
        <v>1655639</v>
      </c>
      <c r="K20" s="93">
        <f t="shared" si="7"/>
        <v>4318909.7</v>
      </c>
      <c r="L20" s="93">
        <f t="shared" si="7"/>
        <v>3843996</v>
      </c>
      <c r="M20" s="115">
        <f t="shared" si="7"/>
        <v>9818544.6999999993</v>
      </c>
      <c r="N20" s="102"/>
      <c r="O20" s="93">
        <f t="shared" si="7"/>
        <v>45544546.649999999</v>
      </c>
    </row>
    <row r="21" spans="1:15">
      <c r="I21" s="105"/>
      <c r="N21" s="105"/>
    </row>
    <row r="22" spans="1:15">
      <c r="I22" s="105"/>
      <c r="N22" s="105"/>
    </row>
    <row r="23" spans="1:15" ht="13.5" thickBot="1">
      <c r="A23" s="103" t="s">
        <v>130</v>
      </c>
      <c r="I23" s="105"/>
      <c r="N23" s="105"/>
    </row>
    <row r="24" spans="1:15" ht="13.5" thickBot="1">
      <c r="C24" s="111" t="s">
        <v>99</v>
      </c>
      <c r="D24" s="112"/>
      <c r="E24" s="112"/>
      <c r="F24" s="112"/>
      <c r="G24" s="112"/>
      <c r="H24" s="113"/>
      <c r="I24" s="106"/>
      <c r="J24" s="111" t="s">
        <v>97</v>
      </c>
      <c r="K24" s="112"/>
      <c r="L24" s="112"/>
      <c r="M24" s="113"/>
      <c r="N24" s="106"/>
      <c r="O24" s="92" t="s">
        <v>96</v>
      </c>
    </row>
    <row r="25" spans="1:15">
      <c r="A25" t="s">
        <v>101</v>
      </c>
      <c r="B25" t="s">
        <v>105</v>
      </c>
      <c r="C25" s="92" t="s">
        <v>103</v>
      </c>
      <c r="D25" s="92" t="s">
        <v>102</v>
      </c>
      <c r="E25" s="92" t="s">
        <v>104</v>
      </c>
      <c r="F25" s="92" t="s">
        <v>98</v>
      </c>
      <c r="G25" s="92" t="s">
        <v>100</v>
      </c>
      <c r="H25" s="92" t="s">
        <v>85</v>
      </c>
      <c r="I25" s="106"/>
      <c r="J25" s="92" t="s">
        <v>102</v>
      </c>
      <c r="K25" s="92" t="s">
        <v>98</v>
      </c>
      <c r="L25" s="92" t="s">
        <v>100</v>
      </c>
      <c r="M25" s="92" t="s">
        <v>85</v>
      </c>
      <c r="N25" s="106"/>
      <c r="O25" s="92"/>
    </row>
    <row r="26" spans="1:15">
      <c r="A26" t="s">
        <v>0</v>
      </c>
      <c r="B26" t="s">
        <v>106</v>
      </c>
      <c r="C26" s="91">
        <f>C6-C16</f>
        <v>0</v>
      </c>
      <c r="D26" s="91">
        <f t="shared" ref="D26:L26" si="8">D6-D16</f>
        <v>5419.9500000001863</v>
      </c>
      <c r="E26" s="91">
        <f t="shared" si="8"/>
        <v>0</v>
      </c>
      <c r="F26" s="91">
        <f t="shared" si="8"/>
        <v>0</v>
      </c>
      <c r="G26" s="91">
        <f t="shared" si="8"/>
        <v>-456641.99000000022</v>
      </c>
      <c r="H26" s="91">
        <f>SUM(C26:G26)</f>
        <v>-451222.04000000004</v>
      </c>
      <c r="I26" s="102"/>
      <c r="J26" s="91">
        <f t="shared" si="8"/>
        <v>0</v>
      </c>
      <c r="K26" s="91">
        <f t="shared" si="8"/>
        <v>0</v>
      </c>
      <c r="L26" s="91">
        <f t="shared" si="8"/>
        <v>0</v>
      </c>
      <c r="M26" s="91">
        <f>SUM(J26:L26)</f>
        <v>0</v>
      </c>
      <c r="N26" s="102"/>
      <c r="O26" s="91">
        <f t="shared" ref="O26:O29" si="9">SUM(H26,M26)</f>
        <v>-451222.04000000004</v>
      </c>
    </row>
    <row r="27" spans="1:15">
      <c r="A27" t="s">
        <v>1</v>
      </c>
      <c r="B27" t="s">
        <v>107</v>
      </c>
      <c r="C27" s="91">
        <f t="shared" ref="C27:L29" si="10">C7-C17</f>
        <v>0</v>
      </c>
      <c r="D27" s="91">
        <f t="shared" si="10"/>
        <v>0</v>
      </c>
      <c r="E27" s="91">
        <f t="shared" si="10"/>
        <v>0</v>
      </c>
      <c r="F27" s="91">
        <f t="shared" si="10"/>
        <v>0</v>
      </c>
      <c r="G27" s="91">
        <f t="shared" si="10"/>
        <v>-1019523.120000001</v>
      </c>
      <c r="H27" s="91">
        <f t="shared" ref="H27:H29" si="11">SUM(C27:G27)</f>
        <v>-1019523.120000001</v>
      </c>
      <c r="I27" s="102"/>
      <c r="J27" s="91">
        <f t="shared" si="10"/>
        <v>0</v>
      </c>
      <c r="K27" s="91">
        <f t="shared" si="10"/>
        <v>0</v>
      </c>
      <c r="L27" s="91">
        <f t="shared" si="10"/>
        <v>-517210.41999999993</v>
      </c>
      <c r="M27" s="91">
        <f t="shared" ref="M27:M29" si="12">SUM(J27:L27)</f>
        <v>-517210.41999999993</v>
      </c>
      <c r="N27" s="102"/>
      <c r="O27" s="91">
        <f t="shared" si="9"/>
        <v>-1536733.540000001</v>
      </c>
    </row>
    <row r="28" spans="1:15">
      <c r="A28" t="s">
        <v>2</v>
      </c>
      <c r="B28" t="s">
        <v>108</v>
      </c>
      <c r="C28" s="91">
        <f t="shared" si="10"/>
        <v>0</v>
      </c>
      <c r="D28" s="91">
        <f t="shared" si="10"/>
        <v>0</v>
      </c>
      <c r="E28" s="91">
        <f t="shared" si="10"/>
        <v>0</v>
      </c>
      <c r="F28" s="91">
        <f t="shared" si="10"/>
        <v>0</v>
      </c>
      <c r="G28" s="91">
        <f t="shared" si="10"/>
        <v>-387679.7200000002</v>
      </c>
      <c r="H28" s="91">
        <f t="shared" si="11"/>
        <v>-387679.7200000002</v>
      </c>
      <c r="I28" s="102"/>
      <c r="J28" s="91">
        <f t="shared" si="10"/>
        <v>0</v>
      </c>
      <c r="K28" s="91">
        <f t="shared" si="10"/>
        <v>0</v>
      </c>
      <c r="L28" s="91">
        <f t="shared" si="10"/>
        <v>0</v>
      </c>
      <c r="M28" s="91">
        <f t="shared" si="12"/>
        <v>0</v>
      </c>
      <c r="N28" s="102"/>
      <c r="O28" s="91">
        <f t="shared" si="9"/>
        <v>-387679.7200000002</v>
      </c>
    </row>
    <row r="29" spans="1:15">
      <c r="A29" t="s">
        <v>13</v>
      </c>
      <c r="B29" t="s">
        <v>109</v>
      </c>
      <c r="C29" s="91">
        <f t="shared" si="10"/>
        <v>0</v>
      </c>
      <c r="D29" s="91">
        <f t="shared" si="10"/>
        <v>0</v>
      </c>
      <c r="E29" s="91">
        <f t="shared" si="10"/>
        <v>0</v>
      </c>
      <c r="F29" s="91">
        <f t="shared" si="10"/>
        <v>0</v>
      </c>
      <c r="G29" s="91">
        <f t="shared" si="10"/>
        <v>0</v>
      </c>
      <c r="H29" s="91">
        <f t="shared" si="11"/>
        <v>0</v>
      </c>
      <c r="I29" s="102"/>
      <c r="J29" s="91">
        <f t="shared" si="10"/>
        <v>0</v>
      </c>
      <c r="K29" s="91">
        <f t="shared" si="10"/>
        <v>0</v>
      </c>
      <c r="L29" s="91">
        <f t="shared" si="10"/>
        <v>38691.290000000037</v>
      </c>
      <c r="M29" s="91">
        <f t="shared" si="12"/>
        <v>38691.290000000037</v>
      </c>
      <c r="N29" s="102"/>
      <c r="O29" s="91">
        <f t="shared" si="9"/>
        <v>38691.290000000037</v>
      </c>
    </row>
    <row r="30" spans="1:15" ht="13.5" thickBot="1">
      <c r="A30" t="s">
        <v>96</v>
      </c>
      <c r="C30" s="93">
        <f>SUM(C26:C29)</f>
        <v>0</v>
      </c>
      <c r="D30" s="93">
        <f t="shared" ref="D30:O30" si="13">SUM(D26:D29)</f>
        <v>5419.9500000001863</v>
      </c>
      <c r="E30" s="93">
        <f t="shared" si="13"/>
        <v>0</v>
      </c>
      <c r="F30" s="93">
        <f t="shared" si="13"/>
        <v>0</v>
      </c>
      <c r="G30" s="93">
        <f t="shared" si="13"/>
        <v>-1863844.8300000015</v>
      </c>
      <c r="H30" s="93">
        <f t="shared" si="13"/>
        <v>-1858424.8800000013</v>
      </c>
      <c r="I30" s="102"/>
      <c r="J30" s="93">
        <f t="shared" si="13"/>
        <v>0</v>
      </c>
      <c r="K30" s="93">
        <f t="shared" si="13"/>
        <v>0</v>
      </c>
      <c r="L30" s="93">
        <f t="shared" si="13"/>
        <v>-478519.12999999989</v>
      </c>
      <c r="M30" s="93">
        <f t="shared" si="13"/>
        <v>-478519.12999999989</v>
      </c>
      <c r="N30" s="102"/>
      <c r="O30" s="93">
        <f t="shared" si="13"/>
        <v>-2336944.0100000012</v>
      </c>
    </row>
    <row r="31" spans="1:15">
      <c r="I31" s="105"/>
      <c r="N31" s="105"/>
    </row>
    <row r="33" spans="1:1">
      <c r="A33" t="s">
        <v>115</v>
      </c>
    </row>
  </sheetData>
  <mergeCells count="6">
    <mergeCell ref="C4:H4"/>
    <mergeCell ref="J4:M4"/>
    <mergeCell ref="C14:H14"/>
    <mergeCell ref="J14:M14"/>
    <mergeCell ref="C24:H24"/>
    <mergeCell ref="J24:M24"/>
  </mergeCells>
  <printOptions gridLines="1"/>
  <pageMargins left="0.7" right="0.7" top="0.75" bottom="0.75" header="0.3" footer="0.3"/>
  <pageSetup scale="73" orientation="landscape" r:id="rId1"/>
  <headerFooter>
    <oddFooter>&amp;L&amp;F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workbookViewId="0">
      <selection activeCell="B40" sqref="B40"/>
    </sheetView>
  </sheetViews>
  <sheetFormatPr defaultRowHeight="12.75"/>
  <cols>
    <col min="1" max="1" width="23.7109375" bestFit="1" customWidth="1"/>
    <col min="2" max="2" width="45.7109375" bestFit="1" customWidth="1"/>
    <col min="3" max="3" width="9.42578125" bestFit="1" customWidth="1"/>
    <col min="4" max="4" width="13.7109375" bestFit="1" customWidth="1"/>
    <col min="5" max="5" width="12.140625" bestFit="1" customWidth="1"/>
    <col min="6" max="6" width="13.7109375" bestFit="1" customWidth="1"/>
    <col min="7" max="7" width="4" bestFit="1" customWidth="1"/>
    <col min="8" max="8" width="4.140625" bestFit="1" customWidth="1"/>
    <col min="9" max="9" width="38.28515625" bestFit="1" customWidth="1"/>
    <col min="10" max="10" width="17.28515625" bestFit="1" customWidth="1"/>
    <col min="11" max="11" width="14.7109375" bestFit="1" customWidth="1"/>
  </cols>
  <sheetData>
    <row r="1" spans="1:11" s="103" customFormat="1">
      <c r="A1" s="104" t="s">
        <v>120</v>
      </c>
      <c r="B1" s="104"/>
      <c r="C1" s="104"/>
      <c r="D1" s="104"/>
      <c r="E1" s="104"/>
      <c r="F1" s="104"/>
      <c r="G1" s="104"/>
      <c r="H1" s="104"/>
      <c r="I1" s="104"/>
      <c r="J1" s="104"/>
      <c r="K1" s="104"/>
    </row>
    <row r="2" spans="1:11">
      <c r="A2" s="105"/>
      <c r="B2" s="105"/>
      <c r="C2" s="106" t="s">
        <v>99</v>
      </c>
      <c r="D2" s="106" t="s">
        <v>99</v>
      </c>
      <c r="E2" s="106" t="s">
        <v>97</v>
      </c>
      <c r="F2" s="106" t="s">
        <v>96</v>
      </c>
      <c r="G2" s="105"/>
      <c r="H2" s="105"/>
      <c r="I2" s="105"/>
      <c r="J2" s="102"/>
      <c r="K2" s="105"/>
    </row>
    <row r="3" spans="1:11">
      <c r="A3" s="105" t="s">
        <v>101</v>
      </c>
      <c r="B3" s="105" t="s">
        <v>110</v>
      </c>
      <c r="C3" s="106" t="s">
        <v>102</v>
      </c>
      <c r="D3" s="106" t="s">
        <v>100</v>
      </c>
      <c r="E3" s="106" t="s">
        <v>100</v>
      </c>
      <c r="F3" s="106"/>
      <c r="G3" s="105"/>
      <c r="H3" s="105"/>
      <c r="I3" s="105"/>
      <c r="J3" s="102"/>
      <c r="K3" s="105"/>
    </row>
    <row r="4" spans="1:11">
      <c r="A4" s="105" t="s">
        <v>0</v>
      </c>
      <c r="B4" s="105" t="s">
        <v>121</v>
      </c>
      <c r="C4" s="102">
        <v>49.94</v>
      </c>
      <c r="D4" s="102"/>
      <c r="E4" s="102"/>
      <c r="F4" s="102">
        <v>49.94</v>
      </c>
      <c r="G4" s="105"/>
      <c r="H4" s="105"/>
      <c r="I4" s="105"/>
      <c r="J4" s="102"/>
      <c r="K4" s="105"/>
    </row>
    <row r="5" spans="1:11">
      <c r="A5" s="105"/>
      <c r="B5" s="105" t="s">
        <v>122</v>
      </c>
      <c r="C5" s="102">
        <v>5370.01</v>
      </c>
      <c r="D5" s="102"/>
      <c r="E5" s="102"/>
      <c r="F5" s="102">
        <v>5370.01</v>
      </c>
      <c r="G5" s="105"/>
      <c r="H5" s="105"/>
      <c r="I5" s="105"/>
      <c r="J5" s="102"/>
      <c r="K5" s="105"/>
    </row>
    <row r="6" spans="1:11">
      <c r="A6" s="105"/>
      <c r="B6" s="105" t="s">
        <v>123</v>
      </c>
      <c r="C6" s="102"/>
      <c r="D6" s="102">
        <v>-324309</v>
      </c>
      <c r="E6" s="102"/>
      <c r="F6" s="102">
        <v>-324309</v>
      </c>
      <c r="G6" s="105"/>
      <c r="H6" s="105"/>
      <c r="I6" s="105"/>
      <c r="J6" s="102"/>
      <c r="K6" s="105"/>
    </row>
    <row r="7" spans="1:11">
      <c r="A7" s="105"/>
      <c r="B7" s="105" t="s">
        <v>124</v>
      </c>
      <c r="C7" s="102"/>
      <c r="D7" s="102">
        <v>-44732.28</v>
      </c>
      <c r="E7" s="102"/>
      <c r="F7" s="102">
        <v>-44732.28</v>
      </c>
      <c r="G7" s="105"/>
      <c r="H7" s="105"/>
      <c r="I7" s="105"/>
      <c r="J7" s="102"/>
      <c r="K7" s="105"/>
    </row>
    <row r="8" spans="1:11">
      <c r="A8" s="105"/>
      <c r="B8" s="105" t="s">
        <v>125</v>
      </c>
      <c r="C8" s="102"/>
      <c r="D8" s="102">
        <v>-87600.71</v>
      </c>
      <c r="E8" s="102"/>
      <c r="F8" s="102">
        <v>-87600.71</v>
      </c>
      <c r="G8" s="105"/>
      <c r="H8" s="105"/>
      <c r="I8" s="105"/>
      <c r="J8" s="102"/>
      <c r="K8" s="105"/>
    </row>
    <row r="9" spans="1:11">
      <c r="A9" s="105" t="s">
        <v>1</v>
      </c>
      <c r="B9" s="105" t="s">
        <v>126</v>
      </c>
      <c r="C9" s="102"/>
      <c r="D9" s="102">
        <v>-1019523.12</v>
      </c>
      <c r="E9" s="102"/>
      <c r="F9" s="102">
        <v>-1019523.12</v>
      </c>
      <c r="G9" s="105"/>
      <c r="H9" s="105"/>
      <c r="I9" s="105"/>
      <c r="J9" s="102"/>
      <c r="K9" s="105"/>
    </row>
    <row r="10" spans="1:11">
      <c r="A10" s="105"/>
      <c r="B10" s="105" t="s">
        <v>127</v>
      </c>
      <c r="C10" s="102"/>
      <c r="D10" s="102"/>
      <c r="E10" s="102">
        <v>-517210.42</v>
      </c>
      <c r="F10" s="102">
        <v>-517210.42</v>
      </c>
      <c r="G10" s="105"/>
      <c r="H10" s="105"/>
      <c r="I10" s="105"/>
      <c r="J10" s="102"/>
      <c r="K10" s="105"/>
    </row>
    <row r="11" spans="1:11">
      <c r="A11" s="105" t="s">
        <v>2</v>
      </c>
      <c r="B11" s="105" t="s">
        <v>128</v>
      </c>
      <c r="C11" s="102"/>
      <c r="D11" s="102">
        <v>-387679.72</v>
      </c>
      <c r="E11" s="102"/>
      <c r="F11" s="102">
        <v>-387679.72</v>
      </c>
      <c r="G11" s="105"/>
      <c r="H11" s="105"/>
      <c r="I11" s="105"/>
      <c r="J11" s="102"/>
      <c r="K11" s="105"/>
    </row>
    <row r="12" spans="1:11">
      <c r="A12" s="105" t="s">
        <v>13</v>
      </c>
      <c r="B12" s="105" t="s">
        <v>129</v>
      </c>
      <c r="C12" s="102"/>
      <c r="D12" s="102"/>
      <c r="E12" s="102">
        <v>38691.29</v>
      </c>
      <c r="F12" s="102">
        <v>38691.29</v>
      </c>
      <c r="G12" s="105"/>
      <c r="H12" s="105"/>
      <c r="I12" s="105"/>
      <c r="J12" s="102"/>
      <c r="K12" s="105"/>
    </row>
    <row r="13" spans="1:11" ht="13.5" thickBot="1">
      <c r="A13" s="105" t="s">
        <v>96</v>
      </c>
      <c r="B13" s="105"/>
      <c r="C13" s="93">
        <f>SUM(C4:C12)</f>
        <v>5419.95</v>
      </c>
      <c r="D13" s="93">
        <f t="shared" ref="D13:F13" si="0">SUM(D4:D12)</f>
        <v>-1863844.83</v>
      </c>
      <c r="E13" s="93">
        <f t="shared" si="0"/>
        <v>-478519.13</v>
      </c>
      <c r="F13" s="93">
        <f t="shared" si="0"/>
        <v>-2336944.0099999998</v>
      </c>
      <c r="G13" s="105"/>
      <c r="H13" s="105"/>
      <c r="I13" s="105"/>
      <c r="J13" s="102"/>
      <c r="K13" s="105"/>
    </row>
    <row r="14" spans="1:11">
      <c r="A14" s="105"/>
      <c r="B14" s="105"/>
      <c r="C14" s="102"/>
      <c r="D14" s="102"/>
      <c r="E14" s="102"/>
      <c r="F14" s="102"/>
      <c r="G14" s="105"/>
      <c r="H14" s="105"/>
      <c r="I14" s="105"/>
      <c r="J14" s="102"/>
      <c r="K14" s="105"/>
    </row>
    <row r="15" spans="1:11">
      <c r="A15" s="105"/>
      <c r="B15" s="105"/>
      <c r="C15" s="102"/>
      <c r="D15" s="102"/>
      <c r="E15" s="102"/>
      <c r="F15" s="102"/>
      <c r="G15" s="105"/>
      <c r="H15" s="105"/>
      <c r="I15" s="105"/>
      <c r="J15" s="102"/>
      <c r="K15" s="105"/>
    </row>
    <row r="16" spans="1:11">
      <c r="A16" s="105"/>
      <c r="B16" s="105"/>
      <c r="C16" s="102"/>
      <c r="D16" s="102"/>
      <c r="E16" s="102"/>
      <c r="F16" s="102"/>
      <c r="G16" s="105"/>
      <c r="H16" s="105"/>
      <c r="I16" s="105"/>
      <c r="J16" s="102"/>
      <c r="K16" s="105"/>
    </row>
    <row r="17" spans="1:11">
      <c r="A17" s="105"/>
      <c r="B17" s="105"/>
      <c r="C17" s="102"/>
      <c r="D17" s="102"/>
      <c r="E17" s="102"/>
      <c r="F17" s="102"/>
      <c r="G17" s="105"/>
      <c r="H17" s="105"/>
      <c r="I17" s="105"/>
      <c r="J17" s="102"/>
      <c r="K17" s="105"/>
    </row>
    <row r="18" spans="1:11">
      <c r="A18" s="105"/>
      <c r="B18" s="105"/>
      <c r="C18" s="102"/>
      <c r="D18" s="102"/>
      <c r="E18" s="102"/>
      <c r="F18" s="102"/>
      <c r="G18" s="105"/>
      <c r="H18" s="105"/>
      <c r="I18" s="105"/>
      <c r="J18" s="102"/>
      <c r="K18" s="105"/>
    </row>
    <row r="19" spans="1:11">
      <c r="A19" s="105"/>
      <c r="B19" s="105"/>
      <c r="C19" s="102"/>
      <c r="D19" s="102"/>
      <c r="E19" s="102"/>
      <c r="F19" s="102"/>
      <c r="G19" s="105"/>
      <c r="H19" s="105"/>
      <c r="I19" s="105"/>
      <c r="J19" s="102"/>
      <c r="K19" s="105"/>
    </row>
    <row r="20" spans="1:11">
      <c r="A20" s="105"/>
      <c r="B20" s="105"/>
      <c r="C20" s="102"/>
      <c r="D20" s="102"/>
      <c r="E20" s="102"/>
      <c r="F20" s="102"/>
      <c r="G20" s="105"/>
      <c r="H20" s="105"/>
      <c r="I20" s="105"/>
      <c r="J20" s="102"/>
      <c r="K20" s="105"/>
    </row>
    <row r="21" spans="1:11">
      <c r="A21" s="105"/>
      <c r="B21" s="105"/>
      <c r="C21" s="102"/>
      <c r="D21" s="102"/>
      <c r="E21" s="102"/>
      <c r="F21" s="102"/>
      <c r="G21" s="105"/>
      <c r="H21" s="105"/>
      <c r="I21" s="105"/>
      <c r="J21" s="102"/>
      <c r="K21" s="105"/>
    </row>
    <row r="22" spans="1:11">
      <c r="A22" s="105"/>
      <c r="B22" s="105"/>
      <c r="C22" s="105"/>
      <c r="D22" s="105"/>
      <c r="E22" s="105"/>
      <c r="F22" s="105"/>
      <c r="G22" s="105"/>
      <c r="H22" s="105"/>
      <c r="I22" s="105"/>
      <c r="J22" s="102"/>
      <c r="K22" s="105"/>
    </row>
    <row r="23" spans="1:11">
      <c r="A23" s="105"/>
      <c r="B23" s="105"/>
      <c r="C23" s="105"/>
      <c r="D23" s="105"/>
      <c r="E23" s="105"/>
      <c r="F23" s="105"/>
      <c r="G23" s="105"/>
      <c r="H23" s="105"/>
      <c r="I23" s="105"/>
      <c r="J23" s="102"/>
      <c r="K23" s="105"/>
    </row>
    <row r="25" spans="1:11">
      <c r="B25" t="s">
        <v>116</v>
      </c>
    </row>
  </sheetData>
  <sortState ref="A2:K21">
    <sortCondition ref="G2:G21"/>
    <sortCondition ref="H2:H21"/>
  </sortState>
  <pageMargins left="0.7" right="0.7" top="0.75" bottom="0.75" header="0.3" footer="0.3"/>
  <pageSetup scale="84" orientation="landscape" r:id="rId1"/>
  <headerFooter>
    <oddFooter>&amp;L&amp;F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
  <sheetViews>
    <sheetView workbookViewId="0"/>
  </sheetViews>
  <sheetFormatPr defaultRowHeight="12.75"/>
  <sheetData>
    <row r="1" spans="2:10">
      <c r="B1" s="103" t="s">
        <v>114</v>
      </c>
    </row>
    <row r="3" spans="2:10" ht="114.6" customHeight="1">
      <c r="B3" s="114" t="s">
        <v>119</v>
      </c>
      <c r="C3" s="114"/>
      <c r="D3" s="114"/>
      <c r="E3" s="114"/>
      <c r="F3" s="114"/>
      <c r="G3" s="114"/>
      <c r="H3" s="114"/>
      <c r="I3" s="114"/>
      <c r="J3" s="114"/>
    </row>
  </sheetData>
  <mergeCells count="1">
    <mergeCell ref="B3:J3"/>
  </mergeCells>
  <pageMargins left="0.7" right="0.7" top="0.75" bottom="0.75" header="0.3" footer="0.3"/>
  <pageSetup orientation="portrait" r:id="rId1"/>
  <headerFooter>
    <oddFooter>&amp;LAvista
&amp;F&amp;RPage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workbookViewId="0"/>
  </sheetViews>
  <sheetFormatPr defaultRowHeight="12.75"/>
  <sheetData>
    <row r="1" spans="1:9">
      <c r="A1" t="s">
        <v>3</v>
      </c>
      <c r="B1" t="s">
        <v>14</v>
      </c>
      <c r="C1" t="s">
        <v>23</v>
      </c>
      <c r="D1" t="s">
        <v>32</v>
      </c>
      <c r="E1" t="s">
        <v>41</v>
      </c>
      <c r="F1" t="s">
        <v>50</v>
      </c>
      <c r="G1" t="s">
        <v>59</v>
      </c>
      <c r="H1" t="s">
        <v>68</v>
      </c>
      <c r="I1" t="s">
        <v>77</v>
      </c>
    </row>
    <row r="8" spans="1:9">
      <c r="A8" t="s">
        <v>4</v>
      </c>
      <c r="B8" t="s">
        <v>15</v>
      </c>
      <c r="C8" t="s">
        <v>24</v>
      </c>
      <c r="D8" t="s">
        <v>33</v>
      </c>
      <c r="E8" t="s">
        <v>42</v>
      </c>
      <c r="F8" t="s">
        <v>51</v>
      </c>
      <c r="G8" t="s">
        <v>60</v>
      </c>
      <c r="H8" t="s">
        <v>69</v>
      </c>
    </row>
    <row r="15" spans="1:9">
      <c r="A15" t="s">
        <v>5</v>
      </c>
      <c r="B15" t="s">
        <v>16</v>
      </c>
      <c r="C15" t="s">
        <v>25</v>
      </c>
      <c r="D15" t="s">
        <v>34</v>
      </c>
      <c r="E15" t="s">
        <v>43</v>
      </c>
      <c r="F15" t="s">
        <v>52</v>
      </c>
      <c r="G15" t="s">
        <v>61</v>
      </c>
      <c r="H15" t="s">
        <v>70</v>
      </c>
    </row>
    <row r="22" spans="1:8">
      <c r="A22" t="s">
        <v>6</v>
      </c>
      <c r="B22" t="s">
        <v>17</v>
      </c>
      <c r="C22" t="s">
        <v>26</v>
      </c>
      <c r="D22" t="s">
        <v>35</v>
      </c>
      <c r="E22" t="s">
        <v>44</v>
      </c>
      <c r="F22" t="s">
        <v>53</v>
      </c>
      <c r="G22" t="s">
        <v>62</v>
      </c>
      <c r="H22" t="s">
        <v>71</v>
      </c>
    </row>
    <row r="29" spans="1:8">
      <c r="A29" t="s">
        <v>7</v>
      </c>
      <c r="B29" t="s">
        <v>18</v>
      </c>
      <c r="C29" t="s">
        <v>27</v>
      </c>
      <c r="D29" t="s">
        <v>36</v>
      </c>
      <c r="E29" t="s">
        <v>45</v>
      </c>
      <c r="F29" t="s">
        <v>54</v>
      </c>
      <c r="G29" t="s">
        <v>63</v>
      </c>
      <c r="H29" t="s">
        <v>72</v>
      </c>
    </row>
    <row r="36" spans="1:8">
      <c r="A36" t="s">
        <v>8</v>
      </c>
      <c r="B36" t="s">
        <v>19</v>
      </c>
      <c r="C36" t="s">
        <v>28</v>
      </c>
      <c r="D36" t="s">
        <v>37</v>
      </c>
      <c r="E36" t="s">
        <v>46</v>
      </c>
      <c r="F36" t="s">
        <v>55</v>
      </c>
      <c r="G36" t="s">
        <v>64</v>
      </c>
      <c r="H36" t="s">
        <v>73</v>
      </c>
    </row>
    <row r="43" spans="1:8">
      <c r="A43" t="s">
        <v>9</v>
      </c>
      <c r="B43" t="s">
        <v>20</v>
      </c>
      <c r="C43" t="s">
        <v>29</v>
      </c>
      <c r="D43" t="s">
        <v>38</v>
      </c>
      <c r="E43" t="s">
        <v>47</v>
      </c>
      <c r="F43" t="s">
        <v>56</v>
      </c>
      <c r="G43" t="s">
        <v>65</v>
      </c>
      <c r="H43" t="s">
        <v>74</v>
      </c>
    </row>
    <row r="50" spans="1:8">
      <c r="A50" t="s">
        <v>10</v>
      </c>
      <c r="B50" t="s">
        <v>21</v>
      </c>
      <c r="C50" t="s">
        <v>30</v>
      </c>
      <c r="D50" t="s">
        <v>39</v>
      </c>
      <c r="E50" t="s">
        <v>48</v>
      </c>
      <c r="F50" t="s">
        <v>57</v>
      </c>
      <c r="G50" t="s">
        <v>66</v>
      </c>
      <c r="H50" t="s">
        <v>75</v>
      </c>
    </row>
    <row r="57" spans="1:8">
      <c r="A57" t="s">
        <v>11</v>
      </c>
      <c r="B57" t="s">
        <v>22</v>
      </c>
      <c r="C57" t="s">
        <v>31</v>
      </c>
      <c r="D57" t="s">
        <v>40</v>
      </c>
      <c r="E57" t="s">
        <v>49</v>
      </c>
      <c r="F57" t="s">
        <v>58</v>
      </c>
      <c r="G57" t="s">
        <v>67</v>
      </c>
      <c r="H57" t="s">
        <v>76</v>
      </c>
    </row>
    <row r="85" spans="2:8">
      <c r="H85" t="s">
        <v>12</v>
      </c>
    </row>
    <row r="87" spans="2:8">
      <c r="E87" t="s">
        <v>12</v>
      </c>
    </row>
    <row r="89" spans="2:8">
      <c r="D89" t="s">
        <v>12</v>
      </c>
      <c r="F89" t="s">
        <v>12</v>
      </c>
      <c r="G89" t="s">
        <v>12</v>
      </c>
    </row>
    <row r="95" spans="2:8">
      <c r="B95" t="s">
        <v>12</v>
      </c>
    </row>
    <row r="97" spans="1:3">
      <c r="A97" t="s">
        <v>12</v>
      </c>
      <c r="C97" t="s">
        <v>12</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B5051886B567C409A328D41AE987385" ma:contentTypeVersion="52" ma:contentTypeDescription="" ma:contentTypeScope="" ma:versionID="e3c202f02d7f73bc59bb312cb008b0c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2020-04-29T07:00:00+00:00</OpenedDate>
    <SignificantOrder xmlns="dc463f71-b30c-4ab2-9473-d307f9d35888">false</SignificantOrder>
    <Date1 xmlns="dc463f71-b30c-4ab2-9473-d307f9d35888">2020-04-29T07:00:00+00:00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200388</DocketNumber>
    <DelegatedOrder xmlns="dc463f71-b30c-4ab2-9473-d307f9d35888">false</DelegatedOrder>
  </documentManagement>
</p:properties>
</file>

<file path=customXml/itemProps1.xml><?xml version="1.0" encoding="utf-8"?>
<ds:datastoreItem xmlns:ds="http://schemas.openxmlformats.org/officeDocument/2006/customXml" ds:itemID="{1FBB0A28-A22B-4CC1-99D4-03BBCA016917}"/>
</file>

<file path=customXml/itemProps2.xml><?xml version="1.0" encoding="utf-8"?>
<ds:datastoreItem xmlns:ds="http://schemas.openxmlformats.org/officeDocument/2006/customXml" ds:itemID="{503C9A18-18E3-4729-B5C8-BFD38E59438A}"/>
</file>

<file path=customXml/itemProps3.xml><?xml version="1.0" encoding="utf-8"?>
<ds:datastoreItem xmlns:ds="http://schemas.openxmlformats.org/officeDocument/2006/customXml" ds:itemID="{B03C5040-7DCB-4EA7-9C68-88BD9BB39A1D}"/>
</file>

<file path=customXml/itemProps4.xml><?xml version="1.0" encoding="utf-8"?>
<ds:datastoreItem xmlns:ds="http://schemas.openxmlformats.org/officeDocument/2006/customXml" ds:itemID="{B22BF248-AA42-490D-869E-FFB2532FC8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75</vt:i4>
      </vt:variant>
    </vt:vector>
  </HeadingPairs>
  <TitlesOfParts>
    <vt:vector size="80" baseType="lpstr">
      <vt:lpstr>E-RPT</vt:lpstr>
      <vt:lpstr>G-RPT</vt:lpstr>
      <vt:lpstr>GL Export</vt:lpstr>
      <vt:lpstr>2018 Cost</vt:lpstr>
      <vt:lpstr>Notes</vt:lpstr>
      <vt:lpstr>Macro1</vt:lpstr>
      <vt:lpstr>Macro10</vt:lpstr>
      <vt:lpstr>Macro11</vt:lpstr>
      <vt:lpstr>Macro12</vt:lpstr>
      <vt:lpstr>Macro13</vt:lpstr>
      <vt:lpstr>Macro14</vt:lpstr>
      <vt:lpstr>Macro15</vt:lpstr>
      <vt:lpstr>Macro16</vt:lpstr>
      <vt:lpstr>Macro17</vt:lpstr>
      <vt:lpstr>Macro18</vt:lpstr>
      <vt:lpstr>Macro19</vt:lpstr>
      <vt:lpstr>Macro2</vt:lpstr>
      <vt:lpstr>Macro20</vt:lpstr>
      <vt:lpstr>Macro21</vt:lpstr>
      <vt:lpstr>Macro22</vt:lpstr>
      <vt:lpstr>Macro23</vt:lpstr>
      <vt:lpstr>Macro24</vt:lpstr>
      <vt:lpstr>Macro25</vt:lpstr>
      <vt:lpstr>Macro26</vt:lpstr>
      <vt:lpstr>Macro27</vt:lpstr>
      <vt:lpstr>Macro28</vt:lpstr>
      <vt:lpstr>Macro29</vt:lpstr>
      <vt:lpstr>Macro3</vt:lpstr>
      <vt:lpstr>Macro30</vt:lpstr>
      <vt:lpstr>Macro31</vt:lpstr>
      <vt:lpstr>Macro32</vt:lpstr>
      <vt:lpstr>Macro33</vt:lpstr>
      <vt:lpstr>Macro34</vt:lpstr>
      <vt:lpstr>Macro35</vt:lpstr>
      <vt:lpstr>Macro36</vt:lpstr>
      <vt:lpstr>Macro37</vt:lpstr>
      <vt:lpstr>Macro38</vt:lpstr>
      <vt:lpstr>Macro39</vt:lpstr>
      <vt:lpstr>Macro4</vt:lpstr>
      <vt:lpstr>Macro40</vt:lpstr>
      <vt:lpstr>Macro41</vt:lpstr>
      <vt:lpstr>Macro42</vt:lpstr>
      <vt:lpstr>Macro43</vt:lpstr>
      <vt:lpstr>Macro44</vt:lpstr>
      <vt:lpstr>Macro45</vt:lpstr>
      <vt:lpstr>Macro46</vt:lpstr>
      <vt:lpstr>Macro47</vt:lpstr>
      <vt:lpstr>Macro48</vt:lpstr>
      <vt:lpstr>Macro49</vt:lpstr>
      <vt:lpstr>Macro5</vt:lpstr>
      <vt:lpstr>Macro50</vt:lpstr>
      <vt:lpstr>Macro51</vt:lpstr>
      <vt:lpstr>Macro52</vt:lpstr>
      <vt:lpstr>Macro53</vt:lpstr>
      <vt:lpstr>Macro54</vt:lpstr>
      <vt:lpstr>Macro55</vt:lpstr>
      <vt:lpstr>Macro56</vt:lpstr>
      <vt:lpstr>Macro57</vt:lpstr>
      <vt:lpstr>Macro58</vt:lpstr>
      <vt:lpstr>Macro59</vt:lpstr>
      <vt:lpstr>Macro6</vt:lpstr>
      <vt:lpstr>Macro60</vt:lpstr>
      <vt:lpstr>Macro61</vt:lpstr>
      <vt:lpstr>Macro62</vt:lpstr>
      <vt:lpstr>Macro63</vt:lpstr>
      <vt:lpstr>Macro64</vt:lpstr>
      <vt:lpstr>Macro65</vt:lpstr>
      <vt:lpstr>Macro66</vt:lpstr>
      <vt:lpstr>Macro67</vt:lpstr>
      <vt:lpstr>Macro68</vt:lpstr>
      <vt:lpstr>Macro69</vt:lpstr>
      <vt:lpstr>Macro7</vt:lpstr>
      <vt:lpstr>Macro70</vt:lpstr>
      <vt:lpstr>Macro71</vt:lpstr>
      <vt:lpstr>Macro72</vt:lpstr>
      <vt:lpstr>Macro8</vt:lpstr>
      <vt:lpstr>Macro9</vt:lpstr>
      <vt:lpstr>'E-RPT'!Print_Area</vt:lpstr>
      <vt:lpstr>'G-RPT'!Print_Area</vt:lpstr>
      <vt:lpstr>Recover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Finesilver, Ryan</dc:creator>
  <cp:lastModifiedBy>Andrews, Liz</cp:lastModifiedBy>
  <cp:lastPrinted>2019-02-04T16:54:02Z</cp:lastPrinted>
  <dcterms:created xsi:type="dcterms:W3CDTF">2015-11-12T17:33:20Z</dcterms:created>
  <dcterms:modified xsi:type="dcterms:W3CDTF">2020-04-21T00:06:34Z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0x0101006E56B4D1795A2E4DB2F0B01679ED314A009B5051886B567C409A328D41AE987385</vt:lpwstr>
  </property>
  <property fmtid="{D5CDD505-2E9C-101B-9397-08002B2CF9AE}" pid="3" name="_docset_NoMedatataSyncRequired">
    <vt:lpwstr>False</vt:lpwstr>
  </property>
  <property fmtid="{D5CDD505-2E9C-101B-9397-08002B2CF9AE}" pid="4" name="IsEFSEC">
    <vt:bool>false</vt:bool>
  </property>
</Properties>
</file>