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ustomProperty6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xl/customProperty5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19\To File Dec 2019 CBR\"/>
    </mc:Choice>
  </mc:AlternateContent>
  <bookViews>
    <workbookView xWindow="14505" yWindow="-15" windowWidth="14310" windowHeight="13170" tabRatio="918"/>
  </bookViews>
  <sheets>
    <sheet name="3.02E" sheetId="1" r:id="rId1"/>
    <sheet name="SOE" sheetId="54" r:id="rId2"/>
    <sheet name="19CBR Electric" sheetId="55" r:id="rId3"/>
    <sheet name="TGrant" sheetId="49" r:id="rId4"/>
    <sheet name="PTC" sheetId="52" r:id="rId5"/>
  </sheets>
  <externalReferences>
    <externalReference r:id="rId6"/>
    <externalReference r:id="rId7"/>
  </externalReferences>
  <definedNames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/>
</workbook>
</file>

<file path=xl/calcChain.xml><?xml version="1.0" encoding="utf-8"?>
<calcChain xmlns="http://schemas.openxmlformats.org/spreadsheetml/2006/main">
  <c r="C40" i="1" l="1"/>
  <c r="C27" i="1"/>
  <c r="C24" i="1"/>
  <c r="C23" i="1"/>
  <c r="C22" i="55" l="1"/>
  <c r="C23" i="55" s="1"/>
  <c r="D21" i="55"/>
  <c r="F21" i="55" s="1"/>
  <c r="E20" i="55"/>
  <c r="F20" i="55" s="1"/>
  <c r="E19" i="55"/>
  <c r="F19" i="55" s="1"/>
  <c r="D18" i="55"/>
  <c r="F18" i="55" s="1"/>
  <c r="E17" i="55"/>
  <c r="F17" i="55" s="1"/>
  <c r="E16" i="55"/>
  <c r="F16" i="55" s="1"/>
  <c r="D15" i="55"/>
  <c r="F15" i="55" s="1"/>
  <c r="E14" i="55"/>
  <c r="F14" i="55" s="1"/>
  <c r="E13" i="55"/>
  <c r="F13" i="55" s="1"/>
  <c r="E12" i="55"/>
  <c r="F12" i="55" s="1"/>
  <c r="E11" i="55"/>
  <c r="F11" i="55" s="1"/>
  <c r="E10" i="55"/>
  <c r="F10" i="55" s="1"/>
  <c r="E9" i="55"/>
  <c r="F9" i="55" s="1"/>
  <c r="E8" i="55"/>
  <c r="F8" i="55" s="1"/>
  <c r="E7" i="55"/>
  <c r="F7" i="55" s="1"/>
  <c r="E6" i="55"/>
  <c r="F6" i="55" s="1"/>
  <c r="E5" i="55"/>
  <c r="F5" i="55" s="1"/>
  <c r="E4" i="55"/>
  <c r="E22" i="55" l="1"/>
  <c r="F4" i="55"/>
  <c r="F22" i="55" s="1"/>
  <c r="D22" i="55"/>
  <c r="D15" i="1" s="1"/>
  <c r="B16" i="52" l="1"/>
  <c r="B17" i="49"/>
  <c r="D16" i="1" l="1"/>
  <c r="D14" i="1"/>
  <c r="D35" i="1" l="1"/>
  <c r="D33" i="1" l="1"/>
  <c r="D19" i="1" l="1"/>
  <c r="A12" i="1" l="1"/>
  <c r="A13" i="1" s="1"/>
  <c r="E21" i="1"/>
  <c r="D27" i="1" l="1"/>
  <c r="D23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14" i="1"/>
  <c r="A15" i="1" s="1"/>
  <c r="A16" i="1" s="1"/>
  <c r="A17" i="1" s="1"/>
  <c r="A18" i="1" s="1"/>
  <c r="D24" i="1"/>
  <c r="E36" i="1"/>
  <c r="E25" i="1" l="1"/>
  <c r="E28" i="1" l="1"/>
  <c r="E38" i="1" l="1"/>
  <c r="E40" i="1" l="1"/>
  <c r="E42" i="1" s="1"/>
</calcChain>
</file>

<file path=xl/sharedStrings.xml><?xml version="1.0" encoding="utf-8"?>
<sst xmlns="http://schemas.openxmlformats.org/spreadsheetml/2006/main" count="186" uniqueCount="136">
  <si>
    <t>PUGET SOUND ENERGY-ELECTRIC</t>
  </si>
  <si>
    <t>LINE</t>
  </si>
  <si>
    <t>NO.</t>
  </si>
  <si>
    <t>DESCRIPTION</t>
  </si>
  <si>
    <t>ADJUSTMENT</t>
  </si>
  <si>
    <t xml:space="preserve"> </t>
  </si>
  <si>
    <t>UNCOLLECTIBLES @</t>
  </si>
  <si>
    <t>ANNUAL FILING FEE @</t>
  </si>
  <si>
    <t>STATE UTILITY TAX @</t>
  </si>
  <si>
    <t>INCREASE (DECREASE) TAXES OTHER</t>
  </si>
  <si>
    <t>INCREASE (DECREASE) FIT @</t>
  </si>
  <si>
    <t>INCREASE (DECREASE) NOI</t>
  </si>
  <si>
    <t>SALES TO CUSTOMERS:</t>
  </si>
  <si>
    <t xml:space="preserve">  RESTATING ADJUSTMENTS:</t>
  </si>
  <si>
    <t>COMMISSION BASIS REPORT</t>
  </si>
  <si>
    <t>PUGET SOUND ENERGY</t>
  </si>
  <si>
    <t>SUMMARY OF ELECTRIC OPERATING REVENUE &amp; KWH SALES</t>
  </si>
  <si>
    <t>INCREASE (DECREASE)</t>
  </si>
  <si>
    <t>VARIANCE FROM BUDGET</t>
  </si>
  <si>
    <t>ACTUAL</t>
  </si>
  <si>
    <t>SALE OF ELECTRICITY - REVENUE</t>
  </si>
  <si>
    <t>BUDGET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</si>
  <si>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</si>
  <si>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</si>
  <si>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</si>
  <si>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</si>
  <si>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</si>
  <si>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</si>
  <si>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</si>
  <si>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>n/a</t>
  </si>
  <si>
    <t>Total retail sales</t>
  </si>
  <si>
    <t>Transportation (Billed plus Change in Unbilled)</t>
  </si>
  <si>
    <t>Total electric revenues</t>
  </si>
  <si>
    <t>Total electric sales</t>
  </si>
  <si>
    <t>SCH. 94 (Res/farm credit) in above</t>
  </si>
  <si>
    <t>SCH. 120 (Cons. Rider rev) in above</t>
  </si>
  <si>
    <t>Low Income Surcharge included in above</t>
  </si>
  <si>
    <t>SALE OF ELECTRICITY - KWH</t>
  </si>
  <si>
    <t>INCREASE (DECREASE) SALES TO CUSTOMERS</t>
  </si>
  <si>
    <t>Sales to other utilities and marketers</t>
  </si>
  <si>
    <t>REVENUES AND EXPENSES</t>
  </si>
  <si>
    <t>INCREASE (DECREASE) OPERATING INCOME</t>
  </si>
  <si>
    <t>INCREASE (DECREASE) EXPENSE</t>
  </si>
  <si>
    <t>INCREASE (DECREASE) REVENUES</t>
  </si>
  <si>
    <t/>
  </si>
  <si>
    <t>REVENUE PER KWH</t>
  </si>
  <si>
    <t>Transmission Revenue</t>
  </si>
  <si>
    <t xml:space="preserve">    Other operating revenues</t>
  </si>
  <si>
    <t>SCH. 132 (Merger Rate Credit) in above</t>
  </si>
  <si>
    <t>REMOVE SCHEDULE 95A TREASURY GRANTS</t>
  </si>
  <si>
    <t>OTHER OPERATING EXPENSES:</t>
  </si>
  <si>
    <t xml:space="preserve">REMOVE ACCRUAL FOR FUTURE PTC LIABILITY </t>
  </si>
  <si>
    <t>(ACTUAL PTC'S REMOVED IN FIT ADJUSTMENT NO. 3.06)</t>
  </si>
  <si>
    <t>INCREASE (DECREASE) OPERATING EXPENSES</t>
  </si>
  <si>
    <t>Non-Core Gas Sales</t>
  </si>
  <si>
    <t>Other Misc Operating Revenue</t>
  </si>
  <si>
    <t>REMOVE SCHEDULE 95A TREASURY GRANTS AMORTIZATION OF INTEREST AND GRANTS</t>
  </si>
  <si>
    <t>Total</t>
  </si>
  <si>
    <t>Decoupling Revenue</t>
  </si>
  <si>
    <t>SCH. 140 (Prop Tax in BillEngy) in above</t>
  </si>
  <si>
    <t>REMOVE TEST YEAR EARNINGS SHARING ACCRUAL</t>
  </si>
  <si>
    <t>SCH. 133 (JPUD Gain on Sale Cr) in above</t>
  </si>
  <si>
    <t>SCH. 141 (Expedt in BillEngy) in above</t>
  </si>
  <si>
    <t>REMOVE MERGER RATE CREDIT SCH 132</t>
  </si>
  <si>
    <t>Total kWh</t>
  </si>
  <si>
    <t>Act. Costs</t>
  </si>
  <si>
    <t>40730021  Amort to Repurposed PTC Reg Liability</t>
  </si>
  <si>
    <t>Orders</t>
  </si>
  <si>
    <t>40730071  CLSD - 1143-PTC Deferral Post June 2010</t>
  </si>
  <si>
    <t>40730171  1143 - PTC Deferral Post June 2010</t>
  </si>
  <si>
    <t>Reference 3.02</t>
  </si>
  <si>
    <t>FOR THE TWELVE MONTHS ENDED DECEMBER 31, 2019</t>
  </si>
  <si>
    <t>SCH. 81 (B&amp;O tax) in above-billed</t>
  </si>
  <si>
    <t>SCH. 95A (Fed Incentive) in above</t>
  </si>
  <si>
    <t>SCH. 137 (REC Proceeds Credit) in above</t>
  </si>
  <si>
    <t>SCH. 141Y (TCJA Overcollection) in above</t>
  </si>
  <si>
    <t>Puget Sound Energy</t>
  </si>
  <si>
    <t>12 Month Ended Order Report</t>
  </si>
  <si>
    <t>Report:  Ord: 12 M End by Ord                Report Group:  ZO12</t>
  </si>
  <si>
    <t>Order Group: 4074</t>
  </si>
  <si>
    <t>From:  1/2019  To: 12/2019      Report Executed: 01/22/2020 @ 14:35:40</t>
  </si>
  <si>
    <t>40740081  WH US Treasury Grants Amort UE</t>
  </si>
  <si>
    <t>40740082  LSR US Treasury Grant Amort UE</t>
  </si>
  <si>
    <t>40740121  WH US Treasury Interest Amort</t>
  </si>
  <si>
    <t>40740122  LSR US Treasury Interest Amort</t>
  </si>
  <si>
    <t>Order Group: 4073</t>
  </si>
  <si>
    <t>From:  1/2019  To: 12/2019      Report Executed: 01/22/2020 @ 14:40:48</t>
  </si>
  <si>
    <t>TWELVE MONTHS ENDED DECEMBER 31, 2019</t>
  </si>
  <si>
    <t>VARIANCE FROM 2018</t>
  </si>
  <si>
    <t>Revenue &amp; Expense Restating</t>
  </si>
  <si>
    <t>Pass-Through Revenue &amp; Expense</t>
  </si>
  <si>
    <t>Total CBR</t>
  </si>
  <si>
    <t>Fiscal year/period</t>
  </si>
  <si>
    <t>Overall Result</t>
  </si>
  <si>
    <t>CO Order</t>
  </si>
  <si>
    <t>$</t>
  </si>
  <si>
    <t>45600139</t>
  </si>
  <si>
    <t>E Decoup Amort of Sch 142 - Sch 8 &amp; 24</t>
  </si>
  <si>
    <t>45600141</t>
  </si>
  <si>
    <t>E Dcp Amort Sch 142-Sc 7A,11,25,29,35,43</t>
  </si>
  <si>
    <t>45600142</t>
  </si>
  <si>
    <t>E Decoup Amort of Sch 142 - Sch 40 in Ra</t>
  </si>
  <si>
    <t>45600143</t>
  </si>
  <si>
    <t>E FPC Decoup Amort Sch 142  - Sch 7 in R</t>
  </si>
  <si>
    <t>45600144</t>
  </si>
  <si>
    <t>E FPC Decoup Amort Sch 142 - Sch 8 &amp; 24</t>
  </si>
  <si>
    <t>45600145</t>
  </si>
  <si>
    <t>E FPC Dcp Amrt Sc 142-7A,11,25,29,35,43</t>
  </si>
  <si>
    <t>45600146</t>
  </si>
  <si>
    <t>E FPC Decoup Amort Sch 142 - Sch 40 in R</t>
  </si>
  <si>
    <t>45600147</t>
  </si>
  <si>
    <t>E FPC Decoup Amort Sch 142 - Sch 12 &amp; 26</t>
  </si>
  <si>
    <t>45600148</t>
  </si>
  <si>
    <t>E FPC Decoup Amort Sch 142 - Sch 10 &amp; 31</t>
  </si>
  <si>
    <t>45600149</t>
  </si>
  <si>
    <t>E Decoup Amort Sch 142 - Sch 46 &amp; 49 in</t>
  </si>
  <si>
    <t>45600151</t>
  </si>
  <si>
    <t>E FPC Decoup Amort Sch 142 - Sch 46&amp;49</t>
  </si>
  <si>
    <t>45600332</t>
  </si>
  <si>
    <t>9900 - Electric ROR Refund-Commercial</t>
  </si>
  <si>
    <t>45600335</t>
  </si>
  <si>
    <t>Amort of Sch 142 Electric Sch26 in Rates</t>
  </si>
  <si>
    <t>45600336</t>
  </si>
  <si>
    <t>Amort of Sch 142 Electric Sch31 in Rates</t>
  </si>
  <si>
    <t>45600337</t>
  </si>
  <si>
    <t>9900 - Electric ROR Refund-Industrial</t>
  </si>
  <si>
    <t>45600361</t>
  </si>
  <si>
    <t>9900-Amort of Sch 142 Elec Resid in rate</t>
  </si>
  <si>
    <t>45600371</t>
  </si>
  <si>
    <t>9900-Amort of Sch 142 Ele NonRes in rate</t>
  </si>
  <si>
    <t>45600381</t>
  </si>
  <si>
    <t>9900 - Electric ROR Refund-Residential</t>
  </si>
  <si>
    <t>Result</t>
  </si>
  <si>
    <t>Check to I/S</t>
  </si>
  <si>
    <t>Over earnings amort - REV&amp;EXP Adj</t>
  </si>
  <si>
    <t>Decoupling amort - PASS THRU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</si>
</sst>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0"/>
    <numFmt numFmtId="165" formatCode="_(* #,##0_);_(* \(#,##0\);_(* &quot;-&quot;??_);_(@_)"/>
    <numFmt numFmtId="166" formatCode="0.0%_);\(0.0%\)"/>
    <numFmt numFmtId="167" formatCode="_(&quot;$&quot;* #,##0.000_);_(&quot;$&quot;* \(#,##0.000\);_(&quot;$&quot;* &quot;-&quot;???_);_(@_)"/>
    <numFmt numFmtId="168" formatCode="_(* #,##0.000_);_(* \(#,##0.000\);_(* &quot;-&quot;???_);_(@_)"/>
    <numFmt numFmtId="169" formatCode="0.000000%"/>
    <numFmt numFmtId="170" formatCode="_(#,##0.0%_);\(#,##0.0%\);_(#,##0.0%_);_(@_)"/>
    <numFmt numFmtId="171" formatCode="_-* #,##0.00\ &quot;DM&quot;_-;\-* #,##0.00\ &quot;DM&quot;_-;_-* &quot;-&quot;??\ &quot;DM&quot;_-;_-@_-"/>
    <numFmt numFmtId="172" formatCode="#,##0.0000"/>
    <numFmt numFmtId="173" formatCode="_-* #,##0.00\ _D_M_-;\-* #,##0.00\ _D_M_-;_-* &quot;-&quot;??\ _D_M_-;_-@_-"/>
    <numFmt numFmtId="174" formatCode="00000"/>
    <numFmt numFmtId="175" formatCode="0.00_)"/>
    <numFmt numFmtId="176" formatCode="###,000"/>
    <numFmt numFmtId="177" formatCode="_(* #,##0.0000_);_(* \(#,##0.0000\);_(* &quot;-&quot;??_);_(@_)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b/>
      <sz val="10"/>
      <color rgb="FF1F497D"/>
      <name val="Verdana"/>
      <family val="2"/>
    </font>
    <font>
      <sz val="8"/>
      <color rgb="FFFF0000"/>
      <name val="Verdana"/>
      <family val="2"/>
    </font>
  </fonts>
  <fills count="58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CC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indexed="64"/>
      </top>
      <bottom style="double">
        <color indexed="64"/>
      </bottom>
      <diagonal/>
    </border>
    <border>
      <left style="thin">
        <color rgb="FF808080"/>
      </left>
      <right style="thin">
        <color theme="3" tint="-0.24994659260841701"/>
      </right>
      <top style="thin">
        <color indexed="64"/>
      </top>
      <bottom style="double">
        <color indexed="64"/>
      </bottom>
      <diagonal/>
    </border>
    <border>
      <left/>
      <right style="thin">
        <color theme="3" tint="-0.24994659260841701"/>
      </right>
      <top/>
      <bottom/>
      <diagonal/>
    </border>
  </borders>
  <cellStyleXfs count="109">
    <xf numFmtId="0" fontId="0" fillId="0" borderId="0"/>
    <xf numFmtId="0" fontId="5" fillId="0" borderId="0"/>
    <xf numFmtId="39" fontId="12" fillId="0" borderId="0"/>
    <xf numFmtId="171" fontId="5" fillId="0" borderId="0" applyFont="0" applyFill="0" applyBorder="0" applyAlignment="0" applyProtection="0"/>
    <xf numFmtId="39" fontId="12" fillId="0" borderId="0"/>
    <xf numFmtId="173" fontId="5" fillId="0" borderId="0" applyFon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174" fontId="5" fillId="0" borderId="0"/>
    <xf numFmtId="38" fontId="11" fillId="16" borderId="0" applyNumberFormat="0" applyBorder="0" applyAlignment="0" applyProtection="0"/>
    <xf numFmtId="10" fontId="11" fillId="17" borderId="1" applyNumberFormat="0" applyBorder="0" applyAlignment="0" applyProtection="0"/>
    <xf numFmtId="175" fontId="21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22" fillId="18" borderId="6" applyNumberFormat="0" applyProtection="0">
      <alignment vertical="center"/>
    </xf>
    <xf numFmtId="4" fontId="23" fillId="18" borderId="6" applyNumberFormat="0" applyProtection="0">
      <alignment vertical="center"/>
    </xf>
    <xf numFmtId="4" fontId="22" fillId="18" borderId="6" applyNumberFormat="0" applyProtection="0">
      <alignment horizontal="left" vertical="center" indent="1"/>
    </xf>
    <xf numFmtId="0" fontId="22" fillId="18" borderId="6" applyNumberFormat="0" applyProtection="0">
      <alignment horizontal="left" vertical="top" indent="1"/>
    </xf>
    <xf numFmtId="4" fontId="22" fillId="19" borderId="0" applyNumberFormat="0" applyProtection="0">
      <alignment horizontal="left" vertical="center" indent="1"/>
    </xf>
    <xf numFmtId="4" fontId="24" fillId="20" borderId="6" applyNumberFormat="0" applyProtection="0">
      <alignment horizontal="right" vertical="center"/>
    </xf>
    <xf numFmtId="4" fontId="24" fillId="21" borderId="6" applyNumberFormat="0" applyProtection="0">
      <alignment horizontal="right" vertical="center"/>
    </xf>
    <xf numFmtId="4" fontId="24" fillId="22" borderId="6" applyNumberFormat="0" applyProtection="0">
      <alignment horizontal="right" vertical="center"/>
    </xf>
    <xf numFmtId="4" fontId="24" fillId="23" borderId="6" applyNumberFormat="0" applyProtection="0">
      <alignment horizontal="right" vertical="center"/>
    </xf>
    <xf numFmtId="4" fontId="24" fillId="24" borderId="6" applyNumberFormat="0" applyProtection="0">
      <alignment horizontal="right" vertical="center"/>
    </xf>
    <xf numFmtId="4" fontId="24" fillId="25" borderId="6" applyNumberFormat="0" applyProtection="0">
      <alignment horizontal="right" vertical="center"/>
    </xf>
    <xf numFmtId="4" fontId="24" fillId="26" borderId="6" applyNumberFormat="0" applyProtection="0">
      <alignment horizontal="right" vertical="center"/>
    </xf>
    <xf numFmtId="4" fontId="24" fillId="27" borderId="6" applyNumberFormat="0" applyProtection="0">
      <alignment horizontal="right" vertical="center"/>
    </xf>
    <xf numFmtId="4" fontId="24" fillId="28" borderId="6" applyNumberFormat="0" applyProtection="0">
      <alignment horizontal="right" vertical="center"/>
    </xf>
    <xf numFmtId="4" fontId="22" fillId="29" borderId="7" applyNumberFormat="0" applyProtection="0">
      <alignment horizontal="left" vertical="center" indent="1"/>
    </xf>
    <xf numFmtId="4" fontId="24" fillId="30" borderId="0" applyNumberFormat="0" applyProtection="0">
      <alignment horizontal="left" vertical="center" indent="1"/>
    </xf>
    <xf numFmtId="4" fontId="25" fillId="31" borderId="0" applyNumberFormat="0" applyProtection="0">
      <alignment horizontal="left" vertical="center" indent="1"/>
    </xf>
    <xf numFmtId="4" fontId="24" fillId="19" borderId="6" applyNumberFormat="0" applyProtection="0">
      <alignment horizontal="right" vertical="center"/>
    </xf>
    <xf numFmtId="4" fontId="24" fillId="30" borderId="0" applyNumberFormat="0" applyProtection="0">
      <alignment horizontal="left" vertical="center" indent="1"/>
    </xf>
    <xf numFmtId="4" fontId="24" fillId="19" borderId="0" applyNumberFormat="0" applyProtection="0">
      <alignment horizontal="left" vertical="center" indent="1"/>
    </xf>
    <xf numFmtId="0" fontId="5" fillId="31" borderId="6" applyNumberFormat="0" applyProtection="0">
      <alignment horizontal="left" vertical="center" indent="1"/>
    </xf>
    <xf numFmtId="0" fontId="5" fillId="31" borderId="6" applyNumberFormat="0" applyProtection="0">
      <alignment horizontal="left" vertical="top" indent="1"/>
    </xf>
    <xf numFmtId="0" fontId="5" fillId="19" borderId="6" applyNumberFormat="0" applyProtection="0">
      <alignment horizontal="left" vertical="center" indent="1"/>
    </xf>
    <xf numFmtId="0" fontId="5" fillId="19" borderId="6" applyNumberFormat="0" applyProtection="0">
      <alignment horizontal="left" vertical="top" indent="1"/>
    </xf>
    <xf numFmtId="0" fontId="5" fillId="32" borderId="6" applyNumberFormat="0" applyProtection="0">
      <alignment horizontal="left" vertical="center" indent="1"/>
    </xf>
    <xf numFmtId="0" fontId="5" fillId="32" borderId="6" applyNumberFormat="0" applyProtection="0">
      <alignment horizontal="left" vertical="top" indent="1"/>
    </xf>
    <xf numFmtId="0" fontId="5" fillId="30" borderId="6" applyNumberFormat="0" applyProtection="0">
      <alignment horizontal="left" vertical="center" indent="1"/>
    </xf>
    <xf numFmtId="0" fontId="5" fillId="30" borderId="6" applyNumberFormat="0" applyProtection="0">
      <alignment horizontal="left" vertical="top" indent="1"/>
    </xf>
    <xf numFmtId="0" fontId="5" fillId="33" borderId="1" applyNumberFormat="0">
      <protection locked="0"/>
    </xf>
    <xf numFmtId="0" fontId="26" fillId="31" borderId="8" applyBorder="0"/>
    <xf numFmtId="4" fontId="24" fillId="34" borderId="6" applyNumberFormat="0" applyProtection="0">
      <alignment vertical="center"/>
    </xf>
    <xf numFmtId="4" fontId="27" fillId="34" borderId="6" applyNumberFormat="0" applyProtection="0">
      <alignment vertical="center"/>
    </xf>
    <xf numFmtId="4" fontId="24" fillId="34" borderId="6" applyNumberFormat="0" applyProtection="0">
      <alignment horizontal="left" vertical="center" indent="1"/>
    </xf>
    <xf numFmtId="0" fontId="24" fillId="34" borderId="6" applyNumberFormat="0" applyProtection="0">
      <alignment horizontal="left" vertical="top" indent="1"/>
    </xf>
    <xf numFmtId="4" fontId="24" fillId="30" borderId="6" applyNumberFormat="0" applyProtection="0">
      <alignment horizontal="right" vertical="center"/>
    </xf>
    <xf numFmtId="4" fontId="27" fillId="30" borderId="6" applyNumberFormat="0" applyProtection="0">
      <alignment horizontal="right" vertical="center"/>
    </xf>
    <xf numFmtId="4" fontId="24" fillId="19" borderId="6" applyNumberFormat="0" applyProtection="0">
      <alignment horizontal="left" vertical="center" indent="1"/>
    </xf>
    <xf numFmtId="0" fontId="24" fillId="19" borderId="6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0" fontId="11" fillId="36" borderId="1"/>
    <xf numFmtId="4" fontId="29" fillId="30" borderId="6" applyNumberFormat="0" applyProtection="0">
      <alignment horizontal="right" vertical="center"/>
    </xf>
    <xf numFmtId="0" fontId="30" fillId="0" borderId="9" applyNumberFormat="0" applyFont="0" applyFill="0" applyAlignment="0" applyProtection="0"/>
    <xf numFmtId="176" fontId="31" fillId="0" borderId="10" applyNumberFormat="0" applyProtection="0">
      <alignment horizontal="right" vertical="center"/>
    </xf>
    <xf numFmtId="176" fontId="32" fillId="0" borderId="11" applyNumberFormat="0" applyProtection="0">
      <alignment horizontal="right" vertical="center"/>
    </xf>
    <xf numFmtId="0" fontId="32" fillId="37" borderId="9" applyNumberFormat="0" applyAlignment="0" applyProtection="0">
      <alignment horizontal="left" vertical="center" indent="1"/>
    </xf>
    <xf numFmtId="0" fontId="33" fillId="38" borderId="11" applyNumberFormat="0" applyAlignment="0" applyProtection="0">
      <alignment horizontal="left" vertical="center" indent="1"/>
    </xf>
    <xf numFmtId="0" fontId="33" fillId="38" borderId="11" applyNumberFormat="0" applyAlignment="0" applyProtection="0">
      <alignment horizontal="left" vertical="center" indent="1"/>
    </xf>
    <xf numFmtId="0" fontId="34" fillId="0" borderId="12" applyNumberFormat="0" applyFill="0" applyBorder="0" applyAlignment="0" applyProtection="0"/>
    <xf numFmtId="0" fontId="35" fillId="0" borderId="12" applyBorder="0" applyAlignment="0" applyProtection="0"/>
    <xf numFmtId="176" fontId="36" fillId="39" borderId="13" applyNumberFormat="0" applyBorder="0" applyAlignment="0" applyProtection="0">
      <alignment horizontal="right" vertical="center" indent="1"/>
    </xf>
    <xf numFmtId="176" fontId="37" fillId="40" borderId="13" applyNumberFormat="0" applyBorder="0" applyAlignment="0" applyProtection="0">
      <alignment horizontal="right" vertical="center" indent="1"/>
    </xf>
    <xf numFmtId="176" fontId="37" fillId="41" borderId="13" applyNumberFormat="0" applyBorder="0" applyAlignment="0" applyProtection="0">
      <alignment horizontal="right" vertical="center" indent="1"/>
    </xf>
    <xf numFmtId="176" fontId="38" fillId="42" borderId="13" applyNumberFormat="0" applyBorder="0" applyAlignment="0" applyProtection="0">
      <alignment horizontal="right" vertical="center" indent="1"/>
    </xf>
    <xf numFmtId="176" fontId="38" fillId="43" borderId="13" applyNumberFormat="0" applyBorder="0" applyAlignment="0" applyProtection="0">
      <alignment horizontal="right" vertical="center" indent="1"/>
    </xf>
    <xf numFmtId="176" fontId="38" fillId="44" borderId="13" applyNumberFormat="0" applyBorder="0" applyAlignment="0" applyProtection="0">
      <alignment horizontal="right" vertical="center" indent="1"/>
    </xf>
    <xf numFmtId="176" fontId="39" fillId="45" borderId="13" applyNumberFormat="0" applyBorder="0" applyAlignment="0" applyProtection="0">
      <alignment horizontal="right" vertical="center" indent="1"/>
    </xf>
    <xf numFmtId="176" fontId="39" fillId="46" borderId="13" applyNumberFormat="0" applyBorder="0" applyAlignment="0" applyProtection="0">
      <alignment horizontal="right" vertical="center" indent="1"/>
    </xf>
    <xf numFmtId="176" fontId="39" fillId="47" borderId="13" applyNumberFormat="0" applyBorder="0" applyAlignment="0" applyProtection="0">
      <alignment horizontal="right" vertical="center" indent="1"/>
    </xf>
    <xf numFmtId="0" fontId="33" fillId="48" borderId="9" applyNumberFormat="0" applyAlignment="0" applyProtection="0">
      <alignment horizontal="left" vertical="center" indent="1"/>
    </xf>
    <xf numFmtId="0" fontId="33" fillId="49" borderId="9" applyNumberFormat="0" applyAlignment="0" applyProtection="0">
      <alignment horizontal="left" vertical="center" indent="1"/>
    </xf>
    <xf numFmtId="0" fontId="33" fillId="50" borderId="9" applyNumberFormat="0" applyAlignment="0" applyProtection="0">
      <alignment horizontal="left" vertical="center" indent="1"/>
    </xf>
    <xf numFmtId="0" fontId="33" fillId="51" borderId="9" applyNumberFormat="0" applyAlignment="0" applyProtection="0">
      <alignment horizontal="left" vertical="center" indent="1"/>
    </xf>
    <xf numFmtId="0" fontId="33" fillId="52" borderId="11" applyNumberFormat="0" applyAlignment="0" applyProtection="0">
      <alignment horizontal="left" vertical="center" indent="1"/>
    </xf>
    <xf numFmtId="176" fontId="31" fillId="51" borderId="10" applyNumberFormat="0" applyBorder="0" applyProtection="0">
      <alignment horizontal="right" vertical="center"/>
    </xf>
    <xf numFmtId="176" fontId="32" fillId="51" borderId="11" applyNumberFormat="0" applyBorder="0" applyProtection="0">
      <alignment horizontal="right" vertical="center"/>
    </xf>
    <xf numFmtId="176" fontId="31" fillId="53" borderId="9" applyNumberFormat="0" applyAlignment="0" applyProtection="0">
      <alignment horizontal="left" vertical="center" indent="1"/>
    </xf>
    <xf numFmtId="0" fontId="32" fillId="37" borderId="11" applyNumberFormat="0" applyAlignment="0" applyProtection="0">
      <alignment horizontal="left" vertical="center" indent="1"/>
    </xf>
    <xf numFmtId="0" fontId="33" fillId="52" borderId="11" applyNumberFormat="0" applyAlignment="0" applyProtection="0">
      <alignment horizontal="left" vertical="center" indent="1"/>
    </xf>
    <xf numFmtId="176" fontId="32" fillId="52" borderId="11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43" fontId="4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6" fillId="0" borderId="0" xfId="0" applyFont="1" applyFill="1" applyAlignment="1"/>
    <xf numFmtId="0" fontId="7" fillId="0" borderId="0" xfId="0" applyFont="1" applyFill="1" applyAlignment="1"/>
    <xf numFmtId="0" fontId="8" fillId="0" borderId="3" xfId="0" quotePrefix="1" applyFont="1" applyFill="1" applyBorder="1" applyAlignment="1">
      <alignment horizontal="right"/>
    </xf>
    <xf numFmtId="0" fontId="8" fillId="0" borderId="0" xfId="0" applyFont="1" applyFill="1" applyAlignment="1"/>
    <xf numFmtId="0" fontId="8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>
      <alignment horizontal="center"/>
    </xf>
    <xf numFmtId="0" fontId="8" fillId="0" borderId="4" xfId="0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/>
    <xf numFmtId="0" fontId="9" fillId="0" borderId="4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quotePrefix="1" applyFont="1" applyFill="1" applyAlignment="1">
      <alignment horizontal="left"/>
    </xf>
    <xf numFmtId="42" fontId="7" fillId="0" borderId="0" xfId="0" applyNumberFormat="1" applyFont="1" applyFill="1" applyAlignment="1"/>
    <xf numFmtId="42" fontId="7" fillId="0" borderId="0" xfId="0" applyNumberFormat="1" applyFont="1" applyFill="1" applyBorder="1" applyAlignment="1"/>
    <xf numFmtId="164" fontId="7" fillId="0" borderId="0" xfId="0" applyNumberFormat="1" applyFont="1" applyFill="1" applyAlignment="1"/>
    <xf numFmtId="42" fontId="7" fillId="0" borderId="0" xfId="0" applyNumberFormat="1" applyFont="1" applyFill="1" applyAlignment="1">
      <alignment horizontal="right"/>
    </xf>
    <xf numFmtId="41" fontId="7" fillId="0" borderId="0" xfId="0" applyNumberFormat="1" applyFont="1" applyFill="1" applyAlignment="1"/>
    <xf numFmtId="41" fontId="7" fillId="0" borderId="4" xfId="0" applyNumberFormat="1" applyFont="1" applyFill="1" applyBorder="1" applyAlignment="1">
      <alignment horizontal="right"/>
    </xf>
    <xf numFmtId="37" fontId="7" fillId="0" borderId="0" xfId="0" applyNumberFormat="1" applyFont="1" applyFill="1" applyAlignment="1"/>
    <xf numFmtId="41" fontId="7" fillId="0" borderId="0" xfId="0" applyNumberFormat="1" applyFont="1" applyFill="1" applyAlignment="1"/>
    <xf numFmtId="37" fontId="7" fillId="0" borderId="0" xfId="0" applyNumberFormat="1" applyFont="1" applyFill="1" applyBorder="1" applyAlignment="1"/>
    <xf numFmtId="41" fontId="7" fillId="0" borderId="4" xfId="0" applyNumberFormat="1" applyFont="1" applyFill="1" applyBorder="1" applyAlignment="1"/>
    <xf numFmtId="41" fontId="7" fillId="0" borderId="0" xfId="0" applyNumberFormat="1" applyFont="1" applyFill="1" applyBorder="1" applyAlignment="1"/>
    <xf numFmtId="9" fontId="7" fillId="0" borderId="0" xfId="0" applyNumberFormat="1" applyFont="1" applyFill="1" applyAlignment="1">
      <alignment horizontal="right"/>
    </xf>
    <xf numFmtId="0" fontId="7" fillId="0" borderId="0" xfId="0" applyFont="1"/>
    <xf numFmtId="0" fontId="8" fillId="0" borderId="0" xfId="0" applyFont="1" applyFill="1"/>
    <xf numFmtId="0" fontId="7" fillId="0" borderId="0" xfId="0" applyFont="1" applyFill="1"/>
    <xf numFmtId="0" fontId="0" fillId="0" borderId="0" xfId="0" applyFill="1"/>
    <xf numFmtId="41" fontId="7" fillId="0" borderId="4" xfId="0" applyNumberFormat="1" applyFont="1" applyFill="1" applyBorder="1" applyAlignment="1"/>
    <xf numFmtId="0" fontId="6" fillId="0" borderId="0" xfId="0" applyFont="1" applyFill="1"/>
    <xf numFmtId="14" fontId="6" fillId="0" borderId="0" xfId="0" applyNumberFormat="1" applyFont="1" applyFill="1"/>
    <xf numFmtId="15" fontId="8" fillId="0" borderId="0" xfId="0" applyNumberFormat="1" applyFont="1" applyFill="1"/>
    <xf numFmtId="0" fontId="8" fillId="0" borderId="0" xfId="0" applyFont="1" applyFill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centerContinuous" vertical="center"/>
      <protection locked="0"/>
    </xf>
    <xf numFmtId="0" fontId="8" fillId="0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2" fontId="7" fillId="0" borderId="5" xfId="0" applyNumberFormat="1" applyFont="1" applyFill="1" applyBorder="1" applyAlignment="1"/>
    <xf numFmtId="0" fontId="7" fillId="0" borderId="0" xfId="0" applyNumberFormat="1" applyFont="1" applyFill="1" applyAlignment="1">
      <alignment horizontal="left" indent="2"/>
    </xf>
    <xf numFmtId="41" fontId="7" fillId="0" borderId="0" xfId="0" applyNumberFormat="1" applyFont="1" applyFill="1" applyBorder="1" applyAlignment="1"/>
    <xf numFmtId="0" fontId="7" fillId="0" borderId="0" xfId="0" applyNumberFormat="1" applyFont="1" applyFill="1" applyAlignment="1"/>
    <xf numFmtId="0" fontId="8" fillId="0" borderId="0" xfId="0" applyNumberFormat="1" applyFont="1" applyFill="1" applyAlignment="1">
      <alignment horizontal="left"/>
    </xf>
    <xf numFmtId="0" fontId="7" fillId="0" borderId="0" xfId="0" quotePrefix="1" applyNumberFormat="1" applyFont="1" applyFill="1" applyAlignment="1">
      <alignment horizontal="left"/>
    </xf>
    <xf numFmtId="41" fontId="7" fillId="0" borderId="0" xfId="0" applyNumberFormat="1" applyFont="1" applyFill="1"/>
    <xf numFmtId="42" fontId="7" fillId="0" borderId="4" xfId="0" applyNumberFormat="1" applyFont="1" applyFill="1" applyBorder="1" applyAlignment="1"/>
    <xf numFmtId="39" fontId="5" fillId="0" borderId="0" xfId="2" applyFont="1" applyFill="1" applyProtection="1"/>
    <xf numFmtId="39" fontId="5" fillId="0" borderId="0" xfId="2" applyNumberFormat="1" applyFont="1" applyFill="1" applyAlignment="1" applyProtection="1">
      <alignment horizontal="fill"/>
    </xf>
    <xf numFmtId="41" fontId="5" fillId="0" borderId="0" xfId="2" applyNumberFormat="1" applyFont="1" applyFill="1" applyBorder="1" applyAlignment="1" applyProtection="1">
      <alignment horizontal="fill"/>
    </xf>
    <xf numFmtId="41" fontId="5" fillId="0" borderId="0" xfId="2" applyNumberFormat="1" applyFont="1" applyFill="1" applyProtection="1"/>
    <xf numFmtId="43" fontId="5" fillId="0" borderId="0" xfId="2" applyNumberFormat="1" applyFont="1" applyFill="1" applyBorder="1" applyAlignment="1" applyProtection="1">
      <alignment horizontal="fill"/>
    </xf>
    <xf numFmtId="43" fontId="5" fillId="0" borderId="0" xfId="2" applyNumberFormat="1" applyFont="1" applyFill="1" applyProtection="1"/>
    <xf numFmtId="43" fontId="5" fillId="0" borderId="0" xfId="2" applyNumberFormat="1" applyFont="1" applyFill="1" applyAlignment="1" applyProtection="1">
      <alignment horizontal="left"/>
    </xf>
    <xf numFmtId="39" fontId="5" fillId="0" borderId="0" xfId="2" applyNumberFormat="1" applyFont="1" applyFill="1" applyProtection="1"/>
    <xf numFmtId="39" fontId="16" fillId="0" borderId="0" xfId="2" applyFont="1" applyFill="1" applyProtection="1"/>
    <xf numFmtId="10" fontId="16" fillId="0" borderId="0" xfId="2" applyNumberFormat="1" applyFont="1" applyFill="1" applyProtection="1"/>
    <xf numFmtId="170" fontId="16" fillId="0" borderId="5" xfId="2" applyNumberFormat="1" applyFont="1" applyFill="1" applyBorder="1" applyAlignment="1" applyProtection="1">
      <alignment horizontal="right"/>
    </xf>
    <xf numFmtId="41" fontId="16" fillId="0" borderId="0" xfId="2" applyNumberFormat="1" applyFont="1" applyFill="1" applyAlignment="1" applyProtection="1">
      <alignment horizontal="right"/>
    </xf>
    <xf numFmtId="165" fontId="16" fillId="0" borderId="5" xfId="2" applyNumberFormat="1" applyFont="1" applyFill="1" applyBorder="1" applyAlignment="1" applyProtection="1">
      <alignment horizontal="right"/>
    </xf>
    <xf numFmtId="165" fontId="16" fillId="0" borderId="0" xfId="2" applyNumberFormat="1" applyFont="1" applyFill="1" applyAlignment="1" applyProtection="1">
      <alignment horizontal="right"/>
    </xf>
    <xf numFmtId="39" fontId="16" fillId="0" borderId="0" xfId="2" applyNumberFormat="1" applyFont="1" applyFill="1" applyAlignment="1" applyProtection="1">
      <alignment horizontal="left" indent="1"/>
    </xf>
    <xf numFmtId="41" fontId="16" fillId="0" borderId="2" xfId="2" applyNumberFormat="1" applyFont="1" applyFill="1" applyBorder="1" applyAlignment="1" applyProtection="1">
      <alignment horizontal="right"/>
    </xf>
    <xf numFmtId="165" fontId="16" fillId="0" borderId="2" xfId="2" applyNumberFormat="1" applyFont="1" applyFill="1" applyBorder="1" applyAlignment="1" applyProtection="1">
      <alignment horizontal="right"/>
    </xf>
    <xf numFmtId="39" fontId="16" fillId="0" borderId="0" xfId="2" applyNumberFormat="1" applyFont="1" applyFill="1" applyProtection="1"/>
    <xf numFmtId="170" fontId="16" fillId="0" borderId="0" xfId="2" applyNumberFormat="1" applyFont="1" applyFill="1" applyBorder="1" applyAlignment="1" applyProtection="1">
      <alignment horizontal="right"/>
    </xf>
    <xf numFmtId="41" fontId="16" fillId="0" borderId="0" xfId="2" applyNumberFormat="1" applyFont="1" applyFill="1" applyBorder="1" applyAlignment="1" applyProtection="1">
      <alignment horizontal="right"/>
    </xf>
    <xf numFmtId="165" fontId="16" fillId="0" borderId="0" xfId="2" applyNumberFormat="1" applyFont="1" applyFill="1" applyBorder="1" applyAlignment="1" applyProtection="1">
      <alignment horizontal="right"/>
    </xf>
    <xf numFmtId="39" fontId="16" fillId="0" borderId="0" xfId="2" applyNumberFormat="1" applyFont="1" applyFill="1" applyAlignment="1" applyProtection="1">
      <alignment horizontal="left"/>
    </xf>
    <xf numFmtId="170" fontId="16" fillId="0" borderId="4" xfId="2" applyNumberFormat="1" applyFont="1" applyFill="1" applyBorder="1" applyAlignment="1" applyProtection="1">
      <alignment horizontal="right"/>
    </xf>
    <xf numFmtId="165" fontId="16" fillId="0" borderId="4" xfId="2" applyNumberFormat="1" applyFont="1" applyFill="1" applyBorder="1" applyAlignment="1" applyProtection="1">
      <alignment horizontal="right"/>
    </xf>
    <xf numFmtId="41" fontId="5" fillId="0" borderId="2" xfId="2" applyNumberFormat="1" applyFont="1" applyFill="1" applyBorder="1" applyAlignment="1" applyProtection="1">
      <alignment horizontal="right"/>
    </xf>
    <xf numFmtId="41" fontId="5" fillId="0" borderId="0" xfId="2" applyNumberFormat="1" applyFont="1" applyFill="1" applyAlignment="1" applyProtection="1">
      <alignment horizontal="right"/>
    </xf>
    <xf numFmtId="165" fontId="5" fillId="0" borderId="2" xfId="2" applyNumberFormat="1" applyFont="1" applyFill="1" applyBorder="1" applyAlignment="1" applyProtection="1">
      <alignment horizontal="right"/>
    </xf>
    <xf numFmtId="165" fontId="5" fillId="0" borderId="0" xfId="2" applyNumberFormat="1" applyFont="1" applyFill="1" applyAlignment="1" applyProtection="1">
      <alignment horizontal="right"/>
    </xf>
    <xf numFmtId="171" fontId="16" fillId="0" borderId="0" xfId="3" applyFont="1" applyFill="1" applyProtection="1"/>
    <xf numFmtId="39" fontId="16" fillId="0" borderId="0" xfId="2" applyNumberFormat="1" applyFont="1" applyFill="1" applyAlignment="1" applyProtection="1">
      <alignment horizontal="fill"/>
    </xf>
    <xf numFmtId="43" fontId="16" fillId="0" borderId="0" xfId="2" applyNumberFormat="1" applyFont="1" applyFill="1" applyAlignment="1" applyProtection="1">
      <alignment horizontal="fill"/>
    </xf>
    <xf numFmtId="43" fontId="16" fillId="0" borderId="0" xfId="2" applyNumberFormat="1" applyFont="1" applyFill="1" applyProtection="1"/>
    <xf numFmtId="44" fontId="16" fillId="0" borderId="0" xfId="2" applyNumberFormat="1" applyFont="1" applyFill="1" applyAlignment="1" applyProtection="1">
      <alignment horizontal="fill"/>
    </xf>
    <xf numFmtId="44" fontId="16" fillId="0" borderId="0" xfId="2" applyNumberFormat="1" applyFont="1" applyFill="1" applyProtection="1"/>
    <xf numFmtId="39" fontId="5" fillId="0" borderId="0" xfId="2" applyNumberFormat="1" applyFont="1" applyFill="1" applyAlignment="1" applyProtection="1">
      <alignment horizontal="center"/>
    </xf>
    <xf numFmtId="39" fontId="5" fillId="0" borderId="4" xfId="2" applyFont="1" applyFill="1" applyBorder="1" applyAlignment="1" applyProtection="1">
      <alignment horizontal="center"/>
    </xf>
    <xf numFmtId="44" fontId="5" fillId="0" borderId="4" xfId="2" applyNumberFormat="1" applyFont="1" applyFill="1" applyBorder="1" applyAlignment="1" applyProtection="1">
      <alignment horizontal="center"/>
    </xf>
    <xf numFmtId="44" fontId="5" fillId="0" borderId="0" xfId="2" applyNumberFormat="1" applyFont="1" applyFill="1" applyProtection="1"/>
    <xf numFmtId="0" fontId="5" fillId="0" borderId="4" xfId="2" quotePrefix="1" applyNumberFormat="1" applyFont="1" applyFill="1" applyBorder="1" applyAlignment="1" applyProtection="1">
      <alignment horizontal="center"/>
    </xf>
    <xf numFmtId="44" fontId="5" fillId="0" borderId="4" xfId="2" quotePrefix="1" applyNumberFormat="1" applyFont="1" applyFill="1" applyBorder="1" applyAlignment="1" applyProtection="1">
      <alignment horizontal="center"/>
    </xf>
    <xf numFmtId="39" fontId="13" fillId="0" borderId="0" xfId="2" applyNumberFormat="1" applyFont="1" applyFill="1" applyAlignment="1" applyProtection="1">
      <alignment horizontal="left"/>
    </xf>
    <xf numFmtId="44" fontId="5" fillId="0" borderId="0" xfId="2" applyNumberFormat="1" applyFont="1" applyFill="1" applyAlignment="1" applyProtection="1">
      <alignment horizontal="center"/>
    </xf>
    <xf numFmtId="44" fontId="5" fillId="0" borderId="0" xfId="2" applyNumberFormat="1" applyFont="1" applyFill="1" applyAlignment="1" applyProtection="1">
      <alignment horizontal="left"/>
    </xf>
    <xf numFmtId="43" fontId="5" fillId="0" borderId="4" xfId="2" applyNumberFormat="1" applyFont="1" applyFill="1" applyBorder="1" applyAlignment="1" applyProtection="1">
      <alignment horizontal="centerContinuous"/>
    </xf>
    <xf numFmtId="44" fontId="5" fillId="0" borderId="4" xfId="2" applyNumberFormat="1" applyFont="1" applyFill="1" applyBorder="1" applyAlignment="1" applyProtection="1">
      <alignment horizontal="centerContinuous"/>
    </xf>
    <xf numFmtId="39" fontId="5" fillId="0" borderId="0" xfId="2" applyNumberFormat="1" applyFont="1" applyFill="1" applyAlignment="1" applyProtection="1">
      <alignment horizontal="left"/>
    </xf>
    <xf numFmtId="44" fontId="16" fillId="0" borderId="0" xfId="2" applyNumberFormat="1" applyFont="1" applyFill="1" applyAlignment="1" applyProtection="1">
      <alignment horizontal="right"/>
    </xf>
    <xf numFmtId="44" fontId="17" fillId="0" borderId="0" xfId="2" applyNumberFormat="1" applyFont="1" applyFill="1" applyProtection="1"/>
    <xf numFmtId="39" fontId="16" fillId="0" borderId="0" xfId="4" applyFont="1" applyFill="1" applyAlignment="1" applyProtection="1">
      <alignment horizontal="left"/>
    </xf>
    <xf numFmtId="39" fontId="16" fillId="0" borderId="0" xfId="2" applyFont="1" applyFill="1" applyAlignment="1" applyProtection="1">
      <alignment horizontal="right"/>
    </xf>
    <xf numFmtId="39" fontId="16" fillId="0" borderId="0" xfId="2" applyNumberFormat="1" applyFont="1" applyFill="1" applyAlignment="1" applyProtection="1">
      <alignment horizontal="right"/>
    </xf>
    <xf numFmtId="43" fontId="16" fillId="0" borderId="0" xfId="2" applyNumberFormat="1" applyFont="1" applyFill="1" applyAlignment="1" applyProtection="1">
      <alignment horizontal="right"/>
    </xf>
    <xf numFmtId="10" fontId="16" fillId="0" borderId="0" xfId="2" applyNumberFormat="1" applyFont="1" applyFill="1" applyAlignment="1" applyProtection="1">
      <alignment horizontal="right"/>
    </xf>
    <xf numFmtId="39" fontId="5" fillId="0" borderId="0" xfId="2" applyFont="1" applyFill="1" applyAlignment="1" applyProtection="1">
      <alignment horizontal="right"/>
    </xf>
    <xf numFmtId="39" fontId="5" fillId="0" borderId="0" xfId="2" applyFont="1" applyFill="1" applyBorder="1" applyAlignment="1" applyProtection="1">
      <alignment horizontal="right"/>
    </xf>
    <xf numFmtId="43" fontId="5" fillId="0" borderId="0" xfId="2" applyNumberFormat="1" applyFont="1" applyFill="1" applyBorder="1" applyAlignment="1" applyProtection="1">
      <alignment horizontal="right"/>
    </xf>
    <xf numFmtId="44" fontId="5" fillId="0" borderId="0" xfId="2" applyNumberFormat="1" applyFont="1" applyFill="1" applyBorder="1" applyAlignment="1" applyProtection="1">
      <alignment horizontal="right"/>
    </xf>
    <xf numFmtId="166" fontId="16" fillId="0" borderId="0" xfId="2" applyNumberFormat="1" applyFont="1" applyFill="1" applyBorder="1" applyAlignment="1" applyProtection="1">
      <alignment horizontal="right"/>
    </xf>
    <xf numFmtId="44" fontId="16" fillId="0" borderId="0" xfId="2" applyNumberFormat="1" applyFont="1" applyFill="1" applyBorder="1" applyAlignment="1" applyProtection="1">
      <alignment horizontal="right"/>
    </xf>
    <xf numFmtId="39" fontId="16" fillId="0" borderId="0" xfId="2" applyFont="1" applyFill="1" applyAlignment="1" applyProtection="1">
      <alignment horizontal="left"/>
    </xf>
    <xf numFmtId="44" fontId="16" fillId="0" borderId="5" xfId="2" applyNumberFormat="1" applyFont="1" applyFill="1" applyBorder="1" applyAlignment="1" applyProtection="1">
      <alignment horizontal="right"/>
    </xf>
    <xf numFmtId="39" fontId="16" fillId="0" borderId="0" xfId="2" applyFont="1" applyFill="1" applyAlignment="1" applyProtection="1">
      <alignment horizontal="left" indent="1"/>
    </xf>
    <xf numFmtId="39" fontId="16" fillId="0" borderId="0" xfId="2" applyFont="1" applyFill="1" applyBorder="1" applyAlignment="1" applyProtection="1">
      <alignment horizontal="right"/>
    </xf>
    <xf numFmtId="10" fontId="16" fillId="0" borderId="0" xfId="2" applyNumberFormat="1" applyFont="1" applyFill="1" applyBorder="1" applyAlignment="1" applyProtection="1">
      <alignment horizontal="right"/>
    </xf>
    <xf numFmtId="43" fontId="16" fillId="0" borderId="0" xfId="2" applyNumberFormat="1" applyFont="1" applyFill="1" applyBorder="1" applyAlignment="1" applyProtection="1">
      <alignment horizontal="right"/>
    </xf>
    <xf numFmtId="39" fontId="16" fillId="0" borderId="0" xfId="2" applyFont="1" applyFill="1" applyBorder="1" applyAlignment="1" applyProtection="1">
      <alignment horizontal="left"/>
    </xf>
    <xf numFmtId="43" fontId="16" fillId="0" borderId="4" xfId="2" applyNumberFormat="1" applyFont="1" applyFill="1" applyBorder="1" applyAlignment="1" applyProtection="1">
      <alignment horizontal="right"/>
    </xf>
    <xf numFmtId="39" fontId="16" fillId="0" borderId="0" xfId="2" applyFont="1" applyFill="1" applyBorder="1" applyAlignment="1" applyProtection="1">
      <alignment horizontal="left" indent="1"/>
    </xf>
    <xf numFmtId="43" fontId="5" fillId="0" borderId="2" xfId="2" applyNumberFormat="1" applyFont="1" applyFill="1" applyBorder="1" applyAlignment="1" applyProtection="1">
      <alignment horizontal="right"/>
    </xf>
    <xf numFmtId="43" fontId="5" fillId="0" borderId="0" xfId="2" applyNumberFormat="1" applyFont="1" applyFill="1" applyAlignment="1" applyProtection="1">
      <alignment horizontal="right"/>
    </xf>
    <xf numFmtId="168" fontId="16" fillId="0" borderId="4" xfId="5" applyNumberFormat="1" applyFont="1" applyFill="1" applyBorder="1" applyAlignment="1" applyProtection="1">
      <alignment horizontal="right"/>
    </xf>
    <xf numFmtId="168" fontId="16" fillId="0" borderId="0" xfId="5" applyNumberFormat="1" applyFont="1" applyFill="1" applyBorder="1" applyAlignment="1" applyProtection="1">
      <alignment horizontal="right"/>
    </xf>
    <xf numFmtId="172" fontId="16" fillId="0" borderId="2" xfId="2" applyNumberFormat="1" applyFont="1" applyFill="1" applyBorder="1" applyAlignment="1" applyProtection="1">
      <alignment horizontal="right"/>
    </xf>
    <xf numFmtId="39" fontId="16" fillId="0" borderId="2" xfId="2" applyFont="1" applyFill="1" applyBorder="1" applyAlignment="1" applyProtection="1">
      <alignment horizontal="right"/>
    </xf>
    <xf numFmtId="43" fontId="16" fillId="0" borderId="2" xfId="2" applyNumberFormat="1" applyFont="1" applyFill="1" applyBorder="1" applyAlignment="1" applyProtection="1">
      <alignment horizontal="right"/>
    </xf>
    <xf numFmtId="168" fontId="16" fillId="0" borderId="0" xfId="5" applyNumberFormat="1" applyFont="1" applyFill="1" applyAlignment="1" applyProtection="1">
      <alignment horizontal="right"/>
    </xf>
    <xf numFmtId="170" fontId="16" fillId="0" borderId="0" xfId="2" applyNumberFormat="1" applyFont="1" applyFill="1" applyAlignment="1" applyProtection="1">
      <alignment horizontal="right"/>
    </xf>
    <xf numFmtId="167" fontId="16" fillId="0" borderId="0" xfId="5" applyNumberFormat="1" applyFont="1" applyFill="1" applyBorder="1" applyAlignment="1" applyProtection="1">
      <alignment horizontal="right"/>
    </xf>
    <xf numFmtId="167" fontId="16" fillId="0" borderId="0" xfId="3" applyNumberFormat="1" applyFont="1" applyFill="1" applyAlignment="1" applyProtection="1">
      <alignment horizontal="right"/>
    </xf>
    <xf numFmtId="39" fontId="16" fillId="0" borderId="0" xfId="2" applyFont="1" applyFill="1" applyAlignment="1" applyProtection="1">
      <alignment horizontal="fill"/>
    </xf>
    <xf numFmtId="39" fontId="5" fillId="0" borderId="4" xfId="2" applyNumberFormat="1" applyFont="1" applyFill="1" applyBorder="1" applyAlignment="1" applyProtection="1">
      <alignment horizontal="center"/>
    </xf>
    <xf numFmtId="39" fontId="5" fillId="0" borderId="0" xfId="2" applyNumberFormat="1" applyFont="1" applyFill="1" applyBorder="1" applyAlignment="1" applyProtection="1">
      <alignment horizontal="center"/>
    </xf>
    <xf numFmtId="39" fontId="5" fillId="0" borderId="0" xfId="2" applyFont="1" applyFill="1" applyBorder="1" applyProtection="1"/>
    <xf numFmtId="39" fontId="5" fillId="0" borderId="0" xfId="2" applyFont="1" applyFill="1" applyBorder="1" applyAlignment="1" applyProtection="1">
      <alignment horizontal="center"/>
    </xf>
    <xf numFmtId="39" fontId="5" fillId="0" borderId="0" xfId="2" applyNumberFormat="1" applyFont="1" applyFill="1" applyBorder="1" applyAlignment="1" applyProtection="1">
      <alignment horizontal="left"/>
    </xf>
    <xf numFmtId="39" fontId="5" fillId="0" borderId="0" xfId="2" applyNumberFormat="1" applyFont="1" applyFill="1" applyBorder="1" applyProtection="1"/>
    <xf numFmtId="39" fontId="5" fillId="0" borderId="0" xfId="2" applyFont="1" applyFill="1" applyAlignment="1" applyProtection="1">
      <alignment horizontal="center"/>
    </xf>
    <xf numFmtId="39" fontId="5" fillId="0" borderId="0" xfId="2" quotePrefix="1" applyFont="1" applyFill="1" applyAlignment="1" applyProtection="1">
      <alignment horizontal="center"/>
    </xf>
    <xf numFmtId="39" fontId="5" fillId="0" borderId="4" xfId="2" applyFont="1" applyFill="1" applyBorder="1" applyAlignment="1" applyProtection="1">
      <alignment horizontal="centerContinuous"/>
    </xf>
    <xf numFmtId="39" fontId="5" fillId="0" borderId="4" xfId="2" applyNumberFormat="1" applyFont="1" applyFill="1" applyBorder="1" applyAlignment="1" applyProtection="1">
      <alignment horizontal="centerContinuous"/>
    </xf>
    <xf numFmtId="39" fontId="13" fillId="0" borderId="0" xfId="2" applyNumberFormat="1" applyFont="1" applyFill="1" applyProtection="1"/>
    <xf numFmtId="39" fontId="5" fillId="0" borderId="0" xfId="2" applyFont="1" applyFill="1" applyAlignment="1" applyProtection="1"/>
    <xf numFmtId="39" fontId="13" fillId="0" borderId="0" xfId="2" applyFont="1" applyFill="1" applyAlignment="1" applyProtection="1"/>
    <xf numFmtId="39" fontId="13" fillId="0" borderId="0" xfId="2" applyFont="1" applyFill="1" applyAlignment="1" applyProtection="1">
      <alignment horizontal="centerContinuous"/>
    </xf>
    <xf numFmtId="39" fontId="15" fillId="0" borderId="0" xfId="2" applyFont="1" applyFill="1" applyAlignment="1" applyProtection="1">
      <alignment horizontal="centerContinuous"/>
    </xf>
    <xf numFmtId="39" fontId="14" fillId="0" borderId="0" xfId="2" applyFont="1" applyFill="1" applyAlignment="1" applyProtection="1">
      <alignment horizontal="centerContinuous"/>
    </xf>
    <xf numFmtId="14" fontId="14" fillId="0" borderId="0" xfId="2" applyNumberFormat="1" applyFont="1" applyFill="1" applyAlignment="1" applyProtection="1">
      <alignment horizontal="centerContinuous"/>
    </xf>
    <xf numFmtId="39" fontId="14" fillId="0" borderId="0" xfId="2" applyFont="1" applyFill="1" applyBorder="1" applyAlignment="1" applyProtection="1">
      <alignment horizontal="centerContinuous"/>
    </xf>
    <xf numFmtId="0" fontId="4" fillId="0" borderId="0" xfId="103"/>
    <xf numFmtId="0" fontId="2" fillId="0" borderId="0" xfId="105"/>
    <xf numFmtId="0" fontId="5" fillId="0" borderId="0" xfId="1" applyFill="1" applyProtection="1"/>
    <xf numFmtId="43" fontId="0" fillId="0" borderId="0" xfId="106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Fill="1" applyProtection="1"/>
    <xf numFmtId="43" fontId="0" fillId="0" borderId="0" xfId="0" applyNumberFormat="1" applyFill="1" applyProtection="1"/>
    <xf numFmtId="43" fontId="16" fillId="54" borderId="0" xfId="2" applyNumberFormat="1" applyFont="1" applyFill="1" applyAlignment="1" applyProtection="1">
      <alignment horizontal="right"/>
    </xf>
    <xf numFmtId="4" fontId="4" fillId="0" borderId="0" xfId="103" applyNumberFormat="1"/>
    <xf numFmtId="43" fontId="13" fillId="55" borderId="0" xfId="106" applyFont="1" applyFill="1"/>
    <xf numFmtId="43" fontId="13" fillId="55" borderId="14" xfId="106" applyNumberFormat="1" applyFont="1" applyFill="1" applyBorder="1"/>
    <xf numFmtId="0" fontId="32" fillId="0" borderId="9" xfId="77" quotePrefix="1" applyNumberFormat="1" applyFill="1" applyBorder="1" applyAlignment="1"/>
    <xf numFmtId="0" fontId="42" fillId="0" borderId="9" xfId="98" quotePrefix="1" applyNumberFormat="1" applyFont="1" applyFill="1" applyBorder="1" applyAlignment="1">
      <alignment horizontal="center"/>
    </xf>
    <xf numFmtId="49" fontId="14" fillId="0" borderId="1" xfId="107" applyNumberFormat="1" applyFont="1" applyFill="1" applyBorder="1" applyAlignment="1">
      <alignment horizontal="center" vertical="center" wrapText="1"/>
    </xf>
    <xf numFmtId="0" fontId="1" fillId="0" borderId="0" xfId="107" applyFill="1"/>
    <xf numFmtId="0" fontId="32" fillId="0" borderId="9" xfId="77" quotePrefix="1" applyNumberFormat="1" applyFill="1" applyAlignment="1"/>
    <xf numFmtId="0" fontId="32" fillId="0" borderId="15" xfId="99" quotePrefix="1" applyNumberFormat="1" applyFill="1" applyBorder="1" applyAlignment="1"/>
    <xf numFmtId="0" fontId="32" fillId="0" borderId="16" xfId="99" quotePrefix="1" applyNumberFormat="1" applyFill="1" applyBorder="1" applyAlignment="1">
      <alignment horizontal="right"/>
    </xf>
    <xf numFmtId="165" fontId="0" fillId="0" borderId="0" xfId="108" applyNumberFormat="1" applyFont="1" applyFill="1"/>
    <xf numFmtId="177" fontId="0" fillId="0" borderId="0" xfId="108" applyNumberFormat="1" applyFont="1" applyFill="1"/>
    <xf numFmtId="0" fontId="31" fillId="56" borderId="9" xfId="98" quotePrefix="1" applyNumberFormat="1" applyFill="1" applyAlignment="1"/>
    <xf numFmtId="0" fontId="31" fillId="56" borderId="9" xfId="98" quotePrefix="1" applyNumberFormat="1" applyFill="1" applyBorder="1" applyAlignment="1"/>
    <xf numFmtId="165" fontId="32" fillId="56" borderId="15" xfId="108" applyNumberFormat="1" applyFont="1" applyFill="1" applyBorder="1" applyAlignment="1">
      <alignment horizontal="right" vertical="center"/>
    </xf>
    <xf numFmtId="0" fontId="31" fillId="57" borderId="9" xfId="98" quotePrefix="1" applyNumberFormat="1" applyFill="1" applyAlignment="1"/>
    <xf numFmtId="0" fontId="31" fillId="57" borderId="9" xfId="98" quotePrefix="1" applyNumberFormat="1" applyFill="1" applyBorder="1" applyAlignment="1"/>
    <xf numFmtId="165" fontId="32" fillId="57" borderId="15" xfId="108" applyNumberFormat="1" applyFont="1" applyFill="1" applyBorder="1" applyAlignment="1">
      <alignment horizontal="right" vertical="center"/>
    </xf>
    <xf numFmtId="0" fontId="32" fillId="0" borderId="17" xfId="99" quotePrefix="1" applyNumberFormat="1" applyFill="1" applyBorder="1" applyAlignment="1"/>
    <xf numFmtId="0" fontId="32" fillId="0" borderId="16" xfId="99" applyNumberFormat="1" applyFill="1" applyBorder="1" applyAlignment="1"/>
    <xf numFmtId="165" fontId="32" fillId="0" borderId="18" xfId="108" applyNumberFormat="1" applyFont="1" applyFill="1" applyBorder="1" applyAlignment="1">
      <alignment horizontal="right" vertical="center"/>
    </xf>
    <xf numFmtId="165" fontId="32" fillId="0" borderId="19" xfId="108" applyNumberFormat="1" applyFont="1" applyFill="1" applyBorder="1" applyAlignment="1">
      <alignment horizontal="right" vertical="center"/>
    </xf>
    <xf numFmtId="0" fontId="43" fillId="0" borderId="20" xfId="98" applyNumberFormat="1" applyFont="1" applyFill="1" applyBorder="1" applyAlignment="1">
      <alignment horizontal="right"/>
    </xf>
    <xf numFmtId="0" fontId="1" fillId="57" borderId="0" xfId="107" applyFill="1"/>
    <xf numFmtId="0" fontId="1" fillId="56" borderId="0" xfId="107" applyFill="1"/>
    <xf numFmtId="169" fontId="7" fillId="0" borderId="0" xfId="0" applyNumberFormat="1" applyFont="1" applyFill="1"/>
    <xf numFmtId="37" fontId="7" fillId="0" borderId="4" xfId="0" applyNumberFormat="1" applyFont="1" applyFill="1" applyBorder="1" applyAlignment="1"/>
    <xf numFmtId="39" fontId="5" fillId="0" borderId="0" xfId="2" applyNumberFormat="1" applyFont="1" applyFill="1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</cellXfs>
  <cellStyles count="109">
    <cellStyle name="Accent1 - 20%" xfId="6"/>
    <cellStyle name="Accent1 - 40%" xfId="7"/>
    <cellStyle name="Accent1 - 60%" xfId="8"/>
    <cellStyle name="Accent2 - 20%" xfId="9"/>
    <cellStyle name="Accent2 - 40%" xfId="10"/>
    <cellStyle name="Accent2 - 60%" xfId="11"/>
    <cellStyle name="Accent3 - 20%" xfId="12"/>
    <cellStyle name="Accent3 - 40%" xfId="13"/>
    <cellStyle name="Accent3 - 60%" xfId="14"/>
    <cellStyle name="Accent4 - 20%" xfId="15"/>
    <cellStyle name="Accent4 - 40%" xfId="16"/>
    <cellStyle name="Accent4 - 60%" xfId="17"/>
    <cellStyle name="Accent5 - 20%" xfId="18"/>
    <cellStyle name="Accent5 - 40%" xfId="19"/>
    <cellStyle name="Accent5 - 60%" xfId="20"/>
    <cellStyle name="Accent6 - 20%" xfId="21"/>
    <cellStyle name="Accent6 - 40%" xfId="22"/>
    <cellStyle name="Accent6 - 60%" xfId="23"/>
    <cellStyle name="Comma" xfId="106" builtinId="3"/>
    <cellStyle name="Comma 2" xfId="5"/>
    <cellStyle name="Comma 3" xfId="108"/>
    <cellStyle name="Currency 2" xfId="3"/>
    <cellStyle name="Emphasis 1" xfId="24"/>
    <cellStyle name="Emphasis 2" xfId="25"/>
    <cellStyle name="Emphasis 3" xfId="26"/>
    <cellStyle name="Entered" xfId="27"/>
    <cellStyle name="Grey" xfId="28"/>
    <cellStyle name="Input [yellow]" xfId="29"/>
    <cellStyle name="Normal" xfId="0" builtinId="0"/>
    <cellStyle name="Normal - Style1" xfId="30"/>
    <cellStyle name="Normal 2" xfId="1"/>
    <cellStyle name="Normal 3" xfId="103"/>
    <cellStyle name="Normal 4" xfId="104"/>
    <cellStyle name="Normal 5" xfId="105"/>
    <cellStyle name="Normal 6" xfId="107"/>
    <cellStyle name="Normal_Monthly" xfId="2"/>
    <cellStyle name="Normal_Year To Date" xfId="4"/>
    <cellStyle name="Percent [2]" xfId="31"/>
    <cellStyle name="Percent 2" xfId="32"/>
    <cellStyle name="SAPBEXaggData" xfId="33"/>
    <cellStyle name="SAPBEXaggDataEmph" xfId="34"/>
    <cellStyle name="SAPBEXaggItem" xfId="35"/>
    <cellStyle name="SAPBEXaggItemX" xfId="36"/>
    <cellStyle name="SAPBEXchaText" xfId="37"/>
    <cellStyle name="SAPBEXexcBad7" xfId="38"/>
    <cellStyle name="SAPBEXexcBad8" xfId="39"/>
    <cellStyle name="SAPBEXexcBad9" xfId="40"/>
    <cellStyle name="SAPBEXexcCritical4" xfId="41"/>
    <cellStyle name="SAPBEXexcCritical5" xfId="42"/>
    <cellStyle name="SAPBEXexcCritical6" xfId="43"/>
    <cellStyle name="SAPBEXexcGood1" xfId="44"/>
    <cellStyle name="SAPBEXexcGood2" xfId="45"/>
    <cellStyle name="SAPBEXexcGood3" xfId="46"/>
    <cellStyle name="SAPBEXfilterDrill" xfId="47"/>
    <cellStyle name="SAPBEXfilterItem" xfId="48"/>
    <cellStyle name="SAPBEXfilterText" xfId="49"/>
    <cellStyle name="SAPBEXformats" xfId="50"/>
    <cellStyle name="SAPBEXheaderItem" xfId="51"/>
    <cellStyle name="SAPBEXheaderText" xfId="52"/>
    <cellStyle name="SAPBEXHLevel0" xfId="53"/>
    <cellStyle name="SAPBEXHLevel0X" xfId="54"/>
    <cellStyle name="SAPBEXHLevel1" xfId="55"/>
    <cellStyle name="SAPBEXHLevel1X" xfId="56"/>
    <cellStyle name="SAPBEXHLevel2" xfId="57"/>
    <cellStyle name="SAPBEXHLevel2X" xfId="58"/>
    <cellStyle name="SAPBEXHLevel3" xfId="59"/>
    <cellStyle name="SAPBEXHLevel3X" xfId="60"/>
    <cellStyle name="SAPBEXinputData" xfId="61"/>
    <cellStyle name="SAPBEXItemHeader" xfId="62"/>
    <cellStyle name="SAPBEXresData" xfId="63"/>
    <cellStyle name="SAPBEXresDataEmph" xfId="64"/>
    <cellStyle name="SAPBEXresItem" xfId="65"/>
    <cellStyle name="SAPBEXresItemX" xfId="66"/>
    <cellStyle name="SAPBEXstdData" xfId="67"/>
    <cellStyle name="SAPBEXstdDataEmph" xfId="68"/>
    <cellStyle name="SAPBEXstdItem" xfId="69"/>
    <cellStyle name="SAPBEXstdItemX" xfId="70"/>
    <cellStyle name="SAPBEXtitle" xfId="71"/>
    <cellStyle name="SAPBEXunassignedItem" xfId="72"/>
    <cellStyle name="SAPBEXundefined" xfId="73"/>
    <cellStyle name="SAPBorder" xfId="74"/>
    <cellStyle name="SAPDataCell" xfId="75"/>
    <cellStyle name="SAPDataTotalCell" xfId="76"/>
    <cellStyle name="SAPDimensionCell" xfId="77"/>
    <cellStyle name="SAPEditableDataCell" xfId="78"/>
    <cellStyle name="SAPEditableDataTotalCell" xfId="79"/>
    <cellStyle name="SAPEmphasized" xfId="80"/>
    <cellStyle name="SAPEmphasizedTotal" xfId="81"/>
    <cellStyle name="SAPExceptionLevel1" xfId="82"/>
    <cellStyle name="SAPExceptionLevel2" xfId="83"/>
    <cellStyle name="SAPExceptionLevel3" xfId="84"/>
    <cellStyle name="SAPExceptionLevel4" xfId="85"/>
    <cellStyle name="SAPExceptionLevel5" xfId="86"/>
    <cellStyle name="SAPExceptionLevel6" xfId="87"/>
    <cellStyle name="SAPExceptionLevel7" xfId="88"/>
    <cellStyle name="SAPExceptionLevel8" xfId="89"/>
    <cellStyle name="SAPExceptionLevel9" xfId="90"/>
    <cellStyle name="SAPHierarchyCell0" xfId="91"/>
    <cellStyle name="SAPHierarchyCell1" xfId="92"/>
    <cellStyle name="SAPHierarchyCell2" xfId="93"/>
    <cellStyle name="SAPHierarchyCell3" xfId="94"/>
    <cellStyle name="SAPHierarchyCell4" xfId="95"/>
    <cellStyle name="SAPLockedDataCell" xfId="96"/>
    <cellStyle name="SAPLockedDataTotalCell" xfId="97"/>
    <cellStyle name="SAPMemberCell" xfId="98"/>
    <cellStyle name="SAPMemberTotalCell" xfId="99"/>
    <cellStyle name="SAPReadonlyDataCell" xfId="100"/>
    <cellStyle name="SAPReadonlyDataTotalCell" xfId="101"/>
    <cellStyle name="Sheet Title" xfId="102"/>
  </cellStyles>
  <dxfs count="0"/>
  <tableStyles count="0" defaultTableStyle="TableStyleMedium9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12</xdr:col>
      <xdr:colOff>37505</xdr:colOff>
      <xdr:row>25</xdr:row>
      <xdr:rowOff>37548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9300" y="381000"/>
          <a:ext cx="4761905" cy="44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11</xdr:col>
      <xdr:colOff>56552</xdr:colOff>
      <xdr:row>19</xdr:row>
      <xdr:rowOff>9069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0"/>
          <a:ext cx="4780952" cy="3647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19C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19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1.01 ROR ROE"/>
      <sheetName val="Summaries"/>
      <sheetName val="1.02 COC"/>
      <sheetName val="Electric Earnings Sharing"/>
      <sheetName val="Restating Print Macros"/>
      <sheetName val="Module13"/>
      <sheetName val="Module14"/>
      <sheetName val="Module15"/>
      <sheetName val="Module1"/>
    </sheetNames>
    <definedNames>
      <definedName name="BD" refersTo="='Summaries'!$CS$12"/>
      <definedName name="FF" refersTo="='Summaries'!$CS$13"/>
      <definedName name="FIT" refersTo="='Summaries'!$CR$19"/>
      <definedName name="UTN" refersTo="='Summaries'!$CS$14"/>
    </definedNames>
    <sheetDataSet>
      <sheetData sheetId="0"/>
      <sheetData sheetId="1"/>
      <sheetData sheetId="2">
        <row r="12">
          <cell r="CS12">
            <v>7.5490000000000002E-3</v>
          </cell>
        </row>
        <row r="13">
          <cell r="CS13">
            <v>2E-3</v>
          </cell>
        </row>
        <row r="14">
          <cell r="CS14">
            <v>3.8441999999999997E-2</v>
          </cell>
        </row>
        <row r="19">
          <cell r="CR19">
            <v>0.21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Detail (CBR)"/>
      <sheetName val="Unallocated Summary (CBR)"/>
      <sheetName val="Common by Account (CBR)"/>
      <sheetName val="==&gt;"/>
      <sheetName val="Allocators (CBR)"/>
      <sheetName val="FM"/>
      <sheetName val="GAAP"/>
      <sheetName val="TOPSIDE"/>
    </sheetNames>
    <sheetDataSet>
      <sheetData sheetId="0"/>
      <sheetData sheetId="1">
        <row r="9">
          <cell r="B9">
            <v>2127052953.75</v>
          </cell>
        </row>
        <row r="12">
          <cell r="B12">
            <v>191910864.75999999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55"/>
  <sheetViews>
    <sheetView tabSelected="1" zoomScale="70" zoomScaleNormal="70" workbookViewId="0">
      <selection activeCell="D22" sqref="D21:D22"/>
    </sheetView>
  </sheetViews>
  <sheetFormatPr defaultRowHeight="12.75" x14ac:dyDescent="0.2"/>
  <cols>
    <col min="1" max="1" width="5" bestFit="1" customWidth="1"/>
    <col min="2" max="2" width="64" customWidth="1"/>
    <col min="3" max="3" width="18.85546875" customWidth="1"/>
    <col min="4" max="4" width="14.140625" customWidth="1"/>
    <col min="5" max="5" width="18.140625" customWidth="1"/>
  </cols>
  <sheetData>
    <row r="1" spans="1:5" ht="13.5" thickBot="1" x14ac:dyDescent="0.25">
      <c r="A1" s="32"/>
      <c r="B1" s="29"/>
      <c r="C1" s="29"/>
      <c r="D1" s="33"/>
    </row>
    <row r="2" spans="1:5" ht="14.25" thickTop="1" thickBot="1" x14ac:dyDescent="0.25">
      <c r="A2" s="29"/>
      <c r="B2" s="29"/>
      <c r="C2" s="29"/>
      <c r="E2" s="3" t="s">
        <v>70</v>
      </c>
    </row>
    <row r="3" spans="1:5" ht="13.5" thickTop="1" x14ac:dyDescent="0.2">
      <c r="A3" s="28"/>
      <c r="B3" s="34"/>
      <c r="C3" s="35"/>
      <c r="D3" s="28"/>
    </row>
    <row r="4" spans="1:5" x14ac:dyDescent="0.2">
      <c r="A4" s="36" t="s">
        <v>0</v>
      </c>
      <c r="B4" s="37"/>
      <c r="C4" s="37"/>
      <c r="D4" s="37"/>
      <c r="E4" s="38"/>
    </row>
    <row r="5" spans="1:5" x14ac:dyDescent="0.2">
      <c r="A5" s="36" t="s">
        <v>40</v>
      </c>
      <c r="B5" s="37"/>
      <c r="C5" s="36"/>
      <c r="D5" s="37"/>
      <c r="E5" s="38"/>
    </row>
    <row r="6" spans="1:5" x14ac:dyDescent="0.2">
      <c r="A6" s="37" t="s">
        <v>71</v>
      </c>
      <c r="B6" s="37"/>
      <c r="C6" s="36"/>
      <c r="D6" s="37"/>
      <c r="E6" s="38"/>
    </row>
    <row r="7" spans="1:5" x14ac:dyDescent="0.2">
      <c r="A7" s="36" t="s">
        <v>14</v>
      </c>
      <c r="B7" s="37"/>
      <c r="C7" s="36"/>
      <c r="D7" s="36"/>
      <c r="E7" s="38"/>
    </row>
    <row r="8" spans="1:5" x14ac:dyDescent="0.2">
      <c r="A8" s="4"/>
      <c r="B8" s="4"/>
      <c r="C8" s="4"/>
      <c r="D8" s="4"/>
      <c r="E8" s="4"/>
    </row>
    <row r="9" spans="1:5" x14ac:dyDescent="0.2">
      <c r="A9" s="5" t="s">
        <v>1</v>
      </c>
      <c r="B9" s="6"/>
      <c r="C9" s="6"/>
      <c r="D9" s="6"/>
      <c r="E9" s="6"/>
    </row>
    <row r="10" spans="1:5" x14ac:dyDescent="0.2">
      <c r="A10" s="7" t="s">
        <v>2</v>
      </c>
      <c r="B10" s="8" t="s">
        <v>3</v>
      </c>
      <c r="C10" s="8"/>
      <c r="D10" s="9" t="s">
        <v>4</v>
      </c>
      <c r="E10" s="9"/>
    </row>
    <row r="11" spans="1:5" x14ac:dyDescent="0.2">
      <c r="A11" s="10">
        <v>1</v>
      </c>
      <c r="B11" s="2" t="s">
        <v>12</v>
      </c>
      <c r="C11" s="2"/>
      <c r="D11" s="2"/>
      <c r="E11" s="2"/>
    </row>
    <row r="12" spans="1:5" x14ac:dyDescent="0.2">
      <c r="A12" s="11">
        <f>A11+1</f>
        <v>2</v>
      </c>
      <c r="B12" s="12" t="s">
        <v>13</v>
      </c>
      <c r="E12" s="2"/>
    </row>
    <row r="13" spans="1:5" x14ac:dyDescent="0.2">
      <c r="A13" s="11">
        <f t="shared" ref="A13:A18" si="0">A12+1</f>
        <v>3</v>
      </c>
      <c r="B13" s="40"/>
      <c r="C13" s="30"/>
      <c r="D13" s="16"/>
      <c r="E13" s="2"/>
    </row>
    <row r="14" spans="1:5" x14ac:dyDescent="0.2">
      <c r="A14" s="11">
        <f t="shared" si="0"/>
        <v>4</v>
      </c>
      <c r="B14" s="40" t="s">
        <v>63</v>
      </c>
      <c r="C14" s="30"/>
      <c r="D14" s="16">
        <f>-SOE!B37</f>
        <v>-1878.4780000000001</v>
      </c>
      <c r="E14" s="2"/>
    </row>
    <row r="15" spans="1:5" x14ac:dyDescent="0.2">
      <c r="A15" s="11">
        <f t="shared" si="0"/>
        <v>5</v>
      </c>
      <c r="B15" s="40" t="s">
        <v>60</v>
      </c>
      <c r="C15" s="30"/>
      <c r="D15" s="41">
        <f>-'19CBR Electric'!D22</f>
        <v>-3467838.7</v>
      </c>
      <c r="E15" s="2"/>
    </row>
    <row r="16" spans="1:5" x14ac:dyDescent="0.2">
      <c r="A16" s="11">
        <f t="shared" si="0"/>
        <v>6</v>
      </c>
      <c r="B16" s="40" t="s">
        <v>49</v>
      </c>
      <c r="C16" s="30"/>
      <c r="D16" s="41">
        <f>-SOE!B35</f>
        <v>36637601.037</v>
      </c>
      <c r="E16" s="2"/>
    </row>
    <row r="17" spans="1:5" x14ac:dyDescent="0.2">
      <c r="A17" s="11">
        <f t="shared" si="0"/>
        <v>7</v>
      </c>
      <c r="B17" s="40"/>
      <c r="C17" s="30"/>
      <c r="D17" s="46"/>
    </row>
    <row r="18" spans="1:5" x14ac:dyDescent="0.2">
      <c r="A18" s="11">
        <f t="shared" si="0"/>
        <v>8</v>
      </c>
      <c r="B18" s="40"/>
      <c r="C18" s="30"/>
      <c r="D18" s="16"/>
      <c r="E18" s="2"/>
    </row>
    <row r="19" spans="1:5" x14ac:dyDescent="0.2">
      <c r="A19" s="11">
        <f t="shared" ref="A19:A42" si="1">A18+1</f>
        <v>9</v>
      </c>
      <c r="B19" s="42" t="s">
        <v>38</v>
      </c>
      <c r="C19" s="2"/>
      <c r="D19" s="41">
        <f>SUM(D14:D18)</f>
        <v>33167883.859000001</v>
      </c>
      <c r="E19" s="2"/>
    </row>
    <row r="20" spans="1:5" x14ac:dyDescent="0.2">
      <c r="A20" s="11">
        <f t="shared" si="1"/>
        <v>10</v>
      </c>
      <c r="B20" s="2"/>
      <c r="C20" s="2"/>
      <c r="D20" s="15"/>
      <c r="E20" s="1" t="s">
        <v>5</v>
      </c>
    </row>
    <row r="21" spans="1:5" x14ac:dyDescent="0.2">
      <c r="A21" s="11">
        <f t="shared" si="1"/>
        <v>11</v>
      </c>
      <c r="B21" s="42" t="s">
        <v>43</v>
      </c>
      <c r="C21" s="2"/>
      <c r="D21" s="2"/>
      <c r="E21" s="16">
        <f>D19</f>
        <v>33167883.859000001</v>
      </c>
    </row>
    <row r="22" spans="1:5" x14ac:dyDescent="0.2">
      <c r="A22" s="11">
        <f t="shared" si="1"/>
        <v>12</v>
      </c>
      <c r="B22" s="27"/>
      <c r="C22" s="29"/>
      <c r="D22" s="29"/>
      <c r="E22" s="45" t="s">
        <v>5</v>
      </c>
    </row>
    <row r="23" spans="1:5" x14ac:dyDescent="0.2">
      <c r="A23" s="11">
        <f t="shared" si="1"/>
        <v>13</v>
      </c>
      <c r="B23" s="13" t="s">
        <v>6</v>
      </c>
      <c r="C23" s="179">
        <f>+[1]!BD</f>
        <v>7.5490000000000002E-3</v>
      </c>
      <c r="D23" s="18">
        <f>+E21*C23</f>
        <v>250384.35525159101</v>
      </c>
      <c r="E23" s="19" t="s">
        <v>5</v>
      </c>
    </row>
    <row r="24" spans="1:5" x14ac:dyDescent="0.2">
      <c r="A24" s="11">
        <f t="shared" si="1"/>
        <v>14</v>
      </c>
      <c r="B24" s="13" t="s">
        <v>7</v>
      </c>
      <c r="C24" s="179">
        <f>+[1]!FF</f>
        <v>2E-3</v>
      </c>
      <c r="D24" s="20">
        <f>+E21*C24</f>
        <v>66335.767718000003</v>
      </c>
      <c r="E24" s="19"/>
    </row>
    <row r="25" spans="1:5" x14ac:dyDescent="0.2">
      <c r="A25" s="11">
        <f t="shared" si="1"/>
        <v>15</v>
      </c>
      <c r="B25" s="14" t="s">
        <v>42</v>
      </c>
      <c r="C25" s="17"/>
      <c r="D25" s="21"/>
      <c r="E25" s="22">
        <f>SUM(D23:D24)</f>
        <v>316720.122969591</v>
      </c>
    </row>
    <row r="26" spans="1:5" x14ac:dyDescent="0.2">
      <c r="A26" s="11">
        <f t="shared" si="1"/>
        <v>16</v>
      </c>
      <c r="B26" s="13"/>
      <c r="C26" s="17"/>
      <c r="D26" s="23"/>
      <c r="E26" s="19"/>
    </row>
    <row r="27" spans="1:5" x14ac:dyDescent="0.2">
      <c r="A27" s="11">
        <f t="shared" si="1"/>
        <v>17</v>
      </c>
      <c r="B27" s="13" t="s">
        <v>8</v>
      </c>
      <c r="C27" s="179">
        <f>+[1]!UTN</f>
        <v>3.8441999999999997E-2</v>
      </c>
      <c r="D27" s="15">
        <f>+E21*C27</f>
        <v>1275039.791307678</v>
      </c>
      <c r="E27" s="19"/>
    </row>
    <row r="28" spans="1:5" x14ac:dyDescent="0.2">
      <c r="A28" s="11">
        <f t="shared" si="1"/>
        <v>18</v>
      </c>
      <c r="B28" s="14" t="s">
        <v>9</v>
      </c>
      <c r="C28" s="2"/>
      <c r="D28" s="23"/>
      <c r="E28" s="24">
        <f>SUM(D27:D27)</f>
        <v>1275039.791307678</v>
      </c>
    </row>
    <row r="29" spans="1:5" x14ac:dyDescent="0.2">
      <c r="A29" s="11">
        <f t="shared" si="1"/>
        <v>19</v>
      </c>
      <c r="B29" s="14"/>
      <c r="C29" s="2"/>
      <c r="D29" s="23"/>
      <c r="E29" s="25"/>
    </row>
    <row r="30" spans="1:5" x14ac:dyDescent="0.2">
      <c r="A30" s="11">
        <f t="shared" si="1"/>
        <v>20</v>
      </c>
      <c r="B30" s="14"/>
      <c r="C30" s="2"/>
      <c r="D30" s="23"/>
      <c r="E30" s="25"/>
    </row>
    <row r="31" spans="1:5" x14ac:dyDescent="0.2">
      <c r="A31" s="11">
        <f t="shared" si="1"/>
        <v>21</v>
      </c>
      <c r="B31" s="14"/>
      <c r="C31" s="2"/>
      <c r="D31" s="23"/>
      <c r="E31" s="25"/>
    </row>
    <row r="32" spans="1:5" x14ac:dyDescent="0.2">
      <c r="A32" s="11">
        <f t="shared" si="1"/>
        <v>22</v>
      </c>
      <c r="B32" s="43" t="s">
        <v>50</v>
      </c>
      <c r="C32" s="2"/>
      <c r="D32" s="23"/>
      <c r="E32" s="25"/>
    </row>
    <row r="33" spans="1:5" x14ac:dyDescent="0.2">
      <c r="A33" s="11">
        <f t="shared" si="1"/>
        <v>23</v>
      </c>
      <c r="B33" s="40" t="s">
        <v>56</v>
      </c>
      <c r="C33" s="2"/>
      <c r="D33" s="41">
        <f>-TGrant!B17</f>
        <v>28990997.98</v>
      </c>
      <c r="E33" s="25"/>
    </row>
    <row r="34" spans="1:5" x14ac:dyDescent="0.2">
      <c r="A34" s="11">
        <f t="shared" si="1"/>
        <v>24</v>
      </c>
      <c r="B34" s="40" t="s">
        <v>51</v>
      </c>
      <c r="C34" s="2"/>
      <c r="D34" s="23"/>
      <c r="E34" s="25"/>
    </row>
    <row r="35" spans="1:5" x14ac:dyDescent="0.2">
      <c r="A35" s="11">
        <f t="shared" si="1"/>
        <v>25</v>
      </c>
      <c r="B35" s="40" t="s">
        <v>52</v>
      </c>
      <c r="C35" s="2"/>
      <c r="D35" s="180">
        <f>-PTC!B16</f>
        <v>0</v>
      </c>
      <c r="E35" s="25"/>
    </row>
    <row r="36" spans="1:5" x14ac:dyDescent="0.2">
      <c r="A36" s="11">
        <f t="shared" si="1"/>
        <v>26</v>
      </c>
      <c r="B36" s="44" t="s">
        <v>53</v>
      </c>
      <c r="C36" s="2"/>
      <c r="D36" s="23"/>
      <c r="E36" s="24">
        <f>SUM(D33:D35)</f>
        <v>28990997.98</v>
      </c>
    </row>
    <row r="37" spans="1:5" x14ac:dyDescent="0.2">
      <c r="A37" s="11">
        <f t="shared" si="1"/>
        <v>27</v>
      </c>
      <c r="B37" s="13"/>
      <c r="C37" s="2"/>
      <c r="D37" s="2"/>
      <c r="E37" s="19"/>
    </row>
    <row r="38" spans="1:5" x14ac:dyDescent="0.2">
      <c r="A38" s="11">
        <f t="shared" si="1"/>
        <v>28</v>
      </c>
      <c r="B38" s="13" t="s">
        <v>41</v>
      </c>
      <c r="C38" s="2"/>
      <c r="D38" s="21"/>
      <c r="E38" s="25">
        <f>E21-E25-E28-E36</f>
        <v>2585125.9647227339</v>
      </c>
    </row>
    <row r="39" spans="1:5" x14ac:dyDescent="0.2">
      <c r="A39" s="11">
        <f t="shared" si="1"/>
        <v>29</v>
      </c>
      <c r="B39" s="13"/>
      <c r="C39" s="2"/>
      <c r="D39" s="21"/>
      <c r="E39" s="21"/>
    </row>
    <row r="40" spans="1:5" x14ac:dyDescent="0.2">
      <c r="A40" s="11">
        <f t="shared" si="1"/>
        <v>30</v>
      </c>
      <c r="B40" s="13" t="s">
        <v>10</v>
      </c>
      <c r="C40" s="26">
        <f>+[1]!FIT</f>
        <v>0.21</v>
      </c>
      <c r="D40" s="21"/>
      <c r="E40" s="31">
        <f>ROUND(E38*C40,0)</f>
        <v>542876</v>
      </c>
    </row>
    <row r="41" spans="1:5" x14ac:dyDescent="0.2">
      <c r="A41" s="11">
        <f t="shared" si="1"/>
        <v>31</v>
      </c>
      <c r="B41" s="13"/>
      <c r="C41" s="26"/>
      <c r="D41" s="21"/>
      <c r="E41" s="41"/>
    </row>
    <row r="42" spans="1:5" ht="13.5" thickBot="1" x14ac:dyDescent="0.25">
      <c r="A42" s="11">
        <f t="shared" si="1"/>
        <v>32</v>
      </c>
      <c r="B42" s="13" t="s">
        <v>11</v>
      </c>
      <c r="C42" s="2"/>
      <c r="D42" s="21"/>
      <c r="E42" s="39">
        <f>E38-E40</f>
        <v>2042249.9647227339</v>
      </c>
    </row>
    <row r="43" spans="1:5" ht="13.5" thickTop="1" x14ac:dyDescent="0.2">
      <c r="A43" s="11"/>
      <c r="B43" s="2"/>
      <c r="C43" s="19"/>
      <c r="D43" s="19"/>
      <c r="E43" s="19"/>
    </row>
    <row r="44" spans="1:5" x14ac:dyDescent="0.2">
      <c r="A44" s="11"/>
    </row>
    <row r="45" spans="1:5" x14ac:dyDescent="0.2">
      <c r="A45" s="11"/>
    </row>
    <row r="46" spans="1:5" x14ac:dyDescent="0.2">
      <c r="A46" s="11"/>
    </row>
    <row r="47" spans="1:5" x14ac:dyDescent="0.2">
      <c r="A47" s="11"/>
    </row>
    <row r="48" spans="1:5" x14ac:dyDescent="0.2">
      <c r="A48" s="11"/>
    </row>
    <row r="49" spans="1:2" x14ac:dyDescent="0.2">
      <c r="A49" s="11"/>
    </row>
    <row r="50" spans="1:2" x14ac:dyDescent="0.2">
      <c r="A50" s="11"/>
    </row>
    <row r="51" spans="1:2" x14ac:dyDescent="0.2">
      <c r="A51" s="11"/>
    </row>
    <row r="52" spans="1:2" x14ac:dyDescent="0.2">
      <c r="A52" s="11"/>
    </row>
    <row r="53" spans="1:2" x14ac:dyDescent="0.2">
      <c r="A53" s="11"/>
    </row>
    <row r="54" spans="1:2" x14ac:dyDescent="0.2">
      <c r="A54" s="11"/>
    </row>
    <row r="55" spans="1:2" x14ac:dyDescent="0.2">
      <c r="B55" s="183"/>
    </row>
  </sheetData>
  <phoneticPr fontId="11" type="noConversion"/>
  <pageMargins left="0.75" right="0.75" top="1" bottom="1" header="0.5" footer="0.5"/>
  <pageSetup scale="75" orientation="portrait" r:id="rId1"/>
  <headerFooter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zoomScale="130" zoomScaleNormal="130" workbookViewId="0">
      <pane ySplit="9" topLeftCell="A25" activePane="bottomLeft" state="frozen"/>
      <selection activeCell="F24" sqref="F24"/>
      <selection pane="bottomLeft" activeCell="D46" sqref="D46"/>
    </sheetView>
  </sheetViews>
  <sheetFormatPr defaultColWidth="9.140625" defaultRowHeight="12.75" x14ac:dyDescent="0.2"/>
  <cols>
    <col min="1" max="1" width="41.85546875" style="151" customWidth="1"/>
    <col min="2" max="2" width="18.140625" style="151" bestFit="1" customWidth="1"/>
    <col min="3" max="3" width="0.7109375" style="151" customWidth="1"/>
    <col min="4" max="4" width="17.140625" style="151" customWidth="1"/>
    <col min="5" max="5" width="0.7109375" style="151" customWidth="1"/>
    <col min="6" max="6" width="16.140625" style="151" customWidth="1"/>
    <col min="7" max="7" width="0.7109375" style="151" customWidth="1"/>
    <col min="8" max="8" width="7.7109375" style="151" customWidth="1"/>
    <col min="9" max="9" width="0.7109375" style="151" customWidth="1"/>
    <col min="10" max="10" width="18.140625" style="151" bestFit="1" customWidth="1"/>
    <col min="11" max="11" width="0.7109375" style="151" customWidth="1"/>
    <col min="12" max="12" width="16.28515625" style="151" bestFit="1" customWidth="1"/>
    <col min="13" max="13" width="0.7109375" style="151" customWidth="1"/>
    <col min="14" max="14" width="7.7109375" style="151" bestFit="1" customWidth="1"/>
    <col min="15" max="15" width="0.7109375" style="151" customWidth="1"/>
    <col min="16" max="16" width="7.7109375" style="151" customWidth="1"/>
    <col min="17" max="17" width="9.140625" style="151" hidden="1" customWidth="1"/>
    <col min="18" max="18" width="7.85546875" style="151" customWidth="1"/>
    <col min="19" max="16384" width="9.140625" style="147"/>
  </cols>
  <sheetData>
    <row r="1" spans="1:18" ht="15" x14ac:dyDescent="0.25">
      <c r="A1" s="142" t="s">
        <v>15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</row>
    <row r="2" spans="1:18" ht="15" x14ac:dyDescent="0.25">
      <c r="A2" s="142" t="s">
        <v>16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</row>
    <row r="3" spans="1:18" ht="15" x14ac:dyDescent="0.25">
      <c r="A3" s="142" t="s">
        <v>87</v>
      </c>
      <c r="B3" s="142"/>
      <c r="C3" s="142"/>
      <c r="D3" s="142"/>
      <c r="E3" s="142"/>
      <c r="F3" s="142"/>
      <c r="G3" s="144"/>
      <c r="H3" s="142"/>
      <c r="I3" s="142"/>
      <c r="J3" s="142"/>
      <c r="K3" s="142"/>
      <c r="L3" s="142"/>
      <c r="M3" s="142"/>
      <c r="N3" s="142"/>
      <c r="O3" s="142"/>
      <c r="P3" s="143"/>
      <c r="Q3" s="142"/>
      <c r="R3" s="142"/>
    </row>
    <row r="4" spans="1:18" x14ac:dyDescent="0.2">
      <c r="A4" s="141" t="s">
        <v>17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</row>
    <row r="5" spans="1:18" x14ac:dyDescent="0.2">
      <c r="A5" s="139" t="s">
        <v>44</v>
      </c>
      <c r="B5" s="138"/>
      <c r="C5" s="138"/>
      <c r="D5" s="138"/>
      <c r="E5" s="138"/>
      <c r="F5" s="47"/>
      <c r="G5" s="47"/>
      <c r="H5" s="47"/>
      <c r="I5" s="47"/>
      <c r="J5" s="47"/>
      <c r="K5" s="138"/>
      <c r="L5" s="138"/>
      <c r="M5" s="138"/>
      <c r="N5" s="138"/>
      <c r="O5" s="138"/>
      <c r="P5" s="138"/>
      <c r="Q5" s="138"/>
      <c r="R5" s="138"/>
    </row>
    <row r="6" spans="1:18" x14ac:dyDescent="0.2">
      <c r="A6" s="137" t="s">
        <v>44</v>
      </c>
      <c r="B6" s="54"/>
      <c r="C6" s="54"/>
      <c r="D6" s="54"/>
      <c r="E6" s="54"/>
      <c r="F6" s="90" t="s">
        <v>18</v>
      </c>
      <c r="G6" s="90"/>
      <c r="H6" s="90"/>
      <c r="I6" s="54"/>
      <c r="J6" s="54"/>
      <c r="K6" s="47"/>
      <c r="L6" s="90" t="s">
        <v>88</v>
      </c>
      <c r="M6" s="90"/>
      <c r="N6" s="90"/>
      <c r="O6" s="132"/>
      <c r="P6" s="136" t="s">
        <v>45</v>
      </c>
      <c r="Q6" s="135"/>
      <c r="R6" s="135"/>
    </row>
    <row r="7" spans="1:18" x14ac:dyDescent="0.2">
      <c r="A7" s="92"/>
      <c r="B7" s="81" t="s">
        <v>19</v>
      </c>
      <c r="C7" s="54"/>
      <c r="D7" s="134"/>
      <c r="E7" s="92"/>
      <c r="F7" s="47"/>
      <c r="G7" s="47"/>
      <c r="H7" s="47"/>
      <c r="I7" s="54"/>
      <c r="J7" s="81" t="s">
        <v>19</v>
      </c>
      <c r="K7" s="47"/>
      <c r="L7" s="47"/>
      <c r="M7" s="47"/>
      <c r="N7" s="47"/>
      <c r="O7" s="47"/>
      <c r="P7" s="47"/>
      <c r="Q7" s="133"/>
      <c r="R7" s="47"/>
    </row>
    <row r="8" spans="1:18" ht="13.15" hidden="1" customHeight="1" x14ac:dyDescent="0.2">
      <c r="A8" s="92"/>
      <c r="B8" s="92"/>
      <c r="C8" s="54"/>
      <c r="D8" s="92"/>
      <c r="E8" s="92"/>
      <c r="F8" s="128"/>
      <c r="G8" s="131"/>
      <c r="H8" s="47"/>
      <c r="I8" s="54"/>
      <c r="J8" s="92"/>
      <c r="K8" s="129"/>
      <c r="L8" s="131"/>
      <c r="M8" s="132"/>
      <c r="N8" s="129"/>
      <c r="O8" s="132"/>
      <c r="P8" s="131"/>
      <c r="Q8" s="130"/>
      <c r="R8" s="129"/>
    </row>
    <row r="9" spans="1:18" ht="12.75" customHeight="1" x14ac:dyDescent="0.2">
      <c r="A9" s="87" t="s">
        <v>20</v>
      </c>
      <c r="B9" s="85">
        <v>2019</v>
      </c>
      <c r="C9" s="54"/>
      <c r="D9" s="127" t="s">
        <v>21</v>
      </c>
      <c r="E9" s="54"/>
      <c r="F9" s="127" t="s">
        <v>22</v>
      </c>
      <c r="G9" s="54"/>
      <c r="H9" s="82" t="s">
        <v>23</v>
      </c>
      <c r="I9" s="54"/>
      <c r="J9" s="85">
        <v>2018</v>
      </c>
      <c r="K9" s="47"/>
      <c r="L9" s="127" t="s">
        <v>22</v>
      </c>
      <c r="M9" s="54"/>
      <c r="N9" s="82" t="s">
        <v>23</v>
      </c>
      <c r="O9" s="128"/>
      <c r="P9" s="85">
        <v>2019</v>
      </c>
      <c r="Q9" s="127" t="s">
        <v>21</v>
      </c>
      <c r="R9" s="85">
        <v>2018</v>
      </c>
    </row>
    <row r="10" spans="1:18" ht="6.6" customHeight="1" x14ac:dyDescent="0.2">
      <c r="A10" s="64"/>
      <c r="B10" s="76"/>
      <c r="C10" s="64"/>
      <c r="D10" s="76"/>
      <c r="E10" s="64"/>
      <c r="F10" s="76"/>
      <c r="G10" s="64"/>
      <c r="H10" s="126"/>
      <c r="I10" s="64"/>
      <c r="J10" s="76"/>
      <c r="K10" s="55"/>
      <c r="L10" s="76"/>
      <c r="M10" s="64"/>
      <c r="N10" s="126"/>
      <c r="O10" s="76"/>
      <c r="P10" s="76"/>
      <c r="Q10" s="76"/>
      <c r="R10" s="76"/>
    </row>
    <row r="11" spans="1:18" x14ac:dyDescent="0.2">
      <c r="A11" s="68" t="s">
        <v>24</v>
      </c>
      <c r="B11" s="93">
        <v>1139356243.2</v>
      </c>
      <c r="C11" s="93"/>
      <c r="D11" s="93">
        <v>1158153344</v>
      </c>
      <c r="E11" s="93"/>
      <c r="F11" s="93">
        <v>-18797100.799999952</v>
      </c>
      <c r="G11" s="93"/>
      <c r="H11" s="123">
        <v>-1.6230234879846751E-2</v>
      </c>
      <c r="I11" s="93"/>
      <c r="J11" s="93">
        <v>1147259983</v>
      </c>
      <c r="K11" s="93"/>
      <c r="L11" s="93">
        <v>-7903739.7999999523</v>
      </c>
      <c r="M11" s="97"/>
      <c r="N11" s="123">
        <v>-6.8892316624975074E-3</v>
      </c>
      <c r="O11" s="99"/>
      <c r="P11" s="125">
        <v>0.10592131604326738</v>
      </c>
      <c r="Q11" s="124">
        <v>0.10677763023615273</v>
      </c>
      <c r="R11" s="124">
        <v>0.10929002793513724</v>
      </c>
    </row>
    <row r="12" spans="1:18" x14ac:dyDescent="0.2">
      <c r="A12" s="68" t="s">
        <v>25</v>
      </c>
      <c r="B12" s="98">
        <v>854909647.14999998</v>
      </c>
      <c r="C12" s="98"/>
      <c r="D12" s="98">
        <v>958443931</v>
      </c>
      <c r="E12" s="98"/>
      <c r="F12" s="98">
        <v>-103534283.85000002</v>
      </c>
      <c r="G12" s="98"/>
      <c r="H12" s="123">
        <v>-0.10802330788612403</v>
      </c>
      <c r="I12" s="98"/>
      <c r="J12" s="98">
        <v>885457168.83000004</v>
      </c>
      <c r="K12" s="98"/>
      <c r="L12" s="98">
        <v>-30547521.680000067</v>
      </c>
      <c r="M12" s="98"/>
      <c r="N12" s="123">
        <v>-3.4499152251897258E-2</v>
      </c>
      <c r="O12" s="99"/>
      <c r="P12" s="122">
        <v>9.6737068204295909E-2</v>
      </c>
      <c r="Q12" s="118">
        <v>0.10222554177247363</v>
      </c>
      <c r="R12" s="118">
        <v>9.9125573004042733E-2</v>
      </c>
    </row>
    <row r="13" spans="1:18" x14ac:dyDescent="0.2">
      <c r="A13" s="68" t="s">
        <v>26</v>
      </c>
      <c r="B13" s="98">
        <v>105020397.25</v>
      </c>
      <c r="C13" s="98"/>
      <c r="D13" s="98">
        <v>121884331</v>
      </c>
      <c r="E13" s="98"/>
      <c r="F13" s="98">
        <v>-16863933.75</v>
      </c>
      <c r="G13" s="98"/>
      <c r="H13" s="123">
        <v>-0.13836014532499669</v>
      </c>
      <c r="I13" s="98"/>
      <c r="J13" s="98">
        <v>110606634.18000001</v>
      </c>
      <c r="K13" s="98"/>
      <c r="L13" s="98">
        <v>-5586236.9300000072</v>
      </c>
      <c r="M13" s="98"/>
      <c r="N13" s="123">
        <v>-5.0505441842747217E-2</v>
      </c>
      <c r="O13" s="99"/>
      <c r="P13" s="122">
        <v>9.0445232336788875E-2</v>
      </c>
      <c r="Q13" s="118">
        <v>9.744824526747517E-2</v>
      </c>
      <c r="R13" s="118">
        <v>9.2960188820963754E-2</v>
      </c>
    </row>
    <row r="14" spans="1:18" x14ac:dyDescent="0.2">
      <c r="A14" s="68" t="s">
        <v>27</v>
      </c>
      <c r="B14" s="98">
        <v>18056669.039999999</v>
      </c>
      <c r="C14" s="98"/>
      <c r="D14" s="98">
        <v>17782755</v>
      </c>
      <c r="E14" s="98"/>
      <c r="F14" s="98">
        <v>273914.03999999911</v>
      </c>
      <c r="G14" s="98"/>
      <c r="H14" s="123">
        <v>1.5403352292712749E-2</v>
      </c>
      <c r="I14" s="98"/>
      <c r="J14" s="98">
        <v>18378086.579999998</v>
      </c>
      <c r="K14" s="98"/>
      <c r="L14" s="98">
        <v>-321417.53999999911</v>
      </c>
      <c r="M14" s="98"/>
      <c r="N14" s="123">
        <v>-1.7489173239056487E-2</v>
      </c>
      <c r="O14" s="99"/>
      <c r="P14" s="122">
        <v>0.23150839079897959</v>
      </c>
      <c r="Q14" s="118">
        <v>0.22686595866961459</v>
      </c>
      <c r="R14" s="118">
        <v>0.23775933998569448</v>
      </c>
    </row>
    <row r="15" spans="1:18" x14ac:dyDescent="0.2">
      <c r="A15" s="68" t="s">
        <v>28</v>
      </c>
      <c r="B15" s="98">
        <v>351395.68</v>
      </c>
      <c r="C15" s="111"/>
      <c r="D15" s="98">
        <v>249636</v>
      </c>
      <c r="E15" s="111"/>
      <c r="F15" s="98">
        <v>101759.67999999999</v>
      </c>
      <c r="G15" s="111"/>
      <c r="H15" s="123">
        <v>0.40763223253056446</v>
      </c>
      <c r="I15" s="111"/>
      <c r="J15" s="98">
        <v>340431.52</v>
      </c>
      <c r="K15" s="98"/>
      <c r="L15" s="98">
        <v>10964.159999999974</v>
      </c>
      <c r="M15" s="111"/>
      <c r="N15" s="123">
        <v>3.2206653484965125E-2</v>
      </c>
      <c r="O15" s="110"/>
      <c r="P15" s="122">
        <v>4.8097587015408116E-2</v>
      </c>
      <c r="Q15" s="118">
        <v>3.5035510442613202E-2</v>
      </c>
      <c r="R15" s="118">
        <v>4.8055379967956641E-2</v>
      </c>
    </row>
    <row r="16" spans="1:18" ht="8.4499999999999993" customHeight="1" x14ac:dyDescent="0.2">
      <c r="A16" s="64"/>
      <c r="B16" s="121"/>
      <c r="C16" s="98"/>
      <c r="D16" s="121"/>
      <c r="E16" s="98"/>
      <c r="F16" s="121"/>
      <c r="G16" s="98"/>
      <c r="H16" s="120" t="s">
        <v>44</v>
      </c>
      <c r="I16" s="98"/>
      <c r="J16" s="121"/>
      <c r="K16" s="98"/>
      <c r="L16" s="121"/>
      <c r="M16" s="98"/>
      <c r="N16" s="120" t="s">
        <v>44</v>
      </c>
      <c r="O16" s="99"/>
      <c r="P16" s="119"/>
      <c r="Q16" s="119" t="s">
        <v>5</v>
      </c>
      <c r="R16" s="119" t="s">
        <v>5</v>
      </c>
    </row>
    <row r="17" spans="1:18" x14ac:dyDescent="0.2">
      <c r="A17" s="61" t="s">
        <v>30</v>
      </c>
      <c r="B17" s="113">
        <v>2117694352.3199999</v>
      </c>
      <c r="C17" s="98"/>
      <c r="D17" s="113">
        <v>2256513997</v>
      </c>
      <c r="E17" s="98"/>
      <c r="F17" s="113">
        <v>-138819644.67999998</v>
      </c>
      <c r="G17" s="98"/>
      <c r="H17" s="69">
        <v>-6.1519514110951017E-2</v>
      </c>
      <c r="I17" s="98"/>
      <c r="J17" s="113">
        <v>2162042304.1100001</v>
      </c>
      <c r="K17" s="98"/>
      <c r="L17" s="113">
        <v>-44347951.790000029</v>
      </c>
      <c r="M17" s="98"/>
      <c r="N17" s="69">
        <v>-2.051206477583507E-2</v>
      </c>
      <c r="O17" s="99"/>
      <c r="P17" s="117">
        <v>0.10161419890981008</v>
      </c>
      <c r="Q17" s="118">
        <v>0.10466957932181677</v>
      </c>
      <c r="R17" s="117">
        <v>0.10442489671346504</v>
      </c>
    </row>
    <row r="18" spans="1:18" x14ac:dyDescent="0.2">
      <c r="A18" s="68" t="s">
        <v>31</v>
      </c>
      <c r="B18" s="98">
        <v>19511685.550000001</v>
      </c>
      <c r="C18" s="98"/>
      <c r="D18" s="98">
        <v>10069415</v>
      </c>
      <c r="E18" s="98"/>
      <c r="F18" s="98">
        <v>9442270.5500000007</v>
      </c>
      <c r="G18" s="98"/>
      <c r="H18" s="65">
        <v>0.93771788629230202</v>
      </c>
      <c r="I18" s="98"/>
      <c r="J18" s="98">
        <v>13877639.08</v>
      </c>
      <c r="K18" s="98"/>
      <c r="L18" s="98">
        <v>5634046.4700000007</v>
      </c>
      <c r="M18" s="98"/>
      <c r="N18" s="65">
        <v>0.40598018420291709</v>
      </c>
      <c r="O18" s="110"/>
      <c r="P18" s="118">
        <v>8.4028889090417263E-3</v>
      </c>
      <c r="Q18" s="118">
        <v>3.5458991747344855E-3</v>
      </c>
      <c r="R18" s="118">
        <v>6.8405650608732967E-3</v>
      </c>
    </row>
    <row r="19" spans="1:18" x14ac:dyDescent="0.2">
      <c r="A19" s="68" t="s">
        <v>39</v>
      </c>
      <c r="B19" s="98">
        <v>109103898.91</v>
      </c>
      <c r="C19" s="98"/>
      <c r="D19" s="98">
        <v>25733341</v>
      </c>
      <c r="E19" s="98"/>
      <c r="F19" s="98">
        <v>83370557.909999996</v>
      </c>
      <c r="G19" s="98"/>
      <c r="H19" s="65" t="s">
        <v>29</v>
      </c>
      <c r="I19" s="98"/>
      <c r="J19" s="98">
        <v>89323512.370000005</v>
      </c>
      <c r="K19" s="98"/>
      <c r="L19" s="98">
        <v>19780386.539999992</v>
      </c>
      <c r="M19" s="98"/>
      <c r="N19" s="65">
        <v>0.22144658237424381</v>
      </c>
      <c r="O19" s="99"/>
      <c r="P19" s="117">
        <v>2.9172040231384481E-2</v>
      </c>
      <c r="Q19" s="117" t="s">
        <v>29</v>
      </c>
      <c r="R19" s="117">
        <v>2.8850989097789163E-2</v>
      </c>
    </row>
    <row r="20" spans="1:18" ht="6" customHeight="1" x14ac:dyDescent="0.2">
      <c r="A20" s="55"/>
      <c r="B20" s="115"/>
      <c r="C20" s="116"/>
      <c r="D20" s="115"/>
      <c r="E20" s="116"/>
      <c r="F20" s="115"/>
      <c r="G20" s="116"/>
      <c r="H20" s="115" t="s">
        <v>44</v>
      </c>
      <c r="I20" s="116"/>
      <c r="J20" s="115"/>
      <c r="K20" s="116"/>
      <c r="L20" s="115"/>
      <c r="M20" s="116"/>
      <c r="N20" s="115" t="s">
        <v>44</v>
      </c>
      <c r="O20" s="100"/>
      <c r="P20" s="100"/>
      <c r="Q20" s="100"/>
      <c r="R20" s="100"/>
    </row>
    <row r="21" spans="1:18" x14ac:dyDescent="0.2">
      <c r="A21" s="114" t="s">
        <v>32</v>
      </c>
      <c r="B21" s="98">
        <v>2246309936.7799997</v>
      </c>
      <c r="C21" s="98"/>
      <c r="D21" s="98">
        <v>2292316753</v>
      </c>
      <c r="E21" s="98"/>
      <c r="F21" s="98">
        <v>-46006816.219999984</v>
      </c>
      <c r="G21" s="98"/>
      <c r="H21" s="65">
        <v>-2.0070008283013228E-2</v>
      </c>
      <c r="I21" s="98"/>
      <c r="J21" s="98">
        <v>2265243455.5599999</v>
      </c>
      <c r="K21" s="98"/>
      <c r="L21" s="98">
        <v>-18933518.780000038</v>
      </c>
      <c r="M21" s="98"/>
      <c r="N21" s="65">
        <v>-8.3582710430210282E-3</v>
      </c>
      <c r="O21" s="99"/>
      <c r="P21" s="97"/>
      <c r="Q21" s="96"/>
      <c r="R21" s="96"/>
    </row>
    <row r="22" spans="1:18" ht="6.6" customHeight="1" x14ac:dyDescent="0.2">
      <c r="A22" s="112"/>
      <c r="B22" s="111"/>
      <c r="C22" s="111"/>
      <c r="D22" s="111"/>
      <c r="E22" s="111"/>
      <c r="F22" s="111"/>
      <c r="G22" s="111"/>
      <c r="H22" s="109" t="s">
        <v>44</v>
      </c>
      <c r="I22" s="111"/>
      <c r="J22" s="111"/>
      <c r="K22" s="111"/>
      <c r="L22" s="111"/>
      <c r="M22" s="111"/>
      <c r="N22" s="109" t="s">
        <v>44</v>
      </c>
      <c r="O22" s="110"/>
      <c r="P22" s="109"/>
      <c r="Q22" s="109"/>
      <c r="R22" s="109"/>
    </row>
    <row r="23" spans="1:18" x14ac:dyDescent="0.2">
      <c r="A23" s="68" t="s">
        <v>54</v>
      </c>
      <c r="B23" s="98">
        <v>104269151.23999999</v>
      </c>
      <c r="C23" s="111"/>
      <c r="D23" s="111">
        <v>0</v>
      </c>
      <c r="E23" s="111"/>
      <c r="F23" s="111">
        <v>104269151.23999999</v>
      </c>
      <c r="G23" s="111"/>
      <c r="H23" s="65" t="s">
        <v>29</v>
      </c>
      <c r="I23" s="111"/>
      <c r="J23" s="98">
        <v>69470811.980000004</v>
      </c>
      <c r="K23" s="111"/>
      <c r="L23" s="98">
        <v>34798339.25999999</v>
      </c>
      <c r="M23" s="111"/>
      <c r="N23" s="65">
        <v>0.50090589512640371</v>
      </c>
      <c r="O23" s="110"/>
      <c r="P23" s="109"/>
      <c r="Q23" s="109"/>
      <c r="R23" s="109"/>
    </row>
    <row r="24" spans="1:18" x14ac:dyDescent="0.2">
      <c r="A24" s="68" t="s">
        <v>46</v>
      </c>
      <c r="B24" s="98">
        <v>18753877.989999998</v>
      </c>
      <c r="C24" s="111"/>
      <c r="D24" s="111">
        <v>0</v>
      </c>
      <c r="E24" s="111"/>
      <c r="F24" s="111">
        <v>18753877.989999998</v>
      </c>
      <c r="G24" s="111"/>
      <c r="H24" s="65" t="s">
        <v>29</v>
      </c>
      <c r="I24" s="111"/>
      <c r="J24" s="98">
        <v>18713608.219999999</v>
      </c>
      <c r="K24" s="111"/>
      <c r="L24" s="98">
        <v>40269.769999999553</v>
      </c>
      <c r="M24" s="111"/>
      <c r="N24" s="65">
        <v>2.151897673959082E-3</v>
      </c>
      <c r="O24" s="110"/>
      <c r="P24" s="109"/>
      <c r="Q24" s="109"/>
      <c r="R24" s="109"/>
    </row>
    <row r="25" spans="1:18" x14ac:dyDescent="0.2">
      <c r="A25" s="68" t="s">
        <v>58</v>
      </c>
      <c r="B25" s="98">
        <v>8807270.9800000004</v>
      </c>
      <c r="C25" s="111"/>
      <c r="D25" s="111">
        <v>-57847763</v>
      </c>
      <c r="E25" s="111"/>
      <c r="F25" s="111">
        <v>66655033.980000004</v>
      </c>
      <c r="G25" s="111"/>
      <c r="H25" s="65" t="s">
        <v>29</v>
      </c>
      <c r="I25" s="111"/>
      <c r="J25" s="98">
        <v>8054468.5800000001</v>
      </c>
      <c r="K25" s="111"/>
      <c r="L25" s="98">
        <v>752802.40000000037</v>
      </c>
      <c r="M25" s="111"/>
      <c r="N25" s="65">
        <v>9.3463943961402896E-2</v>
      </c>
      <c r="O25" s="110"/>
      <c r="P25" s="109"/>
      <c r="Q25" s="109"/>
      <c r="R25" s="109"/>
    </row>
    <row r="26" spans="1:18" x14ac:dyDescent="0.2">
      <c r="A26" s="68" t="s">
        <v>55</v>
      </c>
      <c r="B26" s="113">
        <v>118900537.09</v>
      </c>
      <c r="C26" s="111"/>
      <c r="D26" s="113">
        <v>152054371</v>
      </c>
      <c r="E26" s="111"/>
      <c r="F26" s="113">
        <v>-33153833.909999996</v>
      </c>
      <c r="G26" s="111"/>
      <c r="H26" s="69">
        <v>-0.21803933482451482</v>
      </c>
      <c r="I26" s="111"/>
      <c r="J26" s="113">
        <v>94436646.260000005</v>
      </c>
      <c r="K26" s="111"/>
      <c r="L26" s="113">
        <v>24463890.829999998</v>
      </c>
      <c r="M26" s="111"/>
      <c r="N26" s="69">
        <v>0.25905082188800715</v>
      </c>
      <c r="O26" s="110"/>
      <c r="P26" s="109"/>
      <c r="Q26" s="109"/>
      <c r="R26" s="109"/>
    </row>
    <row r="27" spans="1:18" x14ac:dyDescent="0.2">
      <c r="A27" s="68" t="s">
        <v>47</v>
      </c>
      <c r="B27" s="113">
        <v>250730837.30000001</v>
      </c>
      <c r="C27" s="98"/>
      <c r="D27" s="113">
        <v>94206608</v>
      </c>
      <c r="E27" s="98"/>
      <c r="F27" s="113">
        <v>156524229.29999998</v>
      </c>
      <c r="G27" s="98"/>
      <c r="H27" s="69" t="s">
        <v>29</v>
      </c>
      <c r="I27" s="98"/>
      <c r="J27" s="113">
        <v>190675535.04000002</v>
      </c>
      <c r="K27" s="98"/>
      <c r="L27" s="113">
        <v>60055302.259999983</v>
      </c>
      <c r="M27" s="98"/>
      <c r="N27" s="69">
        <v>0.3149607119099026</v>
      </c>
      <c r="O27" s="99"/>
      <c r="P27" s="96"/>
      <c r="Q27" s="96"/>
      <c r="R27" s="96"/>
    </row>
    <row r="28" spans="1:18" ht="6.6" customHeight="1" x14ac:dyDescent="0.2">
      <c r="A28" s="112"/>
      <c r="B28" s="105"/>
      <c r="C28" s="105"/>
      <c r="D28" s="105"/>
      <c r="E28" s="105"/>
      <c r="F28" s="105"/>
      <c r="G28" s="105"/>
      <c r="H28" s="109" t="s">
        <v>44</v>
      </c>
      <c r="I28" s="105"/>
      <c r="J28" s="105"/>
      <c r="K28" s="105"/>
      <c r="L28" s="105"/>
      <c r="M28" s="111"/>
      <c r="N28" s="109" t="s">
        <v>44</v>
      </c>
      <c r="O28" s="110"/>
      <c r="P28" s="109"/>
      <c r="Q28" s="109"/>
      <c r="R28" s="109"/>
    </row>
    <row r="29" spans="1:18" ht="13.5" thickBot="1" x14ac:dyDescent="0.25">
      <c r="A29" s="108" t="s">
        <v>33</v>
      </c>
      <c r="B29" s="107">
        <v>2497040774.0799999</v>
      </c>
      <c r="C29" s="93"/>
      <c r="D29" s="107">
        <v>2386523361</v>
      </c>
      <c r="E29" s="93"/>
      <c r="F29" s="107">
        <v>110517413.08</v>
      </c>
      <c r="G29" s="93"/>
      <c r="H29" s="57">
        <v>4.6308959252630587E-2</v>
      </c>
      <c r="I29" s="93"/>
      <c r="J29" s="107">
        <v>2455918990.5999999</v>
      </c>
      <c r="K29" s="93"/>
      <c r="L29" s="107">
        <v>41121783.479999945</v>
      </c>
      <c r="M29" s="98"/>
      <c r="N29" s="57">
        <v>1.6743949469584733E-2</v>
      </c>
      <c r="O29" s="99"/>
      <c r="P29" s="96"/>
      <c r="Q29" s="96"/>
      <c r="R29" s="96"/>
    </row>
    <row r="30" spans="1:18" ht="4.1500000000000004" customHeight="1" thickTop="1" x14ac:dyDescent="0.2">
      <c r="A30" s="106"/>
      <c r="B30" s="105"/>
      <c r="C30" s="93"/>
      <c r="D30" s="105"/>
      <c r="E30" s="93"/>
      <c r="F30" s="105"/>
      <c r="G30" s="93"/>
      <c r="H30" s="105"/>
      <c r="I30" s="93"/>
      <c r="J30" s="105"/>
      <c r="K30" s="93"/>
      <c r="L30" s="105"/>
      <c r="M30" s="98"/>
      <c r="N30" s="104"/>
      <c r="O30" s="99"/>
      <c r="P30" s="96"/>
      <c r="Q30" s="96"/>
      <c r="R30" s="96"/>
    </row>
    <row r="31" spans="1:18" ht="13.15" customHeight="1" x14ac:dyDescent="0.2">
      <c r="A31" s="55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2"/>
      <c r="N31" s="98"/>
      <c r="O31" s="101"/>
      <c r="P31" s="100"/>
      <c r="Q31" s="100"/>
      <c r="R31" s="100"/>
    </row>
    <row r="32" spans="1:18" x14ac:dyDescent="0.2">
      <c r="A32" s="68" t="s">
        <v>72</v>
      </c>
      <c r="B32" s="93">
        <v>82611638.079999998</v>
      </c>
      <c r="C32" s="93"/>
      <c r="D32" s="93">
        <v>83607899</v>
      </c>
      <c r="E32" s="93"/>
      <c r="F32" s="93"/>
      <c r="G32" s="93"/>
      <c r="H32" s="93"/>
      <c r="I32" s="93"/>
      <c r="J32" s="93">
        <v>85355943.760000005</v>
      </c>
      <c r="K32" s="93"/>
      <c r="L32" s="93"/>
      <c r="M32" s="98"/>
      <c r="N32" s="98"/>
      <c r="O32" s="96"/>
      <c r="P32" s="97"/>
      <c r="Q32" s="96"/>
      <c r="R32" s="96"/>
    </row>
    <row r="33" spans="1:18" x14ac:dyDescent="0.2">
      <c r="A33" s="68" t="s">
        <v>34</v>
      </c>
      <c r="B33" s="98">
        <v>-83030550.614999995</v>
      </c>
      <c r="C33" s="98"/>
      <c r="D33" s="98">
        <v>80246665</v>
      </c>
      <c r="E33" s="98"/>
      <c r="F33" s="98"/>
      <c r="G33" s="98"/>
      <c r="H33" s="98"/>
      <c r="I33" s="98"/>
      <c r="J33" s="98">
        <v>-81156080.872999996</v>
      </c>
      <c r="K33" s="93"/>
      <c r="L33" s="93"/>
      <c r="M33" s="98"/>
      <c r="N33" s="98"/>
      <c r="O33" s="99"/>
      <c r="P33" s="97"/>
      <c r="Q33" s="96"/>
      <c r="R33" s="96"/>
    </row>
    <row r="34" spans="1:18" ht="12" customHeight="1" x14ac:dyDescent="0.2">
      <c r="A34" s="68" t="s">
        <v>35</v>
      </c>
      <c r="B34" s="98">
        <v>84729661.180000007</v>
      </c>
      <c r="C34" s="78"/>
      <c r="D34" s="98">
        <v>100295136</v>
      </c>
      <c r="E34" s="78"/>
      <c r="F34" s="98"/>
      <c r="G34" s="78"/>
      <c r="H34" s="78"/>
      <c r="I34" s="78"/>
      <c r="J34" s="98">
        <v>101866388.838</v>
      </c>
      <c r="K34" s="80"/>
      <c r="L34" s="80"/>
      <c r="M34" s="78"/>
      <c r="N34" s="78"/>
      <c r="O34" s="55"/>
      <c r="P34" s="64"/>
      <c r="Q34" s="55"/>
      <c r="R34" s="55"/>
    </row>
    <row r="35" spans="1:18" x14ac:dyDescent="0.2">
      <c r="A35" s="68" t="s">
        <v>73</v>
      </c>
      <c r="B35" s="153">
        <v>-36637601.037</v>
      </c>
      <c r="C35" s="98"/>
      <c r="D35" s="98">
        <v>-38541278</v>
      </c>
      <c r="E35" s="98"/>
      <c r="F35" s="98"/>
      <c r="G35" s="98"/>
      <c r="H35" s="98"/>
      <c r="I35" s="98"/>
      <c r="J35" s="98">
        <v>-41885179.534999996</v>
      </c>
      <c r="K35" s="93"/>
      <c r="L35" s="93"/>
      <c r="M35" s="98"/>
      <c r="N35" s="98"/>
      <c r="O35" s="96"/>
      <c r="P35" s="97"/>
      <c r="Q35" s="96"/>
      <c r="R35" s="96"/>
    </row>
    <row r="36" spans="1:18" x14ac:dyDescent="0.2">
      <c r="A36" s="68" t="s">
        <v>36</v>
      </c>
      <c r="B36" s="98">
        <v>18454535.677999999</v>
      </c>
      <c r="C36" s="98"/>
      <c r="D36" s="98">
        <v>18715962</v>
      </c>
      <c r="E36" s="98"/>
      <c r="F36" s="98"/>
      <c r="G36" s="98"/>
      <c r="H36" s="98"/>
      <c r="I36" s="98"/>
      <c r="J36" s="98">
        <v>17990501.364999998</v>
      </c>
      <c r="K36" s="93"/>
      <c r="L36" s="93"/>
      <c r="M36" s="98"/>
      <c r="N36" s="98"/>
      <c r="O36" s="96"/>
      <c r="P36" s="97"/>
      <c r="Q36" s="96"/>
      <c r="R36" s="96"/>
    </row>
    <row r="37" spans="1:18" x14ac:dyDescent="0.2">
      <c r="A37" s="68" t="s">
        <v>48</v>
      </c>
      <c r="B37" s="153">
        <v>1878.4780000000001</v>
      </c>
      <c r="C37" s="98"/>
      <c r="D37" s="98">
        <v>0</v>
      </c>
      <c r="E37" s="98"/>
      <c r="F37" s="98"/>
      <c r="G37" s="98"/>
      <c r="H37" s="98"/>
      <c r="I37" s="98"/>
      <c r="J37" s="98">
        <v>-5983138.4309999999</v>
      </c>
      <c r="K37" s="93"/>
      <c r="L37" s="93"/>
      <c r="M37" s="98"/>
      <c r="N37" s="98"/>
      <c r="O37" s="96"/>
      <c r="P37" s="97"/>
      <c r="Q37" s="96"/>
      <c r="R37" s="96"/>
    </row>
    <row r="38" spans="1:18" x14ac:dyDescent="0.2">
      <c r="A38" s="68" t="s">
        <v>61</v>
      </c>
      <c r="B38" s="98">
        <v>-16.260000000000002</v>
      </c>
      <c r="C38" s="98"/>
      <c r="D38" s="98">
        <v>0</v>
      </c>
      <c r="E38" s="98"/>
      <c r="F38" s="98"/>
      <c r="G38" s="98"/>
      <c r="H38" s="98"/>
      <c r="I38" s="98"/>
      <c r="J38" s="98">
        <v>-1234.01</v>
      </c>
      <c r="K38" s="93"/>
      <c r="L38" s="93"/>
      <c r="M38" s="98"/>
      <c r="N38" s="98"/>
      <c r="O38" s="96"/>
      <c r="P38" s="97"/>
      <c r="Q38" s="96"/>
      <c r="R38" s="96"/>
    </row>
    <row r="39" spans="1:18" x14ac:dyDescent="0.2">
      <c r="A39" s="68" t="s">
        <v>74</v>
      </c>
      <c r="B39" s="98">
        <v>-1398865.409</v>
      </c>
      <c r="C39" s="98"/>
      <c r="D39" s="98">
        <v>0</v>
      </c>
      <c r="E39" s="98"/>
      <c r="F39" s="98"/>
      <c r="G39" s="98"/>
      <c r="H39" s="98"/>
      <c r="I39" s="98"/>
      <c r="J39" s="98">
        <v>-657452.02800000005</v>
      </c>
      <c r="K39" s="93"/>
      <c r="L39" s="93"/>
      <c r="M39" s="98"/>
      <c r="N39" s="98"/>
      <c r="O39" s="96"/>
      <c r="P39" s="97"/>
      <c r="Q39" s="96"/>
      <c r="R39" s="96"/>
    </row>
    <row r="40" spans="1:18" x14ac:dyDescent="0.2">
      <c r="A40" s="68" t="s">
        <v>59</v>
      </c>
      <c r="B40" s="98">
        <v>61378696.390000001</v>
      </c>
      <c r="C40" s="98"/>
      <c r="D40" s="98">
        <v>70959628</v>
      </c>
      <c r="E40" s="98"/>
      <c r="F40" s="98"/>
      <c r="G40" s="98"/>
      <c r="H40" s="98"/>
      <c r="I40" s="98"/>
      <c r="J40" s="98">
        <v>62179770.952</v>
      </c>
      <c r="K40" s="93"/>
      <c r="L40" s="93"/>
      <c r="M40" s="98"/>
      <c r="N40" s="98"/>
      <c r="O40" s="96"/>
      <c r="P40" s="97"/>
      <c r="Q40" s="96"/>
      <c r="R40" s="96"/>
    </row>
    <row r="41" spans="1:18" x14ac:dyDescent="0.2">
      <c r="A41" s="68" t="s">
        <v>62</v>
      </c>
      <c r="B41" s="98">
        <v>141.01</v>
      </c>
      <c r="C41" s="98"/>
      <c r="D41" s="98">
        <v>0</v>
      </c>
      <c r="E41" s="98"/>
      <c r="F41" s="98"/>
      <c r="G41" s="98"/>
      <c r="H41" s="98"/>
      <c r="I41" s="98"/>
      <c r="J41" s="98">
        <v>723802.14</v>
      </c>
      <c r="K41" s="93"/>
      <c r="L41" s="93"/>
      <c r="M41" s="98"/>
      <c r="N41" s="98"/>
      <c r="O41" s="96"/>
      <c r="P41" s="97"/>
      <c r="Q41" s="96"/>
      <c r="R41" s="96"/>
    </row>
    <row r="42" spans="1:18" x14ac:dyDescent="0.2">
      <c r="A42" s="68" t="s">
        <v>75</v>
      </c>
      <c r="B42" s="98">
        <v>-14827618.74</v>
      </c>
      <c r="C42" s="98"/>
      <c r="D42" s="98">
        <v>0</v>
      </c>
      <c r="E42" s="98"/>
      <c r="F42" s="98"/>
      <c r="G42" s="98"/>
      <c r="H42" s="98"/>
      <c r="I42" s="98"/>
      <c r="J42" s="98">
        <v>0</v>
      </c>
      <c r="K42" s="93"/>
      <c r="L42" s="93"/>
      <c r="M42" s="98"/>
      <c r="N42" s="98"/>
      <c r="O42" s="96"/>
      <c r="P42" s="97"/>
      <c r="Q42" s="96"/>
      <c r="R42" s="96"/>
    </row>
    <row r="43" spans="1:18" ht="12.75" customHeight="1" x14ac:dyDescent="0.2">
      <c r="A43" s="95"/>
      <c r="B43" s="98"/>
      <c r="C43" s="94"/>
      <c r="D43" s="98"/>
      <c r="E43" s="84"/>
      <c r="F43" s="93"/>
      <c r="G43" s="84"/>
      <c r="H43" s="84"/>
      <c r="I43" s="84"/>
      <c r="J43" s="98"/>
      <c r="K43" s="84"/>
      <c r="L43" s="84"/>
      <c r="M43" s="52"/>
      <c r="N43" s="52"/>
      <c r="O43" s="47"/>
      <c r="P43" s="47"/>
      <c r="Q43" s="47"/>
      <c r="R43" s="47"/>
    </row>
    <row r="44" spans="1:18" ht="13.15" customHeight="1" x14ac:dyDescent="0.2">
      <c r="A44" s="95"/>
      <c r="B44" s="98"/>
      <c r="C44" s="94"/>
      <c r="D44" s="98"/>
      <c r="E44" s="84"/>
      <c r="F44" s="93"/>
      <c r="G44" s="84"/>
      <c r="H44" s="84"/>
      <c r="I44" s="84"/>
      <c r="J44" s="98"/>
      <c r="K44" s="84"/>
      <c r="L44" s="84"/>
      <c r="M44" s="52"/>
      <c r="N44" s="52"/>
      <c r="O44" s="47"/>
      <c r="P44" s="47"/>
      <c r="Q44" s="47"/>
      <c r="R44" s="47"/>
    </row>
    <row r="45" spans="1:18" x14ac:dyDescent="0.2">
      <c r="A45" s="92"/>
      <c r="B45" s="84"/>
      <c r="C45" s="84"/>
      <c r="D45" s="84"/>
      <c r="E45" s="84"/>
      <c r="F45" s="91" t="s">
        <v>18</v>
      </c>
      <c r="G45" s="91"/>
      <c r="H45" s="91"/>
      <c r="I45" s="84"/>
      <c r="J45" s="84"/>
      <c r="K45" s="84"/>
      <c r="L45" s="91" t="s">
        <v>88</v>
      </c>
      <c r="M45" s="90"/>
      <c r="N45" s="90"/>
      <c r="O45" s="54"/>
      <c r="P45" s="54"/>
      <c r="Q45" s="47"/>
      <c r="R45" s="47"/>
    </row>
    <row r="46" spans="1:18" ht="13.15" customHeight="1" x14ac:dyDescent="0.2">
      <c r="A46" s="54"/>
      <c r="B46" s="88" t="s">
        <v>19</v>
      </c>
      <c r="C46" s="84"/>
      <c r="D46" s="88"/>
      <c r="E46" s="89"/>
      <c r="F46" s="88"/>
      <c r="G46" s="84"/>
      <c r="H46" s="84"/>
      <c r="I46" s="84"/>
      <c r="J46" s="88" t="s">
        <v>19</v>
      </c>
      <c r="K46" s="84"/>
      <c r="L46" s="84"/>
      <c r="M46" s="47"/>
      <c r="N46" s="47"/>
      <c r="O46" s="48"/>
      <c r="P46" s="54"/>
      <c r="Q46" s="47"/>
      <c r="R46" s="47"/>
    </row>
    <row r="47" spans="1:18" ht="6" customHeight="1" x14ac:dyDescent="0.2">
      <c r="A47" s="87" t="s">
        <v>37</v>
      </c>
      <c r="B47" s="85">
        <v>2019</v>
      </c>
      <c r="C47" s="84"/>
      <c r="D47" s="86" t="s">
        <v>21</v>
      </c>
      <c r="E47" s="84"/>
      <c r="F47" s="86" t="s">
        <v>22</v>
      </c>
      <c r="G47" s="84"/>
      <c r="H47" s="83" t="s">
        <v>23</v>
      </c>
      <c r="I47" s="84"/>
      <c r="J47" s="85">
        <v>2018</v>
      </c>
      <c r="K47" s="84"/>
      <c r="L47" s="83" t="s">
        <v>22</v>
      </c>
      <c r="M47" s="54"/>
      <c r="N47" s="82" t="s">
        <v>23</v>
      </c>
      <c r="O47" s="81"/>
      <c r="P47" s="54"/>
      <c r="Q47" s="47"/>
      <c r="R47" s="47"/>
    </row>
    <row r="48" spans="1:18" x14ac:dyDescent="0.2">
      <c r="A48" s="64"/>
      <c r="B48" s="79"/>
      <c r="C48" s="80"/>
      <c r="D48" s="79"/>
      <c r="E48" s="80"/>
      <c r="F48" s="79"/>
      <c r="G48" s="80"/>
      <c r="H48" s="79"/>
      <c r="I48" s="80"/>
      <c r="J48" s="79"/>
      <c r="K48" s="80"/>
      <c r="L48" s="79"/>
      <c r="M48" s="78"/>
      <c r="N48" s="77"/>
      <c r="O48" s="76"/>
      <c r="P48" s="64"/>
      <c r="Q48" s="55"/>
      <c r="R48" s="55"/>
    </row>
    <row r="49" spans="1:18" ht="12.75" customHeight="1" x14ac:dyDescent="0.2">
      <c r="A49" s="68" t="s">
        <v>24</v>
      </c>
      <c r="B49" s="60">
        <v>10756628464.988001</v>
      </c>
      <c r="C49" s="60"/>
      <c r="D49" s="60">
        <v>10846404265</v>
      </c>
      <c r="E49" s="60"/>
      <c r="F49" s="60">
        <v>-89775800.01199913</v>
      </c>
      <c r="G49" s="60"/>
      <c r="H49" s="65">
        <v>-8.2770103177598215E-3</v>
      </c>
      <c r="I49" s="60"/>
      <c r="J49" s="60">
        <v>10497389420.386</v>
      </c>
      <c r="K49" s="60"/>
      <c r="L49" s="60">
        <v>259239044.60200119</v>
      </c>
      <c r="M49" s="58"/>
      <c r="N49" s="65">
        <v>2.4695572796276113E-2</v>
      </c>
      <c r="O49" s="56"/>
      <c r="P49" s="64"/>
      <c r="Q49" s="55"/>
      <c r="R49" s="55"/>
    </row>
    <row r="50" spans="1:18" x14ac:dyDescent="0.2">
      <c r="A50" s="68" t="s">
        <v>25</v>
      </c>
      <c r="B50" s="60">
        <v>8837456654.6149998</v>
      </c>
      <c r="C50" s="60"/>
      <c r="D50" s="60">
        <v>9375777466</v>
      </c>
      <c r="E50" s="60"/>
      <c r="F50" s="60">
        <v>-538320811.38500023</v>
      </c>
      <c r="G50" s="60"/>
      <c r="H50" s="65">
        <v>-5.7416125045325415E-2</v>
      </c>
      <c r="I50" s="60"/>
      <c r="J50" s="60">
        <v>8932681466.5060005</v>
      </c>
      <c r="K50" s="60"/>
      <c r="L50" s="60">
        <v>-95224811.891000748</v>
      </c>
      <c r="M50" s="58"/>
      <c r="N50" s="65">
        <v>-1.066027175020803E-2</v>
      </c>
      <c r="O50" s="56"/>
      <c r="P50" s="64"/>
      <c r="Q50" s="55"/>
      <c r="R50" s="55"/>
    </row>
    <row r="51" spans="1:18" x14ac:dyDescent="0.2">
      <c r="A51" s="68" t="s">
        <v>26</v>
      </c>
      <c r="B51" s="60">
        <v>1161149068.1889999</v>
      </c>
      <c r="C51" s="60"/>
      <c r="D51" s="60">
        <v>1250759628</v>
      </c>
      <c r="E51" s="60"/>
      <c r="F51" s="60">
        <v>-89610559.811000109</v>
      </c>
      <c r="G51" s="60"/>
      <c r="H51" s="65">
        <v>-7.1644909065613133E-2</v>
      </c>
      <c r="I51" s="60"/>
      <c r="J51" s="60">
        <v>1189827985.322</v>
      </c>
      <c r="K51" s="60"/>
      <c r="L51" s="60">
        <v>-28678917.133000135</v>
      </c>
      <c r="M51" s="58"/>
      <c r="N51" s="65">
        <v>-2.4103414516039336E-2</v>
      </c>
      <c r="O51" s="56"/>
      <c r="P51" s="64"/>
      <c r="Q51" s="55"/>
      <c r="R51" s="55"/>
    </row>
    <row r="52" spans="1:18" ht="12.75" customHeight="1" x14ac:dyDescent="0.2">
      <c r="A52" s="68" t="s">
        <v>27</v>
      </c>
      <c r="B52" s="60">
        <v>77995743.384000003</v>
      </c>
      <c r="C52" s="60"/>
      <c r="D52" s="60">
        <v>78384413</v>
      </c>
      <c r="E52" s="60"/>
      <c r="F52" s="60">
        <v>-388669.61599999666</v>
      </c>
      <c r="G52" s="60"/>
      <c r="H52" s="65">
        <v>-4.9585064316294194E-3</v>
      </c>
      <c r="I52" s="60"/>
      <c r="J52" s="60">
        <v>77297012.100999996</v>
      </c>
      <c r="K52" s="60"/>
      <c r="L52" s="60">
        <v>698731.28300000727</v>
      </c>
      <c r="M52" s="58"/>
      <c r="N52" s="65">
        <v>9.0395639366630549E-3</v>
      </c>
      <c r="O52" s="56"/>
      <c r="P52" s="75"/>
      <c r="Q52" s="55"/>
      <c r="R52" s="55"/>
    </row>
    <row r="53" spans="1:18" ht="6" customHeight="1" x14ac:dyDescent="0.2">
      <c r="A53" s="68" t="s">
        <v>28</v>
      </c>
      <c r="B53" s="60">
        <v>7305890</v>
      </c>
      <c r="C53" s="67"/>
      <c r="D53" s="60">
        <v>7125228</v>
      </c>
      <c r="E53" s="67"/>
      <c r="F53" s="60">
        <v>180662</v>
      </c>
      <c r="G53" s="67"/>
      <c r="H53" s="65">
        <v>2.5355258807156767E-2</v>
      </c>
      <c r="I53" s="67"/>
      <c r="J53" s="60">
        <v>7084150</v>
      </c>
      <c r="K53" s="67"/>
      <c r="L53" s="60">
        <v>221740</v>
      </c>
      <c r="M53" s="66"/>
      <c r="N53" s="65">
        <v>3.1300861782994432E-2</v>
      </c>
      <c r="O53" s="56"/>
      <c r="P53" s="64"/>
      <c r="Q53" s="55"/>
      <c r="R53" s="55"/>
    </row>
    <row r="54" spans="1:18" ht="12.75" customHeight="1" x14ac:dyDescent="0.2">
      <c r="A54" s="64"/>
      <c r="B54" s="73"/>
      <c r="C54" s="74"/>
      <c r="D54" s="73"/>
      <c r="E54" s="74"/>
      <c r="F54" s="73"/>
      <c r="G54" s="74"/>
      <c r="H54" s="71"/>
      <c r="I54" s="74"/>
      <c r="J54" s="73"/>
      <c r="K54" s="74"/>
      <c r="L54" s="73"/>
      <c r="M54" s="72"/>
      <c r="N54" s="71"/>
      <c r="O54" s="47"/>
      <c r="P54" s="47"/>
      <c r="Q54" s="47"/>
      <c r="R54" s="47"/>
    </row>
    <row r="55" spans="1:18" x14ac:dyDescent="0.2">
      <c r="A55" s="61" t="s">
        <v>30</v>
      </c>
      <c r="B55" s="70">
        <v>20840535821.175999</v>
      </c>
      <c r="C55" s="60"/>
      <c r="D55" s="70">
        <v>21558451000</v>
      </c>
      <c r="E55" s="60"/>
      <c r="F55" s="70">
        <v>-717915178.8239994</v>
      </c>
      <c r="G55" s="60"/>
      <c r="H55" s="69">
        <v>-3.330087021669597E-2</v>
      </c>
      <c r="I55" s="60"/>
      <c r="J55" s="70">
        <v>20704280034.314999</v>
      </c>
      <c r="K55" s="60"/>
      <c r="L55" s="70">
        <v>136255786.8610003</v>
      </c>
      <c r="M55" s="58"/>
      <c r="N55" s="69">
        <v>6.5810444330916974E-3</v>
      </c>
      <c r="O55" s="56"/>
      <c r="P55" s="55"/>
      <c r="Q55" s="55"/>
      <c r="R55" s="55"/>
    </row>
    <row r="56" spans="1:18" x14ac:dyDescent="0.2">
      <c r="A56" s="68" t="s">
        <v>31</v>
      </c>
      <c r="B56" s="60">
        <v>2322021124.0689998</v>
      </c>
      <c r="C56" s="60"/>
      <c r="D56" s="60">
        <v>2839735284</v>
      </c>
      <c r="E56" s="67"/>
      <c r="F56" s="60">
        <v>-517714159.93100023</v>
      </c>
      <c r="G56" s="67"/>
      <c r="H56" s="65">
        <v>-0.18231071144129934</v>
      </c>
      <c r="I56" s="67"/>
      <c r="J56" s="60">
        <v>2028727006.688</v>
      </c>
      <c r="K56" s="67"/>
      <c r="L56" s="60">
        <v>293294117.3809998</v>
      </c>
      <c r="M56" s="66"/>
      <c r="N56" s="65">
        <v>0.14457051954950675</v>
      </c>
      <c r="O56" s="56"/>
      <c r="P56" s="64"/>
      <c r="Q56" s="55"/>
      <c r="R56" s="55"/>
    </row>
    <row r="57" spans="1:18" ht="6" customHeight="1" x14ac:dyDescent="0.2">
      <c r="A57" s="68" t="s">
        <v>39</v>
      </c>
      <c r="B57" s="60">
        <v>3740016058</v>
      </c>
      <c r="C57" s="67"/>
      <c r="D57" s="60">
        <v>0</v>
      </c>
      <c r="E57" s="67"/>
      <c r="F57" s="60">
        <v>3740016058</v>
      </c>
      <c r="G57" s="67"/>
      <c r="H57" s="65" t="s">
        <v>29</v>
      </c>
      <c r="I57" s="67"/>
      <c r="J57" s="60">
        <v>3096029466</v>
      </c>
      <c r="K57" s="67"/>
      <c r="L57" s="60">
        <v>643986592</v>
      </c>
      <c r="M57" s="66"/>
      <c r="N57" s="65">
        <v>0.20800402550173919</v>
      </c>
      <c r="O57" s="56"/>
      <c r="P57" s="64"/>
      <c r="Q57" s="55"/>
      <c r="R57" s="55"/>
    </row>
    <row r="58" spans="1:18" x14ac:dyDescent="0.2">
      <c r="A58" s="47"/>
      <c r="B58" s="63"/>
      <c r="C58" s="60"/>
      <c r="D58" s="63"/>
      <c r="E58" s="60"/>
      <c r="F58" s="63"/>
      <c r="G58" s="60"/>
      <c r="H58" s="62"/>
      <c r="I58" s="60"/>
      <c r="J58" s="63"/>
      <c r="K58" s="60"/>
      <c r="L58" s="63"/>
      <c r="M58" s="58"/>
      <c r="N58" s="62"/>
      <c r="O58" s="47"/>
      <c r="P58" s="47"/>
      <c r="Q58" s="47"/>
      <c r="R58" s="47"/>
    </row>
    <row r="59" spans="1:18" ht="13.5" thickBot="1" x14ac:dyDescent="0.25">
      <c r="A59" s="61" t="s">
        <v>64</v>
      </c>
      <c r="B59" s="59">
        <v>26902573003.244999</v>
      </c>
      <c r="C59" s="60"/>
      <c r="D59" s="59">
        <v>24398186284</v>
      </c>
      <c r="E59" s="60"/>
      <c r="F59" s="59">
        <v>2504386719.2450004</v>
      </c>
      <c r="G59" s="60"/>
      <c r="H59" s="57">
        <v>0.10264642994743192</v>
      </c>
      <c r="I59" s="60"/>
      <c r="J59" s="59">
        <v>25829036507.002998</v>
      </c>
      <c r="K59" s="60"/>
      <c r="L59" s="59">
        <v>1073536496.2420001</v>
      </c>
      <c r="M59" s="58"/>
      <c r="N59" s="57">
        <v>4.1563164617113506E-2</v>
      </c>
      <c r="O59" s="56"/>
      <c r="P59" s="55"/>
      <c r="Q59" s="55"/>
      <c r="R59" s="55"/>
    </row>
    <row r="60" spans="1:18" ht="13.5" thickTop="1" x14ac:dyDescent="0.2">
      <c r="A60" s="54"/>
      <c r="B60" s="51"/>
      <c r="C60" s="52"/>
      <c r="D60" s="51"/>
      <c r="E60" s="52"/>
      <c r="F60" s="51"/>
      <c r="G60" s="53"/>
      <c r="H60" s="51"/>
      <c r="I60" s="52"/>
      <c r="J60" s="51"/>
      <c r="K60" s="52"/>
      <c r="L60" s="51"/>
      <c r="M60" s="50"/>
      <c r="N60" s="49"/>
      <c r="O60" s="48"/>
      <c r="P60" s="47"/>
      <c r="Q60" s="47"/>
      <c r="R60" s="47"/>
    </row>
    <row r="61" spans="1:18" x14ac:dyDescent="0.2"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</row>
    <row r="62" spans="1:18" x14ac:dyDescent="0.2">
      <c r="A62" s="181"/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</row>
  </sheetData>
  <mergeCells count="1">
    <mergeCell ref="A62:R62"/>
  </mergeCells>
  <printOptions horizontalCentered="1"/>
  <pageMargins left="0.25" right="0.25" top="0.25" bottom="0.39" header="0" footer="0"/>
  <pageSetup scale="81" orientation="landscape" r:id="rId1"/>
  <headerFooter alignWithMargins="0">
    <oddFooter>&amp;C4c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="79" zoomScaleNormal="79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2" sqref="D22"/>
    </sheetView>
  </sheetViews>
  <sheetFormatPr defaultColWidth="9.140625" defaultRowHeight="15" x14ac:dyDescent="0.25"/>
  <cols>
    <col min="1" max="1" width="9.28515625" style="160" bestFit="1" customWidth="1"/>
    <col min="2" max="2" width="38.5703125" style="160" customWidth="1"/>
    <col min="3" max="3" width="15.140625" style="160" bestFit="1" customWidth="1"/>
    <col min="4" max="4" width="20.140625" style="160" bestFit="1" customWidth="1"/>
    <col min="5" max="5" width="20.5703125" style="160" customWidth="1"/>
    <col min="6" max="6" width="18" style="160" bestFit="1" customWidth="1"/>
    <col min="7" max="16384" width="9.140625" style="160"/>
  </cols>
  <sheetData>
    <row r="1" spans="1:17" ht="45" x14ac:dyDescent="0.25">
      <c r="A1" s="157" t="s">
        <v>44</v>
      </c>
      <c r="B1" s="157" t="s">
        <v>44</v>
      </c>
      <c r="C1" s="158">
        <v>2019</v>
      </c>
      <c r="D1" s="159" t="s">
        <v>89</v>
      </c>
      <c r="E1" s="159" t="s">
        <v>90</v>
      </c>
      <c r="F1" s="159" t="s">
        <v>91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17" x14ac:dyDescent="0.25">
      <c r="A2" s="161" t="s">
        <v>44</v>
      </c>
      <c r="B2" s="157" t="s">
        <v>92</v>
      </c>
      <c r="C2" s="162" t="s">
        <v>93</v>
      </c>
    </row>
    <row r="3" spans="1:17" x14ac:dyDescent="0.25">
      <c r="A3" s="157" t="s">
        <v>94</v>
      </c>
      <c r="B3" s="157" t="s">
        <v>44</v>
      </c>
      <c r="C3" s="163" t="s">
        <v>95</v>
      </c>
    </row>
    <row r="4" spans="1:17" x14ac:dyDescent="0.25">
      <c r="A4" s="166" t="s">
        <v>96</v>
      </c>
      <c r="B4" s="167" t="s">
        <v>97</v>
      </c>
      <c r="C4" s="168">
        <v>4534890.3099999996</v>
      </c>
      <c r="D4" s="164"/>
      <c r="E4" s="164">
        <f>-C4</f>
        <v>-4534890.3099999996</v>
      </c>
      <c r="F4" s="164">
        <f t="shared" ref="F4:F14" si="0">SUM(C4:E4)</f>
        <v>0</v>
      </c>
      <c r="G4" s="165"/>
    </row>
    <row r="5" spans="1:17" x14ac:dyDescent="0.25">
      <c r="A5" s="166" t="s">
        <v>98</v>
      </c>
      <c r="B5" s="167" t="s">
        <v>99</v>
      </c>
      <c r="C5" s="168">
        <v>2407061.4900000002</v>
      </c>
      <c r="D5" s="164"/>
      <c r="E5" s="164">
        <f t="shared" ref="E5:E14" si="1">-C5</f>
        <v>-2407061.4900000002</v>
      </c>
      <c r="F5" s="164">
        <f t="shared" si="0"/>
        <v>0</v>
      </c>
      <c r="G5" s="165"/>
    </row>
    <row r="6" spans="1:17" x14ac:dyDescent="0.25">
      <c r="A6" s="166" t="s">
        <v>100</v>
      </c>
      <c r="B6" s="167" t="s">
        <v>101</v>
      </c>
      <c r="C6" s="168">
        <v>819014.1</v>
      </c>
      <c r="D6" s="164"/>
      <c r="E6" s="164">
        <f t="shared" si="1"/>
        <v>-819014.1</v>
      </c>
      <c r="F6" s="164">
        <f t="shared" si="0"/>
        <v>0</v>
      </c>
      <c r="G6" s="165"/>
    </row>
    <row r="7" spans="1:17" x14ac:dyDescent="0.25">
      <c r="A7" s="166" t="s">
        <v>102</v>
      </c>
      <c r="B7" s="167" t="s">
        <v>103</v>
      </c>
      <c r="C7" s="168">
        <v>-1406885.31</v>
      </c>
      <c r="D7" s="164"/>
      <c r="E7" s="164">
        <f t="shared" si="1"/>
        <v>1406885.31</v>
      </c>
      <c r="F7" s="164">
        <f t="shared" si="0"/>
        <v>0</v>
      </c>
      <c r="G7" s="165"/>
    </row>
    <row r="8" spans="1:17" x14ac:dyDescent="0.25">
      <c r="A8" s="166" t="s">
        <v>104</v>
      </c>
      <c r="B8" s="167" t="s">
        <v>105</v>
      </c>
      <c r="C8" s="168">
        <v>1373464.31</v>
      </c>
      <c r="D8" s="164"/>
      <c r="E8" s="164">
        <f t="shared" si="1"/>
        <v>-1373464.31</v>
      </c>
      <c r="F8" s="164">
        <f t="shared" si="0"/>
        <v>0</v>
      </c>
      <c r="G8" s="165"/>
    </row>
    <row r="9" spans="1:17" x14ac:dyDescent="0.25">
      <c r="A9" s="166" t="s">
        <v>106</v>
      </c>
      <c r="B9" s="167" t="s">
        <v>107</v>
      </c>
      <c r="C9" s="168">
        <v>-2317621.7599999998</v>
      </c>
      <c r="D9" s="164"/>
      <c r="E9" s="164">
        <f t="shared" si="1"/>
        <v>2317621.7599999998</v>
      </c>
      <c r="F9" s="164">
        <f t="shared" si="0"/>
        <v>0</v>
      </c>
      <c r="G9" s="165"/>
    </row>
    <row r="10" spans="1:17" x14ac:dyDescent="0.25">
      <c r="A10" s="166" t="s">
        <v>108</v>
      </c>
      <c r="B10" s="167" t="s">
        <v>109</v>
      </c>
      <c r="C10" s="168">
        <v>762026.51</v>
      </c>
      <c r="D10" s="164"/>
      <c r="E10" s="164">
        <f t="shared" si="1"/>
        <v>-762026.51</v>
      </c>
      <c r="F10" s="164">
        <f t="shared" si="0"/>
        <v>0</v>
      </c>
      <c r="G10" s="165"/>
    </row>
    <row r="11" spans="1:17" x14ac:dyDescent="0.25">
      <c r="A11" s="166" t="s">
        <v>110</v>
      </c>
      <c r="B11" s="167" t="s">
        <v>111</v>
      </c>
      <c r="C11" s="168">
        <v>-102797.85</v>
      </c>
      <c r="D11" s="164"/>
      <c r="E11" s="164">
        <f t="shared" si="1"/>
        <v>102797.85</v>
      </c>
      <c r="F11" s="164">
        <f t="shared" si="0"/>
        <v>0</v>
      </c>
      <c r="G11" s="165"/>
    </row>
    <row r="12" spans="1:17" x14ac:dyDescent="0.25">
      <c r="A12" s="166" t="s">
        <v>112</v>
      </c>
      <c r="B12" s="167" t="s">
        <v>113</v>
      </c>
      <c r="C12" s="168">
        <v>-232051.94</v>
      </c>
      <c r="D12" s="164"/>
      <c r="E12" s="164">
        <f t="shared" si="1"/>
        <v>232051.94</v>
      </c>
      <c r="F12" s="164">
        <f t="shared" si="0"/>
        <v>0</v>
      </c>
      <c r="G12" s="165"/>
    </row>
    <row r="13" spans="1:17" x14ac:dyDescent="0.25">
      <c r="A13" s="166" t="s">
        <v>114</v>
      </c>
      <c r="B13" s="167" t="s">
        <v>115</v>
      </c>
      <c r="C13" s="168">
        <v>344682.22</v>
      </c>
      <c r="D13" s="164"/>
      <c r="E13" s="164">
        <f t="shared" si="1"/>
        <v>-344682.22</v>
      </c>
      <c r="F13" s="164">
        <f t="shared" si="0"/>
        <v>0</v>
      </c>
      <c r="G13" s="165"/>
    </row>
    <row r="14" spans="1:17" x14ac:dyDescent="0.25">
      <c r="A14" s="166" t="s">
        <v>116</v>
      </c>
      <c r="B14" s="167" t="s">
        <v>117</v>
      </c>
      <c r="C14" s="168">
        <v>2831.98</v>
      </c>
      <c r="D14" s="164"/>
      <c r="E14" s="164">
        <f t="shared" si="1"/>
        <v>-2831.98</v>
      </c>
      <c r="F14" s="164">
        <f t="shared" si="0"/>
        <v>0</v>
      </c>
      <c r="G14" s="165"/>
    </row>
    <row r="15" spans="1:17" x14ac:dyDescent="0.25">
      <c r="A15" s="169" t="s">
        <v>118</v>
      </c>
      <c r="B15" s="170" t="s">
        <v>119</v>
      </c>
      <c r="C15" s="171">
        <v>-1457807.46</v>
      </c>
      <c r="D15" s="164">
        <f>-C15</f>
        <v>1457807.46</v>
      </c>
      <c r="E15" s="165"/>
      <c r="F15" s="164">
        <f t="shared" ref="F15:F21" si="2">SUM(C15:E15)</f>
        <v>0</v>
      </c>
      <c r="G15" s="165"/>
    </row>
    <row r="16" spans="1:17" x14ac:dyDescent="0.25">
      <c r="A16" s="166" t="s">
        <v>120</v>
      </c>
      <c r="B16" s="167" t="s">
        <v>121</v>
      </c>
      <c r="C16" s="168">
        <v>910042.44</v>
      </c>
      <c r="D16" s="164"/>
      <c r="E16" s="164">
        <f t="shared" ref="E16:E17" si="3">-C16</f>
        <v>-910042.44</v>
      </c>
      <c r="F16" s="164">
        <f t="shared" si="2"/>
        <v>0</v>
      </c>
      <c r="G16" s="165"/>
    </row>
    <row r="17" spans="1:7" x14ac:dyDescent="0.25">
      <c r="A17" s="166" t="s">
        <v>122</v>
      </c>
      <c r="B17" s="167" t="s">
        <v>123</v>
      </c>
      <c r="C17" s="168">
        <v>165400.35999999999</v>
      </c>
      <c r="D17" s="164"/>
      <c r="E17" s="164">
        <f t="shared" si="3"/>
        <v>-165400.35999999999</v>
      </c>
      <c r="F17" s="164">
        <f t="shared" si="2"/>
        <v>0</v>
      </c>
      <c r="G17" s="165"/>
    </row>
    <row r="18" spans="1:7" x14ac:dyDescent="0.25">
      <c r="A18" s="169" t="s">
        <v>124</v>
      </c>
      <c r="B18" s="170" t="s">
        <v>125</v>
      </c>
      <c r="C18" s="171">
        <v>-177742.52</v>
      </c>
      <c r="D18" s="164">
        <f>-C18</f>
        <v>177742.52</v>
      </c>
      <c r="E18" s="165"/>
      <c r="F18" s="164">
        <f t="shared" si="2"/>
        <v>0</v>
      </c>
      <c r="G18" s="165"/>
    </row>
    <row r="19" spans="1:7" x14ac:dyDescent="0.25">
      <c r="A19" s="166" t="s">
        <v>126</v>
      </c>
      <c r="B19" s="167" t="s">
        <v>127</v>
      </c>
      <c r="C19" s="168">
        <v>2273788.96</v>
      </c>
      <c r="D19" s="164"/>
      <c r="E19" s="164">
        <f t="shared" ref="E19:E20" si="4">-C19</f>
        <v>-2273788.96</v>
      </c>
      <c r="F19" s="164">
        <f t="shared" si="2"/>
        <v>0</v>
      </c>
      <c r="G19" s="165"/>
    </row>
    <row r="20" spans="1:7" x14ac:dyDescent="0.25">
      <c r="A20" s="166" t="s">
        <v>128</v>
      </c>
      <c r="B20" s="167" t="s">
        <v>129</v>
      </c>
      <c r="C20" s="168">
        <v>1635549.98</v>
      </c>
      <c r="D20" s="164"/>
      <c r="E20" s="164">
        <f t="shared" si="4"/>
        <v>-1635549.98</v>
      </c>
      <c r="F20" s="164">
        <f t="shared" si="2"/>
        <v>0</v>
      </c>
      <c r="G20" s="165"/>
    </row>
    <row r="21" spans="1:7" x14ac:dyDescent="0.25">
      <c r="A21" s="169" t="s">
        <v>130</v>
      </c>
      <c r="B21" s="170" t="s">
        <v>131</v>
      </c>
      <c r="C21" s="171">
        <v>-1832288.72</v>
      </c>
      <c r="D21" s="164">
        <f>-C21</f>
        <v>1832288.72</v>
      </c>
      <c r="E21" s="165"/>
      <c r="F21" s="164">
        <f t="shared" si="2"/>
        <v>0</v>
      </c>
      <c r="G21" s="165"/>
    </row>
    <row r="22" spans="1:7" ht="15.75" thickBot="1" x14ac:dyDescent="0.3">
      <c r="A22" s="172" t="s">
        <v>132</v>
      </c>
      <c r="B22" s="173"/>
      <c r="C22" s="174">
        <f>SUM(C4:C21)</f>
        <v>7701557.1000000024</v>
      </c>
      <c r="D22" s="175">
        <f>SUM(D4:D21)</f>
        <v>3467838.7</v>
      </c>
      <c r="E22" s="175">
        <f>SUM(E4:E21)</f>
        <v>-11169395.800000001</v>
      </c>
      <c r="F22" s="175">
        <f>SUM(F4:F21)</f>
        <v>0</v>
      </c>
      <c r="G22" s="165"/>
    </row>
    <row r="23" spans="1:7" ht="15.75" thickTop="1" x14ac:dyDescent="0.25">
      <c r="B23" s="176" t="s">
        <v>133</v>
      </c>
      <c r="C23" s="164">
        <f>+'[2]Allocated (CBR)'!$B$12--C22</f>
        <v>199612421.85999998</v>
      </c>
      <c r="D23" s="164"/>
      <c r="E23" s="165"/>
      <c r="F23" s="165"/>
      <c r="G23" s="165"/>
    </row>
    <row r="24" spans="1:7" x14ac:dyDescent="0.25">
      <c r="C24" s="164"/>
      <c r="D24" s="164"/>
      <c r="E24" s="165"/>
      <c r="F24" s="165"/>
      <c r="G24" s="165"/>
    </row>
    <row r="25" spans="1:7" x14ac:dyDescent="0.25">
      <c r="A25" s="177" t="s">
        <v>134</v>
      </c>
      <c r="B25" s="177"/>
      <c r="C25" s="164"/>
      <c r="D25" s="164"/>
      <c r="E25" s="165"/>
      <c r="F25" s="165"/>
      <c r="G25" s="165"/>
    </row>
    <row r="26" spans="1:7" x14ac:dyDescent="0.25">
      <c r="A26" s="178" t="s">
        <v>135</v>
      </c>
      <c r="B26" s="178"/>
      <c r="C26" s="164"/>
      <c r="D26" s="164"/>
      <c r="E26" s="165"/>
      <c r="F26" s="165"/>
      <c r="G26" s="165"/>
    </row>
    <row r="27" spans="1:7" x14ac:dyDescent="0.25">
      <c r="C27" s="164"/>
      <c r="D27" s="164"/>
      <c r="E27" s="165"/>
      <c r="F27" s="165"/>
      <c r="G27" s="165"/>
    </row>
    <row r="28" spans="1:7" x14ac:dyDescent="0.25">
      <c r="C28" s="164"/>
      <c r="D28" s="164"/>
      <c r="E28" s="165"/>
      <c r="F28" s="165"/>
      <c r="G28" s="165"/>
    </row>
    <row r="29" spans="1:7" x14ac:dyDescent="0.25">
      <c r="C29" s="164"/>
      <c r="D29" s="164"/>
      <c r="E29" s="165"/>
      <c r="F29" s="165"/>
      <c r="G29" s="165"/>
    </row>
    <row r="30" spans="1:7" x14ac:dyDescent="0.25">
      <c r="C30" s="164"/>
      <c r="D30" s="164"/>
      <c r="E30" s="165"/>
      <c r="F30" s="165"/>
      <c r="G30" s="165"/>
    </row>
    <row r="31" spans="1:7" x14ac:dyDescent="0.25">
      <c r="C31" s="164"/>
      <c r="D31" s="164"/>
      <c r="E31" s="165"/>
      <c r="F31" s="165"/>
      <c r="G31" s="165"/>
    </row>
    <row r="32" spans="1:7" x14ac:dyDescent="0.25">
      <c r="C32" s="164"/>
      <c r="D32" s="164"/>
      <c r="E32" s="165"/>
      <c r="F32" s="165"/>
      <c r="G32" s="165"/>
    </row>
    <row r="33" spans="3:7" x14ac:dyDescent="0.25">
      <c r="C33" s="164"/>
      <c r="D33" s="164"/>
      <c r="E33" s="165"/>
      <c r="F33" s="165"/>
      <c r="G33" s="165"/>
    </row>
    <row r="34" spans="3:7" x14ac:dyDescent="0.25">
      <c r="C34" s="164"/>
      <c r="D34" s="164"/>
      <c r="E34" s="165"/>
      <c r="F34" s="165"/>
      <c r="G34" s="165"/>
    </row>
    <row r="35" spans="3:7" x14ac:dyDescent="0.25">
      <c r="C35" s="164"/>
      <c r="D35" s="164"/>
      <c r="E35" s="165"/>
      <c r="F35" s="165"/>
      <c r="G35" s="165"/>
    </row>
    <row r="36" spans="3:7" x14ac:dyDescent="0.25">
      <c r="C36" s="164"/>
      <c r="D36" s="164"/>
      <c r="E36" s="165"/>
      <c r="F36" s="165"/>
      <c r="G36" s="165"/>
    </row>
    <row r="37" spans="3:7" x14ac:dyDescent="0.25">
      <c r="C37" s="164"/>
      <c r="D37" s="164"/>
      <c r="E37" s="165"/>
      <c r="F37" s="165"/>
      <c r="G37" s="165"/>
    </row>
    <row r="38" spans="3:7" x14ac:dyDescent="0.25">
      <c r="C38" s="164"/>
      <c r="D38" s="164"/>
      <c r="E38" s="165"/>
      <c r="F38" s="165"/>
      <c r="G38" s="165"/>
    </row>
    <row r="39" spans="3:7" x14ac:dyDescent="0.25">
      <c r="C39" s="164"/>
      <c r="D39" s="164"/>
      <c r="E39" s="165"/>
      <c r="F39" s="165"/>
      <c r="G39" s="165"/>
    </row>
    <row r="40" spans="3:7" x14ac:dyDescent="0.25">
      <c r="C40" s="164"/>
      <c r="D40" s="164"/>
      <c r="E40" s="165"/>
      <c r="F40" s="165"/>
      <c r="G40" s="165"/>
    </row>
    <row r="41" spans="3:7" x14ac:dyDescent="0.25">
      <c r="C41" s="164"/>
      <c r="D41" s="164"/>
      <c r="E41" s="165"/>
      <c r="F41" s="165"/>
      <c r="G41" s="165"/>
    </row>
    <row r="42" spans="3:7" x14ac:dyDescent="0.25">
      <c r="C42" s="164"/>
      <c r="D42" s="164"/>
      <c r="E42" s="165"/>
      <c r="F42" s="165"/>
      <c r="G42" s="165"/>
    </row>
    <row r="43" spans="3:7" x14ac:dyDescent="0.25">
      <c r="C43" s="164"/>
      <c r="D43" s="164"/>
      <c r="E43" s="165"/>
      <c r="F43" s="165"/>
      <c r="G43" s="165"/>
    </row>
    <row r="44" spans="3:7" x14ac:dyDescent="0.25">
      <c r="C44" s="164"/>
      <c r="D44" s="164"/>
      <c r="E44" s="165"/>
      <c r="F44" s="165"/>
      <c r="G44" s="165"/>
    </row>
    <row r="45" spans="3:7" x14ac:dyDescent="0.25">
      <c r="C45" s="164"/>
      <c r="D45" s="164"/>
      <c r="E45" s="165"/>
      <c r="F45" s="165"/>
      <c r="G45" s="165"/>
    </row>
    <row r="46" spans="3:7" x14ac:dyDescent="0.25">
      <c r="C46" s="164"/>
      <c r="D46" s="164"/>
      <c r="E46" s="165"/>
      <c r="F46" s="165"/>
      <c r="G46" s="165"/>
    </row>
    <row r="47" spans="3:7" x14ac:dyDescent="0.25">
      <c r="C47" s="164"/>
      <c r="D47" s="164"/>
      <c r="E47" s="165"/>
      <c r="F47" s="165"/>
      <c r="G47" s="165"/>
    </row>
    <row r="48" spans="3:7" x14ac:dyDescent="0.25">
      <c r="C48" s="164"/>
      <c r="D48" s="164"/>
      <c r="E48" s="165"/>
      <c r="F48" s="165"/>
      <c r="G48" s="165"/>
    </row>
    <row r="49" spans="3:7" x14ac:dyDescent="0.25">
      <c r="C49" s="164"/>
      <c r="D49" s="164"/>
      <c r="E49" s="165"/>
      <c r="F49" s="165"/>
      <c r="G49" s="165"/>
    </row>
    <row r="50" spans="3:7" x14ac:dyDescent="0.25">
      <c r="C50" s="164"/>
      <c r="D50" s="164"/>
      <c r="E50" s="165"/>
      <c r="F50" s="165"/>
      <c r="G50" s="16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workbookViewId="0">
      <selection activeCell="G38" sqref="G38"/>
    </sheetView>
  </sheetViews>
  <sheetFormatPr defaultColWidth="8.85546875" defaultRowHeight="15" x14ac:dyDescent="0.25"/>
  <cols>
    <col min="1" max="1" width="54.7109375" style="145" customWidth="1"/>
    <col min="2" max="2" width="15" style="145" bestFit="1" customWidth="1"/>
    <col min="3" max="16384" width="8.85546875" style="145"/>
  </cols>
  <sheetData>
    <row r="1" spans="1:2" x14ac:dyDescent="0.25">
      <c r="A1" t="s">
        <v>76</v>
      </c>
      <c r="B1"/>
    </row>
    <row r="2" spans="1:2" x14ac:dyDescent="0.25">
      <c r="A2" t="s">
        <v>77</v>
      </c>
      <c r="B2"/>
    </row>
    <row r="3" spans="1:2" x14ac:dyDescent="0.25">
      <c r="A3" t="s">
        <v>78</v>
      </c>
      <c r="B3"/>
    </row>
    <row r="4" spans="1:2" x14ac:dyDescent="0.25">
      <c r="A4" t="s">
        <v>79</v>
      </c>
      <c r="B4"/>
    </row>
    <row r="5" spans="1:2" x14ac:dyDescent="0.25">
      <c r="A5" t="s">
        <v>80</v>
      </c>
      <c r="B5"/>
    </row>
    <row r="6" spans="1:2" x14ac:dyDescent="0.25">
      <c r="A6"/>
      <c r="B6"/>
    </row>
    <row r="7" spans="1:2" x14ac:dyDescent="0.25">
      <c r="A7"/>
      <c r="B7"/>
    </row>
    <row r="8" spans="1:2" x14ac:dyDescent="0.25">
      <c r="A8"/>
      <c r="B8"/>
    </row>
    <row r="9" spans="1:2" x14ac:dyDescent="0.25">
      <c r="A9"/>
      <c r="B9"/>
    </row>
    <row r="10" spans="1:2" x14ac:dyDescent="0.25">
      <c r="A10"/>
      <c r="B10"/>
    </row>
    <row r="11" spans="1:2" x14ac:dyDescent="0.25">
      <c r="A11"/>
      <c r="B11"/>
    </row>
    <row r="12" spans="1:2" x14ac:dyDescent="0.25">
      <c r="A12" t="s">
        <v>67</v>
      </c>
      <c r="B12" t="s">
        <v>65</v>
      </c>
    </row>
    <row r="13" spans="1:2" x14ac:dyDescent="0.25">
      <c r="A13" s="145" t="s">
        <v>81</v>
      </c>
      <c r="B13" s="154">
        <v>-2787650</v>
      </c>
    </row>
    <row r="14" spans="1:2" x14ac:dyDescent="0.25">
      <c r="A14" s="145" t="s">
        <v>82</v>
      </c>
      <c r="B14" s="154">
        <v>-19951641.34</v>
      </c>
    </row>
    <row r="15" spans="1:2" x14ac:dyDescent="0.25">
      <c r="A15" s="145" t="s">
        <v>83</v>
      </c>
      <c r="B15" s="154">
        <v>-120813.18</v>
      </c>
    </row>
    <row r="16" spans="1:2" x14ac:dyDescent="0.25">
      <c r="A16" s="145" t="s">
        <v>84</v>
      </c>
      <c r="B16" s="154">
        <v>-6130893.46</v>
      </c>
    </row>
    <row r="17" spans="1:2" x14ac:dyDescent="0.25">
      <c r="A17" t="s">
        <v>57</v>
      </c>
      <c r="B17" s="155">
        <f>SUM(B13:B16)</f>
        <v>-28990997.98</v>
      </c>
    </row>
  </sheetData>
  <pageMargins left="0.7" right="0.7" top="0.75" bottom="0.75" header="0.3" footer="0.3"/>
  <pageSetup scale="55" orientation="portrait" r:id="rId1"/>
  <customProperties>
    <customPr name="_pios_id" r:id="rId2"/>
    <customPr name="EpmWorksheetKeyString_GUID" r:id="rId3"/>
  </customPropertie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workbookViewId="0">
      <selection activeCell="A30" sqref="A30"/>
    </sheetView>
  </sheetViews>
  <sheetFormatPr defaultColWidth="8.85546875" defaultRowHeight="15" x14ac:dyDescent="0.25"/>
  <cols>
    <col min="1" max="1" width="65.85546875" style="146" customWidth="1"/>
    <col min="2" max="2" width="16.7109375" style="146" customWidth="1"/>
    <col min="3" max="16384" width="8.85546875" style="146"/>
  </cols>
  <sheetData>
    <row r="1" spans="1:2" x14ac:dyDescent="0.25">
      <c r="A1" t="s">
        <v>76</v>
      </c>
      <c r="B1"/>
    </row>
    <row r="2" spans="1:2" x14ac:dyDescent="0.25">
      <c r="A2" t="s">
        <v>77</v>
      </c>
      <c r="B2"/>
    </row>
    <row r="3" spans="1:2" x14ac:dyDescent="0.25">
      <c r="A3" t="s">
        <v>78</v>
      </c>
      <c r="B3"/>
    </row>
    <row r="4" spans="1:2" x14ac:dyDescent="0.25">
      <c r="A4" t="s">
        <v>85</v>
      </c>
      <c r="B4"/>
    </row>
    <row r="5" spans="1:2" x14ac:dyDescent="0.25">
      <c r="A5" t="s">
        <v>86</v>
      </c>
      <c r="B5"/>
    </row>
    <row r="6" spans="1:2" x14ac:dyDescent="0.25">
      <c r="A6"/>
      <c r="B6"/>
    </row>
    <row r="7" spans="1:2" x14ac:dyDescent="0.25">
      <c r="A7"/>
      <c r="B7"/>
    </row>
    <row r="8" spans="1:2" x14ac:dyDescent="0.25">
      <c r="A8"/>
      <c r="B8"/>
    </row>
    <row r="9" spans="1:2" x14ac:dyDescent="0.25">
      <c r="A9"/>
      <c r="B9"/>
    </row>
    <row r="10" spans="1:2" x14ac:dyDescent="0.25">
      <c r="A10"/>
      <c r="B10"/>
    </row>
    <row r="11" spans="1:2" x14ac:dyDescent="0.25">
      <c r="A11"/>
      <c r="B11"/>
    </row>
    <row r="12" spans="1:2" x14ac:dyDescent="0.25">
      <c r="A12" s="149" t="s">
        <v>67</v>
      </c>
      <c r="B12" s="150" t="s">
        <v>65</v>
      </c>
    </row>
    <row r="13" spans="1:2" x14ac:dyDescent="0.25">
      <c r="A13" t="s">
        <v>66</v>
      </c>
      <c r="B13" s="148">
        <v>68621660.980000004</v>
      </c>
    </row>
    <row r="14" spans="1:2" x14ac:dyDescent="0.25">
      <c r="A14" t="s">
        <v>68</v>
      </c>
      <c r="B14" s="148">
        <v>0</v>
      </c>
    </row>
    <row r="15" spans="1:2" x14ac:dyDescent="0.25">
      <c r="A15" t="s">
        <v>69</v>
      </c>
      <c r="B15" s="148">
        <v>-68621660.980000004</v>
      </c>
    </row>
    <row r="16" spans="1:2" ht="15.75" thickBot="1" x14ac:dyDescent="0.3">
      <c r="A16" s="149" t="s">
        <v>57</v>
      </c>
      <c r="B16" s="156">
        <f>SUM(B13:B15)</f>
        <v>0</v>
      </c>
    </row>
    <row r="17" ht="15.75" thickTop="1" x14ac:dyDescent="0.25"/>
  </sheetData>
  <pageMargins left="0.7" right="0.7" top="0.75" bottom="0.75" header="0.3" footer="0.3"/>
  <pageSetup scale="54" orientation="portrait" r:id="rId1"/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5C7E7D61FC92429EE0C796A4E4EC6C" ma:contentTypeVersion="52" ma:contentTypeDescription="" ma:contentTypeScope="" ma:versionID="e536c44d1f6f487064718244da67e85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2020-03-31T07:00:00+00:00</OpenedDate>
    <SignificantOrder xmlns="dc463f71-b30c-4ab2-9473-d307f9d35888">false</SignificantOrder>
    <Date1 xmlns="dc463f71-b30c-4ab2-9473-d307f9d35888">2020-03-31T07:00:00+00:00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200294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7CC551F-71A0-4292-B4BF-73252EBF506A}"/>
</file>

<file path=customXml/itemProps2.xml><?xml version="1.0" encoding="utf-8"?>
<ds:datastoreItem xmlns:ds="http://schemas.openxmlformats.org/officeDocument/2006/customXml" ds:itemID="{229F0814-B309-4CC2-88AB-82A9AD825FB6}"/>
</file>

<file path=customXml/itemProps3.xml><?xml version="1.0" encoding="utf-8"?>
<ds:datastoreItem xmlns:ds="http://schemas.openxmlformats.org/officeDocument/2006/customXml" ds:itemID="{072C1AE4-46E5-423B-98D3-1859E4E98D8A}"/>
</file>

<file path=customXml/itemProps4.xml><?xml version="1.0" encoding="utf-8"?>
<ds:datastoreItem xmlns:ds="http://schemas.openxmlformats.org/officeDocument/2006/customXml" ds:itemID="{505C2857-227B-4655-B469-DC9A4DA8C9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3.02E</vt:lpstr>
      <vt:lpstr>SOE</vt:lpstr>
      <vt:lpstr>19CBR Electric</vt:lpstr>
      <vt:lpstr>TGrant</vt:lpstr>
      <vt:lpstr>PTC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ckrueg</dc:creator>
  <cp:lastModifiedBy>NC</cp:lastModifiedBy>
  <cp:lastPrinted>2020-03-03T20:35:39Z</cp:lastPrinted>
  <dcterms:created xsi:type="dcterms:W3CDTF">2004-03-11T21:28:41Z</dcterms:created>
  <dcterms:modified xsi:type="dcterms:W3CDTF">2020-03-24T01:05:24Z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0x0101006E56B4D1795A2E4DB2F0B01679ED314A001B5C7E7D61FC92429EE0C796A4E4EC6C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