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2-2019\To File\"/>
    </mc:Choice>
  </mc:AlternateContent>
  <bookViews>
    <workbookView xWindow="240" yWindow="345" windowWidth="21075" windowHeight="8775" tabRatio="902"/>
  </bookViews>
  <sheets>
    <sheet name="Allocated" sheetId="10" r:id="rId1"/>
    <sheet name="Unallocated Summary" sheetId="11" r:id="rId2"/>
    <sheet name="Unallocated Detail" sheetId="17" r:id="rId3"/>
    <sheet name="Common by Account" sheetId="13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2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2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43" i="10" l="1"/>
  <c r="D328" i="17" l="1"/>
  <c r="D330" i="17" s="1"/>
  <c r="F326" i="17"/>
  <c r="F328" i="17" s="1"/>
  <c r="F330" i="17" s="1"/>
  <c r="E326" i="17"/>
  <c r="E328" i="17" s="1"/>
  <c r="E330" i="17" s="1"/>
  <c r="D326" i="17"/>
  <c r="C326" i="17"/>
  <c r="C328" i="17" s="1"/>
  <c r="C330" i="17" s="1"/>
  <c r="B326" i="17"/>
  <c r="B328" i="17" s="1"/>
  <c r="B330" i="17" s="1"/>
  <c r="F322" i="17"/>
  <c r="E322" i="17"/>
  <c r="D322" i="17"/>
  <c r="C322" i="17"/>
  <c r="B322" i="17"/>
  <c r="F311" i="17"/>
  <c r="E311" i="17"/>
  <c r="D311" i="17"/>
  <c r="C311" i="17"/>
  <c r="B311" i="17"/>
  <c r="C283" i="17"/>
  <c r="F281" i="17"/>
  <c r="F283" i="17" s="1"/>
  <c r="E281" i="17"/>
  <c r="E283" i="17" s="1"/>
  <c r="D281" i="17"/>
  <c r="D283" i="17" s="1"/>
  <c r="C281" i="17"/>
  <c r="B281" i="17"/>
  <c r="B283" i="17" s="1"/>
  <c r="F276" i="17"/>
  <c r="E276" i="17"/>
  <c r="D276" i="17"/>
  <c r="C276" i="17"/>
  <c r="B276" i="17"/>
  <c r="F271" i="17"/>
  <c r="E271" i="17"/>
  <c r="D271" i="17"/>
  <c r="C271" i="17"/>
  <c r="B271" i="17"/>
  <c r="C267" i="17"/>
  <c r="F266" i="17"/>
  <c r="F267" i="17" s="1"/>
  <c r="E266" i="17"/>
  <c r="E267" i="17" s="1"/>
  <c r="D266" i="17"/>
  <c r="D267" i="17" s="1"/>
  <c r="C266" i="17"/>
  <c r="B266" i="17"/>
  <c r="B267" i="17" s="1"/>
  <c r="F262" i="17"/>
  <c r="E262" i="17"/>
  <c r="D262" i="17"/>
  <c r="C262" i="17"/>
  <c r="B262" i="17"/>
  <c r="F254" i="17"/>
  <c r="E254" i="17"/>
  <c r="D254" i="17"/>
  <c r="C254" i="17"/>
  <c r="B254" i="17"/>
  <c r="F251" i="17"/>
  <c r="E251" i="17"/>
  <c r="D251" i="17"/>
  <c r="C251" i="17"/>
  <c r="B251" i="17"/>
  <c r="F246" i="17"/>
  <c r="E246" i="17"/>
  <c r="D246" i="17"/>
  <c r="C246" i="17"/>
  <c r="B246" i="17"/>
  <c r="C240" i="17"/>
  <c r="F239" i="17"/>
  <c r="F240" i="17" s="1"/>
  <c r="E239" i="17"/>
  <c r="E240" i="17" s="1"/>
  <c r="D239" i="17"/>
  <c r="D240" i="17" s="1"/>
  <c r="C239" i="17"/>
  <c r="B239" i="17"/>
  <c r="B240" i="17" s="1"/>
  <c r="F224" i="17"/>
  <c r="E224" i="17"/>
  <c r="D224" i="17"/>
  <c r="C224" i="17"/>
  <c r="B224" i="17"/>
  <c r="F221" i="17"/>
  <c r="E221" i="17"/>
  <c r="D221" i="17"/>
  <c r="C221" i="17"/>
  <c r="B221" i="17"/>
  <c r="F212" i="17"/>
  <c r="E212" i="17"/>
  <c r="D212" i="17"/>
  <c r="C212" i="17"/>
  <c r="B212" i="17"/>
  <c r="F205" i="17"/>
  <c r="E205" i="17"/>
  <c r="D205" i="17"/>
  <c r="C205" i="17"/>
  <c r="B205" i="17"/>
  <c r="F167" i="17"/>
  <c r="E167" i="17"/>
  <c r="D167" i="17"/>
  <c r="C167" i="17"/>
  <c r="B167" i="17"/>
  <c r="F137" i="17"/>
  <c r="E137" i="17"/>
  <c r="D137" i="17"/>
  <c r="C137" i="17"/>
  <c r="B137" i="17"/>
  <c r="D63" i="17"/>
  <c r="D65" i="17" s="1"/>
  <c r="F62" i="17"/>
  <c r="F63" i="17" s="1"/>
  <c r="F65" i="17" s="1"/>
  <c r="E62" i="17"/>
  <c r="E63" i="17" s="1"/>
  <c r="E65" i="17" s="1"/>
  <c r="D62" i="17"/>
  <c r="C62" i="17"/>
  <c r="C63" i="17" s="1"/>
  <c r="C65" i="17" s="1"/>
  <c r="B62" i="17"/>
  <c r="B63" i="17" s="1"/>
  <c r="B65" i="17" s="1"/>
  <c r="F59" i="17"/>
  <c r="E59" i="17"/>
  <c r="D59" i="17"/>
  <c r="C59" i="17"/>
  <c r="B59" i="17"/>
  <c r="F56" i="17"/>
  <c r="E56" i="17"/>
  <c r="D56" i="17"/>
  <c r="C56" i="17"/>
  <c r="B56" i="17"/>
  <c r="F47" i="17"/>
  <c r="E47" i="17"/>
  <c r="D47" i="17"/>
  <c r="C47" i="17"/>
  <c r="B47" i="17"/>
  <c r="C41" i="17"/>
  <c r="F40" i="17"/>
  <c r="F41" i="17" s="1"/>
  <c r="E40" i="17"/>
  <c r="E41" i="17" s="1"/>
  <c r="D40" i="17"/>
  <c r="D41" i="17" s="1"/>
  <c r="C40" i="17"/>
  <c r="B40" i="17"/>
  <c r="B41" i="17" s="1"/>
  <c r="F25" i="17"/>
  <c r="E25" i="17"/>
  <c r="D25" i="17"/>
  <c r="C25" i="17"/>
  <c r="B25" i="17"/>
  <c r="F21" i="17"/>
  <c r="E21" i="17"/>
  <c r="D21" i="17"/>
  <c r="C21" i="17"/>
  <c r="B21" i="17"/>
  <c r="F18" i="17"/>
  <c r="E18" i="17"/>
  <c r="D18" i="17"/>
  <c r="C18" i="17"/>
  <c r="B18" i="17"/>
  <c r="G54" i="13"/>
  <c r="F54" i="13"/>
  <c r="G50" i="13"/>
  <c r="F50" i="13"/>
  <c r="G47" i="13"/>
  <c r="F47" i="13"/>
  <c r="G45" i="13"/>
  <c r="F45" i="13"/>
  <c r="G42" i="13"/>
  <c r="F42" i="13"/>
  <c r="G41" i="13"/>
  <c r="F41" i="13"/>
  <c r="G38" i="13"/>
  <c r="F38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1" i="13"/>
  <c r="F21" i="13"/>
  <c r="G19" i="13"/>
  <c r="F19" i="13"/>
  <c r="G18" i="13"/>
  <c r="F18" i="13"/>
  <c r="G17" i="13"/>
  <c r="F17" i="13"/>
  <c r="G13" i="13"/>
  <c r="F13" i="13"/>
  <c r="G12" i="13"/>
  <c r="F12" i="13"/>
  <c r="G11" i="13"/>
  <c r="F11" i="13"/>
  <c r="G10" i="13"/>
  <c r="F10" i="13"/>
  <c r="C11" i="13" l="1"/>
  <c r="D11" i="13"/>
  <c r="C12" i="13"/>
  <c r="D12" i="13"/>
  <c r="C13" i="13"/>
  <c r="D13" i="13"/>
  <c r="G210" i="17" l="1"/>
  <c r="H210" i="17"/>
  <c r="G209" i="17"/>
  <c r="H209" i="17"/>
  <c r="I210" i="17" l="1"/>
  <c r="I209" i="17"/>
  <c r="B5" i="13" l="1"/>
  <c r="B6" i="13" l="1"/>
  <c r="B3" i="13"/>
  <c r="H59" i="13"/>
  <c r="D58" i="13" l="1"/>
  <c r="C58" i="13"/>
  <c r="D45" i="13" l="1"/>
  <c r="C45" i="13"/>
  <c r="D63" i="13"/>
  <c r="C63" i="13"/>
  <c r="D62" i="13"/>
  <c r="C62" i="13"/>
  <c r="C54" i="13"/>
  <c r="D50" i="13"/>
  <c r="D51" i="13" s="1"/>
  <c r="C50" i="13"/>
  <c r="D47" i="13"/>
  <c r="C47" i="13"/>
  <c r="D46" i="13"/>
  <c r="C46" i="13"/>
  <c r="D42" i="13"/>
  <c r="C42" i="13"/>
  <c r="D41" i="13"/>
  <c r="C41" i="13"/>
  <c r="D38" i="13"/>
  <c r="C38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4" i="13"/>
  <c r="C14" i="13"/>
  <c r="D10" i="13"/>
  <c r="C10" i="13"/>
  <c r="C51" i="13" l="1"/>
  <c r="H50" i="13"/>
  <c r="H51" i="13" s="1"/>
  <c r="D54" i="13"/>
  <c r="D55" i="13" s="1"/>
  <c r="H21" i="13"/>
  <c r="H30" i="13"/>
  <c r="H34" i="13"/>
  <c r="H38" i="13"/>
  <c r="H47" i="13"/>
  <c r="D64" i="13"/>
  <c r="H63" i="13"/>
  <c r="D48" i="13"/>
  <c r="H20" i="13"/>
  <c r="H29" i="13"/>
  <c r="H33" i="13"/>
  <c r="H37" i="13"/>
  <c r="H46" i="13"/>
  <c r="H10" i="13"/>
  <c r="H11" i="13"/>
  <c r="H18" i="13"/>
  <c r="H22" i="13"/>
  <c r="D39" i="13"/>
  <c r="H27" i="13"/>
  <c r="H31" i="13"/>
  <c r="H35" i="13"/>
  <c r="C43" i="13"/>
  <c r="H41" i="13"/>
  <c r="C64" i="13"/>
  <c r="H62" i="13"/>
  <c r="C48" i="13"/>
  <c r="H45" i="13"/>
  <c r="H17" i="13"/>
  <c r="C24" i="13"/>
  <c r="C39" i="13"/>
  <c r="H26" i="13"/>
  <c r="D24" i="13"/>
  <c r="H19" i="13"/>
  <c r="H23" i="13"/>
  <c r="H28" i="13"/>
  <c r="H32" i="13"/>
  <c r="H36" i="13"/>
  <c r="D43" i="13"/>
  <c r="H42" i="13"/>
  <c r="C55" i="13"/>
  <c r="H54" i="13"/>
  <c r="H55" i="13" s="1"/>
  <c r="H12" i="13"/>
  <c r="H16" i="17"/>
  <c r="G16" i="17"/>
  <c r="C59" i="13"/>
  <c r="D59" i="13"/>
  <c r="G17" i="17"/>
  <c r="G248" i="17"/>
  <c r="G13" i="17"/>
  <c r="H248" i="17"/>
  <c r="H13" i="17"/>
  <c r="G14" i="17"/>
  <c r="G15" i="17"/>
  <c r="H17" i="17"/>
  <c r="H15" i="17"/>
  <c r="H14" i="17"/>
  <c r="H325" i="17"/>
  <c r="G325" i="17"/>
  <c r="H324" i="17"/>
  <c r="G324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D37" i="11"/>
  <c r="C37" i="11"/>
  <c r="B37" i="11"/>
  <c r="H280" i="17"/>
  <c r="G280" i="17"/>
  <c r="H279" i="17"/>
  <c r="G279" i="17"/>
  <c r="H278" i="17"/>
  <c r="G278" i="17"/>
  <c r="D36" i="11"/>
  <c r="C36" i="11"/>
  <c r="B36" i="11"/>
  <c r="H275" i="17"/>
  <c r="G275" i="17"/>
  <c r="H274" i="17"/>
  <c r="G274" i="17"/>
  <c r="D35" i="11"/>
  <c r="C35" i="11"/>
  <c r="B35" i="11"/>
  <c r="H270" i="17"/>
  <c r="H271" i="17" s="1"/>
  <c r="C36" i="10" s="1"/>
  <c r="G270" i="17"/>
  <c r="D34" i="11"/>
  <c r="C34" i="11"/>
  <c r="B34" i="11"/>
  <c r="H265" i="17"/>
  <c r="G265" i="17"/>
  <c r="H264" i="17"/>
  <c r="G264" i="17"/>
  <c r="D33" i="11"/>
  <c r="C33" i="11"/>
  <c r="B33" i="1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D32" i="11"/>
  <c r="C32" i="11"/>
  <c r="B32" i="11"/>
  <c r="H253" i="17"/>
  <c r="H254" i="17" s="1"/>
  <c r="C33" i="10" s="1"/>
  <c r="G253" i="17"/>
  <c r="G254" i="17" s="1"/>
  <c r="B33" i="10" s="1"/>
  <c r="D31" i="11"/>
  <c r="C31" i="11"/>
  <c r="B31" i="11"/>
  <c r="H250" i="17"/>
  <c r="G250" i="17"/>
  <c r="H249" i="17"/>
  <c r="G249" i="17"/>
  <c r="D30" i="11"/>
  <c r="C30" i="11"/>
  <c r="B30" i="11"/>
  <c r="H245" i="17"/>
  <c r="G245" i="17"/>
  <c r="H244" i="17"/>
  <c r="G244" i="17"/>
  <c r="D29" i="11"/>
  <c r="C29" i="11"/>
  <c r="B29" i="11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D28" i="11"/>
  <c r="C28" i="11"/>
  <c r="B28" i="11"/>
  <c r="H223" i="17"/>
  <c r="H224" i="17" s="1"/>
  <c r="C29" i="10" s="1"/>
  <c r="G223" i="17"/>
  <c r="D27" i="11"/>
  <c r="C27" i="11"/>
  <c r="B27" i="11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D26" i="11"/>
  <c r="C26" i="11"/>
  <c r="B26" i="11"/>
  <c r="H211" i="17"/>
  <c r="G211" i="17"/>
  <c r="H208" i="17"/>
  <c r="G208" i="17"/>
  <c r="H207" i="17"/>
  <c r="G207" i="17"/>
  <c r="D25" i="11"/>
  <c r="C25" i="11"/>
  <c r="B25" i="11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D24" i="11"/>
  <c r="C24" i="11"/>
  <c r="B24" i="11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D23" i="11"/>
  <c r="C23" i="11"/>
  <c r="B23" i="11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D20" i="11"/>
  <c r="C20" i="11"/>
  <c r="B20" i="11"/>
  <c r="H61" i="17"/>
  <c r="H62" i="17" s="1"/>
  <c r="C21" i="10" s="1"/>
  <c r="G61" i="17"/>
  <c r="D19" i="11"/>
  <c r="C19" i="11"/>
  <c r="B19" i="11"/>
  <c r="H58" i="17"/>
  <c r="H59" i="17" s="1"/>
  <c r="C20" i="10" s="1"/>
  <c r="G58" i="17"/>
  <c r="G59" i="17" s="1"/>
  <c r="B20" i="10" s="1"/>
  <c r="D18" i="11"/>
  <c r="C18" i="11"/>
  <c r="B18" i="1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D17" i="11"/>
  <c r="C17" i="11"/>
  <c r="B17" i="11"/>
  <c r="H46" i="17"/>
  <c r="G46" i="17"/>
  <c r="H45" i="17"/>
  <c r="G45" i="17"/>
  <c r="D11" i="11"/>
  <c r="C11" i="11"/>
  <c r="B11" i="1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D10" i="11"/>
  <c r="C10" i="11"/>
  <c r="B10" i="11"/>
  <c r="H24" i="17"/>
  <c r="G24" i="17"/>
  <c r="H23" i="17"/>
  <c r="G23" i="17"/>
  <c r="D9" i="11"/>
  <c r="C9" i="11"/>
  <c r="B9" i="11"/>
  <c r="H20" i="17"/>
  <c r="H21" i="17" s="1"/>
  <c r="C10" i="10" s="1"/>
  <c r="G20" i="17"/>
  <c r="D8" i="11"/>
  <c r="C8" i="11"/>
  <c r="B8" i="11"/>
  <c r="H12" i="17"/>
  <c r="G12" i="17"/>
  <c r="A3" i="17"/>
  <c r="H48" i="13" l="1"/>
  <c r="H64" i="13"/>
  <c r="H13" i="13"/>
  <c r="D15" i="13"/>
  <c r="D66" i="13" s="1"/>
  <c r="H24" i="13"/>
  <c r="C15" i="13"/>
  <c r="C66" i="13" s="1"/>
  <c r="H14" i="13"/>
  <c r="H39" i="13"/>
  <c r="H43" i="13"/>
  <c r="I81" i="17"/>
  <c r="I83" i="17"/>
  <c r="I72" i="17"/>
  <c r="I74" i="17"/>
  <c r="I76" i="17"/>
  <c r="I78" i="17"/>
  <c r="I80" i="17"/>
  <c r="I88" i="17"/>
  <c r="I90" i="17"/>
  <c r="I92" i="17"/>
  <c r="I94" i="17"/>
  <c r="I96" i="17"/>
  <c r="I13" i="17"/>
  <c r="I248" i="17"/>
  <c r="H25" i="17"/>
  <c r="C11" i="10" s="1"/>
  <c r="G266" i="17"/>
  <c r="B35" i="10" s="1"/>
  <c r="I102" i="17"/>
  <c r="I112" i="17"/>
  <c r="I164" i="17"/>
  <c r="I166" i="17"/>
  <c r="I211" i="17"/>
  <c r="I306" i="17"/>
  <c r="I308" i="17"/>
  <c r="I310" i="17"/>
  <c r="I139" i="17"/>
  <c r="I147" i="17"/>
  <c r="I155" i="17"/>
  <c r="I163" i="17"/>
  <c r="I192" i="17"/>
  <c r="I28" i="17"/>
  <c r="I30" i="17"/>
  <c r="I32" i="17"/>
  <c r="I193" i="17"/>
  <c r="I201" i="17"/>
  <c r="I214" i="17"/>
  <c r="I216" i="17"/>
  <c r="I218" i="17"/>
  <c r="I237" i="17"/>
  <c r="I257" i="17"/>
  <c r="I259" i="17"/>
  <c r="I261" i="17"/>
  <c r="I97" i="17"/>
  <c r="I113" i="17"/>
  <c r="I140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I315" i="17"/>
  <c r="I288" i="17"/>
  <c r="I302" i="17"/>
  <c r="H281" i="17"/>
  <c r="C38" i="10" s="1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I29" i="17"/>
  <c r="I33" i="17"/>
  <c r="I71" i="17"/>
  <c r="I75" i="17"/>
  <c r="I79" i="17"/>
  <c r="I87" i="17"/>
  <c r="I91" i="17"/>
  <c r="I118" i="17"/>
  <c r="I162" i="17"/>
  <c r="I183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B38" i="10" s="1"/>
  <c r="I291" i="17"/>
  <c r="I295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G322" i="17"/>
  <c r="I316" i="17"/>
  <c r="I58" i="17"/>
  <c r="I59" i="17" s="1"/>
  <c r="I95" i="17"/>
  <c r="I111" i="17"/>
  <c r="I171" i="17"/>
  <c r="I275" i="17"/>
  <c r="I299" i="17"/>
  <c r="I16" i="17"/>
  <c r="I24" i="17"/>
  <c r="H47" i="17"/>
  <c r="C18" i="10" s="1"/>
  <c r="I99" i="17"/>
  <c r="I115" i="17"/>
  <c r="I131" i="17"/>
  <c r="I141" i="17"/>
  <c r="I145" i="17"/>
  <c r="I157" i="17"/>
  <c r="I161" i="17"/>
  <c r="I175" i="17"/>
  <c r="I191" i="17"/>
  <c r="H212" i="17"/>
  <c r="C27" i="10" s="1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G40" i="17"/>
  <c r="B12" i="10" s="1"/>
  <c r="I127" i="17"/>
  <c r="I187" i="17"/>
  <c r="I203" i="17"/>
  <c r="G276" i="17"/>
  <c r="B37" i="10" s="1"/>
  <c r="I15" i="17"/>
  <c r="I20" i="17"/>
  <c r="I21" i="17" s="1"/>
  <c r="G25" i="17"/>
  <c r="B11" i="10" s="1"/>
  <c r="I27" i="17"/>
  <c r="I31" i="17"/>
  <c r="I46" i="17"/>
  <c r="I51" i="17"/>
  <c r="I61" i="17"/>
  <c r="I62" i="17" s="1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I253" i="17"/>
  <c r="I254" i="17" s="1"/>
  <c r="I274" i="17"/>
  <c r="H276" i="17"/>
  <c r="C37" i="10" s="1"/>
  <c r="I279" i="17"/>
  <c r="H18" i="17"/>
  <c r="C9" i="10" s="1"/>
  <c r="G47" i="17"/>
  <c r="B18" i="10" s="1"/>
  <c r="G221" i="17"/>
  <c r="B28" i="10" s="1"/>
  <c r="H266" i="17"/>
  <c r="C35" i="10" s="1"/>
  <c r="I264" i="17"/>
  <c r="G311" i="17"/>
  <c r="I290" i="17"/>
  <c r="I12" i="17"/>
  <c r="G18" i="17"/>
  <c r="B9" i="10" s="1"/>
  <c r="H56" i="17"/>
  <c r="C19" i="10" s="1"/>
  <c r="G205" i="17"/>
  <c r="B26" i="10" s="1"/>
  <c r="G21" i="17"/>
  <c r="B10" i="10" s="1"/>
  <c r="I23" i="17"/>
  <c r="H40" i="17"/>
  <c r="C12" i="10" s="1"/>
  <c r="I36" i="17"/>
  <c r="I45" i="17"/>
  <c r="I52" i="17"/>
  <c r="G62" i="17"/>
  <c r="B21" i="10" s="1"/>
  <c r="G137" i="17"/>
  <c r="B24" i="10" s="1"/>
  <c r="I85" i="17"/>
  <c r="I101" i="17"/>
  <c r="I117" i="17"/>
  <c r="I133" i="17"/>
  <c r="G167" i="17"/>
  <c r="B25" i="10" s="1"/>
  <c r="I181" i="17"/>
  <c r="I197" i="17"/>
  <c r="I233" i="17"/>
  <c r="G246" i="17"/>
  <c r="B31" i="10" s="1"/>
  <c r="G262" i="17"/>
  <c r="B34" i="10" s="1"/>
  <c r="I293" i="17"/>
  <c r="I309" i="17"/>
  <c r="G239" i="17"/>
  <c r="B30" i="10" s="1"/>
  <c r="I250" i="17"/>
  <c r="H251" i="17"/>
  <c r="C32" i="10" s="1"/>
  <c r="I313" i="17"/>
  <c r="H322" i="17"/>
  <c r="G326" i="17"/>
  <c r="I324" i="17"/>
  <c r="H167" i="17"/>
  <c r="C25" i="10" s="1"/>
  <c r="H221" i="17"/>
  <c r="C28" i="10" s="1"/>
  <c r="G56" i="17"/>
  <c r="B19" i="10" s="1"/>
  <c r="H137" i="17"/>
  <c r="C24" i="10" s="1"/>
  <c r="I73" i="17"/>
  <c r="I143" i="17"/>
  <c r="I151" i="17"/>
  <c r="I159" i="17"/>
  <c r="H205" i="17"/>
  <c r="C26" i="10" s="1"/>
  <c r="I207" i="17"/>
  <c r="H239" i="17"/>
  <c r="C30" i="10" s="1"/>
  <c r="H246" i="17"/>
  <c r="C31" i="10" s="1"/>
  <c r="I244" i="17"/>
  <c r="I260" i="17"/>
  <c r="I270" i="17"/>
  <c r="I271" i="17" s="1"/>
  <c r="I319" i="17"/>
  <c r="I325" i="17"/>
  <c r="G251" i="17"/>
  <c r="B32" i="10" s="1"/>
  <c r="H262" i="17"/>
  <c r="C34" i="10" s="1"/>
  <c r="H311" i="17"/>
  <c r="I287" i="17"/>
  <c r="G212" i="17"/>
  <c r="B27" i="10" s="1"/>
  <c r="G224" i="17"/>
  <c r="B29" i="10" s="1"/>
  <c r="G271" i="17"/>
  <c r="B36" i="10" s="1"/>
  <c r="H15" i="13" l="1"/>
  <c r="H66" i="13" s="1"/>
  <c r="I326" i="17"/>
  <c r="E45" i="11" s="1"/>
  <c r="I212" i="17"/>
  <c r="I276" i="17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E43" i="11" s="1"/>
  <c r="I246" i="17"/>
  <c r="I137" i="17"/>
  <c r="I322" i="17"/>
  <c r="E44" i="11" s="1"/>
  <c r="I40" i="17"/>
  <c r="I18" i="17"/>
  <c r="I281" i="17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<sst xmlns="http://schemas.openxmlformats.org/spreadsheetml/2006/main" count="508" uniqueCount="424">
  <si>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</si>
  <si>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</si>
  <si>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</si>
  <si>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</si>
  <si>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</si>
  <si>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</si>
  <si>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</si>
  <si>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</si>
  <si>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</si>
  <si>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</si>
  <si>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</si>
  <si>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</si>
  <si>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</si>
  <si>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</si>
  <si>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</si>
  <si>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</si>
  <si>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</si>
  <si>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</si>
  <si>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</si>
  <si>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</si>
  <si>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</si>
  <si>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</si>
  <si>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</si>
  <si>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</si>
  <si>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</si>
  <si>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</si>
  <si>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</si>
  <si>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</si>
  <si>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</si>
  <si>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</si>
  <si>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</si>
  <si>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</si>
  <si>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</si>
  <si>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</si>
  <si>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</si>
  <si>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</si>
  <si>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</si>
  <si>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</si>
  <si>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</si>
  <si>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</si>
  <si>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</si>
  <si>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</si>
  <si>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</si>
  <si>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</si>
  <si>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</si>
  <si>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</si>
  <si>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</si>
  <si>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</si>
  <si>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</si>
  <si>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</si>
  <si>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</si>
  <si>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</si>
  <si>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</si>
  <si>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</si>
  <si>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</si>
  <si>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</si>
  <si>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</si>
  <si>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</si>
  <si>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</si>
  <si>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</si>
  <si>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</si>
  <si>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</si>
  <si>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</si>
  <si>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</si>
  <si>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</si>
  <si>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</si>
  <si>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</si>
  <si>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</si>
  <si>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</si>
  <si>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</si>
  <si>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</si>
  <si>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</si>
  <si>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</si>
  <si>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</si>
  <si>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</si>
  <si>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</si>
  <si>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</si>
  <si>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</si>
  <si>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</si>
  <si>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</si>
  <si>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</si>
  <si>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</si>
  <si>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</si>
  <si>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</si>
  <si>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</si>
  <si>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</si>
  <si>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</si>
  <si>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</si>
  <si>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</si>
  <si>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</si>
  <si>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</si>
  <si>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</si>
  <si>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</si>
  <si>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</si>
  <si>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</si>
  <si>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</si>
  <si>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</si>
  <si>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</si>
  <si>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</si>
  <si>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</si>
  <si>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</si>
  <si>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</si>
  <si>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</si>
  <si>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</si>
  <si>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</si>
  <si>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</si>
  <si>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</si>
  <si>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</si>
  <si>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</si>
  <si>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</si>
  <si>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</si>
  <si>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</si>
  <si>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</si>
  <si>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</si>
  <si>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</si>
  <si>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</si>
  <si>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</si>
  <si>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</si>
  <si>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</si>
  <si>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</si>
  <si>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</si>
  <si>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</si>
  <si>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</si>
  <si>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</si>
  <si>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</si>
  <si>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</si>
  <si>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</si>
  <si>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</si>
  <si>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</si>
  <si>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</si>
  <si>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</si>
  <si>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</si>
  <si>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</si>
  <si>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</si>
  <si>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</si>
  <si>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</si>
  <si>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</si>
  <si>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</si>
  <si>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</si>
  <si>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</si>
  <si>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</si>
  <si>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</si>
  <si>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</si>
  <si>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</si>
  <si>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</si>
  <si>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</si>
  <si>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</si>
  <si>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</si>
  <si>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</si>
  <si>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</si>
  <si>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</si>
  <si>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</si>
  <si>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</si>
  <si>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</si>
  <si>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</si>
  <si>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</si>
  <si>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</si>
  <si>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</si>
  <si>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</si>
  <si>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</si>
  <si>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</si>
  <si>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</si>
  <si>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</si>
  <si>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</si>
  <si>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</si>
  <si>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</si>
  <si>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</si>
  <si>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</si>
  <si>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</si>
  <si>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</si>
  <si>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</si>
  <si>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</si>
  <si>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</si>
  <si>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</si>
  <si>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</si>
  <si>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</si>
  <si>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</si>
  <si>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</si>
  <si>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</si>
  <si>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</si>
  <si>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</si>
  <si>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</si>
  <si>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</si>
  <si>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</si>
  <si>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</si>
  <si>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</si>
  <si>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</si>
  <si>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</si>
  <si>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</si>
  <si>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</si>
  <si>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</si>
  <si>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</si>
  <si>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</si>
  <si>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</si>
  <si>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</si>
  <si>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</si>
  <si>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</si>
  <si>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</si>
  <si>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</si>
  <si>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</si>
  <si>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</si>
  <si>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</si>
  <si>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</si>
  <si>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</si>
  <si>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</si>
  <si>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</si>
  <si>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</si>
  <si>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</si>
  <si>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</si>
  <si>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</si>
  <si>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</si>
  <si>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</si>
  <si>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</si>
  <si>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</si>
  <si>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</si>
  <si>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</si>
  <si>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</si>
  <si>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</si>
  <si>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</si>
  <si>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</si>
  <si>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</si>
  <si>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</si>
  <si>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</si>
  <si>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</si>
  <si>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</si>
  <si>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</si>
  <si>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</si>
  <si>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</si>
  <si>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</si>
  <si>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</si>
  <si>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</si>
  <si>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</si>
  <si>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</si>
  <si>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</si>
  <si>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</si>
  <si>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</si>
  <si>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</si>
  <si>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</si>
  <si>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</si>
  <si>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</si>
  <si>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</si>
  <si>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</si>
  <si>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</si>
  <si>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</si>
  <si>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</si>
  <si>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</si>
  <si>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</si>
  <si>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</si>
  <si>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</si>
  <si>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</si>
  <si>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</si>
  <si>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</si>
  <si>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</si>
  <si>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</si>
  <si>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</si>
  <si>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</si>
  <si>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</si>
  <si>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</si>
  <si>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</si>
  <si>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</si>
  <si>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</si>
  <si>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</si>
  <si>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</si>
  <si>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</si>
  <si>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</si>
  <si>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</si>
  <si>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</si>
  <si>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</si>
  <si>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</si>
  <si>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</si>
  <si>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</si>
  <si>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</si>
  <si>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</si>
  <si>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</si>
  <si>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</si>
  <si>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</si>
  <si>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</si>
  <si>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</si>
  <si>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</si>
  <si>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</si>
  <si>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</si>
  <si>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</si>
  <si>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</si>
  <si>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</si>
  <si>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</si>
  <si>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</si>
  <si>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</si>
  <si>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</si>
  <si>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</si>
  <si>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</si>
  <si>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</si>
  <si>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</si>
  <si>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</si>
  <si>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</si>
  <si>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</si>
  <si>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</si>
  <si>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</si>
  <si>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</si>
  <si>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</si>
  <si>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</si>
  <si>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</si>
  <si>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</si>
  <si>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</si>
  <si>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</si>
  <si>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</si>
  <si>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</si>
  <si>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</si>
  <si>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</si>
  <si>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</si>
  <si>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</si>
  <si>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</si>
  <si>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</si>
  <si>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</si>
  <si>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</si>
  <si>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</si>
  <si>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</si>
  <si>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</si>
  <si>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</si>
  <si>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</si>
  <si>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</si>
  <si>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</si>
  <si>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</si>
  <si>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</si>
  <si>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</si>
  <si>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</si>
  <si>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</si>
  <si>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</si>
  <si>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</si>
  <si>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</si>
  <si>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</si>
  <si>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</si>
  <si>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</si>
  <si>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</si>
  <si>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</si>
  <si>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</si>
  <si>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</si>
  <si>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</si>
  <si>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</si>
  <si>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</si>
  <si>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</si>
  <si>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</si>
  <si>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</si>
  <si>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</si>
  <si>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</si>
  <si>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</si>
  <si>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</si>
  <si>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</si>
  <si>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</si>
  <si>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</si>
  <si>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</si>
  <si>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</si>
  <si>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</si>
  <si>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</si>
  <si>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</si>
  <si>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</si>
  <si>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</si>
  <si>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</si>
  <si>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</si>
  <si>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</si>
  <si>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</si>
  <si>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</si>
  <si>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</si>
  <si>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</si>
  <si>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</si>
  <si>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</si>
  <si>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</si>
  <si>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</si>
  <si>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</si>
  <si>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</si>
  <si>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</si>
  <si>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</si>
  <si>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</si>
  <si>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</si>
  <si>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</si>
  <si>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</si>
  <si>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</si>
  <si>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</si>
  <si>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</si>
  <si>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</si>
  <si>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</si>
  <si>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</si>
  <si>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</si>
  <si>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</si>
  <si>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</si>
  <si>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</si>
  <si>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</si>
  <si>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</si>
  <si>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</si>
  <si>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</si>
  <si>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</si>
  <si>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</si>
  <si>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</si>
  <si>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</si>
  <si>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</si>
  <si>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</si>
  <si>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</si>
  <si>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</si>
  <si>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</si>
  <si>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</si>
  <si>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</si>
  <si>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</si>
  <si>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</si>
  <si>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</si>
  <si>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</si>
  <si>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</si>
  <si>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</si>
  <si>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</si>
  <si>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</si>
  <si>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</si>
  <si>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</si>
  <si>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</si>
  <si>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</si>
  <si>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</si>
  <si>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</si>
  <si>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27 -Other Operating Expenses</t>
  </si>
  <si>
    <t>(27) 4074 - Regulatory Credits</t>
  </si>
  <si>
    <t>FOR THE 12 MONTHS ENDED JUNE 30, 2019</t>
  </si>
  <si>
    <t>(January through June 2019 spread is based on allocation factors developed for the 12 ME 12/31/2018)</t>
  </si>
  <si>
    <t>(July through December 2018 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</si>
  <si>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</si>
  <si>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</si>
  <si>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</si>
  <si>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July 17 - Dec 17</t>
  </si>
  <si>
    <t>Jan 18 - June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</si>
</sst>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3"/>
      </patternFill>
    </fill>
    <fill>
      <patternFill patternType="solid">
        <fgColor indexed="37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38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9">
    <xf numFmtId="0" fontId="0" fillId="0" borderId="0"/>
    <xf numFmtId="0" fontId="4" fillId="3" borderId="17" applyNumberFormat="0" applyProtection="0">
      <alignment horizontal="left" vertical="center" indent="1"/>
    </xf>
    <xf numFmtId="4" fontId="4" fillId="0" borderId="17" applyNumberFormat="0" applyProtection="0">
      <alignment horizontal="right" vertical="center"/>
    </xf>
    <xf numFmtId="0" fontId="4" fillId="6" borderId="17" applyNumberFormat="0" applyProtection="0">
      <alignment horizontal="left" vertical="center" indent="1"/>
    </xf>
    <xf numFmtId="0" fontId="4" fillId="2" borderId="17" applyNumberFormat="0" applyProtection="0">
      <alignment horizontal="left" vertical="center" indent="1"/>
    </xf>
    <xf numFmtId="0" fontId="4" fillId="5" borderId="17" applyNumberFormat="0" applyProtection="0">
      <alignment horizontal="left" vertical="center" indent="1"/>
    </xf>
    <xf numFmtId="4" fontId="17" fillId="3" borderId="21" applyNumberFormat="0" applyProtection="0">
      <alignment horizontal="left" vertical="center" indent="1"/>
    </xf>
    <xf numFmtId="4" fontId="4" fillId="4" borderId="17" applyNumberFormat="0" applyProtection="0">
      <alignment horizontal="left" vertical="center" indent="1"/>
    </xf>
    <xf numFmtId="4" fontId="4" fillId="4" borderId="17" applyNumberFormat="0" applyProtection="0">
      <alignment horizontal="left" vertical="center" indent="1"/>
    </xf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1" fillId="7" borderId="22" applyNumberFormat="0" applyAlignment="0" applyProtection="0"/>
    <xf numFmtId="0" fontId="21" fillId="7" borderId="22" applyNumberFormat="0" applyAlignment="0" applyProtection="0"/>
    <xf numFmtId="0" fontId="21" fillId="7" borderId="22" applyNumberFormat="0" applyAlignment="0" applyProtection="0"/>
    <xf numFmtId="0" fontId="21" fillId="7" borderId="22" applyNumberFormat="0" applyAlignment="0" applyProtection="0"/>
    <xf numFmtId="0" fontId="21" fillId="7" borderId="22" applyNumberFormat="0" applyAlignment="0" applyProtection="0"/>
    <xf numFmtId="0" fontId="22" fillId="19" borderId="23" applyNumberFormat="0" applyAlignment="0" applyProtection="0"/>
    <xf numFmtId="0" fontId="22" fillId="19" borderId="23" applyNumberFormat="0" applyAlignment="0" applyProtection="0"/>
    <xf numFmtId="0" fontId="22" fillId="19" borderId="23" applyNumberFormat="0" applyAlignment="0" applyProtection="0"/>
    <xf numFmtId="0" fontId="22" fillId="19" borderId="23" applyNumberFormat="0" applyAlignment="0" applyProtection="0"/>
    <xf numFmtId="0" fontId="22" fillId="19" borderId="23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9" borderId="22" applyNumberFormat="0" applyAlignment="0" applyProtection="0"/>
    <xf numFmtId="0" fontId="28" fillId="9" borderId="22" applyNumberFormat="0" applyAlignment="0" applyProtection="0"/>
    <xf numFmtId="0" fontId="28" fillId="9" borderId="22" applyNumberFormat="0" applyAlignment="0" applyProtection="0"/>
    <xf numFmtId="0" fontId="28" fillId="9" borderId="22" applyNumberFormat="0" applyAlignment="0" applyProtection="0"/>
    <xf numFmtId="0" fontId="28" fillId="9" borderId="22" applyNumberFormat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11" borderId="28" applyNumberFormat="0" applyFont="0" applyAlignment="0" applyProtection="0"/>
    <xf numFmtId="0" fontId="5" fillId="11" borderId="28" applyNumberFormat="0" applyFont="0" applyAlignment="0" applyProtection="0"/>
    <xf numFmtId="0" fontId="5" fillId="11" borderId="28" applyNumberFormat="0" applyFont="0" applyAlignment="0" applyProtection="0"/>
    <xf numFmtId="0" fontId="5" fillId="11" borderId="28" applyNumberFormat="0" applyFont="0" applyAlignment="0" applyProtection="0"/>
    <xf numFmtId="0" fontId="5" fillId="11" borderId="28" applyNumberFormat="0" applyFont="0" applyAlignment="0" applyProtection="0"/>
    <xf numFmtId="0" fontId="31" fillId="7" borderId="29" applyNumberFormat="0" applyAlignment="0" applyProtection="0"/>
    <xf numFmtId="0" fontId="31" fillId="7" borderId="29" applyNumberFormat="0" applyAlignment="0" applyProtection="0"/>
    <xf numFmtId="0" fontId="31" fillId="7" borderId="29" applyNumberFormat="0" applyAlignment="0" applyProtection="0"/>
    <xf numFmtId="0" fontId="31" fillId="7" borderId="29" applyNumberFormat="0" applyAlignment="0" applyProtection="0"/>
    <xf numFmtId="0" fontId="31" fillId="7" borderId="29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80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4" xfId="0" applyNumberFormat="1" applyFont="1" applyFill="1" applyBorder="1"/>
    <xf numFmtId="37" fontId="5" fillId="0" borderId="15" xfId="0" applyNumberFormat="1" applyFont="1" applyFill="1" applyBorder="1"/>
    <xf numFmtId="42" fontId="5" fillId="0" borderId="0" xfId="0" applyNumberFormat="1" applyFont="1" applyFill="1" applyBorder="1"/>
    <xf numFmtId="167" fontId="3" fillId="0" borderId="10" xfId="0" quotePrefix="1" applyNumberFormat="1" applyFont="1" applyFill="1" applyBorder="1" applyAlignment="1">
      <alignment horizontal="left" vertical="center"/>
    </xf>
    <xf numFmtId="168" fontId="8" fillId="0" borderId="15" xfId="0" applyNumberFormat="1" applyFont="1" applyBorder="1"/>
    <xf numFmtId="168" fontId="8" fillId="0" borderId="0" xfId="0" applyNumberFormat="1" applyFont="1" applyBorder="1"/>
    <xf numFmtId="167" fontId="7" fillId="0" borderId="10" xfId="0" applyNumberFormat="1" applyFont="1" applyBorder="1"/>
    <xf numFmtId="37" fontId="5" fillId="0" borderId="15" xfId="0" applyNumberFormat="1" applyFont="1" applyBorder="1"/>
    <xf numFmtId="37" fontId="5" fillId="0" borderId="0" xfId="0" applyNumberFormat="1" applyFont="1" applyBorder="1"/>
    <xf numFmtId="167" fontId="5" fillId="0" borderId="10" xfId="0" applyNumberFormat="1" applyFont="1" applyBorder="1"/>
    <xf numFmtId="168" fontId="5" fillId="0" borderId="15" xfId="0" applyNumberFormat="1" applyFont="1" applyFill="1" applyBorder="1"/>
    <xf numFmtId="168" fontId="5" fillId="0" borderId="0" xfId="0" applyNumberFormat="1" applyFont="1" applyFill="1" applyBorder="1"/>
    <xf numFmtId="167" fontId="5" fillId="0" borderId="10" xfId="0" quotePrefix="1" applyNumberFormat="1" applyFont="1" applyBorder="1" applyAlignment="1">
      <alignment horizontal="left"/>
    </xf>
    <xf numFmtId="166" fontId="5" fillId="0" borderId="14" xfId="0" applyNumberFormat="1" applyFont="1" applyBorder="1"/>
    <xf numFmtId="166" fontId="5" fillId="0" borderId="3" xfId="0" applyNumberFormat="1" applyFont="1" applyBorder="1"/>
    <xf numFmtId="166" fontId="5" fillId="0" borderId="11" xfId="0" applyNumberFormat="1" applyFont="1" applyBorder="1"/>
    <xf numFmtId="166" fontId="5" fillId="0" borderId="15" xfId="0" applyNumberFormat="1" applyFont="1" applyBorder="1"/>
    <xf numFmtId="166" fontId="5" fillId="0" borderId="0" xfId="0" applyNumberFormat="1" applyFont="1"/>
    <xf numFmtId="167" fontId="5" fillId="0" borderId="10" xfId="0" applyNumberFormat="1" applyFont="1" applyFill="1" applyBorder="1"/>
    <xf numFmtId="166" fontId="5" fillId="0" borderId="15" xfId="0" applyNumberFormat="1" applyFont="1" applyFill="1" applyBorder="1"/>
    <xf numFmtId="168" fontId="5" fillId="0" borderId="0" xfId="0" applyNumberFormat="1" applyFont="1" applyFill="1"/>
    <xf numFmtId="166" fontId="5" fillId="0" borderId="14" xfId="0" applyNumberFormat="1" applyFont="1" applyFill="1" applyBorder="1"/>
    <xf numFmtId="166" fontId="5" fillId="0" borderId="3" xfId="0" applyNumberFormat="1" applyFont="1" applyFill="1" applyBorder="1"/>
    <xf numFmtId="166" fontId="5" fillId="0" borderId="11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37" fontId="5" fillId="0" borderId="14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4" xfId="0" applyNumberFormat="1" applyFill="1" applyBorder="1"/>
    <xf numFmtId="37" fontId="0" fillId="0" borderId="3" xfId="0" applyNumberFormat="1" applyFill="1" applyBorder="1"/>
    <xf numFmtId="167" fontId="0" fillId="0" borderId="12" xfId="0" applyNumberFormat="1" applyBorder="1"/>
    <xf numFmtId="168" fontId="8" fillId="0" borderId="15" xfId="0" applyNumberFormat="1" applyFont="1" applyFill="1" applyBorder="1"/>
    <xf numFmtId="168" fontId="8" fillId="0" borderId="0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5" fillId="0" borderId="9" xfId="0" applyNumberFormat="1" applyFont="1" applyBorder="1"/>
    <xf numFmtId="166" fontId="5" fillId="0" borderId="0" xfId="0" applyNumberFormat="1" applyFont="1" applyFill="1" applyBorder="1"/>
    <xf numFmtId="166" fontId="5" fillId="0" borderId="9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6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9" fillId="0" borderId="13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5" xfId="0" applyFont="1" applyFill="1" applyBorder="1"/>
    <xf numFmtId="166" fontId="5" fillId="0" borderId="15" xfId="0" applyNumberFormat="1" applyFont="1" applyFill="1" applyBorder="1"/>
    <xf numFmtId="165" fontId="5" fillId="0" borderId="0" xfId="0" applyNumberFormat="1" applyFont="1" applyFill="1"/>
    <xf numFmtId="42" fontId="5" fillId="0" borderId="10" xfId="0" applyNumberFormat="1" applyFont="1" applyFill="1" applyBorder="1"/>
    <xf numFmtId="42" fontId="5" fillId="0" borderId="15" xfId="0" applyNumberFormat="1" applyFont="1" applyFill="1" applyBorder="1"/>
    <xf numFmtId="0" fontId="5" fillId="0" borderId="10" xfId="0" applyNumberFormat="1" applyFont="1" applyFill="1" applyBorder="1" applyAlignment="1">
      <alignment horizontal="center"/>
    </xf>
    <xf numFmtId="41" fontId="5" fillId="0" borderId="12" xfId="0" applyNumberFormat="1" applyFont="1" applyFill="1" applyBorder="1"/>
    <xf numFmtId="10" fontId="5" fillId="0" borderId="10" xfId="0" applyNumberFormat="1" applyFont="1" applyFill="1" applyBorder="1"/>
    <xf numFmtId="165" fontId="5" fillId="0" borderId="0" xfId="0" applyNumberFormat="1" applyFont="1"/>
    <xf numFmtId="41" fontId="5" fillId="0" borderId="14" xfId="0" applyNumberFormat="1" applyFont="1" applyFill="1" applyBorder="1"/>
    <xf numFmtId="0" fontId="5" fillId="0" borderId="12" xfId="0" applyNumberFormat="1" applyFont="1" applyFill="1" applyBorder="1" applyAlignment="1">
      <alignment horizontal="center"/>
    </xf>
    <xf numFmtId="0" fontId="5" fillId="0" borderId="9" xfId="0" quotePrefix="1" applyFont="1" applyFill="1" applyBorder="1" applyAlignment="1">
      <alignment horizontal="left"/>
    </xf>
    <xf numFmtId="41" fontId="5" fillId="0" borderId="10" xfId="0" applyNumberFormat="1" applyFont="1" applyFill="1" applyBorder="1"/>
    <xf numFmtId="0" fontId="5" fillId="0" borderId="10" xfId="0" applyFont="1" applyFill="1" applyBorder="1"/>
    <xf numFmtId="41" fontId="5" fillId="0" borderId="15" xfId="0" applyNumberFormat="1" applyFont="1" applyFill="1" applyBorder="1"/>
    <xf numFmtId="0" fontId="5" fillId="0" borderId="9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4" xfId="0" applyFont="1" applyFill="1" applyBorder="1"/>
    <xf numFmtId="10" fontId="5" fillId="0" borderId="12" xfId="0" applyNumberFormat="1" applyFont="1" applyFill="1" applyBorder="1"/>
    <xf numFmtId="166" fontId="5" fillId="0" borderId="10" xfId="0" applyNumberFormat="1" applyFont="1" applyFill="1" applyBorder="1"/>
    <xf numFmtId="42" fontId="8" fillId="0" borderId="12" xfId="0" applyNumberFormat="1" applyFont="1" applyFill="1" applyBorder="1"/>
    <xf numFmtId="168" fontId="8" fillId="0" borderId="12" xfId="0" applyNumberFormat="1" applyFont="1" applyFill="1" applyBorder="1"/>
    <xf numFmtId="10" fontId="8" fillId="0" borderId="12" xfId="0" applyNumberFormat="1" applyFont="1" applyFill="1" applyBorder="1"/>
    <xf numFmtId="43" fontId="14" fillId="0" borderId="0" xfId="0" applyNumberFormat="1" applyFont="1"/>
    <xf numFmtId="43" fontId="5" fillId="0" borderId="0" xfId="0" applyNumberFormat="1" applyFont="1" applyFill="1"/>
    <xf numFmtId="10" fontId="5" fillId="0" borderId="9" xfId="0" applyNumberFormat="1" applyFont="1" applyFill="1" applyBorder="1"/>
    <xf numFmtId="10" fontId="5" fillId="0" borderId="15" xfId="0" applyNumberFormat="1" applyFont="1" applyFill="1" applyBorder="1"/>
    <xf numFmtId="10" fontId="5" fillId="0" borderId="14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66" fontId="5" fillId="0" borderId="18" xfId="0" applyNumberFormat="1" applyFont="1" applyFill="1" applyBorder="1"/>
    <xf numFmtId="166" fontId="5" fillId="0" borderId="18" xfId="0" applyNumberFormat="1" applyFont="1" applyFill="1" applyBorder="1" applyAlignment="1">
      <alignment horizontal="center"/>
    </xf>
    <xf numFmtId="10" fontId="5" fillId="0" borderId="18" xfId="0" applyNumberFormat="1" applyFont="1" applyFill="1" applyBorder="1"/>
    <xf numFmtId="168" fontId="5" fillId="0" borderId="10" xfId="0" applyNumberFormat="1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0" fontId="5" fillId="0" borderId="19" xfId="0" applyNumberFormat="1" applyFont="1" applyFill="1" applyBorder="1"/>
    <xf numFmtId="0" fontId="5" fillId="0" borderId="0" xfId="0" applyFont="1" applyFill="1" applyBorder="1"/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41" fontId="10" fillId="0" borderId="3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5" fillId="0" borderId="19" xfId="0" applyNumberFormat="1" applyFont="1" applyFill="1" applyBorder="1"/>
    <xf numFmtId="0" fontId="5" fillId="0" borderId="15" xfId="0" applyFont="1" applyFill="1" applyBorder="1"/>
    <xf numFmtId="0" fontId="5" fillId="0" borderId="10" xfId="0" applyNumberFormat="1" applyFont="1" applyFill="1" applyBorder="1" applyAlignment="1">
      <alignment horizontal="center"/>
    </xf>
    <xf numFmtId="41" fontId="5" fillId="0" borderId="12" xfId="0" applyNumberFormat="1" applyFont="1" applyFill="1" applyBorder="1"/>
    <xf numFmtId="10" fontId="5" fillId="0" borderId="12" xfId="0" applyNumberFormat="1" applyFont="1" applyFill="1" applyBorder="1" applyAlignment="1">
      <alignment horizontal="right" wrapText="1"/>
    </xf>
    <xf numFmtId="10" fontId="5" fillId="0" borderId="10" xfId="0" applyNumberFormat="1" applyFont="1" applyFill="1" applyBorder="1"/>
    <xf numFmtId="165" fontId="5" fillId="0" borderId="0" xfId="0" applyNumberFormat="1" applyFont="1"/>
    <xf numFmtId="41" fontId="5" fillId="0" borderId="19" xfId="0" applyNumberFormat="1" applyFont="1" applyFill="1" applyBorder="1"/>
    <xf numFmtId="0" fontId="5" fillId="0" borderId="0" xfId="0" applyFont="1" applyFill="1" applyBorder="1"/>
    <xf numFmtId="0" fontId="5" fillId="0" borderId="12" xfId="0" applyNumberFormat="1" applyFont="1" applyFill="1" applyBorder="1" applyAlignment="1">
      <alignment horizontal="center"/>
    </xf>
    <xf numFmtId="41" fontId="5" fillId="0" borderId="10" xfId="0" applyNumberFormat="1" applyFont="1" applyFill="1" applyBorder="1"/>
    <xf numFmtId="41" fontId="5" fillId="0" borderId="15" xfId="0" applyNumberFormat="1" applyFont="1" applyFill="1" applyBorder="1"/>
    <xf numFmtId="0" fontId="5" fillId="0" borderId="9" xfId="0" applyFont="1" applyFill="1" applyBorder="1"/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right" wrapText="1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41" fontId="9" fillId="0" borderId="13" xfId="0" applyNumberFormat="1" applyFont="1" applyFill="1" applyBorder="1" applyAlignment="1">
      <alignment horizontal="right"/>
    </xf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0" fillId="0" borderId="0" xfId="0" applyNumberFormat="1" applyFont="1" applyFill="1" applyBorder="1" applyAlignment="1">
      <alignment horizontal="right"/>
    </xf>
    <xf numFmtId="42" fontId="9" fillId="0" borderId="4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5" fillId="0" borderId="0" xfId="218" applyFill="1"/>
    <xf numFmtId="10" fontId="5" fillId="0" borderId="31" xfId="218" applyNumberFormat="1" applyFont="1" applyFill="1" applyBorder="1" applyAlignment="1">
      <alignment horizontal="center"/>
    </xf>
    <xf numFmtId="10" fontId="5" fillId="0" borderId="19" xfId="218" applyNumberFormat="1" applyFont="1" applyFill="1" applyBorder="1" applyAlignment="1">
      <alignment horizontal="center"/>
    </xf>
    <xf numFmtId="10" fontId="5" fillId="0" borderId="6" xfId="218" applyNumberFormat="1" applyFont="1" applyFill="1" applyBorder="1" applyAlignment="1">
      <alignment horizontal="center"/>
    </xf>
    <xf numFmtId="10" fontId="5" fillId="0" borderId="7" xfId="218" applyNumberFormat="1" applyFont="1" applyFill="1" applyBorder="1" applyAlignment="1">
      <alignment horizontal="center"/>
    </xf>
    <xf numFmtId="0" fontId="5" fillId="0" borderId="18" xfId="218" applyFont="1" applyFill="1" applyBorder="1" applyAlignment="1">
      <alignment horizontal="center"/>
    </xf>
    <xf numFmtId="166" fontId="5" fillId="0" borderId="20" xfId="217" applyNumberFormat="1" applyFont="1" applyFill="1" applyBorder="1"/>
    <xf numFmtId="0" fontId="5" fillId="0" borderId="10" xfId="218" applyFont="1" applyFill="1" applyBorder="1" applyAlignment="1">
      <alignment horizontal="center"/>
    </xf>
    <xf numFmtId="166" fontId="5" fillId="0" borderId="0" xfId="217" quotePrefix="1" applyNumberFormat="1" applyFont="1" applyFill="1" applyBorder="1" applyAlignment="1">
      <alignment horizontal="left"/>
    </xf>
    <xf numFmtId="166" fontId="5" fillId="0" borderId="0" xfId="217" applyNumberFormat="1" applyFont="1" applyFill="1" applyBorder="1"/>
    <xf numFmtId="10" fontId="5" fillId="0" borderId="31" xfId="0" applyNumberFormat="1" applyFont="1" applyFill="1" applyBorder="1"/>
    <xf numFmtId="0" fontId="5" fillId="0" borderId="12" xfId="218" applyFont="1" applyFill="1" applyBorder="1" applyAlignment="1">
      <alignment horizontal="center"/>
    </xf>
    <xf numFmtId="166" fontId="5" fillId="0" borderId="3" xfId="217" quotePrefix="1" applyNumberFormat="1" applyFont="1" applyFill="1" applyBorder="1" applyAlignment="1">
      <alignment horizontal="left"/>
    </xf>
    <xf numFmtId="166" fontId="5" fillId="0" borderId="3" xfId="217" applyNumberFormat="1" applyFont="1" applyFill="1" applyBorder="1"/>
    <xf numFmtId="10" fontId="5" fillId="0" borderId="11" xfId="0" applyNumberFormat="1" applyFont="1" applyFill="1" applyBorder="1"/>
    <xf numFmtId="166" fontId="5" fillId="0" borderId="6" xfId="217" applyNumberFormat="1" applyFont="1" applyFill="1" applyBorder="1" applyAlignment="1">
      <alignment horizontal="center"/>
    </xf>
    <xf numFmtId="166" fontId="5" fillId="0" borderId="7" xfId="217" applyNumberFormat="1" applyFont="1" applyFill="1" applyBorder="1" applyAlignment="1">
      <alignment horizontal="center"/>
    </xf>
    <xf numFmtId="10" fontId="5" fillId="0" borderId="6" xfId="218" applyNumberFormat="1" applyFont="1" applyFill="1" applyBorder="1" applyAlignment="1">
      <alignment horizontal="center"/>
    </xf>
    <xf numFmtId="10" fontId="5" fillId="0" borderId="7" xfId="218" applyNumberFormat="1" applyFont="1" applyFill="1" applyBorder="1" applyAlignment="1">
      <alignment horizontal="center"/>
    </xf>
    <xf numFmtId="0" fontId="3" fillId="0" borderId="11" xfId="0" quotePrefix="1" applyNumberFormat="1" applyFont="1" applyFill="1" applyBorder="1" applyAlignment="1">
      <alignment horizontal="left" vertical="center"/>
    </xf>
  </cellXfs>
  <cellStyles count="219">
    <cellStyle name="20% - Accent1 2" xfId="9"/>
    <cellStyle name="20% - Accent1 3" xfId="10"/>
    <cellStyle name="20% - Accent1 4" xfId="11"/>
    <cellStyle name="20% - Accent1 5" xfId="12"/>
    <cellStyle name="20% - Accent1 6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3 2" xfId="19"/>
    <cellStyle name="20% - Accent3 3" xfId="20"/>
    <cellStyle name="20% - Accent3 4" xfId="21"/>
    <cellStyle name="20% - Accent3 5" xfId="22"/>
    <cellStyle name="20% - Accent3 6" xfId="23"/>
    <cellStyle name="20% - Accent4 2" xfId="24"/>
    <cellStyle name="20% - Accent4 3" xfId="25"/>
    <cellStyle name="20% - Accent4 4" xfId="26"/>
    <cellStyle name="20% - Accent4 5" xfId="27"/>
    <cellStyle name="20% - Accent4 6" xfId="28"/>
    <cellStyle name="20% - Accent5 2" xfId="29"/>
    <cellStyle name="20% - Accent5 3" xfId="30"/>
    <cellStyle name="20% - Accent5 4" xfId="31"/>
    <cellStyle name="20% - Accent5 5" xfId="32"/>
    <cellStyle name="20% - Accent5 6" xfId="33"/>
    <cellStyle name="20% - Accent6 2" xfId="34"/>
    <cellStyle name="20% - Accent6 3" xfId="35"/>
    <cellStyle name="20% - Accent6 4" xfId="36"/>
    <cellStyle name="20% - Accent6 5" xfId="37"/>
    <cellStyle name="20% - Accent6 6" xfId="38"/>
    <cellStyle name="40% - Accent1 2" xfId="39"/>
    <cellStyle name="40% - Accent1 3" xfId="40"/>
    <cellStyle name="40% - Accent1 4" xfId="41"/>
    <cellStyle name="40% - Accent1 5" xfId="42"/>
    <cellStyle name="40% - Accent1 6" xfId="43"/>
    <cellStyle name="40% - Accent2 2" xfId="44"/>
    <cellStyle name="40% - Accent2 3" xfId="45"/>
    <cellStyle name="40% - Accent2 4" xfId="46"/>
    <cellStyle name="40% - Accent2 5" xfId="47"/>
    <cellStyle name="40% - Accent2 6" xfId="48"/>
    <cellStyle name="40% - Accent3 2" xfId="49"/>
    <cellStyle name="40% - Accent3 3" xfId="50"/>
    <cellStyle name="40% - Accent3 4" xfId="51"/>
    <cellStyle name="40% - Accent3 5" xfId="52"/>
    <cellStyle name="40% - Accent3 6" xfId="53"/>
    <cellStyle name="40% - Accent4 2" xfId="54"/>
    <cellStyle name="40% - Accent4 3" xfId="55"/>
    <cellStyle name="40% - Accent4 4" xfId="56"/>
    <cellStyle name="40% - Accent4 5" xfId="57"/>
    <cellStyle name="40% - Accent4 6" xfId="58"/>
    <cellStyle name="40% - Accent5 2" xfId="59"/>
    <cellStyle name="40% - Accent5 3" xfId="60"/>
    <cellStyle name="40% - Accent5 4" xfId="61"/>
    <cellStyle name="40% - Accent5 5" xfId="62"/>
    <cellStyle name="40% - Accent5 6" xfId="63"/>
    <cellStyle name="40% - Accent6 2" xfId="64"/>
    <cellStyle name="40% - Accent6 3" xfId="65"/>
    <cellStyle name="40% - Accent6 4" xfId="66"/>
    <cellStyle name="40% - Accent6 5" xfId="67"/>
    <cellStyle name="40% - Accent6 6" xfId="68"/>
    <cellStyle name="60% - Accent1 2" xfId="69"/>
    <cellStyle name="60% - Accent1 3" xfId="70"/>
    <cellStyle name="60% - Accent1 4" xfId="71"/>
    <cellStyle name="60% - Accent1 5" xfId="72"/>
    <cellStyle name="60% - Accent1 6" xfId="73"/>
    <cellStyle name="60% - Accent2 2" xfId="74"/>
    <cellStyle name="60% - Accent2 3" xfId="75"/>
    <cellStyle name="60% - Accent2 4" xfId="76"/>
    <cellStyle name="60% - Accent2 5" xfId="77"/>
    <cellStyle name="60% - Accent2 6" xfId="78"/>
    <cellStyle name="60% - Accent3 2" xfId="79"/>
    <cellStyle name="60% - Accent3 3" xfId="80"/>
    <cellStyle name="60% - Accent3 4" xfId="81"/>
    <cellStyle name="60% - Accent3 5" xfId="82"/>
    <cellStyle name="60% - Accent3 6" xfId="83"/>
    <cellStyle name="60% - Accent4 2" xfId="84"/>
    <cellStyle name="60% - Accent4 3" xfId="85"/>
    <cellStyle name="60% - Accent4 4" xfId="86"/>
    <cellStyle name="60% - Accent4 5" xfId="87"/>
    <cellStyle name="60% - Accent4 6" xfId="88"/>
    <cellStyle name="60% - Accent5 2" xfId="89"/>
    <cellStyle name="60% - Accent5 3" xfId="90"/>
    <cellStyle name="60% - Accent5 4" xfId="91"/>
    <cellStyle name="60% - Accent5 5" xfId="92"/>
    <cellStyle name="60% - Accent5 6" xfId="93"/>
    <cellStyle name="60% - Accent6 2" xfId="94"/>
    <cellStyle name="60% - Accent6 3" xfId="95"/>
    <cellStyle name="60% - Accent6 4" xfId="96"/>
    <cellStyle name="60% - Accent6 5" xfId="97"/>
    <cellStyle name="60% - Accent6 6" xfId="98"/>
    <cellStyle name="Accent1 2" xfId="99"/>
    <cellStyle name="Accent1 3" xfId="100"/>
    <cellStyle name="Accent1 4" xfId="101"/>
    <cellStyle name="Accent1 5" xfId="102"/>
    <cellStyle name="Accent1 6" xfId="103"/>
    <cellStyle name="Accent2 2" xfId="104"/>
    <cellStyle name="Accent2 3" xfId="105"/>
    <cellStyle name="Accent2 4" xfId="106"/>
    <cellStyle name="Accent2 5" xfId="107"/>
    <cellStyle name="Accent2 6" xfId="108"/>
    <cellStyle name="Accent3 2" xfId="109"/>
    <cellStyle name="Accent3 3" xfId="110"/>
    <cellStyle name="Accent3 4" xfId="111"/>
    <cellStyle name="Accent3 5" xfId="112"/>
    <cellStyle name="Accent3 6" xfId="113"/>
    <cellStyle name="Accent4 2" xfId="114"/>
    <cellStyle name="Accent4 3" xfId="115"/>
    <cellStyle name="Accent4 4" xfId="116"/>
    <cellStyle name="Accent4 5" xfId="117"/>
    <cellStyle name="Accent4 6" xfId="118"/>
    <cellStyle name="Accent5 2" xfId="119"/>
    <cellStyle name="Accent5 3" xfId="120"/>
    <cellStyle name="Accent5 4" xfId="121"/>
    <cellStyle name="Accent5 5" xfId="122"/>
    <cellStyle name="Accent5 6" xfId="123"/>
    <cellStyle name="Accent6 2" xfId="124"/>
    <cellStyle name="Accent6 3" xfId="125"/>
    <cellStyle name="Accent6 4" xfId="126"/>
    <cellStyle name="Accent6 5" xfId="127"/>
    <cellStyle name="Accent6 6" xfId="128"/>
    <cellStyle name="Bad 2" xfId="129"/>
    <cellStyle name="Bad 3" xfId="130"/>
    <cellStyle name="Bad 4" xfId="131"/>
    <cellStyle name="Bad 5" xfId="132"/>
    <cellStyle name="Bad 6" xfId="133"/>
    <cellStyle name="Calculation 2" xfId="134"/>
    <cellStyle name="Calculation 3" xfId="135"/>
    <cellStyle name="Calculation 4" xfId="136"/>
    <cellStyle name="Calculation 5" xfId="137"/>
    <cellStyle name="Calculation 6" xfId="138"/>
    <cellStyle name="Check Cell 2" xfId="139"/>
    <cellStyle name="Check Cell 3" xfId="140"/>
    <cellStyle name="Check Cell 4" xfId="141"/>
    <cellStyle name="Check Cell 5" xfId="142"/>
    <cellStyle name="Check Cell 6" xfId="143"/>
    <cellStyle name="Comma" xfId="217" builtinId="3"/>
    <cellStyle name="Explanatory Text 2" xfId="144"/>
    <cellStyle name="Explanatory Text 3" xfId="145"/>
    <cellStyle name="Explanatory Text 4" xfId="146"/>
    <cellStyle name="Explanatory Text 5" xfId="147"/>
    <cellStyle name="Explanatory Text 6" xfId="148"/>
    <cellStyle name="Good 2" xfId="149"/>
    <cellStyle name="Good 3" xfId="150"/>
    <cellStyle name="Good 4" xfId="151"/>
    <cellStyle name="Good 5" xfId="152"/>
    <cellStyle name="Good 6" xfId="153"/>
    <cellStyle name="Heading 1 2" xfId="154"/>
    <cellStyle name="Heading 1 3" xfId="155"/>
    <cellStyle name="Heading 1 4" xfId="156"/>
    <cellStyle name="Heading 1 5" xfId="157"/>
    <cellStyle name="Heading 1 6" xfId="158"/>
    <cellStyle name="Heading 2 2" xfId="159"/>
    <cellStyle name="Heading 2 3" xfId="160"/>
    <cellStyle name="Heading 2 4" xfId="161"/>
    <cellStyle name="Heading 2 5" xfId="162"/>
    <cellStyle name="Heading 2 6" xfId="163"/>
    <cellStyle name="Heading 3 2" xfId="164"/>
    <cellStyle name="Heading 3 3" xfId="165"/>
    <cellStyle name="Heading 3 4" xfId="166"/>
    <cellStyle name="Heading 3 5" xfId="167"/>
    <cellStyle name="Heading 3 6" xfId="168"/>
    <cellStyle name="Heading 4 2" xfId="169"/>
    <cellStyle name="Heading 4 3" xfId="170"/>
    <cellStyle name="Heading 4 4" xfId="171"/>
    <cellStyle name="Heading 4 5" xfId="172"/>
    <cellStyle name="Heading 4 6" xfId="173"/>
    <cellStyle name="Input 2" xfId="174"/>
    <cellStyle name="Input 3" xfId="175"/>
    <cellStyle name="Input 4" xfId="176"/>
    <cellStyle name="Input 5" xfId="177"/>
    <cellStyle name="Input 6" xfId="178"/>
    <cellStyle name="Linked Cell 2" xfId="179"/>
    <cellStyle name="Linked Cell 3" xfId="180"/>
    <cellStyle name="Linked Cell 4" xfId="181"/>
    <cellStyle name="Linked Cell 5" xfId="182"/>
    <cellStyle name="Linked Cell 6" xfId="183"/>
    <cellStyle name="Neutral 2" xfId="184"/>
    <cellStyle name="Neutral 3" xfId="185"/>
    <cellStyle name="Neutral 4" xfId="186"/>
    <cellStyle name="Neutral 5" xfId="187"/>
    <cellStyle name="Neutral 6" xfId="188"/>
    <cellStyle name="Normal" xfId="0" builtinId="0"/>
    <cellStyle name="Normal 5" xfId="189"/>
    <cellStyle name="Normal 6" xfId="190"/>
    <cellStyle name="Normal 6 2" xfId="191"/>
    <cellStyle name="Normal_Income Statement 12ME Sept_07" xfId="218"/>
    <cellStyle name="Note 2" xfId="192"/>
    <cellStyle name="Note 3" xfId="193"/>
    <cellStyle name="Note 4" xfId="194"/>
    <cellStyle name="Note 5" xfId="195"/>
    <cellStyle name="Note 6" xfId="196"/>
    <cellStyle name="Output 2" xfId="197"/>
    <cellStyle name="Output 3" xfId="198"/>
    <cellStyle name="Output 4" xfId="199"/>
    <cellStyle name="Output 5" xfId="200"/>
    <cellStyle name="Output 6" xfId="201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Title 2" xfId="202"/>
    <cellStyle name="Title 3" xfId="203"/>
    <cellStyle name="Title 4" xfId="204"/>
    <cellStyle name="Title 5" xfId="205"/>
    <cellStyle name="Title 6" xfId="206"/>
    <cellStyle name="Total 2" xfId="207"/>
    <cellStyle name="Total 3" xfId="208"/>
    <cellStyle name="Total 4" xfId="209"/>
    <cellStyle name="Total 5" xfId="210"/>
    <cellStyle name="Total 6" xfId="211"/>
    <cellStyle name="Warning Text 2" xfId="212"/>
    <cellStyle name="Warning Text 3" xfId="213"/>
    <cellStyle name="Warning Text 4" xfId="214"/>
    <cellStyle name="Warning Text 5" xfId="215"/>
    <cellStyle name="Warning Text 6" xfId="216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20" activePane="bottomRight" state="frozen"/>
      <selection activeCell="C13" sqref="C13"/>
      <selection pane="topRight" activeCell="C13" sqref="C13"/>
      <selection pane="bottomLeft" activeCell="C13" sqref="C13"/>
      <selection pane="bottomRight" activeCell="E27" sqref="E27"/>
    </sheetView>
  </sheetViews>
  <sheetFormatPr defaultColWidth="9.140625" defaultRowHeight="15" x14ac:dyDescent="0.25"/>
  <cols>
    <col min="1" max="1" width="58.28515625" style="2" bestFit="1" customWidth="1"/>
    <col min="2" max="2" width="15" style="2" customWidth="1"/>
    <col min="3" max="4" width="15" style="2" bestFit="1" customWidth="1"/>
    <col min="5" max="16384" width="9.140625" style="2"/>
  </cols>
  <sheetData>
    <row r="1" spans="1:4" x14ac:dyDescent="0.25">
      <c r="A1" s="38" t="s">
        <v>349</v>
      </c>
      <c r="B1" s="37"/>
      <c r="C1" s="37"/>
      <c r="D1" s="37"/>
    </row>
    <row r="2" spans="1:4" x14ac:dyDescent="0.25">
      <c r="A2" s="38" t="s">
        <v>348</v>
      </c>
      <c r="B2" s="37"/>
      <c r="C2" s="37"/>
      <c r="D2" s="37"/>
    </row>
    <row r="3" spans="1:4" x14ac:dyDescent="0.25">
      <c r="A3" s="38" t="s">
        <v>416</v>
      </c>
      <c r="B3" s="38"/>
      <c r="C3" s="38"/>
      <c r="D3" s="38"/>
    </row>
    <row r="4" spans="1:4" x14ac:dyDescent="0.25">
      <c r="B4" s="37"/>
      <c r="C4" s="37"/>
      <c r="D4" s="37"/>
    </row>
    <row r="5" spans="1:4" x14ac:dyDescent="0.25">
      <c r="A5" s="127" t="s">
        <v>417</v>
      </c>
      <c r="B5" s="127"/>
      <c r="C5" s="127"/>
      <c r="D5" s="127"/>
    </row>
    <row r="6" spans="1:4" x14ac:dyDescent="0.25">
      <c r="A6" s="127" t="s">
        <v>418</v>
      </c>
      <c r="B6" s="127"/>
      <c r="C6" s="127"/>
      <c r="D6" s="127"/>
    </row>
    <row r="7" spans="1:4" x14ac:dyDescent="0.25">
      <c r="A7" s="1"/>
      <c r="B7" s="36" t="s">
        <v>34</v>
      </c>
      <c r="C7" s="35" t="s">
        <v>33</v>
      </c>
      <c r="D7" s="34" t="s">
        <v>347</v>
      </c>
    </row>
    <row r="8" spans="1:4" x14ac:dyDescent="0.25">
      <c r="A8" s="32" t="s">
        <v>346</v>
      </c>
      <c r="B8" s="31"/>
      <c r="C8" s="31"/>
      <c r="D8" s="7"/>
    </row>
    <row r="9" spans="1:4" x14ac:dyDescent="0.25">
      <c r="A9" s="24" t="s">
        <v>31</v>
      </c>
      <c r="B9" s="26">
        <f>+'Unallocated Detail'!G18</f>
        <v>2140873801.8099999</v>
      </c>
      <c r="C9" s="26">
        <f>+'Unallocated Detail'!H18</f>
        <v>840724546.17999995</v>
      </c>
      <c r="D9" s="16">
        <f>SUM(B9:C9)</f>
        <v>2981598347.9899998</v>
      </c>
    </row>
    <row r="10" spans="1:4" x14ac:dyDescent="0.25">
      <c r="A10" s="24" t="s">
        <v>30</v>
      </c>
      <c r="B10" s="30">
        <f>'Unallocated Detail'!G21</f>
        <v>344969.89</v>
      </c>
      <c r="C10" s="30">
        <f>'Unallocated Detail'!H21</f>
        <v>0</v>
      </c>
      <c r="D10" s="7">
        <f>SUM(B10:C10)</f>
        <v>344969.89</v>
      </c>
    </row>
    <row r="11" spans="1:4" x14ac:dyDescent="0.25">
      <c r="A11" s="24" t="s">
        <v>29</v>
      </c>
      <c r="B11" s="30">
        <f>'Unallocated Detail'!G25</f>
        <v>194579202.60000002</v>
      </c>
      <c r="C11" s="30">
        <f>'Unallocated Detail'!H25</f>
        <v>0</v>
      </c>
      <c r="D11" s="7">
        <f>SUM(B11:C11)</f>
        <v>194579202.60000002</v>
      </c>
    </row>
    <row r="12" spans="1:4" x14ac:dyDescent="0.25">
      <c r="A12" s="24" t="s">
        <v>28</v>
      </c>
      <c r="B12" s="29">
        <f>'Unallocated Detail'!G40</f>
        <v>243899230.55000001</v>
      </c>
      <c r="C12" s="28">
        <f>'Unallocated Detail'!H40</f>
        <v>-22332120.189999998</v>
      </c>
      <c r="D12" s="33">
        <f>SUM(B12:C12)</f>
        <v>221567110.36000001</v>
      </c>
    </row>
    <row r="13" spans="1:4" x14ac:dyDescent="0.25">
      <c r="A13" s="24" t="s">
        <v>27</v>
      </c>
      <c r="B13" s="17">
        <f>SUM(B9:B12)</f>
        <v>2579697204.8500004</v>
      </c>
      <c r="C13" s="17">
        <f>SUM(C9:C12)</f>
        <v>818392425.99000001</v>
      </c>
      <c r="D13" s="16">
        <f>SUM(D9:D12)</f>
        <v>3398089630.8399997</v>
      </c>
    </row>
    <row r="14" spans="1:4" x14ac:dyDescent="0.25">
      <c r="A14" s="32" t="s">
        <v>345</v>
      </c>
      <c r="B14" s="31"/>
      <c r="C14" s="31"/>
      <c r="D14" s="7"/>
    </row>
    <row r="15" spans="1:4" x14ac:dyDescent="0.25">
      <c r="A15" s="32" t="s">
        <v>344</v>
      </c>
      <c r="B15" s="31"/>
      <c r="C15" s="31"/>
      <c r="D15" s="7"/>
    </row>
    <row r="16" spans="1:4" x14ac:dyDescent="0.25">
      <c r="A16" s="32" t="s">
        <v>343</v>
      </c>
      <c r="B16" s="31"/>
      <c r="C16" s="31"/>
      <c r="D16" s="7"/>
    </row>
    <row r="17" spans="1:4" x14ac:dyDescent="0.25">
      <c r="A17" s="32" t="s">
        <v>342</v>
      </c>
      <c r="B17" s="31"/>
      <c r="C17" s="31"/>
      <c r="D17" s="7"/>
    </row>
    <row r="18" spans="1:4" x14ac:dyDescent="0.25">
      <c r="A18" s="24" t="s">
        <v>26</v>
      </c>
      <c r="B18" s="26">
        <f>'Unallocated Detail'!G47</f>
        <v>246801164.13</v>
      </c>
      <c r="C18" s="26">
        <f>'Unallocated Detail'!H47</f>
        <v>0</v>
      </c>
      <c r="D18" s="16">
        <f>B18+C18</f>
        <v>246801164.13</v>
      </c>
    </row>
    <row r="19" spans="1:4" x14ac:dyDescent="0.25">
      <c r="A19" s="24" t="s">
        <v>25</v>
      </c>
      <c r="B19" s="30">
        <f>'Unallocated Detail'!G56</f>
        <v>718242255.29999995</v>
      </c>
      <c r="C19" s="30">
        <f>'Unallocated Detail'!H56</f>
        <v>255715115.15000001</v>
      </c>
      <c r="D19" s="25">
        <f>B19+C19</f>
        <v>973957370.44999993</v>
      </c>
    </row>
    <row r="20" spans="1:4" x14ac:dyDescent="0.25">
      <c r="A20" s="24" t="s">
        <v>24</v>
      </c>
      <c r="B20" s="30">
        <f>'Unallocated Detail'!G59</f>
        <v>118956960.03</v>
      </c>
      <c r="C20" s="30">
        <f>'Unallocated Detail'!H59</f>
        <v>0</v>
      </c>
      <c r="D20" s="25">
        <f>B20+C20</f>
        <v>118956960.03</v>
      </c>
    </row>
    <row r="21" spans="1:4" x14ac:dyDescent="0.25">
      <c r="A21" s="24" t="s">
        <v>23</v>
      </c>
      <c r="B21" s="29">
        <f>'Unallocated Detail'!G62</f>
        <v>-78553478.760000005</v>
      </c>
      <c r="C21" s="28">
        <f>'Unallocated Detail'!H62</f>
        <v>0</v>
      </c>
      <c r="D21" s="27">
        <f>B21+C21</f>
        <v>-78553478.760000005</v>
      </c>
    </row>
    <row r="22" spans="1:4" x14ac:dyDescent="0.25">
      <c r="A22" s="24" t="s">
        <v>22</v>
      </c>
      <c r="B22" s="17">
        <f>SUM(B18:B21)</f>
        <v>1005446900.7</v>
      </c>
      <c r="C22" s="17">
        <f>SUM(C18:C21)</f>
        <v>255715115.15000001</v>
      </c>
      <c r="D22" s="16">
        <f>SUM(D18:D21)</f>
        <v>1261162015.8499999</v>
      </c>
    </row>
    <row r="23" spans="1:4" x14ac:dyDescent="0.25">
      <c r="A23" s="18" t="s">
        <v>341</v>
      </c>
      <c r="B23" s="14"/>
      <c r="C23" s="14"/>
      <c r="D23" s="13"/>
    </row>
    <row r="24" spans="1:4" x14ac:dyDescent="0.25">
      <c r="A24" s="24" t="s">
        <v>21</v>
      </c>
      <c r="B24" s="26">
        <f>'Unallocated Detail'!G137</f>
        <v>127221626.68999998</v>
      </c>
      <c r="C24" s="26">
        <f>'Unallocated Detail'!H137</f>
        <v>6204805.46</v>
      </c>
      <c r="D24" s="16">
        <f t="shared" ref="D24:D38" si="0">B24+C24</f>
        <v>133426432.14999998</v>
      </c>
    </row>
    <row r="25" spans="1:4" x14ac:dyDescent="0.25">
      <c r="A25" s="24" t="s">
        <v>20</v>
      </c>
      <c r="B25" s="23">
        <f>'Unallocated Detail'!G167</f>
        <v>25114273.729999997</v>
      </c>
      <c r="C25" s="23">
        <f>'Unallocated Detail'!H167</f>
        <v>2110.77</v>
      </c>
      <c r="D25" s="25">
        <f t="shared" si="0"/>
        <v>25116384.499999996</v>
      </c>
    </row>
    <row r="26" spans="1:4" x14ac:dyDescent="0.25">
      <c r="A26" s="24" t="s">
        <v>19</v>
      </c>
      <c r="B26" s="23">
        <f>'Unallocated Detail'!G205</f>
        <v>83118529.25999999</v>
      </c>
      <c r="C26" s="23">
        <f>'Unallocated Detail'!H205</f>
        <v>58792949.700000003</v>
      </c>
      <c r="D26" s="25">
        <f t="shared" si="0"/>
        <v>141911478.95999998</v>
      </c>
    </row>
    <row r="27" spans="1:4" x14ac:dyDescent="0.25">
      <c r="A27" s="24" t="s">
        <v>18</v>
      </c>
      <c r="B27" s="23">
        <f>'Unallocated Detail'!G212</f>
        <v>53029505.489999995</v>
      </c>
      <c r="C27" s="23">
        <f>'Unallocated Detail'!H212</f>
        <v>30012444.93</v>
      </c>
      <c r="D27" s="25">
        <f t="shared" si="0"/>
        <v>83041950.419999987</v>
      </c>
    </row>
    <row r="28" spans="1:4" x14ac:dyDescent="0.25">
      <c r="A28" s="24" t="s">
        <v>17</v>
      </c>
      <c r="B28" s="23">
        <f>'Unallocated Detail'!G221</f>
        <v>22403237.539999995</v>
      </c>
      <c r="C28" s="23">
        <f>'Unallocated Detail'!H221</f>
        <v>6281731.169999999</v>
      </c>
      <c r="D28" s="25">
        <f t="shared" si="0"/>
        <v>28684968.709999993</v>
      </c>
    </row>
    <row r="29" spans="1:4" x14ac:dyDescent="0.25">
      <c r="A29" s="24" t="s">
        <v>16</v>
      </c>
      <c r="B29" s="23">
        <f>'Unallocated Detail'!G224</f>
        <v>89065068.340000004</v>
      </c>
      <c r="C29" s="23">
        <f>'Unallocated Detail'!H224</f>
        <v>15075612.550000001</v>
      </c>
      <c r="D29" s="25">
        <f t="shared" si="0"/>
        <v>104140680.89</v>
      </c>
    </row>
    <row r="30" spans="1:4" x14ac:dyDescent="0.25">
      <c r="A30" s="24" t="s">
        <v>15</v>
      </c>
      <c r="B30" s="23">
        <f>'Unallocated Detail'!G239</f>
        <v>128020549.71999998</v>
      </c>
      <c r="C30" s="23">
        <f>'Unallocated Detail'!H239</f>
        <v>58700311.299999997</v>
      </c>
      <c r="D30" s="25">
        <f t="shared" si="0"/>
        <v>186720861.01999998</v>
      </c>
    </row>
    <row r="31" spans="1:4" x14ac:dyDescent="0.25">
      <c r="A31" s="24" t="s">
        <v>14</v>
      </c>
      <c r="B31" s="23">
        <f>'Unallocated Detail'!G246</f>
        <v>345179683.41000003</v>
      </c>
      <c r="C31" s="23">
        <f>'Unallocated Detail'!H246</f>
        <v>120628674.17</v>
      </c>
      <c r="D31" s="25">
        <f t="shared" si="0"/>
        <v>465808357.58000004</v>
      </c>
    </row>
    <row r="32" spans="1:4" x14ac:dyDescent="0.25">
      <c r="A32" s="24" t="s">
        <v>13</v>
      </c>
      <c r="B32" s="23">
        <f>'Unallocated Detail'!G251</f>
        <v>90058151.939999998</v>
      </c>
      <c r="C32" s="23">
        <f>'Unallocated Detail'!H251</f>
        <v>33655247.189999998</v>
      </c>
      <c r="D32" s="25">
        <f t="shared" si="0"/>
        <v>123713399.13</v>
      </c>
    </row>
    <row r="33" spans="1:4" x14ac:dyDescent="0.25">
      <c r="A33" s="24" t="s">
        <v>12</v>
      </c>
      <c r="B33" s="23">
        <f>'Unallocated Detail'!G254</f>
        <v>33992847.909999996</v>
      </c>
      <c r="C33" s="23">
        <f>'Unallocated Detail'!H254</f>
        <v>0</v>
      </c>
      <c r="D33" s="25">
        <f t="shared" si="0"/>
        <v>33992847.909999996</v>
      </c>
    </row>
    <row r="34" spans="1:4" x14ac:dyDescent="0.25">
      <c r="A34" s="15" t="s">
        <v>11</v>
      </c>
      <c r="B34" s="23">
        <f>'Unallocated Detail'!G262</f>
        <v>-28186644.730000004</v>
      </c>
      <c r="C34" s="23">
        <f>'Unallocated Detail'!H262</f>
        <v>6317178.1799999997</v>
      </c>
      <c r="D34" s="22">
        <f t="shared" si="0"/>
        <v>-21869466.550000004</v>
      </c>
    </row>
    <row r="35" spans="1:4" x14ac:dyDescent="0.25">
      <c r="A35" s="24" t="s">
        <v>340</v>
      </c>
      <c r="B35" s="23">
        <f>'Unallocated Detail'!G266</f>
        <v>-18610018.140000001</v>
      </c>
      <c r="C35" s="23">
        <f>'Unallocated Detail'!H266</f>
        <v>0</v>
      </c>
      <c r="D35" s="22">
        <f t="shared" si="0"/>
        <v>-18610018.140000001</v>
      </c>
    </row>
    <row r="36" spans="1:4" x14ac:dyDescent="0.25">
      <c r="A36" s="15" t="s">
        <v>10</v>
      </c>
      <c r="B36" s="23">
        <f>'Unallocated Detail'!G271</f>
        <v>231516940.55000001</v>
      </c>
      <c r="C36" s="23">
        <f>'Unallocated Detail'!H271</f>
        <v>97055428.689999998</v>
      </c>
      <c r="D36" s="22">
        <f t="shared" si="0"/>
        <v>328572369.24000001</v>
      </c>
    </row>
    <row r="37" spans="1:4" x14ac:dyDescent="0.25">
      <c r="A37" s="15" t="s">
        <v>9</v>
      </c>
      <c r="B37" s="23">
        <f>'Unallocated Detail'!G276</f>
        <v>22893701.940000001</v>
      </c>
      <c r="C37" s="23">
        <f>'Unallocated Detail'!H276</f>
        <v>31651692.57</v>
      </c>
      <c r="D37" s="22">
        <f t="shared" si="0"/>
        <v>54545394.510000005</v>
      </c>
    </row>
    <row r="38" spans="1:4" x14ac:dyDescent="0.25">
      <c r="A38" s="15" t="s">
        <v>8</v>
      </c>
      <c r="B38" s="21">
        <f>'Unallocated Detail'!G281</f>
        <v>32100810.289999992</v>
      </c>
      <c r="C38" s="20">
        <f>'Unallocated Detail'!H281</f>
        <v>-7674772.1300000027</v>
      </c>
      <c r="D38" s="19">
        <f t="shared" si="0"/>
        <v>24426038.159999989</v>
      </c>
    </row>
    <row r="39" spans="1:4" x14ac:dyDescent="0.25">
      <c r="A39" s="18" t="s">
        <v>7</v>
      </c>
      <c r="B39" s="17">
        <f>SUM(B22:B38)</f>
        <v>2242365164.6400003</v>
      </c>
      <c r="C39" s="17">
        <f>SUM(C22:C38)</f>
        <v>712418529.70000005</v>
      </c>
      <c r="D39" s="16">
        <f>SUM(D22:D38)</f>
        <v>2954783694.3400002</v>
      </c>
    </row>
    <row r="40" spans="1:4" x14ac:dyDescent="0.25">
      <c r="A40" s="15"/>
      <c r="B40" s="14"/>
      <c r="C40" s="14"/>
      <c r="D40" s="13"/>
    </row>
    <row r="41" spans="1:4" ht="16.5" x14ac:dyDescent="0.35">
      <c r="A41" s="12" t="s">
        <v>6</v>
      </c>
      <c r="B41" s="11">
        <f>B13-B39</f>
        <v>337332040.21000004</v>
      </c>
      <c r="C41" s="11">
        <f>C13-C39</f>
        <v>105973896.28999996</v>
      </c>
      <c r="D41" s="10">
        <f>D13-D39</f>
        <v>443305936.49999952</v>
      </c>
    </row>
    <row r="42" spans="1:4" x14ac:dyDescent="0.25">
      <c r="A42" s="9"/>
      <c r="B42" s="8"/>
      <c r="C42" s="8"/>
      <c r="D42" s="7"/>
    </row>
    <row r="43" spans="1:4" x14ac:dyDescent="0.25">
      <c r="A43" s="179" t="str">
        <f>"RATE BASE (AMA "&amp;A3&amp;")"</f>
        <v>RATE BASE (AMA FOR THE 12 MONTHS ENDED JUNE 30, 2019)</v>
      </c>
      <c r="B43" s="39">
        <v>5292629895.8529806</v>
      </c>
      <c r="C43" s="39">
        <v>2064358382.8508186</v>
      </c>
      <c r="D43" s="6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sqref="A1:F3"/>
    </sheetView>
  </sheetViews>
  <sheetFormatPr defaultColWidth="9.140625" defaultRowHeight="15" x14ac:dyDescent="0.25"/>
  <cols>
    <col min="1" max="1" width="40" style="2" bestFit="1" customWidth="1"/>
    <col min="2" max="2" width="17.5703125" style="40" customWidth="1"/>
    <col min="3" max="3" width="15.28515625" style="40" customWidth="1"/>
    <col min="4" max="4" width="15.42578125" style="40" customWidth="1"/>
    <col min="5" max="5" width="14.28515625" style="40" customWidth="1"/>
    <col min="6" max="6" width="15" style="40" bestFit="1" customWidth="1"/>
    <col min="7" max="7" width="9.140625" style="40"/>
    <col min="8" max="8" width="32.42578125" style="40" customWidth="1"/>
    <col min="9" max="10" width="9.140625" style="40"/>
    <col min="11" max="16384" width="9.140625" style="2"/>
  </cols>
  <sheetData>
    <row r="1" spans="1:7" s="2" customFormat="1" ht="18" customHeight="1" x14ac:dyDescent="0.25">
      <c r="A1" s="38" t="s">
        <v>349</v>
      </c>
      <c r="B1" s="58"/>
      <c r="C1" s="58"/>
      <c r="D1" s="58"/>
      <c r="E1" s="58"/>
      <c r="F1" s="58"/>
      <c r="G1" s="40"/>
    </row>
    <row r="2" spans="1:7" s="2" customFormat="1" ht="18" customHeight="1" x14ac:dyDescent="0.25">
      <c r="A2" s="38" t="s">
        <v>351</v>
      </c>
      <c r="B2" s="58"/>
      <c r="C2" s="58"/>
      <c r="D2" s="58"/>
      <c r="E2" s="58"/>
      <c r="F2" s="58"/>
      <c r="G2" s="40"/>
    </row>
    <row r="3" spans="1:7" s="2" customFormat="1" ht="18" customHeight="1" x14ac:dyDescent="0.25">
      <c r="A3" s="38" t="str">
        <f>Allocated!A3</f>
        <v>FOR THE 12 MONTHS ENDED JUNE 30, 2019</v>
      </c>
      <c r="B3" s="58"/>
      <c r="C3" s="58"/>
      <c r="D3" s="58"/>
      <c r="E3" s="58"/>
      <c r="F3" s="58"/>
      <c r="G3" s="40"/>
    </row>
    <row r="4" spans="1:7" s="2" customFormat="1" ht="12" customHeight="1" x14ac:dyDescent="0.25">
      <c r="B4" s="40"/>
      <c r="C4" s="40"/>
      <c r="D4" s="40"/>
      <c r="E4" s="40"/>
      <c r="F4" s="40"/>
      <c r="G4" s="40"/>
    </row>
    <row r="5" spans="1:7" s="2" customFormat="1" ht="18" customHeight="1" x14ac:dyDescent="0.25">
      <c r="A5" s="1"/>
      <c r="B5" s="57" t="s">
        <v>34</v>
      </c>
      <c r="C5" s="57" t="s">
        <v>33</v>
      </c>
      <c r="D5" s="57" t="s">
        <v>35</v>
      </c>
      <c r="E5" s="57" t="s">
        <v>350</v>
      </c>
      <c r="F5" s="56" t="s">
        <v>347</v>
      </c>
      <c r="G5" s="40"/>
    </row>
    <row r="6" spans="1:7" s="2" customFormat="1" ht="18" customHeight="1" x14ac:dyDescent="0.25">
      <c r="A6" s="55" t="s">
        <v>32</v>
      </c>
      <c r="B6" s="54"/>
      <c r="C6" s="54"/>
      <c r="D6" s="54"/>
      <c r="E6" s="54"/>
      <c r="F6" s="53"/>
      <c r="G6" s="40"/>
    </row>
    <row r="7" spans="1:7" s="2" customFormat="1" ht="18" customHeight="1" x14ac:dyDescent="0.25">
      <c r="A7" s="18" t="s">
        <v>346</v>
      </c>
      <c r="B7" s="31"/>
      <c r="C7" s="31"/>
      <c r="D7" s="31"/>
      <c r="E7" s="31"/>
      <c r="F7" s="7"/>
      <c r="G7" s="40"/>
    </row>
    <row r="8" spans="1:7" s="2" customFormat="1" ht="18" customHeight="1" x14ac:dyDescent="0.25">
      <c r="A8" s="15" t="s">
        <v>31</v>
      </c>
      <c r="B8" s="17">
        <f>'Unallocated Detail'!B18</f>
        <v>2140873801.8099999</v>
      </c>
      <c r="C8" s="17">
        <f>'Unallocated Detail'!C18</f>
        <v>840724546.17999995</v>
      </c>
      <c r="D8" s="17">
        <f>'Unallocated Detail'!D18</f>
        <v>0</v>
      </c>
      <c r="E8" s="17">
        <v>0</v>
      </c>
      <c r="F8" s="16">
        <f>SUM(B8:E8)</f>
        <v>2981598347.9899998</v>
      </c>
      <c r="G8" s="41"/>
    </row>
    <row r="9" spans="1:7" s="2" customFormat="1" ht="18" customHeight="1" x14ac:dyDescent="0.25">
      <c r="A9" s="15" t="s">
        <v>30</v>
      </c>
      <c r="B9" s="49">
        <f>'Unallocated Detail'!B21</f>
        <v>344969.89</v>
      </c>
      <c r="C9" s="49">
        <f>'Unallocated Detail'!C21</f>
        <v>0</v>
      </c>
      <c r="D9" s="49">
        <f>'Unallocated Detail'!D21</f>
        <v>0</v>
      </c>
      <c r="E9" s="49">
        <v>0</v>
      </c>
      <c r="F9" s="25">
        <f>SUM(B9:E9)</f>
        <v>344969.89</v>
      </c>
      <c r="G9" s="41"/>
    </row>
    <row r="10" spans="1:7" s="2" customFormat="1" ht="18" customHeight="1" x14ac:dyDescent="0.25">
      <c r="A10" s="15" t="s">
        <v>29</v>
      </c>
      <c r="B10" s="49">
        <f>'Unallocated Detail'!B25</f>
        <v>194579202.60000002</v>
      </c>
      <c r="C10" s="49">
        <f>'Unallocated Detail'!C25</f>
        <v>0</v>
      </c>
      <c r="D10" s="49">
        <f>'Unallocated Detail'!D25</f>
        <v>0</v>
      </c>
      <c r="E10" s="49">
        <v>0</v>
      </c>
      <c r="F10" s="25">
        <f>SUM(B10:E10)</f>
        <v>194579202.60000002</v>
      </c>
      <c r="G10" s="41"/>
    </row>
    <row r="11" spans="1:7" s="2" customFormat="1" ht="18" customHeight="1" x14ac:dyDescent="0.25">
      <c r="A11" s="15" t="s">
        <v>28</v>
      </c>
      <c r="B11" s="29">
        <f>'Unallocated Detail'!B40</f>
        <v>243899230.55000001</v>
      </c>
      <c r="C11" s="28">
        <f>'Unallocated Detail'!C40</f>
        <v>-22332120.189999998</v>
      </c>
      <c r="D11" s="28">
        <f>'Unallocated Detail'!D40</f>
        <v>0</v>
      </c>
      <c r="E11" s="28">
        <v>0</v>
      </c>
      <c r="F11" s="27">
        <f>SUM(B11:E11)</f>
        <v>221567110.36000001</v>
      </c>
      <c r="G11" s="41"/>
    </row>
    <row r="12" spans="1:7" s="2" customFormat="1" ht="18" customHeight="1" x14ac:dyDescent="0.25">
      <c r="A12" s="15" t="s">
        <v>27</v>
      </c>
      <c r="B12" s="17">
        <f>SUM(B8:B11)</f>
        <v>2579697204.8500004</v>
      </c>
      <c r="C12" s="17">
        <f>SUM(C8:C11)</f>
        <v>818392425.99000001</v>
      </c>
      <c r="D12" s="17">
        <f>SUM(D8:D11)</f>
        <v>0</v>
      </c>
      <c r="E12" s="17">
        <f>SUM(E8:E11)</f>
        <v>0</v>
      </c>
      <c r="F12" s="16">
        <f>SUM(F8:F11)</f>
        <v>3398089630.8399997</v>
      </c>
      <c r="G12" s="41"/>
    </row>
    <row r="13" spans="1:7" s="2" customFormat="1" ht="18" customHeight="1" x14ac:dyDescent="0.25">
      <c r="A13" s="18" t="s">
        <v>345</v>
      </c>
      <c r="B13" s="31"/>
      <c r="C13" s="31"/>
      <c r="D13" s="31"/>
      <c r="E13" s="31"/>
      <c r="F13" s="7"/>
      <c r="G13" s="41"/>
    </row>
    <row r="14" spans="1:7" s="2" customFormat="1" ht="18" customHeight="1" x14ac:dyDescent="0.25">
      <c r="A14" s="18" t="s">
        <v>344</v>
      </c>
      <c r="B14" s="31"/>
      <c r="C14" s="31"/>
      <c r="D14" s="31"/>
      <c r="E14" s="31"/>
      <c r="F14" s="7"/>
      <c r="G14" s="41"/>
    </row>
    <row r="15" spans="1:7" s="2" customFormat="1" ht="18" customHeight="1" x14ac:dyDescent="0.25">
      <c r="A15" s="18" t="s">
        <v>343</v>
      </c>
      <c r="B15" s="31"/>
      <c r="C15" s="31"/>
      <c r="D15" s="31"/>
      <c r="E15" s="31"/>
      <c r="F15" s="7"/>
      <c r="G15" s="41"/>
    </row>
    <row r="16" spans="1:7" s="2" customFormat="1" ht="18" customHeight="1" x14ac:dyDescent="0.25">
      <c r="A16" s="18" t="s">
        <v>342</v>
      </c>
      <c r="B16" s="31"/>
      <c r="C16" s="31"/>
      <c r="D16" s="31"/>
      <c r="E16" s="31"/>
      <c r="F16" s="7"/>
      <c r="G16" s="41"/>
    </row>
    <row r="17" spans="1:7" s="2" customFormat="1" ht="18" customHeight="1" x14ac:dyDescent="0.25">
      <c r="A17" s="15" t="s">
        <v>26</v>
      </c>
      <c r="B17" s="17">
        <f>'Unallocated Detail'!B47</f>
        <v>246801164.13</v>
      </c>
      <c r="C17" s="17">
        <f>'Unallocated Detail'!C47</f>
        <v>0</v>
      </c>
      <c r="D17" s="17">
        <f>'Unallocated Detail'!D47</f>
        <v>0</v>
      </c>
      <c r="E17" s="17">
        <v>0</v>
      </c>
      <c r="F17" s="16">
        <f>SUM(B17:E17)</f>
        <v>246801164.13</v>
      </c>
      <c r="G17" s="41"/>
    </row>
    <row r="18" spans="1:7" s="2" customFormat="1" ht="18" customHeight="1" x14ac:dyDescent="0.25">
      <c r="A18" s="15" t="s">
        <v>25</v>
      </c>
      <c r="B18" s="49">
        <f>'Unallocated Detail'!B56</f>
        <v>718242255.29999995</v>
      </c>
      <c r="C18" s="49">
        <f>'Unallocated Detail'!C56</f>
        <v>255715115.15000001</v>
      </c>
      <c r="D18" s="49">
        <f>'Unallocated Detail'!D56</f>
        <v>0</v>
      </c>
      <c r="E18" s="49">
        <v>0</v>
      </c>
      <c r="F18" s="25">
        <f>SUM(B18:E18)</f>
        <v>973957370.44999993</v>
      </c>
      <c r="G18" s="41"/>
    </row>
    <row r="19" spans="1:7" s="2" customFormat="1" ht="18" customHeight="1" x14ac:dyDescent="0.25">
      <c r="A19" s="15" t="s">
        <v>24</v>
      </c>
      <c r="B19" s="49">
        <f>'Unallocated Detail'!B59</f>
        <v>118956960.03</v>
      </c>
      <c r="C19" s="49">
        <f>'Unallocated Detail'!C59</f>
        <v>0</v>
      </c>
      <c r="D19" s="49">
        <f>'Unallocated Detail'!D59</f>
        <v>0</v>
      </c>
      <c r="E19" s="49">
        <v>0</v>
      </c>
      <c r="F19" s="25">
        <f>SUM(B19:E19)</f>
        <v>118956960.03</v>
      </c>
      <c r="G19" s="41"/>
    </row>
    <row r="20" spans="1:7" s="2" customFormat="1" ht="18" customHeight="1" x14ac:dyDescent="0.25">
      <c r="A20" s="15" t="s">
        <v>23</v>
      </c>
      <c r="B20" s="29">
        <f>'Unallocated Detail'!B62</f>
        <v>-78553478.760000005</v>
      </c>
      <c r="C20" s="28">
        <f>'Unallocated Detail'!C62</f>
        <v>0</v>
      </c>
      <c r="D20" s="28">
        <f>'Unallocated Detail'!D62</f>
        <v>0</v>
      </c>
      <c r="E20" s="28">
        <v>0</v>
      </c>
      <c r="F20" s="27">
        <f>SUM(B20:E20)</f>
        <v>-78553478.760000005</v>
      </c>
      <c r="G20" s="41"/>
    </row>
    <row r="21" spans="1:7" s="2" customFormat="1" ht="18" customHeight="1" x14ac:dyDescent="0.25">
      <c r="A21" s="15" t="s">
        <v>22</v>
      </c>
      <c r="B21" s="17">
        <f>SUM(B17:B20)</f>
        <v>1005446900.7</v>
      </c>
      <c r="C21" s="17">
        <f>SUM(C17:C20)</f>
        <v>255715115.15000001</v>
      </c>
      <c r="D21" s="17">
        <f>SUM(D17:D20)</f>
        <v>0</v>
      </c>
      <c r="E21" s="17">
        <f>SUM(E17:E20)</f>
        <v>0</v>
      </c>
      <c r="F21" s="16">
        <f>SUM(F17:F20)</f>
        <v>1261162015.8499999</v>
      </c>
      <c r="G21" s="41"/>
    </row>
    <row r="22" spans="1:7" s="2" customFormat="1" ht="18" customHeight="1" x14ac:dyDescent="0.25">
      <c r="A22" s="18" t="s">
        <v>341</v>
      </c>
      <c r="B22" s="31"/>
      <c r="C22" s="31"/>
      <c r="D22" s="31"/>
      <c r="E22" s="31"/>
      <c r="F22" s="7"/>
      <c r="G22" s="41"/>
    </row>
    <row r="23" spans="1:7" s="2" customFormat="1" ht="18" customHeight="1" x14ac:dyDescent="0.25">
      <c r="A23" s="15" t="s">
        <v>21</v>
      </c>
      <c r="B23" s="17">
        <f>'Unallocated Detail'!B137</f>
        <v>127221626.68999998</v>
      </c>
      <c r="C23" s="17">
        <f>'Unallocated Detail'!C137</f>
        <v>6204805.46</v>
      </c>
      <c r="D23" s="17">
        <f>'Unallocated Detail'!D137</f>
        <v>0</v>
      </c>
      <c r="E23" s="17">
        <v>0</v>
      </c>
      <c r="F23" s="16">
        <f t="shared" ref="F23:F37" si="0">SUM(B23:E23)</f>
        <v>133426432.14999998</v>
      </c>
      <c r="G23" s="41"/>
    </row>
    <row r="24" spans="1:7" s="2" customFormat="1" ht="18" customHeight="1" x14ac:dyDescent="0.25">
      <c r="A24" s="15" t="s">
        <v>20</v>
      </c>
      <c r="B24" s="50">
        <f>'Unallocated Detail'!B167</f>
        <v>25114273.729999997</v>
      </c>
      <c r="C24" s="49">
        <f>'Unallocated Detail'!C167</f>
        <v>2110.77</v>
      </c>
      <c r="D24" s="49">
        <f>'Unallocated Detail'!D167</f>
        <v>0</v>
      </c>
      <c r="E24" s="49">
        <v>0</v>
      </c>
      <c r="F24" s="25">
        <f t="shared" si="0"/>
        <v>25116384.499999996</v>
      </c>
      <c r="G24" s="41"/>
    </row>
    <row r="25" spans="1:7" s="2" customFormat="1" ht="18" customHeight="1" x14ac:dyDescent="0.25">
      <c r="A25" s="15" t="s">
        <v>19</v>
      </c>
      <c r="B25" s="50">
        <f>'Unallocated Detail'!B205</f>
        <v>83118529.25999999</v>
      </c>
      <c r="C25" s="31">
        <f>'Unallocated Detail'!C205</f>
        <v>58792949.700000003</v>
      </c>
      <c r="D25" s="31">
        <f>'Unallocated Detail'!D205</f>
        <v>0</v>
      </c>
      <c r="E25" s="49">
        <v>0</v>
      </c>
      <c r="F25" s="25">
        <f t="shared" si="0"/>
        <v>141911478.95999998</v>
      </c>
      <c r="G25" s="41"/>
    </row>
    <row r="26" spans="1:7" s="2" customFormat="1" ht="18" customHeight="1" x14ac:dyDescent="0.25">
      <c r="A26" s="24" t="s">
        <v>18</v>
      </c>
      <c r="B26" s="50">
        <f>'Unallocated Detail'!B212</f>
        <v>30152518.809999999</v>
      </c>
      <c r="C26" s="31">
        <f>'Unallocated Detail'!C212</f>
        <v>13658134.279999999</v>
      </c>
      <c r="D26" s="31">
        <f>'Unallocated Detail'!D212</f>
        <v>39231297.329999998</v>
      </c>
      <c r="E26" s="49">
        <v>0</v>
      </c>
      <c r="F26" s="25">
        <f t="shared" si="0"/>
        <v>83041950.419999987</v>
      </c>
      <c r="G26" s="41"/>
    </row>
    <row r="27" spans="1:7" s="2" customFormat="1" ht="18" customHeight="1" x14ac:dyDescent="0.25">
      <c r="A27" s="15" t="s">
        <v>17</v>
      </c>
      <c r="B27" s="50">
        <f>'Unallocated Detail'!B221</f>
        <v>20551885.779999997</v>
      </c>
      <c r="C27" s="31">
        <f>'Unallocated Detail'!C221</f>
        <v>4944636.13</v>
      </c>
      <c r="D27" s="31">
        <f>'Unallocated Detail'!D221</f>
        <v>3188446.8000000003</v>
      </c>
      <c r="E27" s="49">
        <v>0</v>
      </c>
      <c r="F27" s="25">
        <f t="shared" si="0"/>
        <v>28684968.709999997</v>
      </c>
      <c r="G27" s="41"/>
    </row>
    <row r="28" spans="1:7" s="2" customFormat="1" ht="18" customHeight="1" x14ac:dyDescent="0.25">
      <c r="A28" s="15" t="s">
        <v>16</v>
      </c>
      <c r="B28" s="50">
        <f>'Unallocated Detail'!B224</f>
        <v>89065068.340000004</v>
      </c>
      <c r="C28" s="31">
        <f>'Unallocated Detail'!C224</f>
        <v>15075612.550000001</v>
      </c>
      <c r="D28" s="31">
        <f>'Unallocated Detail'!D224</f>
        <v>0</v>
      </c>
      <c r="E28" s="49">
        <v>0</v>
      </c>
      <c r="F28" s="25">
        <f t="shared" si="0"/>
        <v>104140680.89</v>
      </c>
      <c r="G28" s="41"/>
    </row>
    <row r="29" spans="1:7" s="2" customFormat="1" ht="18" customHeight="1" x14ac:dyDescent="0.25">
      <c r="A29" s="24" t="s">
        <v>15</v>
      </c>
      <c r="B29" s="50">
        <f>'Unallocated Detail'!B239</f>
        <v>42472413.409999996</v>
      </c>
      <c r="C29" s="31">
        <f>'Unallocated Detail'!C239</f>
        <v>13049500.359999999</v>
      </c>
      <c r="D29" s="31">
        <f>'Unallocated Detail'!D239</f>
        <v>131198947.24999997</v>
      </c>
      <c r="E29" s="49">
        <v>0</v>
      </c>
      <c r="F29" s="25">
        <f t="shared" si="0"/>
        <v>186720861.01999998</v>
      </c>
      <c r="G29" s="41"/>
    </row>
    <row r="30" spans="1:7" s="2" customFormat="1" ht="18" customHeight="1" x14ac:dyDescent="0.25">
      <c r="A30" s="15" t="s">
        <v>14</v>
      </c>
      <c r="B30" s="50">
        <f>'Unallocated Detail'!B246</f>
        <v>327881525.81</v>
      </c>
      <c r="C30" s="31">
        <f>'Unallocated Detail'!C246</f>
        <v>111686476.01000001</v>
      </c>
      <c r="D30" s="31">
        <f>'Unallocated Detail'!D246</f>
        <v>26240355.759999998</v>
      </c>
      <c r="E30" s="49">
        <v>0</v>
      </c>
      <c r="F30" s="25">
        <f t="shared" si="0"/>
        <v>465808357.57999998</v>
      </c>
      <c r="G30" s="41"/>
    </row>
    <row r="31" spans="1:7" s="2" customFormat="1" ht="18" customHeight="1" x14ac:dyDescent="0.25">
      <c r="A31" s="15" t="s">
        <v>13</v>
      </c>
      <c r="B31" s="50">
        <f>'Unallocated Detail'!B251</f>
        <v>32012723.450000003</v>
      </c>
      <c r="C31" s="31">
        <f>'Unallocated Detail'!C251</f>
        <v>3648876.8899999997</v>
      </c>
      <c r="D31" s="31">
        <f>'Unallocated Detail'!D251</f>
        <v>88051798.789999992</v>
      </c>
      <c r="E31" s="49">
        <v>0</v>
      </c>
      <c r="F31" s="25">
        <f t="shared" si="0"/>
        <v>123713399.13</v>
      </c>
      <c r="G31" s="41"/>
    </row>
    <row r="32" spans="1:7" s="2" customFormat="1" ht="18" customHeight="1" x14ac:dyDescent="0.25">
      <c r="A32" s="15" t="s">
        <v>12</v>
      </c>
      <c r="B32" s="50">
        <f>'Unallocated Detail'!B254</f>
        <v>33992847.909999996</v>
      </c>
      <c r="C32" s="49">
        <f>'Unallocated Detail'!C254</f>
        <v>0</v>
      </c>
      <c r="D32" s="49">
        <f>'Unallocated Detail'!D254</f>
        <v>0</v>
      </c>
      <c r="E32" s="49">
        <v>0</v>
      </c>
      <c r="F32" s="25">
        <f t="shared" si="0"/>
        <v>33992847.909999996</v>
      </c>
      <c r="G32" s="41"/>
    </row>
    <row r="33" spans="1:8" s="2" customFormat="1" ht="18" customHeight="1" x14ac:dyDescent="0.25">
      <c r="A33" s="24" t="s">
        <v>11</v>
      </c>
      <c r="B33" s="50">
        <f>'Unallocated Detail'!B262</f>
        <v>-24844650.740000002</v>
      </c>
      <c r="C33" s="31">
        <f>'Unallocated Detail'!C262</f>
        <v>8024276.1899999995</v>
      </c>
      <c r="D33" s="31">
        <f>'Unallocated Detail'!D262</f>
        <v>-5049092</v>
      </c>
      <c r="E33" s="49">
        <v>0</v>
      </c>
      <c r="F33" s="25">
        <f t="shared" si="0"/>
        <v>-21869466.550000004</v>
      </c>
      <c r="G33" s="41"/>
      <c r="H33" s="40"/>
    </row>
    <row r="34" spans="1:8" s="2" customFormat="1" ht="18" customHeight="1" x14ac:dyDescent="0.25">
      <c r="A34" s="24" t="s">
        <v>340</v>
      </c>
      <c r="B34" s="50">
        <f>'Unallocated Detail'!B266</f>
        <v>-18610018.140000001</v>
      </c>
      <c r="C34" s="49">
        <f>'Unallocated Detail'!C266</f>
        <v>0</v>
      </c>
      <c r="D34" s="49">
        <f>'Unallocated Detail'!D266</f>
        <v>0</v>
      </c>
      <c r="E34" s="49">
        <v>0</v>
      </c>
      <c r="F34" s="25">
        <f t="shared" si="0"/>
        <v>-18610018.140000001</v>
      </c>
      <c r="G34" s="41"/>
      <c r="H34" s="40"/>
    </row>
    <row r="35" spans="1:8" s="2" customFormat="1" ht="18" customHeight="1" x14ac:dyDescent="0.25">
      <c r="A35" s="15" t="s">
        <v>10</v>
      </c>
      <c r="B35" s="50">
        <f>'Unallocated Detail'!B271</f>
        <v>227364862.62</v>
      </c>
      <c r="C35" s="31">
        <f>'Unallocated Detail'!C271</f>
        <v>94732285.019999996</v>
      </c>
      <c r="D35" s="31">
        <f>'Unallocated Detail'!D271</f>
        <v>6475221.5999999996</v>
      </c>
      <c r="E35" s="49">
        <v>0</v>
      </c>
      <c r="F35" s="25">
        <f t="shared" si="0"/>
        <v>328572369.24000001</v>
      </c>
      <c r="G35" s="41"/>
      <c r="H35" s="40"/>
    </row>
    <row r="36" spans="1:8" s="2" customFormat="1" ht="18" customHeight="1" x14ac:dyDescent="0.25">
      <c r="A36" s="15" t="s">
        <v>9</v>
      </c>
      <c r="B36" s="50">
        <f>'Unallocated Detail'!B276</f>
        <v>22893701.940000001</v>
      </c>
      <c r="C36" s="49">
        <f>'Unallocated Detail'!C276</f>
        <v>31651692.57</v>
      </c>
      <c r="D36" s="49">
        <f>'Unallocated Detail'!D276</f>
        <v>0</v>
      </c>
      <c r="E36" s="49">
        <v>0</v>
      </c>
      <c r="F36" s="25">
        <f t="shared" si="0"/>
        <v>54545394.510000005</v>
      </c>
      <c r="G36" s="41"/>
      <c r="H36" s="40"/>
    </row>
    <row r="37" spans="1:8" s="2" customFormat="1" ht="18" customHeight="1" x14ac:dyDescent="0.25">
      <c r="A37" s="15" t="s">
        <v>8</v>
      </c>
      <c r="B37" s="29">
        <f>'Unallocated Detail'!B281</f>
        <v>32100810.289999992</v>
      </c>
      <c r="C37" s="52">
        <f>'Unallocated Detail'!C281</f>
        <v>-7674772.1300000027</v>
      </c>
      <c r="D37" s="52">
        <f>'Unallocated Detail'!D281</f>
        <v>0</v>
      </c>
      <c r="E37" s="28">
        <v>0</v>
      </c>
      <c r="F37" s="27">
        <f t="shared" si="0"/>
        <v>24426038.159999989</v>
      </c>
      <c r="G37" s="41"/>
      <c r="H37" s="40"/>
    </row>
    <row r="38" spans="1:8" s="2" customFormat="1" ht="18" customHeight="1" x14ac:dyDescent="0.25">
      <c r="A38" s="18" t="s">
        <v>7</v>
      </c>
      <c r="B38" s="17">
        <f>SUM(B21:B37)</f>
        <v>2055935019.8600001</v>
      </c>
      <c r="C38" s="17">
        <f>SUM(C21:C37)</f>
        <v>609511698.95000005</v>
      </c>
      <c r="D38" s="17">
        <f>SUM(D21:D37)</f>
        <v>289336975.52999997</v>
      </c>
      <c r="E38" s="17">
        <f>SUM(E21:E37)</f>
        <v>0</v>
      </c>
      <c r="F38" s="16">
        <f>SUM(F21:F37)</f>
        <v>2954783694.3400002</v>
      </c>
      <c r="G38" s="41"/>
      <c r="H38" s="40"/>
    </row>
    <row r="39" spans="1:8" s="2" customFormat="1" ht="12" customHeight="1" x14ac:dyDescent="0.25">
      <c r="A39" s="15"/>
      <c r="B39" s="31"/>
      <c r="C39" s="31"/>
      <c r="D39" s="31"/>
      <c r="E39" s="31"/>
      <c r="F39" s="7"/>
      <c r="G39" s="41"/>
      <c r="H39" s="40"/>
    </row>
    <row r="40" spans="1:8" s="2" customFormat="1" ht="18" customHeight="1" x14ac:dyDescent="0.25">
      <c r="A40" s="12" t="s">
        <v>6</v>
      </c>
      <c r="B40" s="17">
        <f>B12-B38</f>
        <v>523762184.99000025</v>
      </c>
      <c r="C40" s="17">
        <f>C12-C38</f>
        <v>208880727.03999996</v>
      </c>
      <c r="D40" s="17">
        <f>D12-D38</f>
        <v>-289336975.52999997</v>
      </c>
      <c r="E40" s="17">
        <f>E12-E38</f>
        <v>0</v>
      </c>
      <c r="F40" s="16">
        <f>F12-F38</f>
        <v>443305936.49999952</v>
      </c>
      <c r="G40" s="41"/>
      <c r="H40" s="51"/>
    </row>
    <row r="41" spans="1:8" s="2" customFormat="1" ht="13.5" customHeight="1" x14ac:dyDescent="0.25">
      <c r="A41" s="15"/>
      <c r="B41" s="31"/>
      <c r="C41" s="31"/>
      <c r="D41" s="31"/>
      <c r="E41" s="31"/>
      <c r="F41" s="7"/>
      <c r="G41" s="41"/>
      <c r="H41" s="40"/>
    </row>
    <row r="42" spans="1:8" s="2" customFormat="1" ht="18" customHeight="1" x14ac:dyDescent="0.25">
      <c r="A42" s="12" t="s">
        <v>5</v>
      </c>
      <c r="B42" s="31"/>
      <c r="C42" s="31"/>
      <c r="D42" s="31"/>
      <c r="E42" s="31"/>
      <c r="F42" s="7"/>
      <c r="G42" s="41"/>
      <c r="H42" s="40"/>
    </row>
    <row r="43" spans="1:8" s="2" customFormat="1" ht="18" customHeight="1" x14ac:dyDescent="0.25">
      <c r="A43" s="15" t="s">
        <v>4</v>
      </c>
      <c r="B43" s="17">
        <v>0</v>
      </c>
      <c r="C43" s="17">
        <v>0</v>
      </c>
      <c r="D43" s="17">
        <v>0</v>
      </c>
      <c r="E43" s="17">
        <f>'Unallocated Detail'!I311</f>
        <v>-43711218.659999996</v>
      </c>
      <c r="F43" s="16">
        <f>SUM(B43:E43)</f>
        <v>-43711218.659999996</v>
      </c>
      <c r="G43" s="41"/>
      <c r="H43" s="40"/>
    </row>
    <row r="44" spans="1:8" s="2" customFormat="1" ht="18" customHeight="1" x14ac:dyDescent="0.25">
      <c r="A44" s="48" t="s">
        <v>3</v>
      </c>
      <c r="B44" s="50">
        <v>0</v>
      </c>
      <c r="C44" s="49">
        <v>0</v>
      </c>
      <c r="D44" s="49">
        <v>0</v>
      </c>
      <c r="E44" s="49">
        <f>'Unallocated Detail'!I322</f>
        <v>220694038.41</v>
      </c>
      <c r="F44" s="25">
        <f>SUM(B44:E44)</f>
        <v>220694038.41</v>
      </c>
      <c r="G44" s="41"/>
      <c r="H44" s="40"/>
    </row>
    <row r="45" spans="1:8" s="2" customFormat="1" ht="18" customHeight="1" x14ac:dyDescent="0.25">
      <c r="A45" s="48" t="s">
        <v>2</v>
      </c>
      <c r="B45" s="29">
        <v>0</v>
      </c>
      <c r="C45" s="28">
        <v>0</v>
      </c>
      <c r="D45" s="28">
        <v>0</v>
      </c>
      <c r="E45" s="28">
        <f>'Unallocated Detail'!I326</f>
        <v>0</v>
      </c>
      <c r="F45" s="27">
        <v>0</v>
      </c>
      <c r="G45" s="41"/>
      <c r="H45" s="40"/>
    </row>
    <row r="46" spans="1:8" s="2" customFormat="1" ht="18" customHeight="1" x14ac:dyDescent="0.25">
      <c r="A46" s="12" t="s">
        <v>1</v>
      </c>
      <c r="B46" s="17">
        <f>SUM(B43:B45)</f>
        <v>0</v>
      </c>
      <c r="C46" s="17">
        <f>SUM(C43:C45)</f>
        <v>0</v>
      </c>
      <c r="D46" s="17">
        <f>SUM(D43:D45)</f>
        <v>0</v>
      </c>
      <c r="E46" s="17">
        <f>SUM(E43:E45)</f>
        <v>176982819.75</v>
      </c>
      <c r="F46" s="16">
        <f>SUM(F43:F45)</f>
        <v>176982819.75</v>
      </c>
      <c r="G46" s="41"/>
      <c r="H46" s="40"/>
    </row>
    <row r="47" spans="1:8" s="2" customFormat="1" ht="18" customHeight="1" x14ac:dyDescent="0.25">
      <c r="A47" s="15"/>
      <c r="B47" s="31"/>
      <c r="C47" s="31"/>
      <c r="D47" s="31"/>
      <c r="E47" s="31"/>
      <c r="F47" s="7"/>
      <c r="G47" s="41"/>
      <c r="H47" s="40"/>
    </row>
    <row r="48" spans="1:8" s="2" customFormat="1" ht="18" customHeight="1" x14ac:dyDescent="0.35">
      <c r="A48" s="47" t="s">
        <v>0</v>
      </c>
      <c r="B48" s="46">
        <f>B40-B46</f>
        <v>523762184.99000025</v>
      </c>
      <c r="C48" s="46">
        <f>C40-C46</f>
        <v>208880727.03999996</v>
      </c>
      <c r="D48" s="46">
        <f>D40-D46</f>
        <v>-289336975.52999997</v>
      </c>
      <c r="E48" s="46">
        <f>E40-E46</f>
        <v>-176982819.75</v>
      </c>
      <c r="F48" s="45">
        <f>F40-F46</f>
        <v>266323116.74999952</v>
      </c>
      <c r="G48" s="41"/>
      <c r="H48" s="40"/>
    </row>
    <row r="49" spans="1:10" ht="9.9499999999999993" customHeight="1" x14ac:dyDescent="0.25">
      <c r="A49" s="44"/>
      <c r="B49" s="43"/>
      <c r="C49" s="43"/>
      <c r="D49" s="43"/>
      <c r="E49" s="43"/>
      <c r="F49" s="42"/>
      <c r="G49" s="41"/>
      <c r="H49" s="2"/>
      <c r="I49" s="2"/>
      <c r="J49" s="2"/>
    </row>
    <row r="50" spans="1:10" ht="18" customHeight="1" x14ac:dyDescent="0.25">
      <c r="G50" s="41"/>
      <c r="H50" s="2"/>
      <c r="I50" s="2"/>
      <c r="J50" s="2"/>
    </row>
    <row r="51" spans="1:10" ht="18" customHeight="1" x14ac:dyDescent="0.25">
      <c r="G51" s="41"/>
      <c r="H51" s="2"/>
      <c r="I51" s="2"/>
      <c r="J51" s="2"/>
    </row>
    <row r="52" spans="1:10" ht="18" customHeight="1" x14ac:dyDescent="0.25">
      <c r="G52" s="41"/>
      <c r="H52" s="2"/>
      <c r="I52" s="2"/>
      <c r="J52" s="2"/>
    </row>
    <row r="53" spans="1:10" ht="18" customHeight="1" x14ac:dyDescent="0.25">
      <c r="G53" s="41"/>
      <c r="H53" s="2"/>
      <c r="I53" s="2"/>
      <c r="J53" s="2"/>
    </row>
    <row r="54" spans="1:10" ht="18" customHeight="1" x14ac:dyDescent="0.25">
      <c r="G54" s="41"/>
      <c r="H54" s="2"/>
      <c r="I54" s="2"/>
      <c r="J54" s="2"/>
    </row>
    <row r="55" spans="1:10" ht="18" customHeight="1" x14ac:dyDescent="0.25">
      <c r="G55" s="41"/>
      <c r="H55" s="2"/>
      <c r="I55" s="2"/>
      <c r="J55" s="2"/>
    </row>
    <row r="56" spans="1:10" ht="18" customHeight="1" x14ac:dyDescent="0.25">
      <c r="G56" s="41"/>
      <c r="H56" s="2"/>
      <c r="I56" s="2"/>
      <c r="J56" s="2"/>
    </row>
    <row r="57" spans="1:10" ht="18" customHeight="1" x14ac:dyDescent="0.25">
      <c r="G57" s="41"/>
      <c r="H57" s="2"/>
      <c r="I57" s="2"/>
      <c r="J57" s="2"/>
    </row>
    <row r="58" spans="1:10" ht="18" customHeight="1" x14ac:dyDescent="0.25">
      <c r="G58" s="41"/>
      <c r="H58" s="2"/>
      <c r="I58" s="2"/>
      <c r="J58" s="2"/>
    </row>
    <row r="59" spans="1:10" ht="18" customHeight="1" x14ac:dyDescent="0.25">
      <c r="G59" s="41"/>
      <c r="H59" s="2"/>
      <c r="I59" s="2"/>
      <c r="J59" s="2"/>
    </row>
    <row r="60" spans="1:10" ht="18" customHeight="1" x14ac:dyDescent="0.25">
      <c r="B60" s="2"/>
      <c r="C60" s="2"/>
      <c r="D60" s="2"/>
      <c r="E60" s="2"/>
      <c r="F60" s="2"/>
      <c r="G60" s="41"/>
      <c r="H60" s="2"/>
      <c r="I60" s="2"/>
      <c r="J60" s="2"/>
    </row>
    <row r="61" spans="1:10" ht="18" customHeight="1" x14ac:dyDescent="0.25">
      <c r="B61" s="2"/>
      <c r="C61" s="2"/>
      <c r="D61" s="2"/>
      <c r="E61" s="2"/>
      <c r="F61" s="2"/>
      <c r="G61" s="41"/>
      <c r="H61" s="2"/>
      <c r="I61" s="2"/>
      <c r="J61" s="2"/>
    </row>
    <row r="62" spans="1:10" ht="18" customHeight="1" x14ac:dyDescent="0.25">
      <c r="B62" s="2"/>
      <c r="C62" s="2"/>
      <c r="D62" s="2"/>
      <c r="E62" s="2"/>
      <c r="F62" s="2"/>
      <c r="G62" s="41"/>
      <c r="H62" s="2"/>
      <c r="I62" s="2"/>
      <c r="J62" s="2"/>
    </row>
    <row r="63" spans="1:10" ht="18" customHeight="1" x14ac:dyDescent="0.25">
      <c r="B63" s="2"/>
      <c r="C63" s="2"/>
      <c r="D63" s="2"/>
      <c r="E63" s="2"/>
      <c r="F63" s="2"/>
      <c r="G63" s="41"/>
      <c r="H63" s="2"/>
      <c r="I63" s="2"/>
      <c r="J63" s="2"/>
    </row>
    <row r="64" spans="1:10" ht="18" customHeight="1" x14ac:dyDescent="0.25">
      <c r="B64" s="2"/>
      <c r="C64" s="2"/>
      <c r="D64" s="2"/>
      <c r="E64" s="2"/>
      <c r="F64" s="2"/>
      <c r="G64" s="41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33"/>
  <sheetViews>
    <sheetView zoomScaleNormal="100" workbookViewId="0">
      <pane xSplit="1" ySplit="6" topLeftCell="B262" activePane="bottomRight" state="frozen"/>
      <selection activeCell="I21" sqref="I21"/>
      <selection pane="topRight" activeCell="I21" sqref="I21"/>
      <selection pane="bottomLeft" activeCell="I21" sqref="I21"/>
      <selection pane="bottomRight" sqref="A1:I3"/>
    </sheetView>
  </sheetViews>
  <sheetFormatPr defaultColWidth="9.140625" defaultRowHeight="15" outlineLevelCol="1" x14ac:dyDescent="0.25"/>
  <cols>
    <col min="1" max="1" width="58.140625" style="2" bestFit="1" customWidth="1"/>
    <col min="2" max="2" width="16.7109375" style="40" customWidth="1"/>
    <col min="3" max="3" width="13.140625" style="40" bestFit="1" customWidth="1"/>
    <col min="4" max="4" width="13.7109375" style="40" bestFit="1" customWidth="1"/>
    <col min="5" max="5" width="13.7109375" style="40" customWidth="1" outlineLevel="1"/>
    <col min="6" max="6" width="13.28515625" style="40" customWidth="1" outlineLevel="1"/>
    <col min="7" max="7" width="14.7109375" style="40" customWidth="1" outlineLevel="1"/>
    <col min="8" max="8" width="12.42578125" style="40" customWidth="1" outlineLevel="1"/>
    <col min="9" max="9" width="17.28515625" style="2" customWidth="1"/>
    <col min="10" max="16384" width="9.140625" style="2"/>
  </cols>
  <sheetData>
    <row r="1" spans="1:9" x14ac:dyDescent="0.25">
      <c r="A1" s="79" t="s">
        <v>349</v>
      </c>
      <c r="B1" s="79"/>
      <c r="C1" s="79"/>
      <c r="D1" s="79"/>
      <c r="E1" s="79"/>
      <c r="F1" s="79"/>
      <c r="G1" s="79"/>
      <c r="H1" s="79"/>
      <c r="I1" s="79"/>
    </row>
    <row r="2" spans="1:9" x14ac:dyDescent="0.25">
      <c r="A2" s="79" t="s">
        <v>358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38" t="str">
        <f>Allocated!A3</f>
        <v>FOR THE 12 MONTHS ENDED JUNE 30, 2019</v>
      </c>
      <c r="B3" s="79"/>
      <c r="C3" s="79"/>
      <c r="D3" s="79"/>
      <c r="E3" s="79"/>
      <c r="F3" s="79"/>
      <c r="G3" s="79"/>
      <c r="H3" s="79"/>
      <c r="I3" s="38"/>
    </row>
    <row r="4" spans="1:9" x14ac:dyDescent="0.25">
      <c r="A4" s="117"/>
      <c r="B4" s="145"/>
      <c r="C4" s="145"/>
      <c r="D4" s="145"/>
      <c r="E4" s="145"/>
      <c r="F4" s="145"/>
      <c r="G4" s="145"/>
      <c r="H4" s="145"/>
      <c r="I4" s="117"/>
    </row>
    <row r="5" spans="1:9" x14ac:dyDescent="0.25">
      <c r="A5" s="117"/>
      <c r="B5" s="145"/>
      <c r="C5" s="145"/>
      <c r="D5" s="145"/>
      <c r="E5" s="145"/>
      <c r="F5" s="145"/>
      <c r="G5" s="145"/>
      <c r="H5" s="145"/>
      <c r="I5" s="117"/>
    </row>
    <row r="6" spans="1:9" x14ac:dyDescent="0.25">
      <c r="A6" s="75" t="s">
        <v>357</v>
      </c>
      <c r="B6" s="74" t="s">
        <v>34</v>
      </c>
      <c r="C6" s="74" t="s">
        <v>356</v>
      </c>
      <c r="D6" s="74" t="s">
        <v>35</v>
      </c>
      <c r="E6" s="74" t="s">
        <v>355</v>
      </c>
      <c r="F6" s="74" t="s">
        <v>354</v>
      </c>
      <c r="G6" s="74" t="s">
        <v>353</v>
      </c>
      <c r="H6" s="74" t="s">
        <v>352</v>
      </c>
      <c r="I6" s="74" t="s">
        <v>338</v>
      </c>
    </row>
    <row r="7" spans="1:9" x14ac:dyDescent="0.25">
      <c r="A7" s="5"/>
      <c r="B7" s="146"/>
      <c r="C7" s="146"/>
      <c r="D7" s="146"/>
      <c r="E7" s="146"/>
      <c r="F7" s="146"/>
      <c r="G7" s="146"/>
      <c r="H7" s="146"/>
      <c r="I7" s="4"/>
    </row>
    <row r="8" spans="1:9" x14ac:dyDescent="0.25">
      <c r="A8" s="73"/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69">
        <v>0</v>
      </c>
    </row>
    <row r="9" spans="1:9" x14ac:dyDescent="0.25">
      <c r="A9" s="62"/>
      <c r="B9" s="148"/>
      <c r="C9" s="148"/>
      <c r="D9" s="148"/>
      <c r="E9" s="148"/>
      <c r="F9" s="148"/>
      <c r="G9" s="148"/>
      <c r="H9" s="148"/>
      <c r="I9" s="62"/>
    </row>
    <row r="10" spans="1:9" x14ac:dyDescent="0.25">
      <c r="A10" s="60" t="s">
        <v>36</v>
      </c>
      <c r="B10" s="149"/>
      <c r="C10" s="149"/>
      <c r="D10" s="149"/>
      <c r="E10" s="149"/>
      <c r="F10" s="149"/>
      <c r="G10" s="149"/>
      <c r="H10" s="149"/>
      <c r="I10" s="114"/>
    </row>
    <row r="11" spans="1:9" x14ac:dyDescent="0.25">
      <c r="A11" s="65" t="s">
        <v>37</v>
      </c>
      <c r="B11" s="150"/>
      <c r="C11" s="150"/>
      <c r="D11" s="150"/>
      <c r="E11" s="150"/>
      <c r="F11" s="150"/>
      <c r="G11" s="150"/>
      <c r="H11" s="150"/>
      <c r="I11" s="66"/>
    </row>
    <row r="12" spans="1:9" x14ac:dyDescent="0.25">
      <c r="A12" s="64" t="s">
        <v>38</v>
      </c>
      <c r="B12" s="151">
        <v>1133265507.9100001</v>
      </c>
      <c r="C12" s="151">
        <v>0</v>
      </c>
      <c r="D12" s="151">
        <v>0</v>
      </c>
      <c r="E12" s="151">
        <v>0</v>
      </c>
      <c r="F12" s="151">
        <v>0</v>
      </c>
      <c r="G12" s="151">
        <f>B12+E12</f>
        <v>1133265507.9100001</v>
      </c>
      <c r="H12" s="151">
        <f>C12+F12</f>
        <v>0</v>
      </c>
      <c r="I12" s="115">
        <f>SUM(G12:H12)</f>
        <v>1133265507.9100001</v>
      </c>
    </row>
    <row r="13" spans="1:9" x14ac:dyDescent="0.25">
      <c r="A13" s="64" t="s">
        <v>39</v>
      </c>
      <c r="B13" s="77">
        <v>989644385.79999995</v>
      </c>
      <c r="C13" s="77">
        <v>0</v>
      </c>
      <c r="D13" s="77">
        <v>0</v>
      </c>
      <c r="E13" s="77">
        <v>0</v>
      </c>
      <c r="F13" s="77">
        <v>0</v>
      </c>
      <c r="G13" s="77">
        <f t="shared" ref="G13:H17" si="0">B13+E13</f>
        <v>989644385.79999995</v>
      </c>
      <c r="H13" s="77">
        <f t="shared" si="0"/>
        <v>0</v>
      </c>
      <c r="I13" s="63">
        <f t="shared" ref="I13:I17" si="1">SUM(G13:H13)</f>
        <v>989644385.79999995</v>
      </c>
    </row>
    <row r="14" spans="1:9" x14ac:dyDescent="0.25">
      <c r="A14" s="64" t="s">
        <v>40</v>
      </c>
      <c r="B14" s="77">
        <v>17963908.100000001</v>
      </c>
      <c r="C14" s="77">
        <v>0</v>
      </c>
      <c r="D14" s="77">
        <v>0</v>
      </c>
      <c r="E14" s="77">
        <v>0</v>
      </c>
      <c r="F14" s="77">
        <v>0</v>
      </c>
      <c r="G14" s="77">
        <f t="shared" si="0"/>
        <v>17963908.100000001</v>
      </c>
      <c r="H14" s="77">
        <f t="shared" si="0"/>
        <v>0</v>
      </c>
      <c r="I14" s="63">
        <f t="shared" si="1"/>
        <v>17963908.100000001</v>
      </c>
    </row>
    <row r="15" spans="1:9" x14ac:dyDescent="0.25">
      <c r="A15" s="64" t="s">
        <v>41</v>
      </c>
      <c r="B15" s="77">
        <v>0</v>
      </c>
      <c r="C15" s="77">
        <v>583482759.89999998</v>
      </c>
      <c r="D15" s="77">
        <v>0</v>
      </c>
      <c r="E15" s="77">
        <v>0</v>
      </c>
      <c r="F15" s="77">
        <v>0</v>
      </c>
      <c r="G15" s="77">
        <f t="shared" si="0"/>
        <v>0</v>
      </c>
      <c r="H15" s="77">
        <f t="shared" si="0"/>
        <v>583482759.89999998</v>
      </c>
      <c r="I15" s="63">
        <f t="shared" si="1"/>
        <v>583482759.89999998</v>
      </c>
    </row>
    <row r="16" spans="1:9" x14ac:dyDescent="0.25">
      <c r="A16" s="64" t="s">
        <v>42</v>
      </c>
      <c r="B16" s="77">
        <v>0</v>
      </c>
      <c r="C16" s="77">
        <v>237574605.61000001</v>
      </c>
      <c r="D16" s="77">
        <v>0</v>
      </c>
      <c r="E16" s="77">
        <v>0</v>
      </c>
      <c r="F16" s="77">
        <v>0</v>
      </c>
      <c r="G16" s="77">
        <f t="shared" si="0"/>
        <v>0</v>
      </c>
      <c r="H16" s="77">
        <f t="shared" si="0"/>
        <v>237574605.61000001</v>
      </c>
      <c r="I16" s="63">
        <f t="shared" si="1"/>
        <v>237574605.61000001</v>
      </c>
    </row>
    <row r="17" spans="1:9" x14ac:dyDescent="0.25">
      <c r="A17" s="64" t="s">
        <v>43</v>
      </c>
      <c r="B17" s="129">
        <v>0</v>
      </c>
      <c r="C17" s="129">
        <v>19667180.670000002</v>
      </c>
      <c r="D17" s="129">
        <v>0</v>
      </c>
      <c r="E17" s="129">
        <v>0</v>
      </c>
      <c r="F17" s="129">
        <v>0</v>
      </c>
      <c r="G17" s="129">
        <f t="shared" si="0"/>
        <v>0</v>
      </c>
      <c r="H17" s="129">
        <f t="shared" si="0"/>
        <v>19667180.670000002</v>
      </c>
      <c r="I17" s="61">
        <f t="shared" si="1"/>
        <v>19667180.670000002</v>
      </c>
    </row>
    <row r="18" spans="1:9" x14ac:dyDescent="0.25">
      <c r="A18" s="64" t="s">
        <v>44</v>
      </c>
      <c r="B18" s="77">
        <f t="shared" ref="B18:F18" si="2">SUM(B12:B17)</f>
        <v>2140873801.8099999</v>
      </c>
      <c r="C18" s="77">
        <f t="shared" si="2"/>
        <v>840724546.17999995</v>
      </c>
      <c r="D18" s="77">
        <f t="shared" si="2"/>
        <v>0</v>
      </c>
      <c r="E18" s="77">
        <f t="shared" si="2"/>
        <v>0</v>
      </c>
      <c r="F18" s="77">
        <f t="shared" si="2"/>
        <v>0</v>
      </c>
      <c r="G18" s="77">
        <f t="shared" ref="G18:I18" si="3">SUM(G12:G17)</f>
        <v>2140873801.8099999</v>
      </c>
      <c r="H18" s="77">
        <f t="shared" si="3"/>
        <v>840724546.17999995</v>
      </c>
      <c r="I18" s="63">
        <f t="shared" si="3"/>
        <v>2981598347.9900002</v>
      </c>
    </row>
    <row r="19" spans="1:9" x14ac:dyDescent="0.25">
      <c r="A19" s="65" t="s">
        <v>45</v>
      </c>
      <c r="B19" s="150"/>
      <c r="C19" s="150"/>
      <c r="D19" s="150"/>
      <c r="E19" s="150"/>
      <c r="F19" s="150"/>
      <c r="G19" s="150"/>
      <c r="H19" s="150"/>
      <c r="I19" s="66"/>
    </row>
    <row r="20" spans="1:9" x14ac:dyDescent="0.25">
      <c r="A20" s="64" t="s">
        <v>46</v>
      </c>
      <c r="B20" s="129">
        <v>344969.89</v>
      </c>
      <c r="C20" s="129">
        <v>0</v>
      </c>
      <c r="D20" s="129">
        <v>0</v>
      </c>
      <c r="E20" s="129">
        <v>0</v>
      </c>
      <c r="F20" s="129">
        <v>0</v>
      </c>
      <c r="G20" s="129">
        <f>B20+E20</f>
        <v>344969.89</v>
      </c>
      <c r="H20" s="129">
        <f>C20+F20</f>
        <v>0</v>
      </c>
      <c r="I20" s="61">
        <f>SUM(G20:H20)</f>
        <v>344969.89</v>
      </c>
    </row>
    <row r="21" spans="1:9" x14ac:dyDescent="0.25">
      <c r="A21" s="64" t="s">
        <v>47</v>
      </c>
      <c r="B21" s="77">
        <f t="shared" ref="B21:F21" si="4">SUM(B20)</f>
        <v>344969.89</v>
      </c>
      <c r="C21" s="77">
        <f t="shared" si="4"/>
        <v>0</v>
      </c>
      <c r="D21" s="77">
        <f t="shared" si="4"/>
        <v>0</v>
      </c>
      <c r="E21" s="77">
        <f t="shared" si="4"/>
        <v>0</v>
      </c>
      <c r="F21" s="77">
        <f t="shared" si="4"/>
        <v>0</v>
      </c>
      <c r="G21" s="77">
        <f t="shared" ref="G21:I21" si="5">SUM(G20)</f>
        <v>344969.89</v>
      </c>
      <c r="H21" s="77">
        <f t="shared" si="5"/>
        <v>0</v>
      </c>
      <c r="I21" s="63">
        <f t="shared" si="5"/>
        <v>344969.89</v>
      </c>
    </row>
    <row r="22" spans="1:9" x14ac:dyDescent="0.25">
      <c r="A22" s="65" t="s">
        <v>48</v>
      </c>
      <c r="B22" s="150"/>
      <c r="C22" s="150"/>
      <c r="D22" s="150"/>
      <c r="E22" s="150"/>
      <c r="F22" s="150"/>
      <c r="G22" s="150"/>
      <c r="H22" s="150"/>
      <c r="I22" s="66"/>
    </row>
    <row r="23" spans="1:9" x14ac:dyDescent="0.25">
      <c r="A23" s="64" t="s">
        <v>49</v>
      </c>
      <c r="B23" s="77">
        <v>105798213.29000001</v>
      </c>
      <c r="C23" s="77">
        <v>0</v>
      </c>
      <c r="D23" s="77">
        <v>0</v>
      </c>
      <c r="E23" s="77">
        <v>0</v>
      </c>
      <c r="F23" s="77">
        <v>0</v>
      </c>
      <c r="G23" s="77">
        <f>B23+E23</f>
        <v>105798213.29000001</v>
      </c>
      <c r="H23" s="77">
        <f>C23+F23</f>
        <v>0</v>
      </c>
      <c r="I23" s="63">
        <f t="shared" ref="I23:I24" si="6">SUM(G23:H23)</f>
        <v>105798213.29000001</v>
      </c>
    </row>
    <row r="24" spans="1:9" x14ac:dyDescent="0.25">
      <c r="A24" s="64" t="s">
        <v>50</v>
      </c>
      <c r="B24" s="129">
        <v>88780989.310000002</v>
      </c>
      <c r="C24" s="129">
        <v>0</v>
      </c>
      <c r="D24" s="129">
        <v>0</v>
      </c>
      <c r="E24" s="129">
        <v>0</v>
      </c>
      <c r="F24" s="129">
        <v>0</v>
      </c>
      <c r="G24" s="129">
        <f>B24+E24</f>
        <v>88780989.310000002</v>
      </c>
      <c r="H24" s="129">
        <f>C24+F24</f>
        <v>0</v>
      </c>
      <c r="I24" s="61">
        <f t="shared" si="6"/>
        <v>88780989.310000002</v>
      </c>
    </row>
    <row r="25" spans="1:9" x14ac:dyDescent="0.25">
      <c r="A25" s="64" t="s">
        <v>51</v>
      </c>
      <c r="B25" s="77">
        <f t="shared" ref="B25:F25" si="7">SUM(B23:B24)</f>
        <v>194579202.60000002</v>
      </c>
      <c r="C25" s="77">
        <f t="shared" si="7"/>
        <v>0</v>
      </c>
      <c r="D25" s="77">
        <f t="shared" si="7"/>
        <v>0</v>
      </c>
      <c r="E25" s="77">
        <f t="shared" si="7"/>
        <v>0</v>
      </c>
      <c r="F25" s="77">
        <f t="shared" si="7"/>
        <v>0</v>
      </c>
      <c r="G25" s="77">
        <f t="shared" ref="G25:I25" si="8">SUM(G23:G24)</f>
        <v>194579202.60000002</v>
      </c>
      <c r="H25" s="77">
        <f t="shared" si="8"/>
        <v>0</v>
      </c>
      <c r="I25" s="63">
        <f t="shared" si="8"/>
        <v>194579202.60000002</v>
      </c>
    </row>
    <row r="26" spans="1:9" x14ac:dyDescent="0.25">
      <c r="A26" s="65" t="s">
        <v>52</v>
      </c>
      <c r="B26" s="150"/>
      <c r="C26" s="150"/>
      <c r="D26" s="150"/>
      <c r="E26" s="150"/>
      <c r="F26" s="150"/>
      <c r="G26" s="150"/>
      <c r="H26" s="150"/>
      <c r="I26" s="66"/>
    </row>
    <row r="27" spans="1:9" x14ac:dyDescent="0.25">
      <c r="A27" s="64" t="s">
        <v>53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f>B27+E27</f>
        <v>0</v>
      </c>
      <c r="H27" s="77">
        <f>C27+F27</f>
        <v>0</v>
      </c>
      <c r="I27" s="63">
        <f t="shared" ref="I27:I39" si="9">SUM(G27:H27)</f>
        <v>0</v>
      </c>
    </row>
    <row r="28" spans="1:9" x14ac:dyDescent="0.25">
      <c r="A28" s="64" t="s">
        <v>419</v>
      </c>
      <c r="B28" s="77">
        <v>3287303.15</v>
      </c>
      <c r="C28" s="77">
        <v>0</v>
      </c>
      <c r="D28" s="77">
        <v>0</v>
      </c>
      <c r="E28" s="77">
        <v>0</v>
      </c>
      <c r="F28" s="77">
        <v>0</v>
      </c>
      <c r="G28" s="77">
        <f>B28+E28</f>
        <v>3287303.15</v>
      </c>
      <c r="H28" s="77">
        <f>C28+F28</f>
        <v>0</v>
      </c>
      <c r="I28" s="63">
        <f t="shared" si="9"/>
        <v>3287303.15</v>
      </c>
    </row>
    <row r="29" spans="1:9" ht="13.9" customHeight="1" x14ac:dyDescent="0.25">
      <c r="A29" s="64" t="s">
        <v>54</v>
      </c>
      <c r="B29" s="77">
        <v>2219447.87</v>
      </c>
      <c r="C29" s="77">
        <v>0</v>
      </c>
      <c r="D29" s="77">
        <v>0</v>
      </c>
      <c r="E29" s="77">
        <v>0</v>
      </c>
      <c r="F29" s="77">
        <v>0</v>
      </c>
      <c r="G29" s="77">
        <f t="shared" ref="G29:H39" si="10">B29+E29</f>
        <v>2219447.87</v>
      </c>
      <c r="H29" s="77">
        <f t="shared" si="10"/>
        <v>0</v>
      </c>
      <c r="I29" s="63">
        <f t="shared" si="9"/>
        <v>2219447.87</v>
      </c>
    </row>
    <row r="30" spans="1:9" x14ac:dyDescent="0.25">
      <c r="A30" s="64" t="s">
        <v>55</v>
      </c>
      <c r="B30" s="77">
        <v>12092195.18</v>
      </c>
      <c r="C30" s="77">
        <v>0</v>
      </c>
      <c r="D30" s="77">
        <v>0</v>
      </c>
      <c r="E30" s="77">
        <v>0</v>
      </c>
      <c r="F30" s="77">
        <v>0</v>
      </c>
      <c r="G30" s="77">
        <f t="shared" si="10"/>
        <v>12092195.18</v>
      </c>
      <c r="H30" s="77">
        <f>C30+F30</f>
        <v>0</v>
      </c>
      <c r="I30" s="63">
        <f t="shared" si="9"/>
        <v>12092195.18</v>
      </c>
    </row>
    <row r="31" spans="1:9" x14ac:dyDescent="0.25">
      <c r="A31" s="64" t="s">
        <v>56</v>
      </c>
      <c r="B31" s="77">
        <v>17868116.300000001</v>
      </c>
      <c r="C31" s="77">
        <v>0</v>
      </c>
      <c r="D31" s="77">
        <v>0</v>
      </c>
      <c r="E31" s="77">
        <v>0</v>
      </c>
      <c r="F31" s="77">
        <v>0</v>
      </c>
      <c r="G31" s="77">
        <f t="shared" si="10"/>
        <v>17868116.300000001</v>
      </c>
      <c r="H31" s="77">
        <f t="shared" si="10"/>
        <v>0</v>
      </c>
      <c r="I31" s="63">
        <f t="shared" si="9"/>
        <v>17868116.300000001</v>
      </c>
    </row>
    <row r="32" spans="1:9" x14ac:dyDescent="0.25">
      <c r="A32" s="64" t="s">
        <v>408</v>
      </c>
      <c r="B32" s="77">
        <v>178768084.96000001</v>
      </c>
      <c r="C32" s="77">
        <v>0</v>
      </c>
      <c r="D32" s="77">
        <v>0</v>
      </c>
      <c r="E32" s="77">
        <v>0</v>
      </c>
      <c r="F32" s="77">
        <v>0</v>
      </c>
      <c r="G32" s="77">
        <f t="shared" si="10"/>
        <v>178768084.96000001</v>
      </c>
      <c r="H32" s="77">
        <f t="shared" si="10"/>
        <v>0</v>
      </c>
      <c r="I32" s="63">
        <f t="shared" si="9"/>
        <v>178768084.96000001</v>
      </c>
    </row>
    <row r="33" spans="1:9" x14ac:dyDescent="0.25">
      <c r="A33" s="64" t="s">
        <v>409</v>
      </c>
      <c r="B33" s="77">
        <v>29664083.09</v>
      </c>
      <c r="C33" s="77">
        <v>0</v>
      </c>
      <c r="D33" s="77">
        <v>0</v>
      </c>
      <c r="E33" s="77">
        <v>0</v>
      </c>
      <c r="F33" s="77">
        <v>0</v>
      </c>
      <c r="G33" s="77">
        <f t="shared" si="10"/>
        <v>29664083.09</v>
      </c>
      <c r="H33" s="77">
        <f t="shared" si="10"/>
        <v>0</v>
      </c>
      <c r="I33" s="63">
        <f t="shared" si="9"/>
        <v>29664083.09</v>
      </c>
    </row>
    <row r="34" spans="1:9" x14ac:dyDescent="0.25">
      <c r="A34" s="64" t="s">
        <v>57</v>
      </c>
      <c r="B34" s="77">
        <v>0</v>
      </c>
      <c r="C34" s="77">
        <v>783645.14</v>
      </c>
      <c r="D34" s="77">
        <v>0</v>
      </c>
      <c r="E34" s="77">
        <v>0</v>
      </c>
      <c r="F34" s="77">
        <v>0</v>
      </c>
      <c r="G34" s="77">
        <f t="shared" si="10"/>
        <v>0</v>
      </c>
      <c r="H34" s="77">
        <f t="shared" si="10"/>
        <v>783645.14</v>
      </c>
      <c r="I34" s="63">
        <f t="shared" si="9"/>
        <v>783645.14</v>
      </c>
    </row>
    <row r="35" spans="1:9" x14ac:dyDescent="0.25">
      <c r="A35" s="64" t="s">
        <v>58</v>
      </c>
      <c r="B35" s="77">
        <v>0</v>
      </c>
      <c r="C35" s="77">
        <v>3400476.53</v>
      </c>
      <c r="D35" s="77">
        <v>0</v>
      </c>
      <c r="E35" s="77">
        <v>0</v>
      </c>
      <c r="F35" s="77">
        <v>0</v>
      </c>
      <c r="G35" s="77">
        <f t="shared" si="10"/>
        <v>0</v>
      </c>
      <c r="H35" s="77">
        <f t="shared" si="10"/>
        <v>3400476.53</v>
      </c>
      <c r="I35" s="63">
        <f t="shared" si="9"/>
        <v>3400476.53</v>
      </c>
    </row>
    <row r="36" spans="1:9" x14ac:dyDescent="0.25">
      <c r="A36" s="64" t="s">
        <v>59</v>
      </c>
      <c r="B36" s="77">
        <v>0</v>
      </c>
      <c r="C36" s="77">
        <v>1108143.75</v>
      </c>
      <c r="D36" s="77">
        <v>0</v>
      </c>
      <c r="E36" s="77">
        <v>0</v>
      </c>
      <c r="F36" s="77">
        <v>0</v>
      </c>
      <c r="G36" s="77">
        <f t="shared" si="10"/>
        <v>0</v>
      </c>
      <c r="H36" s="77">
        <f t="shared" si="10"/>
        <v>1108143.75</v>
      </c>
      <c r="I36" s="63">
        <f t="shared" si="9"/>
        <v>1108143.75</v>
      </c>
    </row>
    <row r="37" spans="1:9" x14ac:dyDescent="0.25">
      <c r="A37" s="64" t="s">
        <v>60</v>
      </c>
      <c r="B37" s="77">
        <v>0</v>
      </c>
      <c r="C37" s="77">
        <v>5577707.8600000003</v>
      </c>
      <c r="D37" s="77">
        <v>0</v>
      </c>
      <c r="E37" s="77">
        <v>0</v>
      </c>
      <c r="F37" s="77">
        <v>0</v>
      </c>
      <c r="G37" s="77">
        <f t="shared" si="10"/>
        <v>0</v>
      </c>
      <c r="H37" s="77">
        <f t="shared" si="10"/>
        <v>5577707.8600000003</v>
      </c>
      <c r="I37" s="63">
        <f t="shared" si="9"/>
        <v>5577707.8600000003</v>
      </c>
    </row>
    <row r="38" spans="1:9" x14ac:dyDescent="0.25">
      <c r="A38" s="64" t="s">
        <v>61</v>
      </c>
      <c r="B38" s="77">
        <v>0</v>
      </c>
      <c r="C38" s="77">
        <v>-33954428.899999999</v>
      </c>
      <c r="D38" s="77">
        <v>0</v>
      </c>
      <c r="E38" s="77">
        <v>0</v>
      </c>
      <c r="F38" s="77">
        <v>0</v>
      </c>
      <c r="G38" s="77">
        <f t="shared" si="10"/>
        <v>0</v>
      </c>
      <c r="H38" s="77">
        <f t="shared" si="10"/>
        <v>-33954428.899999999</v>
      </c>
      <c r="I38" s="63">
        <f t="shared" si="9"/>
        <v>-33954428.899999999</v>
      </c>
    </row>
    <row r="39" spans="1:9" x14ac:dyDescent="0.25">
      <c r="A39" s="64" t="s">
        <v>420</v>
      </c>
      <c r="B39" s="129">
        <v>0</v>
      </c>
      <c r="C39" s="129">
        <v>752335.43</v>
      </c>
      <c r="D39" s="129">
        <v>0</v>
      </c>
      <c r="E39" s="129">
        <v>0</v>
      </c>
      <c r="F39" s="129">
        <v>0</v>
      </c>
      <c r="G39" s="129">
        <f t="shared" si="10"/>
        <v>0</v>
      </c>
      <c r="H39" s="129">
        <f t="shared" si="10"/>
        <v>752335.43</v>
      </c>
      <c r="I39" s="61">
        <f t="shared" si="9"/>
        <v>752335.43</v>
      </c>
    </row>
    <row r="40" spans="1:9" x14ac:dyDescent="0.25">
      <c r="A40" s="64" t="s">
        <v>62</v>
      </c>
      <c r="B40" s="77">
        <f t="shared" ref="B40:F40" si="11">SUM(B27:B39)</f>
        <v>243899230.55000001</v>
      </c>
      <c r="C40" s="77">
        <f t="shared" si="11"/>
        <v>-22332120.189999998</v>
      </c>
      <c r="D40" s="77">
        <f t="shared" si="11"/>
        <v>0</v>
      </c>
      <c r="E40" s="77">
        <f t="shared" si="11"/>
        <v>0</v>
      </c>
      <c r="F40" s="77">
        <f t="shared" si="11"/>
        <v>0</v>
      </c>
      <c r="G40" s="77">
        <f t="shared" ref="G40:I40" si="12">SUM(G27:G39)</f>
        <v>243899230.55000001</v>
      </c>
      <c r="H40" s="77">
        <f t="shared" si="12"/>
        <v>-22332120.189999998</v>
      </c>
      <c r="I40" s="63">
        <f t="shared" si="12"/>
        <v>221567110.36000001</v>
      </c>
    </row>
    <row r="41" spans="1:9" x14ac:dyDescent="0.25">
      <c r="A41" s="60" t="s">
        <v>63</v>
      </c>
      <c r="B41" s="152">
        <f t="shared" ref="B41:F41" si="13">B18+B21+B25+B40</f>
        <v>2579697204.8500004</v>
      </c>
      <c r="C41" s="152">
        <f t="shared" si="13"/>
        <v>818392425.99000001</v>
      </c>
      <c r="D41" s="152">
        <f t="shared" si="13"/>
        <v>0</v>
      </c>
      <c r="E41" s="152">
        <f t="shared" si="13"/>
        <v>0</v>
      </c>
      <c r="F41" s="152">
        <f t="shared" si="13"/>
        <v>0</v>
      </c>
      <c r="G41" s="152">
        <f t="shared" ref="G41:I41" si="14">G18+G21+G25+G40</f>
        <v>2579697204.8500004</v>
      </c>
      <c r="H41" s="152">
        <f t="shared" si="14"/>
        <v>818392425.99000001</v>
      </c>
      <c r="I41" s="72">
        <f t="shared" si="14"/>
        <v>3398089630.8400002</v>
      </c>
    </row>
    <row r="42" spans="1:9" x14ac:dyDescent="0.25">
      <c r="A42" s="62"/>
      <c r="B42" s="150"/>
      <c r="C42" s="150"/>
      <c r="D42" s="150"/>
      <c r="E42" s="150"/>
      <c r="F42" s="150"/>
      <c r="G42" s="150"/>
      <c r="H42" s="150"/>
      <c r="I42" s="66"/>
    </row>
    <row r="43" spans="1:9" x14ac:dyDescent="0.25">
      <c r="A43" s="60" t="s">
        <v>64</v>
      </c>
      <c r="B43" s="150"/>
      <c r="C43" s="150"/>
      <c r="D43" s="150"/>
      <c r="E43" s="150"/>
      <c r="F43" s="150"/>
      <c r="G43" s="150"/>
      <c r="H43" s="150"/>
      <c r="I43" s="66"/>
    </row>
    <row r="44" spans="1:9" x14ac:dyDescent="0.25">
      <c r="A44" s="65" t="s">
        <v>65</v>
      </c>
      <c r="B44" s="150"/>
      <c r="C44" s="150"/>
      <c r="D44" s="150"/>
      <c r="E44" s="150"/>
      <c r="F44" s="150"/>
      <c r="G44" s="150"/>
      <c r="H44" s="150"/>
      <c r="I44" s="66"/>
    </row>
    <row r="45" spans="1:9" x14ac:dyDescent="0.25">
      <c r="A45" s="64" t="s">
        <v>66</v>
      </c>
      <c r="B45" s="77">
        <v>81314782.069999993</v>
      </c>
      <c r="C45" s="77">
        <v>0</v>
      </c>
      <c r="D45" s="77">
        <v>0</v>
      </c>
      <c r="E45" s="77">
        <v>0</v>
      </c>
      <c r="F45" s="77">
        <v>0</v>
      </c>
      <c r="G45" s="77">
        <f>B45+E45</f>
        <v>81314782.069999993</v>
      </c>
      <c r="H45" s="77">
        <f>C45+F45</f>
        <v>0</v>
      </c>
      <c r="I45" s="63">
        <f t="shared" ref="I45:I46" si="15">SUM(G45:H45)</f>
        <v>81314782.069999993</v>
      </c>
    </row>
    <row r="46" spans="1:9" x14ac:dyDescent="0.25">
      <c r="A46" s="64" t="s">
        <v>67</v>
      </c>
      <c r="B46" s="129">
        <v>165486382.06</v>
      </c>
      <c r="C46" s="129">
        <v>0</v>
      </c>
      <c r="D46" s="129">
        <v>0</v>
      </c>
      <c r="E46" s="129">
        <v>0</v>
      </c>
      <c r="F46" s="129">
        <v>0</v>
      </c>
      <c r="G46" s="129">
        <f>B46+E46</f>
        <v>165486382.06</v>
      </c>
      <c r="H46" s="129">
        <f>C46+F46</f>
        <v>0</v>
      </c>
      <c r="I46" s="61">
        <f t="shared" si="15"/>
        <v>165486382.06</v>
      </c>
    </row>
    <row r="47" spans="1:9" x14ac:dyDescent="0.25">
      <c r="A47" s="64" t="s">
        <v>68</v>
      </c>
      <c r="B47" s="77">
        <f t="shared" ref="B47:F47" si="16">SUM(B45:B46)</f>
        <v>246801164.13</v>
      </c>
      <c r="C47" s="77">
        <f t="shared" si="16"/>
        <v>0</v>
      </c>
      <c r="D47" s="77">
        <f t="shared" si="16"/>
        <v>0</v>
      </c>
      <c r="E47" s="77">
        <f t="shared" si="16"/>
        <v>0</v>
      </c>
      <c r="F47" s="77">
        <f t="shared" si="16"/>
        <v>0</v>
      </c>
      <c r="G47" s="77">
        <f t="shared" ref="G47:I47" si="17">SUM(G45:G46)</f>
        <v>246801164.13</v>
      </c>
      <c r="H47" s="77">
        <f t="shared" si="17"/>
        <v>0</v>
      </c>
      <c r="I47" s="63">
        <f t="shared" si="17"/>
        <v>246801164.13</v>
      </c>
    </row>
    <row r="48" spans="1:9" x14ac:dyDescent="0.25">
      <c r="A48" s="65" t="s">
        <v>69</v>
      </c>
      <c r="B48" s="150"/>
      <c r="C48" s="150"/>
      <c r="D48" s="150"/>
      <c r="E48" s="150"/>
      <c r="F48" s="150"/>
      <c r="G48" s="150"/>
      <c r="H48" s="150"/>
      <c r="I48" s="66"/>
    </row>
    <row r="49" spans="1:9" x14ac:dyDescent="0.25">
      <c r="A49" s="64" t="s">
        <v>70</v>
      </c>
      <c r="B49" s="77">
        <v>721427946.41999996</v>
      </c>
      <c r="C49" s="77">
        <v>0</v>
      </c>
      <c r="D49" s="77">
        <v>0</v>
      </c>
      <c r="E49" s="77">
        <v>0</v>
      </c>
      <c r="F49" s="77">
        <v>0</v>
      </c>
      <c r="G49" s="77">
        <f t="shared" ref="G49:H55" si="18">B49+E49</f>
        <v>721427946.41999996</v>
      </c>
      <c r="H49" s="77">
        <f t="shared" si="18"/>
        <v>0</v>
      </c>
      <c r="I49" s="77">
        <f t="shared" ref="I49:I55" si="19">SUM(G49:H49)</f>
        <v>721427946.41999996</v>
      </c>
    </row>
    <row r="50" spans="1:9" x14ac:dyDescent="0.25">
      <c r="A50" s="64" t="s">
        <v>71</v>
      </c>
      <c r="B50" s="77">
        <v>-3185691.12</v>
      </c>
      <c r="C50" s="77">
        <v>0</v>
      </c>
      <c r="D50" s="77">
        <v>0</v>
      </c>
      <c r="E50" s="77">
        <v>0</v>
      </c>
      <c r="F50" s="77">
        <v>0</v>
      </c>
      <c r="G50" s="77">
        <f t="shared" si="18"/>
        <v>-3185691.12</v>
      </c>
      <c r="H50" s="77">
        <f t="shared" si="18"/>
        <v>0</v>
      </c>
      <c r="I50" s="77">
        <f t="shared" si="19"/>
        <v>-3185691.12</v>
      </c>
    </row>
    <row r="51" spans="1:9" x14ac:dyDescent="0.25">
      <c r="A51" s="64" t="s">
        <v>72</v>
      </c>
      <c r="B51" s="77">
        <v>0</v>
      </c>
      <c r="C51" s="77">
        <v>440755246.01999998</v>
      </c>
      <c r="D51" s="77">
        <v>0</v>
      </c>
      <c r="E51" s="77">
        <v>0</v>
      </c>
      <c r="F51" s="77">
        <v>0</v>
      </c>
      <c r="G51" s="77">
        <f t="shared" si="18"/>
        <v>0</v>
      </c>
      <c r="H51" s="77">
        <f t="shared" si="18"/>
        <v>440755246.01999998</v>
      </c>
      <c r="I51" s="63">
        <f t="shared" si="19"/>
        <v>440755246.01999998</v>
      </c>
    </row>
    <row r="52" spans="1:9" x14ac:dyDescent="0.25">
      <c r="A52" s="64" t="s">
        <v>73</v>
      </c>
      <c r="B52" s="77">
        <v>0</v>
      </c>
      <c r="C52" s="77">
        <v>184026</v>
      </c>
      <c r="D52" s="77">
        <v>0</v>
      </c>
      <c r="E52" s="77">
        <v>0</v>
      </c>
      <c r="F52" s="77">
        <v>0</v>
      </c>
      <c r="G52" s="77">
        <f t="shared" si="18"/>
        <v>0</v>
      </c>
      <c r="H52" s="77">
        <f t="shared" si="18"/>
        <v>184026</v>
      </c>
      <c r="I52" s="63">
        <f t="shared" si="19"/>
        <v>184026</v>
      </c>
    </row>
    <row r="53" spans="1:9" x14ac:dyDescent="0.25">
      <c r="A53" s="64" t="s">
        <v>74</v>
      </c>
      <c r="B53" s="77">
        <v>0</v>
      </c>
      <c r="C53" s="77">
        <v>-178512547.33000001</v>
      </c>
      <c r="D53" s="77">
        <v>0</v>
      </c>
      <c r="E53" s="77">
        <v>0</v>
      </c>
      <c r="F53" s="77">
        <v>0</v>
      </c>
      <c r="G53" s="77">
        <f t="shared" si="18"/>
        <v>0</v>
      </c>
      <c r="H53" s="77">
        <f t="shared" si="18"/>
        <v>-178512547.33000001</v>
      </c>
      <c r="I53" s="63">
        <f t="shared" si="19"/>
        <v>-178512547.33000001</v>
      </c>
    </row>
    <row r="54" spans="1:9" x14ac:dyDescent="0.25">
      <c r="A54" s="64" t="s">
        <v>75</v>
      </c>
      <c r="B54" s="77">
        <v>0</v>
      </c>
      <c r="C54" s="77">
        <v>52127944.060000002</v>
      </c>
      <c r="D54" s="77">
        <v>0</v>
      </c>
      <c r="E54" s="77">
        <v>0</v>
      </c>
      <c r="F54" s="77">
        <v>0</v>
      </c>
      <c r="G54" s="77">
        <f t="shared" si="18"/>
        <v>0</v>
      </c>
      <c r="H54" s="77">
        <f t="shared" si="18"/>
        <v>52127944.060000002</v>
      </c>
      <c r="I54" s="63">
        <f t="shared" si="19"/>
        <v>52127944.060000002</v>
      </c>
    </row>
    <row r="55" spans="1:9" x14ac:dyDescent="0.25">
      <c r="A55" s="64" t="s">
        <v>76</v>
      </c>
      <c r="B55" s="129">
        <v>0</v>
      </c>
      <c r="C55" s="129">
        <v>-58839553.600000001</v>
      </c>
      <c r="D55" s="129">
        <v>0</v>
      </c>
      <c r="E55" s="129">
        <v>0</v>
      </c>
      <c r="F55" s="129">
        <v>0</v>
      </c>
      <c r="G55" s="129">
        <f t="shared" si="18"/>
        <v>0</v>
      </c>
      <c r="H55" s="129">
        <f t="shared" si="18"/>
        <v>-58839553.600000001</v>
      </c>
      <c r="I55" s="61">
        <f t="shared" si="19"/>
        <v>-58839553.600000001</v>
      </c>
    </row>
    <row r="56" spans="1:9" x14ac:dyDescent="0.25">
      <c r="A56" s="64" t="s">
        <v>77</v>
      </c>
      <c r="B56" s="77">
        <f t="shared" ref="B56:F56" si="20">SUM(B49:B55)</f>
        <v>718242255.29999995</v>
      </c>
      <c r="C56" s="77">
        <f t="shared" si="20"/>
        <v>255715115.15000001</v>
      </c>
      <c r="D56" s="77">
        <f t="shared" si="20"/>
        <v>0</v>
      </c>
      <c r="E56" s="77">
        <f t="shared" si="20"/>
        <v>0</v>
      </c>
      <c r="F56" s="77">
        <f t="shared" si="20"/>
        <v>0</v>
      </c>
      <c r="G56" s="77">
        <f>SUM(G49:G55)</f>
        <v>718242255.29999995</v>
      </c>
      <c r="H56" s="77">
        <f t="shared" ref="H56:I56" si="21">SUM(H49:H55)</f>
        <v>255715115.15000001</v>
      </c>
      <c r="I56" s="63">
        <f t="shared" si="21"/>
        <v>973957370.44999993</v>
      </c>
    </row>
    <row r="57" spans="1:9" x14ac:dyDescent="0.25">
      <c r="A57" s="65" t="s">
        <v>78</v>
      </c>
      <c r="B57" s="150"/>
      <c r="C57" s="150"/>
      <c r="D57" s="150"/>
      <c r="E57" s="150"/>
      <c r="F57" s="150"/>
      <c r="G57" s="150"/>
      <c r="H57" s="150"/>
      <c r="I57" s="66"/>
    </row>
    <row r="58" spans="1:9" x14ac:dyDescent="0.25">
      <c r="A58" s="64" t="s">
        <v>79</v>
      </c>
      <c r="B58" s="129">
        <v>118956960.03</v>
      </c>
      <c r="C58" s="129">
        <v>0</v>
      </c>
      <c r="D58" s="129">
        <v>0</v>
      </c>
      <c r="E58" s="129">
        <v>0</v>
      </c>
      <c r="F58" s="129">
        <v>0</v>
      </c>
      <c r="G58" s="129">
        <f>B58+E58</f>
        <v>118956960.03</v>
      </c>
      <c r="H58" s="129">
        <f>C58+F58</f>
        <v>0</v>
      </c>
      <c r="I58" s="61">
        <f t="shared" ref="I58" si="22">SUM(G58:H58)</f>
        <v>118956960.03</v>
      </c>
    </row>
    <row r="59" spans="1:9" x14ac:dyDescent="0.25">
      <c r="A59" s="64" t="s">
        <v>80</v>
      </c>
      <c r="B59" s="77">
        <f t="shared" ref="B59:F59" si="23">SUM(B58)</f>
        <v>118956960.03</v>
      </c>
      <c r="C59" s="77">
        <f t="shared" si="23"/>
        <v>0</v>
      </c>
      <c r="D59" s="77">
        <f t="shared" si="23"/>
        <v>0</v>
      </c>
      <c r="E59" s="77">
        <f t="shared" si="23"/>
        <v>0</v>
      </c>
      <c r="F59" s="77">
        <f t="shared" si="23"/>
        <v>0</v>
      </c>
      <c r="G59" s="77">
        <f t="shared" ref="G59:I59" si="24">SUM(G58)</f>
        <v>118956960.03</v>
      </c>
      <c r="H59" s="77">
        <f t="shared" si="24"/>
        <v>0</v>
      </c>
      <c r="I59" s="63">
        <f t="shared" si="24"/>
        <v>118956960.03</v>
      </c>
    </row>
    <row r="60" spans="1:9" x14ac:dyDescent="0.25">
      <c r="A60" s="65" t="s">
        <v>81</v>
      </c>
      <c r="B60" s="150"/>
      <c r="C60" s="150"/>
      <c r="D60" s="150"/>
      <c r="E60" s="150"/>
      <c r="F60" s="150"/>
      <c r="G60" s="150"/>
      <c r="H60" s="150"/>
      <c r="I60" s="66"/>
    </row>
    <row r="61" spans="1:9" x14ac:dyDescent="0.25">
      <c r="A61" s="64" t="s">
        <v>82</v>
      </c>
      <c r="B61" s="129">
        <v>-78553478.760000005</v>
      </c>
      <c r="C61" s="129">
        <v>0</v>
      </c>
      <c r="D61" s="129">
        <v>0</v>
      </c>
      <c r="E61" s="129">
        <v>0</v>
      </c>
      <c r="F61" s="129">
        <v>0</v>
      </c>
      <c r="G61" s="129">
        <f>B61+E61</f>
        <v>-78553478.760000005</v>
      </c>
      <c r="H61" s="129">
        <f>C61+F61</f>
        <v>0</v>
      </c>
      <c r="I61" s="61">
        <f t="shared" ref="I61" si="25">SUM(G61:H61)</f>
        <v>-78553478.760000005</v>
      </c>
    </row>
    <row r="62" spans="1:9" x14ac:dyDescent="0.25">
      <c r="A62" s="64" t="s">
        <v>83</v>
      </c>
      <c r="B62" s="77">
        <f t="shared" ref="B62:F62" si="26">SUM(B61)</f>
        <v>-78553478.760000005</v>
      </c>
      <c r="C62" s="77">
        <f t="shared" si="26"/>
        <v>0</v>
      </c>
      <c r="D62" s="77">
        <f t="shared" si="26"/>
        <v>0</v>
      </c>
      <c r="E62" s="77">
        <f t="shared" si="26"/>
        <v>0</v>
      </c>
      <c r="F62" s="77">
        <f t="shared" si="26"/>
        <v>0</v>
      </c>
      <c r="G62" s="77">
        <f t="shared" ref="G62:I62" si="27">SUM(G61)</f>
        <v>-78553478.760000005</v>
      </c>
      <c r="H62" s="77">
        <f t="shared" si="27"/>
        <v>0</v>
      </c>
      <c r="I62" s="63">
        <f t="shared" si="27"/>
        <v>-78553478.760000005</v>
      </c>
    </row>
    <row r="63" spans="1:9" x14ac:dyDescent="0.25">
      <c r="A63" s="60" t="s">
        <v>84</v>
      </c>
      <c r="B63" s="153">
        <f t="shared" ref="B63:F63" si="28">B47+B56+B59+B62</f>
        <v>1005446900.7</v>
      </c>
      <c r="C63" s="153">
        <f t="shared" si="28"/>
        <v>255715115.15000001</v>
      </c>
      <c r="D63" s="153">
        <f t="shared" si="28"/>
        <v>0</v>
      </c>
      <c r="E63" s="153">
        <f t="shared" si="28"/>
        <v>0</v>
      </c>
      <c r="F63" s="153">
        <f t="shared" si="28"/>
        <v>0</v>
      </c>
      <c r="G63" s="153">
        <f t="shared" ref="G63:I63" si="29">G47+G56+G59+G62</f>
        <v>1005446900.7</v>
      </c>
      <c r="H63" s="153">
        <f t="shared" si="29"/>
        <v>255715115.15000001</v>
      </c>
      <c r="I63" s="71">
        <f t="shared" si="29"/>
        <v>1261162015.8499999</v>
      </c>
    </row>
    <row r="64" spans="1:9" x14ac:dyDescent="0.25">
      <c r="A64" s="62"/>
      <c r="B64" s="129"/>
      <c r="C64" s="129"/>
      <c r="D64" s="129"/>
      <c r="E64" s="129"/>
      <c r="F64" s="129"/>
      <c r="G64" s="129"/>
      <c r="H64" s="129"/>
      <c r="I64" s="61"/>
    </row>
    <row r="65" spans="1:9" ht="15.75" thickBot="1" x14ac:dyDescent="0.3">
      <c r="A65" s="60" t="s">
        <v>85</v>
      </c>
      <c r="B65" s="154">
        <f t="shared" ref="B65:F65" si="30">B41-B63</f>
        <v>1574250304.1500003</v>
      </c>
      <c r="C65" s="154">
        <f t="shared" si="30"/>
        <v>562677310.84000003</v>
      </c>
      <c r="D65" s="154">
        <f t="shared" si="30"/>
        <v>0</v>
      </c>
      <c r="E65" s="154">
        <f t="shared" si="30"/>
        <v>0</v>
      </c>
      <c r="F65" s="154">
        <f t="shared" si="30"/>
        <v>0</v>
      </c>
      <c r="G65" s="154">
        <f t="shared" ref="G65:I65" si="31">G41-G63</f>
        <v>1574250304.1500003</v>
      </c>
      <c r="H65" s="154">
        <f t="shared" si="31"/>
        <v>562677310.84000003</v>
      </c>
      <c r="I65" s="59">
        <f t="shared" si="31"/>
        <v>2136927614.9900002</v>
      </c>
    </row>
    <row r="66" spans="1:9" ht="15.75" thickTop="1" x14ac:dyDescent="0.25">
      <c r="A66" s="62"/>
      <c r="B66" s="150"/>
      <c r="C66" s="150"/>
      <c r="D66" s="150"/>
      <c r="E66" s="150"/>
      <c r="F66" s="150"/>
      <c r="G66" s="150"/>
      <c r="H66" s="150"/>
      <c r="I66" s="66"/>
    </row>
    <row r="67" spans="1:9" x14ac:dyDescent="0.25">
      <c r="A67" s="60" t="s">
        <v>86</v>
      </c>
      <c r="B67" s="150"/>
      <c r="C67" s="150"/>
      <c r="D67" s="150"/>
      <c r="E67" s="150"/>
      <c r="F67" s="150"/>
      <c r="G67" s="150"/>
      <c r="H67" s="150"/>
      <c r="I67" s="66"/>
    </row>
    <row r="68" spans="1:9" x14ac:dyDescent="0.25">
      <c r="A68" s="64" t="s">
        <v>87</v>
      </c>
      <c r="B68" s="150"/>
      <c r="C68" s="150"/>
      <c r="D68" s="150"/>
      <c r="E68" s="150"/>
      <c r="F68" s="150"/>
      <c r="G68" s="150"/>
      <c r="H68" s="150"/>
      <c r="I68" s="66"/>
    </row>
    <row r="69" spans="1:9" x14ac:dyDescent="0.25">
      <c r="A69" s="65" t="s">
        <v>88</v>
      </c>
      <c r="B69" s="150"/>
      <c r="C69" s="150"/>
      <c r="D69" s="150"/>
      <c r="E69" s="150"/>
      <c r="F69" s="150"/>
      <c r="G69" s="150"/>
      <c r="H69" s="150"/>
      <c r="I69" s="66"/>
    </row>
    <row r="70" spans="1:9" x14ac:dyDescent="0.25">
      <c r="A70" s="64" t="s">
        <v>89</v>
      </c>
      <c r="B70" s="77">
        <v>1467376.73</v>
      </c>
      <c r="C70" s="77">
        <v>0</v>
      </c>
      <c r="D70" s="77">
        <v>0</v>
      </c>
      <c r="E70" s="77">
        <v>0</v>
      </c>
      <c r="F70" s="77">
        <v>0</v>
      </c>
      <c r="G70" s="77">
        <f t="shared" ref="G70:H133" si="32">B70+E70</f>
        <v>1467376.73</v>
      </c>
      <c r="H70" s="77">
        <f t="shared" si="32"/>
        <v>0</v>
      </c>
      <c r="I70" s="63">
        <f t="shared" ref="I70:I133" si="33">SUM(G70:H70)</f>
        <v>1467376.73</v>
      </c>
    </row>
    <row r="71" spans="1:9" x14ac:dyDescent="0.25">
      <c r="A71" s="64" t="s">
        <v>90</v>
      </c>
      <c r="B71" s="77">
        <v>9463702.75</v>
      </c>
      <c r="C71" s="77">
        <v>0</v>
      </c>
      <c r="D71" s="77">
        <v>0</v>
      </c>
      <c r="E71" s="77">
        <v>0</v>
      </c>
      <c r="F71" s="77">
        <v>0</v>
      </c>
      <c r="G71" s="77">
        <f t="shared" si="32"/>
        <v>9463702.75</v>
      </c>
      <c r="H71" s="77">
        <f t="shared" si="32"/>
        <v>0</v>
      </c>
      <c r="I71" s="63">
        <f t="shared" si="33"/>
        <v>9463702.75</v>
      </c>
    </row>
    <row r="72" spans="1:9" x14ac:dyDescent="0.25">
      <c r="A72" s="64" t="s">
        <v>91</v>
      </c>
      <c r="B72" s="77">
        <v>1781690.81</v>
      </c>
      <c r="C72" s="77">
        <v>0</v>
      </c>
      <c r="D72" s="77">
        <v>0</v>
      </c>
      <c r="E72" s="77">
        <v>0</v>
      </c>
      <c r="F72" s="77">
        <v>0</v>
      </c>
      <c r="G72" s="77">
        <f t="shared" si="32"/>
        <v>1781690.81</v>
      </c>
      <c r="H72" s="77">
        <f t="shared" si="32"/>
        <v>0</v>
      </c>
      <c r="I72" s="63">
        <f t="shared" si="33"/>
        <v>1781690.81</v>
      </c>
    </row>
    <row r="73" spans="1:9" x14ac:dyDescent="0.25">
      <c r="A73" s="64" t="s">
        <v>92</v>
      </c>
      <c r="B73" s="77">
        <v>11059406.619999999</v>
      </c>
      <c r="C73" s="77">
        <v>0</v>
      </c>
      <c r="D73" s="77">
        <v>0</v>
      </c>
      <c r="E73" s="77">
        <v>0</v>
      </c>
      <c r="F73" s="77">
        <v>0</v>
      </c>
      <c r="G73" s="77">
        <f t="shared" si="32"/>
        <v>11059406.619999999</v>
      </c>
      <c r="H73" s="77">
        <f t="shared" si="32"/>
        <v>0</v>
      </c>
      <c r="I73" s="63">
        <f t="shared" si="33"/>
        <v>11059406.619999999</v>
      </c>
    </row>
    <row r="74" spans="1:9" x14ac:dyDescent="0.25">
      <c r="A74" s="64" t="s">
        <v>93</v>
      </c>
      <c r="B74" s="77">
        <v>67666.2</v>
      </c>
      <c r="C74" s="77">
        <v>0</v>
      </c>
      <c r="D74" s="77">
        <v>0</v>
      </c>
      <c r="E74" s="77">
        <v>0</v>
      </c>
      <c r="F74" s="77">
        <v>0</v>
      </c>
      <c r="G74" s="77">
        <f t="shared" si="32"/>
        <v>67666.2</v>
      </c>
      <c r="H74" s="77">
        <f t="shared" si="32"/>
        <v>0</v>
      </c>
      <c r="I74" s="63">
        <f t="shared" si="33"/>
        <v>67666.2</v>
      </c>
    </row>
    <row r="75" spans="1:9" x14ac:dyDescent="0.25">
      <c r="A75" s="64" t="s">
        <v>94</v>
      </c>
      <c r="B75" s="77">
        <v>1823863.57</v>
      </c>
      <c r="C75" s="77">
        <v>0</v>
      </c>
      <c r="D75" s="77">
        <v>0</v>
      </c>
      <c r="E75" s="77">
        <v>0</v>
      </c>
      <c r="F75" s="77">
        <v>0</v>
      </c>
      <c r="G75" s="77">
        <f t="shared" si="32"/>
        <v>1823863.57</v>
      </c>
      <c r="H75" s="77">
        <f t="shared" si="32"/>
        <v>0</v>
      </c>
      <c r="I75" s="63">
        <f t="shared" si="33"/>
        <v>1823863.57</v>
      </c>
    </row>
    <row r="76" spans="1:9" x14ac:dyDescent="0.25">
      <c r="A76" s="64" t="s">
        <v>95</v>
      </c>
      <c r="B76" s="77">
        <v>1706924.79</v>
      </c>
      <c r="C76" s="77">
        <v>0</v>
      </c>
      <c r="D76" s="77">
        <v>0</v>
      </c>
      <c r="E76" s="77">
        <v>0</v>
      </c>
      <c r="F76" s="77">
        <v>0</v>
      </c>
      <c r="G76" s="77">
        <f t="shared" si="32"/>
        <v>1706924.79</v>
      </c>
      <c r="H76" s="77">
        <f t="shared" si="32"/>
        <v>0</v>
      </c>
      <c r="I76" s="63">
        <f t="shared" si="33"/>
        <v>1706924.79</v>
      </c>
    </row>
    <row r="77" spans="1:9" x14ac:dyDescent="0.25">
      <c r="A77" s="64" t="s">
        <v>96</v>
      </c>
      <c r="B77" s="77">
        <v>14563108.77</v>
      </c>
      <c r="C77" s="77">
        <v>0</v>
      </c>
      <c r="D77" s="77">
        <v>0</v>
      </c>
      <c r="E77" s="77">
        <v>0</v>
      </c>
      <c r="F77" s="77">
        <v>0</v>
      </c>
      <c r="G77" s="77">
        <f t="shared" si="32"/>
        <v>14563108.77</v>
      </c>
      <c r="H77" s="77">
        <f t="shared" si="32"/>
        <v>0</v>
      </c>
      <c r="I77" s="63">
        <f t="shared" si="33"/>
        <v>14563108.77</v>
      </c>
    </row>
    <row r="78" spans="1:9" x14ac:dyDescent="0.25">
      <c r="A78" s="64" t="s">
        <v>97</v>
      </c>
      <c r="B78" s="77">
        <v>7730253.0999999996</v>
      </c>
      <c r="C78" s="77">
        <v>0</v>
      </c>
      <c r="D78" s="77">
        <v>0</v>
      </c>
      <c r="E78" s="77">
        <v>0</v>
      </c>
      <c r="F78" s="77">
        <v>0</v>
      </c>
      <c r="G78" s="77">
        <f t="shared" si="32"/>
        <v>7730253.0999999996</v>
      </c>
      <c r="H78" s="77">
        <f t="shared" si="32"/>
        <v>0</v>
      </c>
      <c r="I78" s="63">
        <f t="shared" si="33"/>
        <v>7730253.0999999996</v>
      </c>
    </row>
    <row r="79" spans="1:9" x14ac:dyDescent="0.25">
      <c r="A79" s="64" t="s">
        <v>98</v>
      </c>
      <c r="B79" s="77">
        <v>3980382.43</v>
      </c>
      <c r="C79" s="77">
        <v>0</v>
      </c>
      <c r="D79" s="77">
        <v>0</v>
      </c>
      <c r="E79" s="77">
        <v>0</v>
      </c>
      <c r="F79" s="77">
        <v>0</v>
      </c>
      <c r="G79" s="77">
        <f t="shared" si="32"/>
        <v>3980382.43</v>
      </c>
      <c r="H79" s="77">
        <f t="shared" si="32"/>
        <v>0</v>
      </c>
      <c r="I79" s="63">
        <f t="shared" si="33"/>
        <v>3980382.43</v>
      </c>
    </row>
    <row r="80" spans="1:9" x14ac:dyDescent="0.25">
      <c r="A80" s="64" t="s">
        <v>99</v>
      </c>
      <c r="B80" s="77">
        <v>2125894.27</v>
      </c>
      <c r="C80" s="77">
        <v>0</v>
      </c>
      <c r="D80" s="77">
        <v>0</v>
      </c>
      <c r="E80" s="77">
        <v>0</v>
      </c>
      <c r="F80" s="77">
        <v>0</v>
      </c>
      <c r="G80" s="77">
        <f t="shared" si="32"/>
        <v>2125894.27</v>
      </c>
      <c r="H80" s="77">
        <f t="shared" si="32"/>
        <v>0</v>
      </c>
      <c r="I80" s="63">
        <f t="shared" si="33"/>
        <v>2125894.27</v>
      </c>
    </row>
    <row r="81" spans="1:9" x14ac:dyDescent="0.25">
      <c r="A81" s="64" t="s">
        <v>100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32"/>
        <v>0</v>
      </c>
      <c r="H81" s="77">
        <f t="shared" si="32"/>
        <v>0</v>
      </c>
      <c r="I81" s="63">
        <f t="shared" si="33"/>
        <v>0</v>
      </c>
    </row>
    <row r="82" spans="1:9" x14ac:dyDescent="0.25">
      <c r="A82" s="64" t="s">
        <v>101</v>
      </c>
      <c r="B82" s="77">
        <v>3461885.8</v>
      </c>
      <c r="C82" s="77">
        <v>0</v>
      </c>
      <c r="D82" s="77">
        <v>0</v>
      </c>
      <c r="E82" s="77">
        <v>0</v>
      </c>
      <c r="F82" s="77">
        <v>0</v>
      </c>
      <c r="G82" s="77">
        <f t="shared" si="32"/>
        <v>3461885.8</v>
      </c>
      <c r="H82" s="77">
        <f t="shared" si="32"/>
        <v>0</v>
      </c>
      <c r="I82" s="63">
        <f t="shared" si="33"/>
        <v>3461885.8</v>
      </c>
    </row>
    <row r="83" spans="1:9" x14ac:dyDescent="0.25">
      <c r="A83" s="64" t="s">
        <v>102</v>
      </c>
      <c r="B83" s="77">
        <v>234271.3</v>
      </c>
      <c r="C83" s="77">
        <v>0</v>
      </c>
      <c r="D83" s="77">
        <v>0</v>
      </c>
      <c r="E83" s="77">
        <v>0</v>
      </c>
      <c r="F83" s="77">
        <v>0</v>
      </c>
      <c r="G83" s="77">
        <f t="shared" si="32"/>
        <v>234271.3</v>
      </c>
      <c r="H83" s="77">
        <f t="shared" si="32"/>
        <v>0</v>
      </c>
      <c r="I83" s="63">
        <f t="shared" si="33"/>
        <v>234271.3</v>
      </c>
    </row>
    <row r="84" spans="1:9" x14ac:dyDescent="0.25">
      <c r="A84" s="64" t="s">
        <v>103</v>
      </c>
      <c r="B84" s="77">
        <v>2575438.4700000002</v>
      </c>
      <c r="C84" s="77">
        <v>0</v>
      </c>
      <c r="D84" s="77">
        <v>0</v>
      </c>
      <c r="E84" s="77">
        <v>0</v>
      </c>
      <c r="F84" s="77">
        <v>0</v>
      </c>
      <c r="G84" s="77">
        <f t="shared" si="32"/>
        <v>2575438.4700000002</v>
      </c>
      <c r="H84" s="77">
        <f t="shared" si="32"/>
        <v>0</v>
      </c>
      <c r="I84" s="63">
        <f t="shared" si="33"/>
        <v>2575438.4700000002</v>
      </c>
    </row>
    <row r="85" spans="1:9" x14ac:dyDescent="0.25">
      <c r="A85" s="64" t="s">
        <v>104</v>
      </c>
      <c r="B85" s="77">
        <v>0</v>
      </c>
      <c r="C85" s="77">
        <v>0</v>
      </c>
      <c r="D85" s="77">
        <v>0</v>
      </c>
      <c r="E85" s="77">
        <v>0</v>
      </c>
      <c r="F85" s="77">
        <v>0</v>
      </c>
      <c r="G85" s="77">
        <f t="shared" si="32"/>
        <v>0</v>
      </c>
      <c r="H85" s="77">
        <f t="shared" si="32"/>
        <v>0</v>
      </c>
      <c r="I85" s="63">
        <f t="shared" si="33"/>
        <v>0</v>
      </c>
    </row>
    <row r="86" spans="1:9" x14ac:dyDescent="0.25">
      <c r="A86" s="64" t="s">
        <v>105</v>
      </c>
      <c r="B86" s="77">
        <v>240070.91</v>
      </c>
      <c r="C86" s="77">
        <v>0</v>
      </c>
      <c r="D86" s="77">
        <v>0</v>
      </c>
      <c r="E86" s="77">
        <v>0</v>
      </c>
      <c r="F86" s="77">
        <v>0</v>
      </c>
      <c r="G86" s="77">
        <f t="shared" si="32"/>
        <v>240070.91</v>
      </c>
      <c r="H86" s="77">
        <f t="shared" si="32"/>
        <v>0</v>
      </c>
      <c r="I86" s="63">
        <f t="shared" si="33"/>
        <v>240070.91</v>
      </c>
    </row>
    <row r="87" spans="1:9" x14ac:dyDescent="0.25">
      <c r="A87" s="64" t="s">
        <v>106</v>
      </c>
      <c r="B87" s="77">
        <v>334396.68</v>
      </c>
      <c r="C87" s="77">
        <v>0</v>
      </c>
      <c r="D87" s="77">
        <v>0</v>
      </c>
      <c r="E87" s="77">
        <v>0</v>
      </c>
      <c r="F87" s="77">
        <v>0</v>
      </c>
      <c r="G87" s="77">
        <f t="shared" si="32"/>
        <v>334396.68</v>
      </c>
      <c r="H87" s="77">
        <f t="shared" si="32"/>
        <v>0</v>
      </c>
      <c r="I87" s="63">
        <f t="shared" si="33"/>
        <v>334396.68</v>
      </c>
    </row>
    <row r="88" spans="1:9" x14ac:dyDescent="0.25">
      <c r="A88" s="64" t="s">
        <v>107</v>
      </c>
      <c r="B88" s="77">
        <v>420359.89</v>
      </c>
      <c r="C88" s="77">
        <v>0</v>
      </c>
      <c r="D88" s="77">
        <v>0</v>
      </c>
      <c r="E88" s="77">
        <v>0</v>
      </c>
      <c r="F88" s="77">
        <v>0</v>
      </c>
      <c r="G88" s="77">
        <f t="shared" si="32"/>
        <v>420359.89</v>
      </c>
      <c r="H88" s="77">
        <f t="shared" si="32"/>
        <v>0</v>
      </c>
      <c r="I88" s="63">
        <f t="shared" si="33"/>
        <v>420359.89</v>
      </c>
    </row>
    <row r="89" spans="1:9" x14ac:dyDescent="0.25">
      <c r="A89" s="64" t="s">
        <v>108</v>
      </c>
      <c r="B89" s="77">
        <v>1162382.3</v>
      </c>
      <c r="C89" s="77">
        <v>0</v>
      </c>
      <c r="D89" s="77">
        <v>0</v>
      </c>
      <c r="E89" s="77">
        <v>0</v>
      </c>
      <c r="F89" s="77">
        <v>0</v>
      </c>
      <c r="G89" s="77">
        <f t="shared" si="32"/>
        <v>1162382.3</v>
      </c>
      <c r="H89" s="77">
        <f t="shared" si="32"/>
        <v>0</v>
      </c>
      <c r="I89" s="63">
        <f t="shared" si="33"/>
        <v>1162382.3</v>
      </c>
    </row>
    <row r="90" spans="1:9" x14ac:dyDescent="0.25">
      <c r="A90" s="64" t="s">
        <v>109</v>
      </c>
      <c r="B90" s="77">
        <v>3711496.72</v>
      </c>
      <c r="C90" s="77">
        <v>0</v>
      </c>
      <c r="D90" s="77">
        <v>0</v>
      </c>
      <c r="E90" s="77">
        <v>0</v>
      </c>
      <c r="F90" s="77">
        <v>0</v>
      </c>
      <c r="G90" s="77">
        <f t="shared" si="32"/>
        <v>3711496.72</v>
      </c>
      <c r="H90" s="77">
        <f t="shared" si="32"/>
        <v>0</v>
      </c>
      <c r="I90" s="63">
        <f t="shared" si="33"/>
        <v>3711496.72</v>
      </c>
    </row>
    <row r="91" spans="1:9" x14ac:dyDescent="0.25">
      <c r="A91" s="64" t="s">
        <v>110</v>
      </c>
      <c r="B91" s="77">
        <v>3496944.5</v>
      </c>
      <c r="C91" s="77">
        <v>0</v>
      </c>
      <c r="D91" s="77">
        <v>0</v>
      </c>
      <c r="E91" s="77">
        <v>0</v>
      </c>
      <c r="F91" s="77">
        <v>0</v>
      </c>
      <c r="G91" s="77">
        <f t="shared" si="32"/>
        <v>3496944.5</v>
      </c>
      <c r="H91" s="77">
        <f t="shared" si="32"/>
        <v>0</v>
      </c>
      <c r="I91" s="63">
        <f t="shared" si="33"/>
        <v>3496944.5</v>
      </c>
    </row>
    <row r="92" spans="1:9" x14ac:dyDescent="0.25">
      <c r="A92" s="64" t="s">
        <v>111</v>
      </c>
      <c r="B92" s="77">
        <v>11281750.67</v>
      </c>
      <c r="C92" s="77">
        <v>0</v>
      </c>
      <c r="D92" s="77">
        <v>0</v>
      </c>
      <c r="E92" s="77">
        <v>0</v>
      </c>
      <c r="F92" s="77">
        <v>0</v>
      </c>
      <c r="G92" s="77">
        <f t="shared" si="32"/>
        <v>11281750.67</v>
      </c>
      <c r="H92" s="77">
        <f t="shared" si="32"/>
        <v>0</v>
      </c>
      <c r="I92" s="63">
        <f t="shared" si="33"/>
        <v>11281750.67</v>
      </c>
    </row>
    <row r="93" spans="1:9" x14ac:dyDescent="0.25">
      <c r="A93" s="64" t="s">
        <v>112</v>
      </c>
      <c r="B93" s="77">
        <v>4929377.8600000003</v>
      </c>
      <c r="C93" s="77">
        <v>0</v>
      </c>
      <c r="D93" s="77">
        <v>0</v>
      </c>
      <c r="E93" s="77">
        <v>0</v>
      </c>
      <c r="F93" s="77">
        <v>0</v>
      </c>
      <c r="G93" s="77">
        <f t="shared" si="32"/>
        <v>4929377.8600000003</v>
      </c>
      <c r="H93" s="77">
        <f t="shared" si="32"/>
        <v>0</v>
      </c>
      <c r="I93" s="63">
        <f t="shared" si="33"/>
        <v>4929377.8600000003</v>
      </c>
    </row>
    <row r="94" spans="1:9" x14ac:dyDescent="0.25">
      <c r="A94" s="64" t="s">
        <v>113</v>
      </c>
      <c r="B94" s="77">
        <v>6108378.1200000001</v>
      </c>
      <c r="C94" s="77">
        <v>0</v>
      </c>
      <c r="D94" s="77">
        <v>0</v>
      </c>
      <c r="E94" s="77">
        <v>0</v>
      </c>
      <c r="F94" s="77">
        <v>0</v>
      </c>
      <c r="G94" s="77">
        <f t="shared" si="32"/>
        <v>6108378.1200000001</v>
      </c>
      <c r="H94" s="77">
        <f t="shared" si="32"/>
        <v>0</v>
      </c>
      <c r="I94" s="63">
        <f t="shared" si="33"/>
        <v>6108378.1200000001</v>
      </c>
    </row>
    <row r="95" spans="1:9" x14ac:dyDescent="0.25">
      <c r="A95" s="64" t="s">
        <v>114</v>
      </c>
      <c r="B95" s="77">
        <v>584066.89</v>
      </c>
      <c r="C95" s="77">
        <v>0</v>
      </c>
      <c r="D95" s="77">
        <v>0</v>
      </c>
      <c r="E95" s="77">
        <v>0</v>
      </c>
      <c r="F95" s="77">
        <v>0</v>
      </c>
      <c r="G95" s="77">
        <f t="shared" si="32"/>
        <v>584066.89</v>
      </c>
      <c r="H95" s="77">
        <f t="shared" si="32"/>
        <v>0</v>
      </c>
      <c r="I95" s="63">
        <f t="shared" si="33"/>
        <v>584066.89</v>
      </c>
    </row>
    <row r="96" spans="1:9" x14ac:dyDescent="0.25">
      <c r="A96" s="64" t="s">
        <v>115</v>
      </c>
      <c r="B96" s="77">
        <v>779882.92</v>
      </c>
      <c r="C96" s="77">
        <v>0</v>
      </c>
      <c r="D96" s="77">
        <v>0</v>
      </c>
      <c r="E96" s="77">
        <v>0</v>
      </c>
      <c r="F96" s="77">
        <v>0</v>
      </c>
      <c r="G96" s="77">
        <f t="shared" si="32"/>
        <v>779882.92</v>
      </c>
      <c r="H96" s="77">
        <f t="shared" si="32"/>
        <v>0</v>
      </c>
      <c r="I96" s="63">
        <f t="shared" si="33"/>
        <v>779882.92</v>
      </c>
    </row>
    <row r="97" spans="1:9" x14ac:dyDescent="0.25">
      <c r="A97" s="64" t="s">
        <v>116</v>
      </c>
      <c r="B97" s="77">
        <v>31115399.629999999</v>
      </c>
      <c r="C97" s="77">
        <v>0</v>
      </c>
      <c r="D97" s="77">
        <v>0</v>
      </c>
      <c r="E97" s="77">
        <v>0</v>
      </c>
      <c r="F97" s="77">
        <v>0</v>
      </c>
      <c r="G97" s="77">
        <f t="shared" si="32"/>
        <v>31115399.629999999</v>
      </c>
      <c r="H97" s="77">
        <f t="shared" si="32"/>
        <v>0</v>
      </c>
      <c r="I97" s="63">
        <f t="shared" si="33"/>
        <v>31115399.629999999</v>
      </c>
    </row>
    <row r="98" spans="1:9" x14ac:dyDescent="0.25">
      <c r="A98" s="64" t="s">
        <v>117</v>
      </c>
      <c r="B98" s="77">
        <v>848983.35</v>
      </c>
      <c r="C98" s="77">
        <v>0</v>
      </c>
      <c r="D98" s="77">
        <v>0</v>
      </c>
      <c r="E98" s="77">
        <v>0</v>
      </c>
      <c r="F98" s="77">
        <v>0</v>
      </c>
      <c r="G98" s="77">
        <f t="shared" si="32"/>
        <v>848983.35</v>
      </c>
      <c r="H98" s="77">
        <f t="shared" si="32"/>
        <v>0</v>
      </c>
      <c r="I98" s="63">
        <f t="shared" si="33"/>
        <v>848983.35</v>
      </c>
    </row>
    <row r="99" spans="1:9" x14ac:dyDescent="0.25">
      <c r="A99" s="64" t="s">
        <v>118</v>
      </c>
      <c r="B99" s="77">
        <v>166270.64000000001</v>
      </c>
      <c r="C99" s="77">
        <v>0</v>
      </c>
      <c r="D99" s="77">
        <v>0</v>
      </c>
      <c r="E99" s="77">
        <v>0</v>
      </c>
      <c r="F99" s="77">
        <v>0</v>
      </c>
      <c r="G99" s="77">
        <f t="shared" si="32"/>
        <v>166270.64000000001</v>
      </c>
      <c r="H99" s="77">
        <f t="shared" si="32"/>
        <v>0</v>
      </c>
      <c r="I99" s="63">
        <f t="shared" si="33"/>
        <v>166270.64000000001</v>
      </c>
    </row>
    <row r="100" spans="1:9" x14ac:dyDescent="0.25">
      <c r="A100" s="64" t="s">
        <v>119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32"/>
        <v>0</v>
      </c>
      <c r="H100" s="77">
        <f t="shared" si="32"/>
        <v>0</v>
      </c>
      <c r="I100" s="63">
        <f t="shared" si="33"/>
        <v>0</v>
      </c>
    </row>
    <row r="101" spans="1:9" x14ac:dyDescent="0.25">
      <c r="A101" s="64" t="s">
        <v>120</v>
      </c>
      <c r="B101" s="77">
        <v>0</v>
      </c>
      <c r="C101" s="77">
        <v>138074.03</v>
      </c>
      <c r="D101" s="77">
        <v>0</v>
      </c>
      <c r="E101" s="77">
        <v>0</v>
      </c>
      <c r="F101" s="77">
        <v>0</v>
      </c>
      <c r="G101" s="77">
        <f t="shared" si="32"/>
        <v>0</v>
      </c>
      <c r="H101" s="77">
        <f t="shared" si="32"/>
        <v>138074.03</v>
      </c>
      <c r="I101" s="63">
        <f t="shared" si="33"/>
        <v>138074.03</v>
      </c>
    </row>
    <row r="102" spans="1:9" x14ac:dyDescent="0.25">
      <c r="A102" s="64" t="s">
        <v>121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32"/>
        <v>0</v>
      </c>
      <c r="H102" s="77">
        <f t="shared" si="32"/>
        <v>0</v>
      </c>
      <c r="I102" s="63">
        <f t="shared" si="33"/>
        <v>0</v>
      </c>
    </row>
    <row r="103" spans="1:9" x14ac:dyDescent="0.25">
      <c r="A103" s="64" t="s">
        <v>122</v>
      </c>
      <c r="B103" s="77">
        <v>0</v>
      </c>
      <c r="C103" s="77">
        <v>0</v>
      </c>
      <c r="D103" s="77">
        <v>0</v>
      </c>
      <c r="E103" s="77">
        <v>0</v>
      </c>
      <c r="F103" s="77">
        <v>0</v>
      </c>
      <c r="G103" s="77">
        <f t="shared" si="32"/>
        <v>0</v>
      </c>
      <c r="H103" s="77">
        <f t="shared" si="32"/>
        <v>0</v>
      </c>
      <c r="I103" s="63">
        <f t="shared" si="33"/>
        <v>0</v>
      </c>
    </row>
    <row r="104" spans="1:9" x14ac:dyDescent="0.25">
      <c r="A104" s="64" t="s">
        <v>123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 t="shared" si="32"/>
        <v>0</v>
      </c>
      <c r="H104" s="77">
        <f t="shared" si="32"/>
        <v>0</v>
      </c>
      <c r="I104" s="63">
        <f t="shared" si="33"/>
        <v>0</v>
      </c>
    </row>
    <row r="105" spans="1:9" x14ac:dyDescent="0.25">
      <c r="A105" s="64" t="s">
        <v>124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si="32"/>
        <v>0</v>
      </c>
      <c r="H105" s="77">
        <f t="shared" si="32"/>
        <v>0</v>
      </c>
      <c r="I105" s="63">
        <f t="shared" si="33"/>
        <v>0</v>
      </c>
    </row>
    <row r="106" spans="1:9" x14ac:dyDescent="0.25">
      <c r="A106" s="64" t="s">
        <v>125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32"/>
        <v>0</v>
      </c>
      <c r="H106" s="77">
        <f t="shared" si="32"/>
        <v>0</v>
      </c>
      <c r="I106" s="63">
        <f t="shared" si="33"/>
        <v>0</v>
      </c>
    </row>
    <row r="107" spans="1:9" x14ac:dyDescent="0.25">
      <c r="A107" s="64" t="s">
        <v>126</v>
      </c>
      <c r="B107" s="77">
        <v>0</v>
      </c>
      <c r="C107" s="77">
        <v>2195167.79</v>
      </c>
      <c r="D107" s="77">
        <v>0</v>
      </c>
      <c r="E107" s="77">
        <v>0</v>
      </c>
      <c r="F107" s="77">
        <v>0</v>
      </c>
      <c r="G107" s="77">
        <f t="shared" si="32"/>
        <v>0</v>
      </c>
      <c r="H107" s="77">
        <f t="shared" si="32"/>
        <v>2195167.79</v>
      </c>
      <c r="I107" s="63">
        <f t="shared" si="33"/>
        <v>2195167.79</v>
      </c>
    </row>
    <row r="108" spans="1:9" x14ac:dyDescent="0.25">
      <c r="A108" s="64" t="s">
        <v>127</v>
      </c>
      <c r="B108" s="77">
        <v>0</v>
      </c>
      <c r="C108" s="77">
        <v>-43958.14</v>
      </c>
      <c r="D108" s="77">
        <v>0</v>
      </c>
      <c r="E108" s="77">
        <v>0</v>
      </c>
      <c r="F108" s="77">
        <v>0</v>
      </c>
      <c r="G108" s="77">
        <f t="shared" si="32"/>
        <v>0</v>
      </c>
      <c r="H108" s="77">
        <f t="shared" si="32"/>
        <v>-43958.14</v>
      </c>
      <c r="I108" s="63">
        <f t="shared" si="33"/>
        <v>-43958.14</v>
      </c>
    </row>
    <row r="109" spans="1:9" x14ac:dyDescent="0.25">
      <c r="A109" s="64" t="s">
        <v>128</v>
      </c>
      <c r="B109" s="77">
        <v>0</v>
      </c>
      <c r="C109" s="77">
        <v>628446.07999999996</v>
      </c>
      <c r="D109" s="77">
        <v>0</v>
      </c>
      <c r="E109" s="77">
        <v>0</v>
      </c>
      <c r="F109" s="77">
        <v>0</v>
      </c>
      <c r="G109" s="77">
        <f t="shared" si="32"/>
        <v>0</v>
      </c>
      <c r="H109" s="77">
        <f t="shared" si="32"/>
        <v>628446.07999999996</v>
      </c>
      <c r="I109" s="63">
        <f t="shared" si="33"/>
        <v>628446.07999999996</v>
      </c>
    </row>
    <row r="110" spans="1:9" x14ac:dyDescent="0.25">
      <c r="A110" s="64" t="s">
        <v>129</v>
      </c>
      <c r="B110" s="77">
        <v>0</v>
      </c>
      <c r="C110" s="77">
        <v>172660.2</v>
      </c>
      <c r="D110" s="77">
        <v>0</v>
      </c>
      <c r="E110" s="77">
        <v>0</v>
      </c>
      <c r="F110" s="77">
        <v>0</v>
      </c>
      <c r="G110" s="77">
        <f t="shared" si="32"/>
        <v>0</v>
      </c>
      <c r="H110" s="77">
        <f t="shared" si="32"/>
        <v>172660.2</v>
      </c>
      <c r="I110" s="63">
        <f t="shared" si="33"/>
        <v>172660.2</v>
      </c>
    </row>
    <row r="111" spans="1:9" x14ac:dyDescent="0.25">
      <c r="A111" s="64" t="s">
        <v>130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32"/>
        <v>0</v>
      </c>
      <c r="H111" s="77">
        <f t="shared" si="32"/>
        <v>0</v>
      </c>
      <c r="I111" s="63">
        <f t="shared" si="33"/>
        <v>0</v>
      </c>
    </row>
    <row r="112" spans="1:9" x14ac:dyDescent="0.25">
      <c r="A112" s="64" t="s">
        <v>131</v>
      </c>
      <c r="B112" s="77">
        <v>0</v>
      </c>
      <c r="C112" s="77">
        <v>20304.23</v>
      </c>
      <c r="D112" s="77">
        <v>0</v>
      </c>
      <c r="E112" s="77">
        <v>0</v>
      </c>
      <c r="F112" s="77">
        <v>0</v>
      </c>
      <c r="G112" s="77">
        <f t="shared" si="32"/>
        <v>0</v>
      </c>
      <c r="H112" s="77">
        <f t="shared" si="32"/>
        <v>20304.23</v>
      </c>
      <c r="I112" s="63">
        <f t="shared" si="33"/>
        <v>20304.23</v>
      </c>
    </row>
    <row r="113" spans="1:9" x14ac:dyDescent="0.25">
      <c r="A113" s="64" t="s">
        <v>132</v>
      </c>
      <c r="B113" s="77">
        <v>0</v>
      </c>
      <c r="C113" s="77">
        <v>37244.79</v>
      </c>
      <c r="D113" s="77">
        <v>0</v>
      </c>
      <c r="E113" s="77">
        <v>0</v>
      </c>
      <c r="F113" s="77">
        <v>0</v>
      </c>
      <c r="G113" s="77">
        <f t="shared" si="32"/>
        <v>0</v>
      </c>
      <c r="H113" s="77">
        <f t="shared" si="32"/>
        <v>37244.79</v>
      </c>
      <c r="I113" s="63">
        <f t="shared" si="33"/>
        <v>37244.79</v>
      </c>
    </row>
    <row r="114" spans="1:9" x14ac:dyDescent="0.25">
      <c r="A114" s="64" t="s">
        <v>133</v>
      </c>
      <c r="B114" s="77">
        <v>0</v>
      </c>
      <c r="C114" s="77">
        <v>277198.86</v>
      </c>
      <c r="D114" s="77">
        <v>0</v>
      </c>
      <c r="E114" s="77">
        <v>0</v>
      </c>
      <c r="F114" s="77">
        <v>0</v>
      </c>
      <c r="G114" s="77">
        <f t="shared" si="32"/>
        <v>0</v>
      </c>
      <c r="H114" s="77">
        <f t="shared" si="32"/>
        <v>277198.86</v>
      </c>
      <c r="I114" s="63">
        <f t="shared" si="33"/>
        <v>277198.86</v>
      </c>
    </row>
    <row r="115" spans="1:9" x14ac:dyDescent="0.25">
      <c r="A115" s="64" t="s">
        <v>134</v>
      </c>
      <c r="B115" s="77">
        <v>0</v>
      </c>
      <c r="C115" s="77">
        <v>31163.13</v>
      </c>
      <c r="D115" s="77">
        <v>0</v>
      </c>
      <c r="E115" s="77">
        <v>0</v>
      </c>
      <c r="F115" s="77">
        <v>0</v>
      </c>
      <c r="G115" s="77">
        <f t="shared" si="32"/>
        <v>0</v>
      </c>
      <c r="H115" s="77">
        <f t="shared" si="32"/>
        <v>31163.13</v>
      </c>
      <c r="I115" s="63">
        <f t="shared" si="33"/>
        <v>31163.13</v>
      </c>
    </row>
    <row r="116" spans="1:9" x14ac:dyDescent="0.25">
      <c r="A116" s="64" t="s">
        <v>135</v>
      </c>
      <c r="B116" s="77">
        <v>0</v>
      </c>
      <c r="C116" s="77">
        <v>7744.95</v>
      </c>
      <c r="D116" s="77">
        <v>0</v>
      </c>
      <c r="E116" s="77">
        <v>0</v>
      </c>
      <c r="F116" s="77">
        <v>0</v>
      </c>
      <c r="G116" s="77">
        <f t="shared" si="32"/>
        <v>0</v>
      </c>
      <c r="H116" s="77">
        <f t="shared" si="32"/>
        <v>7744.95</v>
      </c>
      <c r="I116" s="63">
        <f t="shared" si="33"/>
        <v>7744.95</v>
      </c>
    </row>
    <row r="117" spans="1:9" x14ac:dyDescent="0.25">
      <c r="A117" s="64" t="s">
        <v>136</v>
      </c>
      <c r="B117" s="77">
        <v>0</v>
      </c>
      <c r="C117" s="77">
        <v>21253.38</v>
      </c>
      <c r="D117" s="77">
        <v>0</v>
      </c>
      <c r="E117" s="77">
        <v>0</v>
      </c>
      <c r="F117" s="77">
        <v>0</v>
      </c>
      <c r="G117" s="77">
        <f t="shared" si="32"/>
        <v>0</v>
      </c>
      <c r="H117" s="77">
        <f t="shared" si="32"/>
        <v>21253.38</v>
      </c>
      <c r="I117" s="63">
        <f t="shared" si="33"/>
        <v>21253.38</v>
      </c>
    </row>
    <row r="118" spans="1:9" x14ac:dyDescent="0.25">
      <c r="A118" s="64" t="s">
        <v>137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32"/>
        <v>0</v>
      </c>
      <c r="H118" s="77">
        <f t="shared" si="32"/>
        <v>0</v>
      </c>
      <c r="I118" s="63">
        <f t="shared" si="33"/>
        <v>0</v>
      </c>
    </row>
    <row r="119" spans="1:9" x14ac:dyDescent="0.25">
      <c r="A119" s="64" t="s">
        <v>138</v>
      </c>
      <c r="B119" s="77">
        <v>0</v>
      </c>
      <c r="C119" s="77">
        <v>189476.19</v>
      </c>
      <c r="D119" s="77">
        <v>0</v>
      </c>
      <c r="E119" s="77">
        <v>0</v>
      </c>
      <c r="F119" s="77">
        <v>0</v>
      </c>
      <c r="G119" s="77">
        <f t="shared" si="32"/>
        <v>0</v>
      </c>
      <c r="H119" s="77">
        <f t="shared" si="32"/>
        <v>189476.19</v>
      </c>
      <c r="I119" s="63">
        <f t="shared" si="33"/>
        <v>189476.19</v>
      </c>
    </row>
    <row r="120" spans="1:9" x14ac:dyDescent="0.25">
      <c r="A120" s="64" t="s">
        <v>139</v>
      </c>
      <c r="B120" s="77">
        <v>0</v>
      </c>
      <c r="C120" s="77">
        <v>34817.279999999999</v>
      </c>
      <c r="D120" s="77">
        <v>0</v>
      </c>
      <c r="E120" s="77">
        <v>0</v>
      </c>
      <c r="F120" s="77">
        <v>0</v>
      </c>
      <c r="G120" s="77">
        <f t="shared" si="32"/>
        <v>0</v>
      </c>
      <c r="H120" s="77">
        <f t="shared" si="32"/>
        <v>34817.279999999999</v>
      </c>
      <c r="I120" s="63">
        <f t="shared" si="33"/>
        <v>34817.279999999999</v>
      </c>
    </row>
    <row r="121" spans="1:9" x14ac:dyDescent="0.25">
      <c r="A121" s="64" t="s">
        <v>140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32"/>
        <v>0</v>
      </c>
      <c r="H121" s="77">
        <f t="shared" si="32"/>
        <v>0</v>
      </c>
      <c r="I121" s="63">
        <f t="shared" si="33"/>
        <v>0</v>
      </c>
    </row>
    <row r="122" spans="1:9" x14ac:dyDescent="0.25">
      <c r="A122" s="64" t="s">
        <v>141</v>
      </c>
      <c r="B122" s="77">
        <v>0</v>
      </c>
      <c r="C122" s="77">
        <v>145623.09</v>
      </c>
      <c r="D122" s="77">
        <v>0</v>
      </c>
      <c r="E122" s="77">
        <v>0</v>
      </c>
      <c r="F122" s="77">
        <v>0</v>
      </c>
      <c r="G122" s="77">
        <f t="shared" si="32"/>
        <v>0</v>
      </c>
      <c r="H122" s="77">
        <f t="shared" si="32"/>
        <v>145623.09</v>
      </c>
      <c r="I122" s="63">
        <f t="shared" si="33"/>
        <v>145623.09</v>
      </c>
    </row>
    <row r="123" spans="1:9" x14ac:dyDescent="0.25">
      <c r="A123" s="64" t="s">
        <v>142</v>
      </c>
      <c r="B123" s="77">
        <v>0</v>
      </c>
      <c r="C123" s="77">
        <v>83678.929999999993</v>
      </c>
      <c r="D123" s="77">
        <v>0</v>
      </c>
      <c r="E123" s="77">
        <v>0</v>
      </c>
      <c r="F123" s="77">
        <v>0</v>
      </c>
      <c r="G123" s="77">
        <f t="shared" si="32"/>
        <v>0</v>
      </c>
      <c r="H123" s="77">
        <f t="shared" si="32"/>
        <v>83678.929999999993</v>
      </c>
      <c r="I123" s="63">
        <f t="shared" si="33"/>
        <v>83678.929999999993</v>
      </c>
    </row>
    <row r="124" spans="1:9" x14ac:dyDescent="0.25">
      <c r="A124" s="64" t="s">
        <v>143</v>
      </c>
      <c r="B124" s="77">
        <v>0</v>
      </c>
      <c r="C124" s="77">
        <v>963445.97</v>
      </c>
      <c r="D124" s="77">
        <v>0</v>
      </c>
      <c r="E124" s="77">
        <v>0</v>
      </c>
      <c r="F124" s="77">
        <v>0</v>
      </c>
      <c r="G124" s="77">
        <f t="shared" si="32"/>
        <v>0</v>
      </c>
      <c r="H124" s="77">
        <f t="shared" si="32"/>
        <v>963445.97</v>
      </c>
      <c r="I124" s="63">
        <f t="shared" si="33"/>
        <v>963445.97</v>
      </c>
    </row>
    <row r="125" spans="1:9" x14ac:dyDescent="0.25">
      <c r="A125" s="64" t="s">
        <v>144</v>
      </c>
      <c r="B125" s="77">
        <v>0</v>
      </c>
      <c r="C125" s="77">
        <v>7014.24</v>
      </c>
      <c r="D125" s="77">
        <v>0</v>
      </c>
      <c r="E125" s="77">
        <v>0</v>
      </c>
      <c r="F125" s="77">
        <v>0</v>
      </c>
      <c r="G125" s="77">
        <f t="shared" si="32"/>
        <v>0</v>
      </c>
      <c r="H125" s="77">
        <f t="shared" si="32"/>
        <v>7014.24</v>
      </c>
      <c r="I125" s="63">
        <f t="shared" si="33"/>
        <v>7014.24</v>
      </c>
    </row>
    <row r="126" spans="1:9" x14ac:dyDescent="0.25">
      <c r="A126" s="64" t="s">
        <v>145</v>
      </c>
      <c r="B126" s="77">
        <v>0</v>
      </c>
      <c r="C126" s="77">
        <v>306664.21999999997</v>
      </c>
      <c r="D126" s="77">
        <v>0</v>
      </c>
      <c r="E126" s="77">
        <v>0</v>
      </c>
      <c r="F126" s="77">
        <v>0</v>
      </c>
      <c r="G126" s="77">
        <f t="shared" si="32"/>
        <v>0</v>
      </c>
      <c r="H126" s="77">
        <f t="shared" si="32"/>
        <v>306664.21999999997</v>
      </c>
      <c r="I126" s="63">
        <f t="shared" si="33"/>
        <v>306664.21999999997</v>
      </c>
    </row>
    <row r="127" spans="1:9" x14ac:dyDescent="0.25">
      <c r="A127" s="64" t="s">
        <v>146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32"/>
        <v>0</v>
      </c>
      <c r="H127" s="77">
        <f t="shared" si="32"/>
        <v>0</v>
      </c>
      <c r="I127" s="63">
        <f t="shared" si="33"/>
        <v>0</v>
      </c>
    </row>
    <row r="128" spans="1:9" x14ac:dyDescent="0.25">
      <c r="A128" s="64" t="s">
        <v>147</v>
      </c>
      <c r="B128" s="77">
        <v>0</v>
      </c>
      <c r="C128" s="77">
        <v>147839.13</v>
      </c>
      <c r="D128" s="77">
        <v>0</v>
      </c>
      <c r="E128" s="77">
        <v>0</v>
      </c>
      <c r="F128" s="77">
        <v>0</v>
      </c>
      <c r="G128" s="77">
        <f t="shared" si="32"/>
        <v>0</v>
      </c>
      <c r="H128" s="77">
        <f t="shared" si="32"/>
        <v>147839.13</v>
      </c>
      <c r="I128" s="63">
        <f t="shared" si="33"/>
        <v>147839.13</v>
      </c>
    </row>
    <row r="129" spans="1:9" x14ac:dyDescent="0.25">
      <c r="A129" s="64" t="s">
        <v>148</v>
      </c>
      <c r="B129" s="77">
        <v>0</v>
      </c>
      <c r="C129" s="77">
        <v>10133.15</v>
      </c>
      <c r="D129" s="77">
        <v>0</v>
      </c>
      <c r="E129" s="77">
        <v>0</v>
      </c>
      <c r="F129" s="77">
        <v>0</v>
      </c>
      <c r="G129" s="77">
        <f t="shared" si="32"/>
        <v>0</v>
      </c>
      <c r="H129" s="77">
        <f t="shared" si="32"/>
        <v>10133.15</v>
      </c>
      <c r="I129" s="63">
        <f t="shared" si="33"/>
        <v>10133.15</v>
      </c>
    </row>
    <row r="130" spans="1:9" x14ac:dyDescent="0.25">
      <c r="A130" s="64" t="s">
        <v>149</v>
      </c>
      <c r="B130" s="77">
        <v>0</v>
      </c>
      <c r="C130" s="77">
        <v>829308.4</v>
      </c>
      <c r="D130" s="77">
        <v>0</v>
      </c>
      <c r="E130" s="77">
        <v>0</v>
      </c>
      <c r="F130" s="77">
        <v>0</v>
      </c>
      <c r="G130" s="77">
        <f t="shared" si="32"/>
        <v>0</v>
      </c>
      <c r="H130" s="77">
        <f t="shared" si="32"/>
        <v>829308.4</v>
      </c>
      <c r="I130" s="63">
        <f t="shared" si="33"/>
        <v>829308.4</v>
      </c>
    </row>
    <row r="131" spans="1:9" x14ac:dyDescent="0.25">
      <c r="A131" s="64" t="s">
        <v>150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32"/>
        <v>0</v>
      </c>
      <c r="H131" s="77">
        <f t="shared" si="32"/>
        <v>0</v>
      </c>
      <c r="I131" s="63">
        <f t="shared" si="33"/>
        <v>0</v>
      </c>
    </row>
    <row r="132" spans="1:9" x14ac:dyDescent="0.25">
      <c r="A132" s="64" t="s">
        <v>151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32"/>
        <v>0</v>
      </c>
      <c r="H132" s="77">
        <f t="shared" si="32"/>
        <v>0</v>
      </c>
      <c r="I132" s="63">
        <f t="shared" si="33"/>
        <v>0</v>
      </c>
    </row>
    <row r="133" spans="1:9" x14ac:dyDescent="0.25">
      <c r="A133" s="64" t="s">
        <v>152</v>
      </c>
      <c r="B133" s="77">
        <v>0</v>
      </c>
      <c r="C133" s="77">
        <v>0</v>
      </c>
      <c r="D133" s="77">
        <v>0</v>
      </c>
      <c r="E133" s="77">
        <v>0</v>
      </c>
      <c r="F133" s="77">
        <v>0</v>
      </c>
      <c r="G133" s="77">
        <f t="shared" si="32"/>
        <v>0</v>
      </c>
      <c r="H133" s="77">
        <f t="shared" si="32"/>
        <v>0</v>
      </c>
      <c r="I133" s="63">
        <f t="shared" si="33"/>
        <v>0</v>
      </c>
    </row>
    <row r="134" spans="1:9" x14ac:dyDescent="0.25">
      <c r="A134" s="64" t="s">
        <v>153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f t="shared" ref="G134:H136" si="34">B134+E134</f>
        <v>0</v>
      </c>
      <c r="H134" s="77">
        <f t="shared" si="34"/>
        <v>0</v>
      </c>
      <c r="I134" s="63">
        <f t="shared" ref="I134:I136" si="35">SUM(G134:H134)</f>
        <v>0</v>
      </c>
    </row>
    <row r="135" spans="1:9" x14ac:dyDescent="0.25">
      <c r="A135" s="64" t="s">
        <v>154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si="34"/>
        <v>0</v>
      </c>
      <c r="H135" s="77">
        <f t="shared" si="34"/>
        <v>0</v>
      </c>
      <c r="I135" s="63">
        <f t="shared" si="35"/>
        <v>0</v>
      </c>
    </row>
    <row r="136" spans="1:9" x14ac:dyDescent="0.25">
      <c r="A136" s="64" t="s">
        <v>421</v>
      </c>
      <c r="B136" s="129">
        <v>0</v>
      </c>
      <c r="C136" s="129">
        <v>1505.56</v>
      </c>
      <c r="D136" s="129">
        <v>0</v>
      </c>
      <c r="E136" s="129">
        <v>0</v>
      </c>
      <c r="F136" s="129">
        <v>0</v>
      </c>
      <c r="G136" s="129">
        <f t="shared" si="34"/>
        <v>0</v>
      </c>
      <c r="H136" s="129">
        <f t="shared" si="34"/>
        <v>1505.56</v>
      </c>
      <c r="I136" s="61">
        <f t="shared" si="35"/>
        <v>1505.56</v>
      </c>
    </row>
    <row r="137" spans="1:9" x14ac:dyDescent="0.25">
      <c r="A137" s="64" t="s">
        <v>155</v>
      </c>
      <c r="B137" s="77">
        <f t="shared" ref="B137:F137" si="36">SUM(B70:B136)</f>
        <v>127221626.68999998</v>
      </c>
      <c r="C137" s="77">
        <f t="shared" si="36"/>
        <v>6204805.46</v>
      </c>
      <c r="D137" s="77">
        <f t="shared" si="36"/>
        <v>0</v>
      </c>
      <c r="E137" s="77">
        <f t="shared" si="36"/>
        <v>0</v>
      </c>
      <c r="F137" s="77">
        <f t="shared" si="36"/>
        <v>0</v>
      </c>
      <c r="G137" s="77">
        <f t="shared" ref="G137:I137" si="37">SUM(G70:G136)</f>
        <v>127221626.68999998</v>
      </c>
      <c r="H137" s="77">
        <f t="shared" si="37"/>
        <v>6204805.46</v>
      </c>
      <c r="I137" s="63">
        <f t="shared" si="37"/>
        <v>133426432.15000001</v>
      </c>
    </row>
    <row r="138" spans="1:9" x14ac:dyDescent="0.25">
      <c r="A138" s="65" t="s">
        <v>156</v>
      </c>
      <c r="B138" s="77"/>
      <c r="C138" s="77"/>
      <c r="D138" s="77"/>
      <c r="E138" s="77"/>
      <c r="F138" s="77"/>
      <c r="G138" s="77"/>
      <c r="H138" s="77"/>
      <c r="I138" s="63"/>
    </row>
    <row r="139" spans="1:9" x14ac:dyDescent="0.25">
      <c r="A139" s="64" t="s">
        <v>157</v>
      </c>
      <c r="B139" s="77">
        <v>2359180.39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H166" si="38">B139+E139</f>
        <v>2359180.39</v>
      </c>
      <c r="H139" s="77">
        <f t="shared" si="38"/>
        <v>0</v>
      </c>
      <c r="I139" s="63">
        <f t="shared" ref="I139:I166" si="39">SUM(G139:H139)</f>
        <v>2359180.39</v>
      </c>
    </row>
    <row r="140" spans="1:9" x14ac:dyDescent="0.25">
      <c r="A140" s="64" t="s">
        <v>158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38"/>
        <v>0</v>
      </c>
      <c r="H140" s="77">
        <f t="shared" si="38"/>
        <v>0</v>
      </c>
      <c r="I140" s="63">
        <f t="shared" si="39"/>
        <v>0</v>
      </c>
    </row>
    <row r="141" spans="1:9" x14ac:dyDescent="0.25">
      <c r="A141" s="64" t="s">
        <v>159</v>
      </c>
      <c r="B141" s="77">
        <v>130003.47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38"/>
        <v>130003.47</v>
      </c>
      <c r="H141" s="77">
        <f t="shared" si="38"/>
        <v>0</v>
      </c>
      <c r="I141" s="63">
        <f t="shared" si="39"/>
        <v>130003.47</v>
      </c>
    </row>
    <row r="142" spans="1:9" x14ac:dyDescent="0.25">
      <c r="A142" s="64" t="s">
        <v>160</v>
      </c>
      <c r="B142" s="77">
        <v>1620102.95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38"/>
        <v>1620102.95</v>
      </c>
      <c r="H142" s="77">
        <f t="shared" si="38"/>
        <v>0</v>
      </c>
      <c r="I142" s="63">
        <f t="shared" si="39"/>
        <v>1620102.95</v>
      </c>
    </row>
    <row r="143" spans="1:9" x14ac:dyDescent="0.25">
      <c r="A143" s="64" t="s">
        <v>161</v>
      </c>
      <c r="B143" s="77">
        <v>653638.76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38"/>
        <v>653638.76</v>
      </c>
      <c r="H143" s="77">
        <f t="shared" si="38"/>
        <v>0</v>
      </c>
      <c r="I143" s="63">
        <f t="shared" si="39"/>
        <v>653638.76</v>
      </c>
    </row>
    <row r="144" spans="1:9" x14ac:dyDescent="0.25">
      <c r="A144" s="64" t="s">
        <v>162</v>
      </c>
      <c r="B144" s="77">
        <v>2665741.5299999998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38"/>
        <v>2665741.5299999998</v>
      </c>
      <c r="H144" s="77">
        <f t="shared" si="38"/>
        <v>0</v>
      </c>
      <c r="I144" s="63">
        <f t="shared" si="39"/>
        <v>2665741.5299999998</v>
      </c>
    </row>
    <row r="145" spans="1:9" x14ac:dyDescent="0.25">
      <c r="A145" s="64" t="s">
        <v>163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38"/>
        <v>0</v>
      </c>
      <c r="H145" s="77">
        <f t="shared" si="38"/>
        <v>0</v>
      </c>
      <c r="I145" s="63">
        <f t="shared" si="39"/>
        <v>0</v>
      </c>
    </row>
    <row r="146" spans="1:9" x14ac:dyDescent="0.25">
      <c r="A146" s="64" t="s">
        <v>164</v>
      </c>
      <c r="B146" s="77">
        <v>2142130.38</v>
      </c>
      <c r="C146" s="77">
        <v>0</v>
      </c>
      <c r="D146" s="77">
        <v>0</v>
      </c>
      <c r="E146" s="77">
        <v>0</v>
      </c>
      <c r="F146" s="77">
        <v>0</v>
      </c>
      <c r="G146" s="77">
        <f t="shared" si="38"/>
        <v>2142130.38</v>
      </c>
      <c r="H146" s="77">
        <f t="shared" si="38"/>
        <v>0</v>
      </c>
      <c r="I146" s="63">
        <f t="shared" si="39"/>
        <v>2142130.38</v>
      </c>
    </row>
    <row r="147" spans="1:9" x14ac:dyDescent="0.25">
      <c r="A147" s="64" t="s">
        <v>165</v>
      </c>
      <c r="B147" s="77">
        <v>91935.52</v>
      </c>
      <c r="C147" s="77">
        <v>0</v>
      </c>
      <c r="D147" s="77">
        <v>0</v>
      </c>
      <c r="E147" s="77">
        <v>0</v>
      </c>
      <c r="F147" s="77">
        <v>0</v>
      </c>
      <c r="G147" s="77">
        <f t="shared" si="38"/>
        <v>91935.52</v>
      </c>
      <c r="H147" s="77">
        <f t="shared" si="38"/>
        <v>0</v>
      </c>
      <c r="I147" s="63">
        <f t="shared" si="39"/>
        <v>91935.52</v>
      </c>
    </row>
    <row r="148" spans="1:9" x14ac:dyDescent="0.25">
      <c r="A148" s="64" t="s">
        <v>166</v>
      </c>
      <c r="B148" s="77">
        <v>1397853.45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si="38"/>
        <v>1397853.45</v>
      </c>
      <c r="H148" s="77">
        <f t="shared" si="38"/>
        <v>0</v>
      </c>
      <c r="I148" s="63">
        <f t="shared" si="39"/>
        <v>1397853.45</v>
      </c>
    </row>
    <row r="149" spans="1:9" x14ac:dyDescent="0.25">
      <c r="A149" s="64" t="s">
        <v>167</v>
      </c>
      <c r="B149" s="77">
        <v>295644.55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38"/>
        <v>295644.55</v>
      </c>
      <c r="H149" s="77">
        <f t="shared" si="38"/>
        <v>0</v>
      </c>
      <c r="I149" s="63">
        <f t="shared" si="39"/>
        <v>295644.55</v>
      </c>
    </row>
    <row r="150" spans="1:9" x14ac:dyDescent="0.25">
      <c r="A150" s="64" t="s">
        <v>168</v>
      </c>
      <c r="B150" s="77">
        <v>3049253.74</v>
      </c>
      <c r="C150" s="77">
        <v>0</v>
      </c>
      <c r="D150" s="77">
        <v>0</v>
      </c>
      <c r="E150" s="77">
        <v>0</v>
      </c>
      <c r="F150" s="77">
        <v>0</v>
      </c>
      <c r="G150" s="77">
        <f t="shared" si="38"/>
        <v>3049253.74</v>
      </c>
      <c r="H150" s="77">
        <f t="shared" si="38"/>
        <v>0</v>
      </c>
      <c r="I150" s="63">
        <f t="shared" si="39"/>
        <v>3049253.74</v>
      </c>
    </row>
    <row r="151" spans="1:9" x14ac:dyDescent="0.25">
      <c r="A151" s="64" t="s">
        <v>169</v>
      </c>
      <c r="B151" s="77">
        <v>430730.11</v>
      </c>
      <c r="C151" s="77">
        <v>0</v>
      </c>
      <c r="D151" s="77">
        <v>0</v>
      </c>
      <c r="E151" s="77">
        <v>0</v>
      </c>
      <c r="F151" s="77">
        <v>0</v>
      </c>
      <c r="G151" s="77">
        <f t="shared" si="38"/>
        <v>430730.11</v>
      </c>
      <c r="H151" s="77">
        <f t="shared" si="38"/>
        <v>0</v>
      </c>
      <c r="I151" s="63">
        <f t="shared" si="39"/>
        <v>430730.11</v>
      </c>
    </row>
    <row r="152" spans="1:9" x14ac:dyDescent="0.25">
      <c r="A152" s="64" t="s">
        <v>170</v>
      </c>
      <c r="B152" s="77">
        <v>75970.94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si="38"/>
        <v>75970.94</v>
      </c>
      <c r="H152" s="77">
        <f t="shared" si="38"/>
        <v>0</v>
      </c>
      <c r="I152" s="63">
        <f t="shared" si="39"/>
        <v>75970.94</v>
      </c>
    </row>
    <row r="153" spans="1:9" x14ac:dyDescent="0.25">
      <c r="A153" s="64" t="s">
        <v>171</v>
      </c>
      <c r="B153" s="77">
        <v>922.83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38"/>
        <v>922.83</v>
      </c>
      <c r="H153" s="77">
        <f t="shared" si="38"/>
        <v>0</v>
      </c>
      <c r="I153" s="63">
        <f t="shared" si="39"/>
        <v>922.83</v>
      </c>
    </row>
    <row r="154" spans="1:9" x14ac:dyDescent="0.25">
      <c r="A154" s="64" t="s">
        <v>172</v>
      </c>
      <c r="B154" s="77">
        <v>35.119999999999997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38"/>
        <v>35.119999999999997</v>
      </c>
      <c r="H154" s="77">
        <f t="shared" si="38"/>
        <v>0</v>
      </c>
      <c r="I154" s="63">
        <f t="shared" si="39"/>
        <v>35.119999999999997</v>
      </c>
    </row>
    <row r="155" spans="1:9" x14ac:dyDescent="0.25">
      <c r="A155" s="64" t="s">
        <v>173</v>
      </c>
      <c r="B155" s="77">
        <v>124284.4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38"/>
        <v>124284.4</v>
      </c>
      <c r="H155" s="77">
        <f t="shared" si="38"/>
        <v>0</v>
      </c>
      <c r="I155" s="63">
        <f t="shared" si="39"/>
        <v>124284.4</v>
      </c>
    </row>
    <row r="156" spans="1:9" x14ac:dyDescent="0.25">
      <c r="A156" s="64" t="s">
        <v>174</v>
      </c>
      <c r="B156" s="77">
        <v>2663628.96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38"/>
        <v>2663628.96</v>
      </c>
      <c r="H156" s="77">
        <f t="shared" si="38"/>
        <v>0</v>
      </c>
      <c r="I156" s="63">
        <f t="shared" si="39"/>
        <v>2663628.96</v>
      </c>
    </row>
    <row r="157" spans="1:9" x14ac:dyDescent="0.25">
      <c r="A157" s="64" t="s">
        <v>175</v>
      </c>
      <c r="B157" s="77">
        <v>7330572.75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38"/>
        <v>7330572.75</v>
      </c>
      <c r="H157" s="77">
        <f t="shared" si="38"/>
        <v>0</v>
      </c>
      <c r="I157" s="63">
        <f t="shared" si="39"/>
        <v>7330572.75</v>
      </c>
    </row>
    <row r="158" spans="1:9" x14ac:dyDescent="0.25">
      <c r="A158" s="64" t="s">
        <v>176</v>
      </c>
      <c r="B158" s="77">
        <v>0</v>
      </c>
      <c r="C158" s="77">
        <v>0</v>
      </c>
      <c r="D158" s="77">
        <v>0</v>
      </c>
      <c r="E158" s="77">
        <v>0</v>
      </c>
      <c r="F158" s="77">
        <v>0</v>
      </c>
      <c r="G158" s="77">
        <f t="shared" si="38"/>
        <v>0</v>
      </c>
      <c r="H158" s="77">
        <f t="shared" si="38"/>
        <v>0</v>
      </c>
      <c r="I158" s="63">
        <f t="shared" si="39"/>
        <v>0</v>
      </c>
    </row>
    <row r="159" spans="1:9" x14ac:dyDescent="0.25">
      <c r="A159" s="64" t="s">
        <v>177</v>
      </c>
      <c r="B159" s="77">
        <v>82643.88</v>
      </c>
      <c r="C159" s="77">
        <v>0</v>
      </c>
      <c r="D159" s="77">
        <v>0</v>
      </c>
      <c r="E159" s="77">
        <v>0</v>
      </c>
      <c r="F159" s="77">
        <v>0</v>
      </c>
      <c r="G159" s="77">
        <f t="shared" si="38"/>
        <v>82643.88</v>
      </c>
      <c r="H159" s="77">
        <f t="shared" si="38"/>
        <v>0</v>
      </c>
      <c r="I159" s="63">
        <f t="shared" si="39"/>
        <v>82643.88</v>
      </c>
    </row>
    <row r="160" spans="1:9" x14ac:dyDescent="0.25">
      <c r="A160" s="64" t="s">
        <v>178</v>
      </c>
      <c r="B160" s="77">
        <v>0</v>
      </c>
      <c r="C160" s="77">
        <v>0</v>
      </c>
      <c r="D160" s="77">
        <v>0</v>
      </c>
      <c r="E160" s="77">
        <v>0</v>
      </c>
      <c r="F160" s="77">
        <v>0</v>
      </c>
      <c r="G160" s="77">
        <f t="shared" si="38"/>
        <v>0</v>
      </c>
      <c r="H160" s="77">
        <f t="shared" si="38"/>
        <v>0</v>
      </c>
      <c r="I160" s="63">
        <f t="shared" si="39"/>
        <v>0</v>
      </c>
    </row>
    <row r="161" spans="1:9" x14ac:dyDescent="0.25">
      <c r="A161" s="64" t="s">
        <v>179</v>
      </c>
      <c r="B161" s="77">
        <v>0</v>
      </c>
      <c r="C161" s="77">
        <v>0</v>
      </c>
      <c r="D161" s="77">
        <v>0</v>
      </c>
      <c r="E161" s="77">
        <v>0</v>
      </c>
      <c r="F161" s="77">
        <v>0</v>
      </c>
      <c r="G161" s="77">
        <f t="shared" si="38"/>
        <v>0</v>
      </c>
      <c r="H161" s="77">
        <f t="shared" si="38"/>
        <v>0</v>
      </c>
      <c r="I161" s="63">
        <f t="shared" si="39"/>
        <v>0</v>
      </c>
    </row>
    <row r="162" spans="1:9" x14ac:dyDescent="0.25">
      <c r="A162" s="64" t="s">
        <v>180</v>
      </c>
      <c r="B162" s="77">
        <v>0</v>
      </c>
      <c r="C162" s="77">
        <v>0</v>
      </c>
      <c r="D162" s="77">
        <v>0</v>
      </c>
      <c r="E162" s="77">
        <v>0</v>
      </c>
      <c r="F162" s="77">
        <v>0</v>
      </c>
      <c r="G162" s="77">
        <f t="shared" si="38"/>
        <v>0</v>
      </c>
      <c r="H162" s="77">
        <f t="shared" si="38"/>
        <v>0</v>
      </c>
      <c r="I162" s="63">
        <f t="shared" si="39"/>
        <v>0</v>
      </c>
    </row>
    <row r="163" spans="1:9" x14ac:dyDescent="0.25">
      <c r="A163" s="64" t="s">
        <v>181</v>
      </c>
      <c r="B163" s="77">
        <v>0</v>
      </c>
      <c r="C163" s="77">
        <v>2110.77</v>
      </c>
      <c r="D163" s="77">
        <v>0</v>
      </c>
      <c r="E163" s="77">
        <v>0</v>
      </c>
      <c r="F163" s="77">
        <v>0</v>
      </c>
      <c r="G163" s="77">
        <f t="shared" si="38"/>
        <v>0</v>
      </c>
      <c r="H163" s="77">
        <f t="shared" si="38"/>
        <v>2110.77</v>
      </c>
      <c r="I163" s="63">
        <f t="shared" si="39"/>
        <v>2110.77</v>
      </c>
    </row>
    <row r="164" spans="1:9" x14ac:dyDescent="0.25">
      <c r="A164" s="64" t="s">
        <v>182</v>
      </c>
      <c r="B164" s="77">
        <v>0</v>
      </c>
      <c r="C164" s="77">
        <v>0</v>
      </c>
      <c r="D164" s="77">
        <v>0</v>
      </c>
      <c r="E164" s="77">
        <v>0</v>
      </c>
      <c r="F164" s="77">
        <v>0</v>
      </c>
      <c r="G164" s="77">
        <f t="shared" si="38"/>
        <v>0</v>
      </c>
      <c r="H164" s="77">
        <f t="shared" si="38"/>
        <v>0</v>
      </c>
      <c r="I164" s="63">
        <f t="shared" si="39"/>
        <v>0</v>
      </c>
    </row>
    <row r="165" spans="1:9" x14ac:dyDescent="0.25">
      <c r="A165" s="64" t="s">
        <v>183</v>
      </c>
      <c r="B165" s="77">
        <v>0</v>
      </c>
      <c r="C165" s="77">
        <v>0</v>
      </c>
      <c r="D165" s="77">
        <v>0</v>
      </c>
      <c r="E165" s="77">
        <v>0</v>
      </c>
      <c r="F165" s="77">
        <v>0</v>
      </c>
      <c r="G165" s="77">
        <f t="shared" si="38"/>
        <v>0</v>
      </c>
      <c r="H165" s="77">
        <f t="shared" si="38"/>
        <v>0</v>
      </c>
      <c r="I165" s="63">
        <f t="shared" si="39"/>
        <v>0</v>
      </c>
    </row>
    <row r="166" spans="1:9" x14ac:dyDescent="0.25">
      <c r="A166" s="64" t="s">
        <v>184</v>
      </c>
      <c r="B166" s="129">
        <v>0</v>
      </c>
      <c r="C166" s="129">
        <v>0</v>
      </c>
      <c r="D166" s="129">
        <v>0</v>
      </c>
      <c r="E166" s="129">
        <v>0</v>
      </c>
      <c r="F166" s="129">
        <v>0</v>
      </c>
      <c r="G166" s="129">
        <f t="shared" si="38"/>
        <v>0</v>
      </c>
      <c r="H166" s="129">
        <f t="shared" si="38"/>
        <v>0</v>
      </c>
      <c r="I166" s="61">
        <f t="shared" si="39"/>
        <v>0</v>
      </c>
    </row>
    <row r="167" spans="1:9" x14ac:dyDescent="0.25">
      <c r="A167" s="64" t="s">
        <v>185</v>
      </c>
      <c r="B167" s="77">
        <f t="shared" ref="B167:F167" si="40">SUM(B138:B166)</f>
        <v>25114273.729999997</v>
      </c>
      <c r="C167" s="77">
        <f t="shared" si="40"/>
        <v>2110.77</v>
      </c>
      <c r="D167" s="77">
        <f t="shared" si="40"/>
        <v>0</v>
      </c>
      <c r="E167" s="77">
        <f t="shared" si="40"/>
        <v>0</v>
      </c>
      <c r="F167" s="77">
        <f t="shared" si="40"/>
        <v>0</v>
      </c>
      <c r="G167" s="77">
        <f t="shared" ref="G167:I167" si="41">SUM(G138:G166)</f>
        <v>25114273.729999997</v>
      </c>
      <c r="H167" s="77">
        <f t="shared" si="41"/>
        <v>2110.77</v>
      </c>
      <c r="I167" s="63">
        <f t="shared" si="41"/>
        <v>25116384.499999996</v>
      </c>
    </row>
    <row r="168" spans="1:9" x14ac:dyDescent="0.25">
      <c r="A168" s="76" t="s">
        <v>186</v>
      </c>
      <c r="B168" s="77"/>
      <c r="C168" s="77"/>
      <c r="D168" s="77"/>
      <c r="E168" s="77"/>
      <c r="F168" s="77"/>
      <c r="G168" s="77"/>
      <c r="H168" s="77"/>
      <c r="I168" s="77"/>
    </row>
    <row r="169" spans="1:9" x14ac:dyDescent="0.25">
      <c r="A169" s="64" t="s">
        <v>187</v>
      </c>
      <c r="B169" s="77">
        <v>2487525.64</v>
      </c>
      <c r="C169" s="77">
        <v>0</v>
      </c>
      <c r="D169" s="77">
        <v>0</v>
      </c>
      <c r="E169" s="77">
        <v>0</v>
      </c>
      <c r="F169" s="77">
        <v>0</v>
      </c>
      <c r="G169" s="77">
        <f t="shared" ref="G169:H204" si="42">B169+E169</f>
        <v>2487525.64</v>
      </c>
      <c r="H169" s="77">
        <f t="shared" si="42"/>
        <v>0</v>
      </c>
      <c r="I169" s="63">
        <f t="shared" ref="I169:I204" si="43">SUM(G169:H169)</f>
        <v>2487525.64</v>
      </c>
    </row>
    <row r="170" spans="1:9" x14ac:dyDescent="0.25">
      <c r="A170" s="64" t="s">
        <v>188</v>
      </c>
      <c r="B170" s="77">
        <v>1628090.37</v>
      </c>
      <c r="C170" s="77">
        <v>0</v>
      </c>
      <c r="D170" s="77">
        <v>0</v>
      </c>
      <c r="E170" s="77">
        <v>0</v>
      </c>
      <c r="F170" s="77">
        <v>0</v>
      </c>
      <c r="G170" s="77">
        <f t="shared" si="42"/>
        <v>1628090.37</v>
      </c>
      <c r="H170" s="77">
        <f t="shared" si="42"/>
        <v>0</v>
      </c>
      <c r="I170" s="63">
        <f t="shared" si="43"/>
        <v>1628090.37</v>
      </c>
    </row>
    <row r="171" spans="1:9" x14ac:dyDescent="0.25">
      <c r="A171" s="64" t="s">
        <v>189</v>
      </c>
      <c r="B171" s="77">
        <v>1940394.6</v>
      </c>
      <c r="C171" s="77">
        <v>0</v>
      </c>
      <c r="D171" s="77">
        <v>0</v>
      </c>
      <c r="E171" s="77">
        <v>0</v>
      </c>
      <c r="F171" s="77">
        <v>0</v>
      </c>
      <c r="G171" s="77">
        <f t="shared" si="42"/>
        <v>1940394.6</v>
      </c>
      <c r="H171" s="77">
        <f t="shared" si="42"/>
        <v>0</v>
      </c>
      <c r="I171" s="63">
        <f t="shared" si="43"/>
        <v>1940394.6</v>
      </c>
    </row>
    <row r="172" spans="1:9" x14ac:dyDescent="0.25">
      <c r="A172" s="64" t="s">
        <v>190</v>
      </c>
      <c r="B172" s="77">
        <v>2414371.25</v>
      </c>
      <c r="C172" s="77">
        <v>0</v>
      </c>
      <c r="D172" s="77">
        <v>0</v>
      </c>
      <c r="E172" s="77">
        <v>0</v>
      </c>
      <c r="F172" s="77">
        <v>0</v>
      </c>
      <c r="G172" s="77">
        <f t="shared" si="42"/>
        <v>2414371.25</v>
      </c>
      <c r="H172" s="77">
        <f t="shared" si="42"/>
        <v>0</v>
      </c>
      <c r="I172" s="63">
        <f t="shared" si="43"/>
        <v>2414371.25</v>
      </c>
    </row>
    <row r="173" spans="1:9" x14ac:dyDescent="0.25">
      <c r="A173" s="64" t="s">
        <v>191</v>
      </c>
      <c r="B173" s="77">
        <v>4165035.68</v>
      </c>
      <c r="C173" s="77">
        <v>0</v>
      </c>
      <c r="D173" s="77">
        <v>0</v>
      </c>
      <c r="E173" s="77">
        <v>0</v>
      </c>
      <c r="F173" s="77">
        <v>0</v>
      </c>
      <c r="G173" s="77">
        <f t="shared" si="42"/>
        <v>4165035.68</v>
      </c>
      <c r="H173" s="77">
        <f t="shared" si="42"/>
        <v>0</v>
      </c>
      <c r="I173" s="63">
        <f t="shared" si="43"/>
        <v>4165035.68</v>
      </c>
    </row>
    <row r="174" spans="1:9" x14ac:dyDescent="0.25">
      <c r="A174" s="64" t="s">
        <v>192</v>
      </c>
      <c r="B174" s="77">
        <v>39826.720000000001</v>
      </c>
      <c r="C174" s="77">
        <v>0</v>
      </c>
      <c r="D174" s="77">
        <v>0</v>
      </c>
      <c r="E174" s="77">
        <v>0</v>
      </c>
      <c r="F174" s="77">
        <v>0</v>
      </c>
      <c r="G174" s="77">
        <f t="shared" si="42"/>
        <v>39826.720000000001</v>
      </c>
      <c r="H174" s="77">
        <f t="shared" si="42"/>
        <v>0</v>
      </c>
      <c r="I174" s="63">
        <f t="shared" si="43"/>
        <v>39826.720000000001</v>
      </c>
    </row>
    <row r="175" spans="1:9" x14ac:dyDescent="0.25">
      <c r="A175" s="64" t="s">
        <v>193</v>
      </c>
      <c r="B175" s="77">
        <v>2246591.17</v>
      </c>
      <c r="C175" s="77">
        <v>0</v>
      </c>
      <c r="D175" s="77">
        <v>0</v>
      </c>
      <c r="E175" s="77">
        <v>0</v>
      </c>
      <c r="F175" s="77">
        <v>0</v>
      </c>
      <c r="G175" s="77">
        <f t="shared" si="42"/>
        <v>2246591.17</v>
      </c>
      <c r="H175" s="77">
        <f t="shared" si="42"/>
        <v>0</v>
      </c>
      <c r="I175" s="63">
        <f t="shared" si="43"/>
        <v>2246591.17</v>
      </c>
    </row>
    <row r="176" spans="1:9" x14ac:dyDescent="0.25">
      <c r="A176" s="64" t="s">
        <v>194</v>
      </c>
      <c r="B176" s="77">
        <v>3401821.13</v>
      </c>
      <c r="C176" s="77">
        <v>0</v>
      </c>
      <c r="D176" s="77">
        <v>0</v>
      </c>
      <c r="E176" s="77">
        <v>0</v>
      </c>
      <c r="F176" s="77">
        <v>0</v>
      </c>
      <c r="G176" s="77">
        <f t="shared" si="42"/>
        <v>3401821.13</v>
      </c>
      <c r="H176" s="77">
        <f t="shared" si="42"/>
        <v>0</v>
      </c>
      <c r="I176" s="63">
        <f t="shared" si="43"/>
        <v>3401821.13</v>
      </c>
    </row>
    <row r="177" spans="1:9" x14ac:dyDescent="0.25">
      <c r="A177" s="64" t="s">
        <v>195</v>
      </c>
      <c r="B177" s="77">
        <v>10896219.34</v>
      </c>
      <c r="C177" s="77">
        <v>0</v>
      </c>
      <c r="D177" s="77">
        <v>0</v>
      </c>
      <c r="E177" s="77">
        <v>0</v>
      </c>
      <c r="F177" s="77">
        <v>0</v>
      </c>
      <c r="G177" s="77">
        <f t="shared" si="42"/>
        <v>10896219.34</v>
      </c>
      <c r="H177" s="77">
        <f t="shared" si="42"/>
        <v>0</v>
      </c>
      <c r="I177" s="63">
        <f t="shared" si="43"/>
        <v>10896219.34</v>
      </c>
    </row>
    <row r="178" spans="1:9" x14ac:dyDescent="0.25">
      <c r="A178" s="64" t="s">
        <v>196</v>
      </c>
      <c r="B178" s="77">
        <v>1349285.45</v>
      </c>
      <c r="C178" s="77">
        <v>0</v>
      </c>
      <c r="D178" s="77">
        <v>0</v>
      </c>
      <c r="E178" s="77">
        <v>0</v>
      </c>
      <c r="F178" s="77">
        <v>0</v>
      </c>
      <c r="G178" s="77">
        <f t="shared" si="42"/>
        <v>1349285.45</v>
      </c>
      <c r="H178" s="77">
        <f t="shared" si="42"/>
        <v>0</v>
      </c>
      <c r="I178" s="63">
        <f t="shared" si="43"/>
        <v>1349285.45</v>
      </c>
    </row>
    <row r="179" spans="1:9" x14ac:dyDescent="0.25">
      <c r="A179" s="64" t="s">
        <v>197</v>
      </c>
      <c r="B179" s="77">
        <v>621712.32999999996</v>
      </c>
      <c r="C179" s="77">
        <v>0</v>
      </c>
      <c r="D179" s="77">
        <v>0</v>
      </c>
      <c r="E179" s="77">
        <v>0</v>
      </c>
      <c r="F179" s="77">
        <v>0</v>
      </c>
      <c r="G179" s="77">
        <f t="shared" si="42"/>
        <v>621712.32999999996</v>
      </c>
      <c r="H179" s="77">
        <f t="shared" si="42"/>
        <v>0</v>
      </c>
      <c r="I179" s="63">
        <f t="shared" si="43"/>
        <v>621712.32999999996</v>
      </c>
    </row>
    <row r="180" spans="1:9" x14ac:dyDescent="0.25">
      <c r="A180" s="64" t="s">
        <v>198</v>
      </c>
      <c r="B180" s="77">
        <v>0</v>
      </c>
      <c r="C180" s="77">
        <v>0</v>
      </c>
      <c r="D180" s="77">
        <v>0</v>
      </c>
      <c r="E180" s="77">
        <v>0</v>
      </c>
      <c r="F180" s="77">
        <v>0</v>
      </c>
      <c r="G180" s="77">
        <f t="shared" si="42"/>
        <v>0</v>
      </c>
      <c r="H180" s="77">
        <f t="shared" si="42"/>
        <v>0</v>
      </c>
      <c r="I180" s="63">
        <f t="shared" si="43"/>
        <v>0</v>
      </c>
    </row>
    <row r="181" spans="1:9" x14ac:dyDescent="0.25">
      <c r="A181" s="64" t="s">
        <v>199</v>
      </c>
      <c r="B181" s="77">
        <v>1392191.18</v>
      </c>
      <c r="C181" s="77">
        <v>0</v>
      </c>
      <c r="D181" s="77">
        <v>0</v>
      </c>
      <c r="E181" s="77">
        <v>0</v>
      </c>
      <c r="F181" s="77">
        <v>0</v>
      </c>
      <c r="G181" s="77">
        <f t="shared" si="42"/>
        <v>1392191.18</v>
      </c>
      <c r="H181" s="77">
        <f t="shared" si="42"/>
        <v>0</v>
      </c>
      <c r="I181" s="63">
        <f t="shared" si="43"/>
        <v>1392191.18</v>
      </c>
    </row>
    <row r="182" spans="1:9" x14ac:dyDescent="0.25">
      <c r="A182" s="64" t="s">
        <v>200</v>
      </c>
      <c r="B182" s="77">
        <v>37315807.039999999</v>
      </c>
      <c r="C182" s="77">
        <v>0</v>
      </c>
      <c r="D182" s="77">
        <v>0</v>
      </c>
      <c r="E182" s="77">
        <v>0</v>
      </c>
      <c r="F182" s="77">
        <v>0</v>
      </c>
      <c r="G182" s="77">
        <f t="shared" si="42"/>
        <v>37315807.039999999</v>
      </c>
      <c r="H182" s="77">
        <f t="shared" si="42"/>
        <v>0</v>
      </c>
      <c r="I182" s="63">
        <f t="shared" si="43"/>
        <v>37315807.039999999</v>
      </c>
    </row>
    <row r="183" spans="1:9" x14ac:dyDescent="0.25">
      <c r="A183" s="64" t="s">
        <v>201</v>
      </c>
      <c r="B183" s="77">
        <v>10478206.609999999</v>
      </c>
      <c r="C183" s="77">
        <v>0</v>
      </c>
      <c r="D183" s="77">
        <v>0</v>
      </c>
      <c r="E183" s="77">
        <v>0</v>
      </c>
      <c r="F183" s="77">
        <v>0</v>
      </c>
      <c r="G183" s="77">
        <f t="shared" si="42"/>
        <v>10478206.609999999</v>
      </c>
      <c r="H183" s="77">
        <f t="shared" si="42"/>
        <v>0</v>
      </c>
      <c r="I183" s="63">
        <f t="shared" si="43"/>
        <v>10478206.609999999</v>
      </c>
    </row>
    <row r="184" spans="1:9" x14ac:dyDescent="0.25">
      <c r="A184" s="64" t="s">
        <v>202</v>
      </c>
      <c r="B184" s="77">
        <v>129067.08</v>
      </c>
      <c r="C184" s="77">
        <v>0</v>
      </c>
      <c r="D184" s="77">
        <v>0</v>
      </c>
      <c r="E184" s="77">
        <v>0</v>
      </c>
      <c r="F184" s="77">
        <v>0</v>
      </c>
      <c r="G184" s="77">
        <f t="shared" si="42"/>
        <v>129067.08</v>
      </c>
      <c r="H184" s="77">
        <f t="shared" si="42"/>
        <v>0</v>
      </c>
      <c r="I184" s="63">
        <f t="shared" si="43"/>
        <v>129067.08</v>
      </c>
    </row>
    <row r="185" spans="1:9" x14ac:dyDescent="0.25">
      <c r="A185" s="64" t="s">
        <v>203</v>
      </c>
      <c r="B185" s="77">
        <v>2108866.4</v>
      </c>
      <c r="C185" s="77">
        <v>0</v>
      </c>
      <c r="D185" s="77">
        <v>0</v>
      </c>
      <c r="E185" s="77">
        <v>0</v>
      </c>
      <c r="F185" s="77">
        <v>0</v>
      </c>
      <c r="G185" s="77">
        <f t="shared" si="42"/>
        <v>2108866.4</v>
      </c>
      <c r="H185" s="77">
        <f t="shared" si="42"/>
        <v>0</v>
      </c>
      <c r="I185" s="63">
        <f t="shared" si="43"/>
        <v>2108866.4</v>
      </c>
    </row>
    <row r="186" spans="1:9" x14ac:dyDescent="0.25">
      <c r="A186" s="64" t="s">
        <v>204</v>
      </c>
      <c r="B186" s="77">
        <v>503517.27</v>
      </c>
      <c r="C186" s="77">
        <v>0</v>
      </c>
      <c r="D186" s="77">
        <v>0</v>
      </c>
      <c r="E186" s="77">
        <v>0</v>
      </c>
      <c r="F186" s="77">
        <v>0</v>
      </c>
      <c r="G186" s="77">
        <f t="shared" si="42"/>
        <v>503517.27</v>
      </c>
      <c r="H186" s="77">
        <f t="shared" si="42"/>
        <v>0</v>
      </c>
      <c r="I186" s="63">
        <f t="shared" si="43"/>
        <v>503517.27</v>
      </c>
    </row>
    <row r="187" spans="1:9" x14ac:dyDescent="0.25">
      <c r="A187" s="64" t="s">
        <v>205</v>
      </c>
      <c r="B187" s="77">
        <v>0</v>
      </c>
      <c r="C187" s="77">
        <v>0</v>
      </c>
      <c r="D187" s="77">
        <v>0</v>
      </c>
      <c r="E187" s="77">
        <v>0</v>
      </c>
      <c r="F187" s="77">
        <v>0</v>
      </c>
      <c r="G187" s="77">
        <f t="shared" si="42"/>
        <v>0</v>
      </c>
      <c r="H187" s="77">
        <f t="shared" si="42"/>
        <v>0</v>
      </c>
      <c r="I187" s="63">
        <f t="shared" si="43"/>
        <v>0</v>
      </c>
    </row>
    <row r="188" spans="1:9" x14ac:dyDescent="0.25">
      <c r="A188" s="64" t="s">
        <v>206</v>
      </c>
      <c r="B188" s="77">
        <v>0</v>
      </c>
      <c r="C188" s="77">
        <v>2207745.41</v>
      </c>
      <c r="D188" s="77">
        <v>0</v>
      </c>
      <c r="E188" s="77">
        <v>0</v>
      </c>
      <c r="F188" s="77">
        <v>0</v>
      </c>
      <c r="G188" s="77">
        <f t="shared" si="42"/>
        <v>0</v>
      </c>
      <c r="H188" s="77">
        <f t="shared" si="42"/>
        <v>2207745.41</v>
      </c>
      <c r="I188" s="63">
        <f t="shared" si="43"/>
        <v>2207745.41</v>
      </c>
    </row>
    <row r="189" spans="1:9" x14ac:dyDescent="0.25">
      <c r="A189" s="64" t="s">
        <v>207</v>
      </c>
      <c r="B189" s="77">
        <v>0</v>
      </c>
      <c r="C189" s="77">
        <v>237906.55</v>
      </c>
      <c r="D189" s="77">
        <v>0</v>
      </c>
      <c r="E189" s="77">
        <v>0</v>
      </c>
      <c r="F189" s="77">
        <v>0</v>
      </c>
      <c r="G189" s="77">
        <f t="shared" si="42"/>
        <v>0</v>
      </c>
      <c r="H189" s="77">
        <f t="shared" si="42"/>
        <v>237906.55</v>
      </c>
      <c r="I189" s="63">
        <f t="shared" si="43"/>
        <v>237906.55</v>
      </c>
    </row>
    <row r="190" spans="1:9" x14ac:dyDescent="0.25">
      <c r="A190" s="64" t="s">
        <v>208</v>
      </c>
      <c r="B190" s="77">
        <v>0</v>
      </c>
      <c r="C190" s="77">
        <v>18167895.210000001</v>
      </c>
      <c r="D190" s="77">
        <v>0</v>
      </c>
      <c r="E190" s="77">
        <v>0</v>
      </c>
      <c r="F190" s="77">
        <v>0</v>
      </c>
      <c r="G190" s="77">
        <f t="shared" si="42"/>
        <v>0</v>
      </c>
      <c r="H190" s="77">
        <f t="shared" si="42"/>
        <v>18167895.210000001</v>
      </c>
      <c r="I190" s="63">
        <f t="shared" si="43"/>
        <v>18167895.210000001</v>
      </c>
    </row>
    <row r="191" spans="1:9" x14ac:dyDescent="0.25">
      <c r="A191" s="64" t="s">
        <v>209</v>
      </c>
      <c r="B191" s="77">
        <v>0</v>
      </c>
      <c r="C191" s="77">
        <v>2188818.77</v>
      </c>
      <c r="D191" s="77">
        <v>0</v>
      </c>
      <c r="E191" s="77">
        <v>0</v>
      </c>
      <c r="F191" s="77">
        <v>0</v>
      </c>
      <c r="G191" s="77">
        <f t="shared" si="42"/>
        <v>0</v>
      </c>
      <c r="H191" s="77">
        <f t="shared" si="42"/>
        <v>2188818.77</v>
      </c>
      <c r="I191" s="63">
        <f t="shared" si="43"/>
        <v>2188818.77</v>
      </c>
    </row>
    <row r="192" spans="1:9" x14ac:dyDescent="0.25">
      <c r="A192" s="64" t="s">
        <v>210</v>
      </c>
      <c r="B192" s="77">
        <v>0</v>
      </c>
      <c r="C192" s="77">
        <v>409904.09</v>
      </c>
      <c r="D192" s="77">
        <v>0</v>
      </c>
      <c r="E192" s="77">
        <v>0</v>
      </c>
      <c r="F192" s="77">
        <v>0</v>
      </c>
      <c r="G192" s="77">
        <f t="shared" si="42"/>
        <v>0</v>
      </c>
      <c r="H192" s="77">
        <f t="shared" si="42"/>
        <v>409904.09</v>
      </c>
      <c r="I192" s="63">
        <f t="shared" si="43"/>
        <v>409904.09</v>
      </c>
    </row>
    <row r="193" spans="1:9" x14ac:dyDescent="0.25">
      <c r="A193" s="64" t="s">
        <v>211</v>
      </c>
      <c r="B193" s="77">
        <v>0</v>
      </c>
      <c r="C193" s="77">
        <v>2154349.36</v>
      </c>
      <c r="D193" s="77">
        <v>0</v>
      </c>
      <c r="E193" s="77">
        <v>0</v>
      </c>
      <c r="F193" s="77">
        <v>0</v>
      </c>
      <c r="G193" s="77">
        <f t="shared" si="42"/>
        <v>0</v>
      </c>
      <c r="H193" s="77">
        <f t="shared" si="42"/>
        <v>2154349.36</v>
      </c>
      <c r="I193" s="63">
        <f t="shared" si="43"/>
        <v>2154349.36</v>
      </c>
    </row>
    <row r="194" spans="1:9" x14ac:dyDescent="0.25">
      <c r="A194" s="64" t="s">
        <v>212</v>
      </c>
      <c r="B194" s="77">
        <v>0</v>
      </c>
      <c r="C194" s="77">
        <v>3502319.83</v>
      </c>
      <c r="D194" s="77">
        <v>0</v>
      </c>
      <c r="E194" s="77">
        <v>0</v>
      </c>
      <c r="F194" s="77">
        <v>0</v>
      </c>
      <c r="G194" s="77">
        <f t="shared" si="42"/>
        <v>0</v>
      </c>
      <c r="H194" s="77">
        <f t="shared" si="42"/>
        <v>3502319.83</v>
      </c>
      <c r="I194" s="63">
        <f t="shared" si="43"/>
        <v>3502319.83</v>
      </c>
    </row>
    <row r="195" spans="1:9" x14ac:dyDescent="0.25">
      <c r="A195" s="64" t="s">
        <v>213</v>
      </c>
      <c r="B195" s="77">
        <v>0</v>
      </c>
      <c r="C195" s="77">
        <v>14312479.68</v>
      </c>
      <c r="D195" s="77">
        <v>0</v>
      </c>
      <c r="E195" s="77">
        <v>0</v>
      </c>
      <c r="F195" s="77">
        <v>0</v>
      </c>
      <c r="G195" s="77">
        <f t="shared" si="42"/>
        <v>0</v>
      </c>
      <c r="H195" s="77">
        <f t="shared" si="42"/>
        <v>14312479.68</v>
      </c>
      <c r="I195" s="63">
        <f t="shared" si="43"/>
        <v>14312479.68</v>
      </c>
    </row>
    <row r="196" spans="1:9" x14ac:dyDescent="0.25">
      <c r="A196" s="64" t="s">
        <v>214</v>
      </c>
      <c r="B196" s="77">
        <v>0</v>
      </c>
      <c r="C196" s="77">
        <v>257368.62</v>
      </c>
      <c r="D196" s="77">
        <v>0</v>
      </c>
      <c r="E196" s="77">
        <v>0</v>
      </c>
      <c r="F196" s="77">
        <v>0</v>
      </c>
      <c r="G196" s="77">
        <f t="shared" si="42"/>
        <v>0</v>
      </c>
      <c r="H196" s="77">
        <f t="shared" si="42"/>
        <v>257368.62</v>
      </c>
      <c r="I196" s="63">
        <f t="shared" si="43"/>
        <v>257368.62</v>
      </c>
    </row>
    <row r="197" spans="1:9" x14ac:dyDescent="0.25">
      <c r="A197" s="64" t="s">
        <v>215</v>
      </c>
      <c r="B197" s="77">
        <v>0</v>
      </c>
      <c r="C197" s="77">
        <v>74968.94</v>
      </c>
      <c r="D197" s="77">
        <v>0</v>
      </c>
      <c r="E197" s="77">
        <v>0</v>
      </c>
      <c r="F197" s="77">
        <v>0</v>
      </c>
      <c r="G197" s="77">
        <f t="shared" si="42"/>
        <v>0</v>
      </c>
      <c r="H197" s="77">
        <f t="shared" si="42"/>
        <v>74968.94</v>
      </c>
      <c r="I197" s="63">
        <f t="shared" si="43"/>
        <v>74968.94</v>
      </c>
    </row>
    <row r="198" spans="1:9" x14ac:dyDescent="0.25">
      <c r="A198" s="64" t="s">
        <v>216</v>
      </c>
      <c r="B198" s="77">
        <v>0</v>
      </c>
      <c r="C198" s="77">
        <v>121700.31</v>
      </c>
      <c r="D198" s="77">
        <v>0</v>
      </c>
      <c r="E198" s="77">
        <v>0</v>
      </c>
      <c r="F198" s="77">
        <v>0</v>
      </c>
      <c r="G198" s="77">
        <f t="shared" si="42"/>
        <v>0</v>
      </c>
      <c r="H198" s="77">
        <f t="shared" si="42"/>
        <v>121700.31</v>
      </c>
      <c r="I198" s="63">
        <f t="shared" si="43"/>
        <v>121700.31</v>
      </c>
    </row>
    <row r="199" spans="1:9" x14ac:dyDescent="0.25">
      <c r="A199" s="64" t="s">
        <v>217</v>
      </c>
      <c r="B199" s="77">
        <v>0</v>
      </c>
      <c r="C199" s="77">
        <v>8568609.5600000005</v>
      </c>
      <c r="D199" s="77">
        <v>0</v>
      </c>
      <c r="E199" s="77">
        <v>0</v>
      </c>
      <c r="F199" s="77">
        <v>0</v>
      </c>
      <c r="G199" s="77">
        <f t="shared" si="42"/>
        <v>0</v>
      </c>
      <c r="H199" s="77">
        <f t="shared" si="42"/>
        <v>8568609.5600000005</v>
      </c>
      <c r="I199" s="63">
        <f t="shared" si="43"/>
        <v>8568609.5600000005</v>
      </c>
    </row>
    <row r="200" spans="1:9" x14ac:dyDescent="0.25">
      <c r="A200" s="64" t="s">
        <v>218</v>
      </c>
      <c r="B200" s="77">
        <v>0</v>
      </c>
      <c r="C200" s="77">
        <v>784140.67</v>
      </c>
      <c r="D200" s="77">
        <v>0</v>
      </c>
      <c r="E200" s="77">
        <v>0</v>
      </c>
      <c r="F200" s="77">
        <v>0</v>
      </c>
      <c r="G200" s="77">
        <f t="shared" si="42"/>
        <v>0</v>
      </c>
      <c r="H200" s="77">
        <f t="shared" si="42"/>
        <v>784140.67</v>
      </c>
      <c r="I200" s="63">
        <f t="shared" si="43"/>
        <v>784140.67</v>
      </c>
    </row>
    <row r="201" spans="1:9" x14ac:dyDescent="0.25">
      <c r="A201" s="64" t="s">
        <v>219</v>
      </c>
      <c r="B201" s="77">
        <v>0</v>
      </c>
      <c r="C201" s="77">
        <v>301394.92</v>
      </c>
      <c r="D201" s="77">
        <v>0</v>
      </c>
      <c r="E201" s="77">
        <v>0</v>
      </c>
      <c r="F201" s="77">
        <v>0</v>
      </c>
      <c r="G201" s="77">
        <f t="shared" si="42"/>
        <v>0</v>
      </c>
      <c r="H201" s="77">
        <f t="shared" si="42"/>
        <v>301394.92</v>
      </c>
      <c r="I201" s="63">
        <f t="shared" si="43"/>
        <v>301394.92</v>
      </c>
    </row>
    <row r="202" spans="1:9" x14ac:dyDescent="0.25">
      <c r="A202" s="64" t="s">
        <v>220</v>
      </c>
      <c r="B202" s="77">
        <v>0</v>
      </c>
      <c r="C202" s="77">
        <v>4071265.39</v>
      </c>
      <c r="D202" s="77">
        <v>0</v>
      </c>
      <c r="E202" s="77">
        <v>0</v>
      </c>
      <c r="F202" s="77">
        <v>0</v>
      </c>
      <c r="G202" s="77">
        <f t="shared" si="42"/>
        <v>0</v>
      </c>
      <c r="H202" s="77">
        <f t="shared" si="42"/>
        <v>4071265.39</v>
      </c>
      <c r="I202" s="63">
        <f t="shared" si="43"/>
        <v>4071265.39</v>
      </c>
    </row>
    <row r="203" spans="1:9" x14ac:dyDescent="0.25">
      <c r="A203" s="64" t="s">
        <v>221</v>
      </c>
      <c r="B203" s="77">
        <v>0</v>
      </c>
      <c r="C203" s="77">
        <v>794668.51</v>
      </c>
      <c r="D203" s="77">
        <v>0</v>
      </c>
      <c r="E203" s="77">
        <v>0</v>
      </c>
      <c r="F203" s="77">
        <v>0</v>
      </c>
      <c r="G203" s="77">
        <f t="shared" si="42"/>
        <v>0</v>
      </c>
      <c r="H203" s="77">
        <f t="shared" si="42"/>
        <v>794668.51</v>
      </c>
      <c r="I203" s="63">
        <f t="shared" si="43"/>
        <v>794668.51</v>
      </c>
    </row>
    <row r="204" spans="1:9" x14ac:dyDescent="0.25">
      <c r="A204" s="64" t="s">
        <v>222</v>
      </c>
      <c r="B204" s="129">
        <v>0</v>
      </c>
      <c r="C204" s="129">
        <v>637413.88</v>
      </c>
      <c r="D204" s="129">
        <v>0</v>
      </c>
      <c r="E204" s="129">
        <v>0</v>
      </c>
      <c r="F204" s="129">
        <v>0</v>
      </c>
      <c r="G204" s="129">
        <f t="shared" si="42"/>
        <v>0</v>
      </c>
      <c r="H204" s="129">
        <f t="shared" si="42"/>
        <v>637413.88</v>
      </c>
      <c r="I204" s="61">
        <f t="shared" si="43"/>
        <v>637413.88</v>
      </c>
    </row>
    <row r="205" spans="1:9" x14ac:dyDescent="0.25">
      <c r="A205" s="64" t="s">
        <v>223</v>
      </c>
      <c r="B205" s="77">
        <f t="shared" ref="B205:F205" si="44">SUM(B169:B204)</f>
        <v>83118529.25999999</v>
      </c>
      <c r="C205" s="77">
        <f t="shared" si="44"/>
        <v>58792949.700000003</v>
      </c>
      <c r="D205" s="77">
        <f t="shared" si="44"/>
        <v>0</v>
      </c>
      <c r="E205" s="77">
        <f t="shared" si="44"/>
        <v>0</v>
      </c>
      <c r="F205" s="77">
        <f t="shared" si="44"/>
        <v>0</v>
      </c>
      <c r="G205" s="77">
        <f t="shared" ref="G205:I205" si="45">SUM(G169:G204)</f>
        <v>83118529.25999999</v>
      </c>
      <c r="H205" s="77">
        <f t="shared" si="45"/>
        <v>58792949.700000003</v>
      </c>
      <c r="I205" s="63">
        <f t="shared" si="45"/>
        <v>141911478.95999992</v>
      </c>
    </row>
    <row r="206" spans="1:9" x14ac:dyDescent="0.25">
      <c r="A206" s="65" t="s">
        <v>224</v>
      </c>
      <c r="B206" s="77"/>
      <c r="C206" s="77"/>
      <c r="D206" s="77"/>
      <c r="E206" s="77"/>
      <c r="F206" s="77"/>
      <c r="G206" s="77"/>
      <c r="H206" s="77"/>
      <c r="I206" s="63"/>
    </row>
    <row r="207" spans="1:9" x14ac:dyDescent="0.25">
      <c r="A207" s="64" t="s">
        <v>225</v>
      </c>
      <c r="B207" s="77">
        <v>0</v>
      </c>
      <c r="C207" s="77">
        <v>0</v>
      </c>
      <c r="D207" s="77">
        <v>216981.22</v>
      </c>
      <c r="E207" s="77">
        <v>125988.94</v>
      </c>
      <c r="F207" s="77">
        <v>90992.28</v>
      </c>
      <c r="G207" s="77">
        <f>B207+E207</f>
        <v>125988.94</v>
      </c>
      <c r="H207" s="77">
        <f t="shared" ref="H207:H211" si="46">C207+F207</f>
        <v>90992.28</v>
      </c>
      <c r="I207" s="63">
        <f t="shared" ref="I207:I210" si="47">SUM(G207:H207)</f>
        <v>216981.22</v>
      </c>
    </row>
    <row r="208" spans="1:9" x14ac:dyDescent="0.25">
      <c r="A208" s="64" t="s">
        <v>226</v>
      </c>
      <c r="B208" s="77">
        <v>10775827.299999999</v>
      </c>
      <c r="C208" s="77">
        <v>7915383.96</v>
      </c>
      <c r="D208" s="77">
        <v>2156922.35</v>
      </c>
      <c r="E208" s="77">
        <v>1345264.2</v>
      </c>
      <c r="F208" s="77">
        <v>811658.15</v>
      </c>
      <c r="G208" s="77">
        <f t="shared" ref="G208:G211" si="48">B208+E208</f>
        <v>12121091.499999998</v>
      </c>
      <c r="H208" s="77">
        <f t="shared" si="46"/>
        <v>8727042.1099999994</v>
      </c>
      <c r="I208" s="63">
        <f t="shared" si="47"/>
        <v>20848133.609999999</v>
      </c>
    </row>
    <row r="209" spans="1:9" x14ac:dyDescent="0.25">
      <c r="A209" s="64" t="s">
        <v>227</v>
      </c>
      <c r="B209" s="77">
        <v>1589154.58</v>
      </c>
      <c r="C209" s="77">
        <v>1392139.08</v>
      </c>
      <c r="D209" s="77">
        <v>36801415.93</v>
      </c>
      <c r="E209" s="77">
        <v>21368721.649999999</v>
      </c>
      <c r="F209" s="77">
        <v>15432694.279999999</v>
      </c>
      <c r="G209" s="77">
        <f t="shared" si="48"/>
        <v>22957876.229999997</v>
      </c>
      <c r="H209" s="77">
        <f t="shared" si="46"/>
        <v>16824833.359999999</v>
      </c>
      <c r="I209" s="63">
        <f t="shared" si="47"/>
        <v>39782709.589999996</v>
      </c>
    </row>
    <row r="210" spans="1:9" x14ac:dyDescent="0.25">
      <c r="A210" s="64" t="s">
        <v>228</v>
      </c>
      <c r="B210" s="77">
        <v>17787536.93</v>
      </c>
      <c r="C210" s="77">
        <v>4350611.24</v>
      </c>
      <c r="D210" s="77">
        <v>55977.83</v>
      </c>
      <c r="E210" s="77">
        <v>37011.89</v>
      </c>
      <c r="F210" s="77">
        <v>18965.939999999999</v>
      </c>
      <c r="G210" s="77">
        <f t="shared" si="48"/>
        <v>17824548.82</v>
      </c>
      <c r="H210" s="77">
        <f t="shared" si="46"/>
        <v>4369577.1800000006</v>
      </c>
      <c r="I210" s="63">
        <f t="shared" si="47"/>
        <v>22194126</v>
      </c>
    </row>
    <row r="211" spans="1:9" x14ac:dyDescent="0.25">
      <c r="A211" s="64" t="s">
        <v>229</v>
      </c>
      <c r="B211" s="129">
        <v>0</v>
      </c>
      <c r="C211" s="129">
        <v>0</v>
      </c>
      <c r="D211" s="129">
        <v>0</v>
      </c>
      <c r="E211" s="129">
        <v>0</v>
      </c>
      <c r="F211" s="129">
        <v>0</v>
      </c>
      <c r="G211" s="129">
        <f t="shared" si="48"/>
        <v>0</v>
      </c>
      <c r="H211" s="129">
        <f t="shared" si="46"/>
        <v>0</v>
      </c>
      <c r="I211" s="61">
        <f>SUM(G211:H211)</f>
        <v>0</v>
      </c>
    </row>
    <row r="212" spans="1:9" x14ac:dyDescent="0.25">
      <c r="A212" s="64" t="s">
        <v>230</v>
      </c>
      <c r="B212" s="77">
        <f t="shared" ref="B212:F212" si="49">SUM(B207:B211)</f>
        <v>30152518.809999999</v>
      </c>
      <c r="C212" s="77">
        <f t="shared" si="49"/>
        <v>13658134.279999999</v>
      </c>
      <c r="D212" s="77">
        <f t="shared" si="49"/>
        <v>39231297.329999998</v>
      </c>
      <c r="E212" s="77">
        <f t="shared" si="49"/>
        <v>22876986.68</v>
      </c>
      <c r="F212" s="77">
        <f t="shared" si="49"/>
        <v>16354310.649999999</v>
      </c>
      <c r="G212" s="77">
        <f t="shared" ref="G212:I212" si="50">SUM(G207:G211)</f>
        <v>53029505.489999995</v>
      </c>
      <c r="H212" s="77">
        <f t="shared" si="50"/>
        <v>30012444.93</v>
      </c>
      <c r="I212" s="63">
        <f t="shared" si="50"/>
        <v>83041950.419999987</v>
      </c>
    </row>
    <row r="213" spans="1:9" x14ac:dyDescent="0.25">
      <c r="A213" s="65" t="s">
        <v>231</v>
      </c>
      <c r="B213" s="77"/>
      <c r="C213" s="77"/>
      <c r="D213" s="77"/>
      <c r="E213" s="77"/>
      <c r="F213" s="77"/>
      <c r="G213" s="77"/>
      <c r="H213" s="77"/>
      <c r="I213" s="63"/>
    </row>
    <row r="214" spans="1:9" x14ac:dyDescent="0.25">
      <c r="A214" s="64" t="s">
        <v>232</v>
      </c>
      <c r="B214" s="77">
        <v>17709848.649999999</v>
      </c>
      <c r="C214" s="77">
        <v>4403422.3899999997</v>
      </c>
      <c r="D214" s="77">
        <v>1193974.48</v>
      </c>
      <c r="E214" s="77">
        <v>693272.72</v>
      </c>
      <c r="F214" s="77">
        <v>500701.76</v>
      </c>
      <c r="G214" s="77">
        <f t="shared" ref="G214:H220" si="51">B214+E214</f>
        <v>18403121.369999997</v>
      </c>
      <c r="H214" s="77">
        <f t="shared" si="51"/>
        <v>4904124.1499999994</v>
      </c>
      <c r="I214" s="63">
        <f t="shared" ref="I214:I220" si="52">SUM(G214:H214)</f>
        <v>23307245.519999996</v>
      </c>
    </row>
    <row r="215" spans="1:9" x14ac:dyDescent="0.25">
      <c r="A215" s="64" t="s">
        <v>233</v>
      </c>
      <c r="B215" s="77">
        <v>1908848.11</v>
      </c>
      <c r="C215" s="77">
        <v>541213.74</v>
      </c>
      <c r="D215" s="77">
        <v>2342213.38</v>
      </c>
      <c r="E215" s="77">
        <v>1360022.37</v>
      </c>
      <c r="F215" s="77">
        <v>982191.01</v>
      </c>
      <c r="G215" s="77">
        <f t="shared" si="51"/>
        <v>3268870.4800000004</v>
      </c>
      <c r="H215" s="77">
        <f t="shared" si="51"/>
        <v>1523404.75</v>
      </c>
      <c r="I215" s="63">
        <f t="shared" si="52"/>
        <v>4792275.2300000004</v>
      </c>
    </row>
    <row r="216" spans="1:9" x14ac:dyDescent="0.25">
      <c r="A216" s="64" t="s">
        <v>234</v>
      </c>
      <c r="B216" s="77">
        <v>0</v>
      </c>
      <c r="C216" s="77">
        <v>0</v>
      </c>
      <c r="D216" s="77">
        <v>1055.24</v>
      </c>
      <c r="E216" s="77">
        <v>612.9</v>
      </c>
      <c r="F216" s="77">
        <v>442.34</v>
      </c>
      <c r="G216" s="77">
        <f t="shared" si="51"/>
        <v>612.9</v>
      </c>
      <c r="H216" s="77">
        <f t="shared" si="51"/>
        <v>442.34</v>
      </c>
      <c r="I216" s="63">
        <f t="shared" si="52"/>
        <v>1055.24</v>
      </c>
    </row>
    <row r="217" spans="1:9" x14ac:dyDescent="0.25">
      <c r="A217" s="64" t="s">
        <v>235</v>
      </c>
      <c r="B217" s="77">
        <v>0</v>
      </c>
      <c r="C217" s="77">
        <v>0</v>
      </c>
      <c r="D217" s="77">
        <v>0</v>
      </c>
      <c r="E217" s="77">
        <v>0</v>
      </c>
      <c r="F217" s="77">
        <v>0</v>
      </c>
      <c r="G217" s="77">
        <f t="shared" si="51"/>
        <v>0</v>
      </c>
      <c r="H217" s="77">
        <f t="shared" si="51"/>
        <v>0</v>
      </c>
      <c r="I217" s="63">
        <f t="shared" si="52"/>
        <v>0</v>
      </c>
    </row>
    <row r="218" spans="1:9" x14ac:dyDescent="0.25">
      <c r="A218" s="64" t="s">
        <v>236</v>
      </c>
      <c r="B218" s="77">
        <v>933189.02</v>
      </c>
      <c r="C218" s="77">
        <v>0</v>
      </c>
      <c r="D218" s="77">
        <v>-348796.3</v>
      </c>
      <c r="E218" s="77">
        <v>-202556.23</v>
      </c>
      <c r="F218" s="77">
        <v>-146240.07</v>
      </c>
      <c r="G218" s="77">
        <f t="shared" si="51"/>
        <v>730632.79</v>
      </c>
      <c r="H218" s="77">
        <f t="shared" si="51"/>
        <v>-146240.07</v>
      </c>
      <c r="I218" s="63">
        <f t="shared" si="52"/>
        <v>584392.72</v>
      </c>
    </row>
    <row r="219" spans="1:9" x14ac:dyDescent="0.25">
      <c r="A219" s="64" t="s">
        <v>237</v>
      </c>
      <c r="B219" s="77">
        <v>0</v>
      </c>
      <c r="C219" s="77">
        <v>0</v>
      </c>
      <c r="D219" s="77">
        <v>0</v>
      </c>
      <c r="E219" s="77">
        <v>0</v>
      </c>
      <c r="F219" s="77">
        <v>0</v>
      </c>
      <c r="G219" s="77">
        <f t="shared" si="51"/>
        <v>0</v>
      </c>
      <c r="H219" s="77">
        <f t="shared" si="51"/>
        <v>0</v>
      </c>
      <c r="I219" s="63">
        <f t="shared" si="52"/>
        <v>0</v>
      </c>
    </row>
    <row r="220" spans="1:9" x14ac:dyDescent="0.25">
      <c r="A220" s="64" t="s">
        <v>238</v>
      </c>
      <c r="B220" s="129">
        <v>0</v>
      </c>
      <c r="C220" s="129">
        <v>0</v>
      </c>
      <c r="D220" s="129">
        <v>0</v>
      </c>
      <c r="E220" s="129">
        <v>0</v>
      </c>
      <c r="F220" s="129">
        <v>0</v>
      </c>
      <c r="G220" s="129">
        <f t="shared" si="51"/>
        <v>0</v>
      </c>
      <c r="H220" s="129">
        <f t="shared" si="51"/>
        <v>0</v>
      </c>
      <c r="I220" s="61">
        <f t="shared" si="52"/>
        <v>0</v>
      </c>
    </row>
    <row r="221" spans="1:9" x14ac:dyDescent="0.25">
      <c r="A221" s="64" t="s">
        <v>239</v>
      </c>
      <c r="B221" s="77">
        <f t="shared" ref="B221:F221" si="53">SUM(B214:B220)</f>
        <v>20551885.779999997</v>
      </c>
      <c r="C221" s="77">
        <f t="shared" si="53"/>
        <v>4944636.13</v>
      </c>
      <c r="D221" s="77">
        <f t="shared" si="53"/>
        <v>3188446.8000000003</v>
      </c>
      <c r="E221" s="77">
        <f t="shared" si="53"/>
        <v>1851351.76</v>
      </c>
      <c r="F221" s="77">
        <f t="shared" si="53"/>
        <v>1337095.04</v>
      </c>
      <c r="G221" s="77">
        <f t="shared" ref="G221:I221" si="54">SUM(G214:G220)</f>
        <v>22403237.539999995</v>
      </c>
      <c r="H221" s="77">
        <f t="shared" si="54"/>
        <v>6281731.169999999</v>
      </c>
      <c r="I221" s="63">
        <f t="shared" si="54"/>
        <v>28684968.709999993</v>
      </c>
    </row>
    <row r="222" spans="1:9" x14ac:dyDescent="0.25">
      <c r="A222" s="65" t="s">
        <v>240</v>
      </c>
      <c r="B222" s="77"/>
      <c r="C222" s="77"/>
      <c r="D222" s="77"/>
      <c r="E222" s="77"/>
      <c r="F222" s="77"/>
      <c r="G222" s="77"/>
      <c r="H222" s="77"/>
      <c r="I222" s="63"/>
    </row>
    <row r="223" spans="1:9" x14ac:dyDescent="0.25">
      <c r="A223" s="70" t="s">
        <v>241</v>
      </c>
      <c r="B223" s="129">
        <v>89065068.340000004</v>
      </c>
      <c r="C223" s="129">
        <v>15075612.550000001</v>
      </c>
      <c r="D223" s="129">
        <v>0</v>
      </c>
      <c r="E223" s="129">
        <v>0</v>
      </c>
      <c r="F223" s="129">
        <v>0</v>
      </c>
      <c r="G223" s="129">
        <f t="shared" ref="G223:H223" si="55">B223+E223</f>
        <v>89065068.340000004</v>
      </c>
      <c r="H223" s="129">
        <f t="shared" si="55"/>
        <v>15075612.550000001</v>
      </c>
      <c r="I223" s="61">
        <f t="shared" ref="I223" si="56">SUM(G223:H223)</f>
        <v>104140680.89</v>
      </c>
    </row>
    <row r="224" spans="1:9" x14ac:dyDescent="0.25">
      <c r="A224" s="64" t="s">
        <v>242</v>
      </c>
      <c r="B224" s="77">
        <f t="shared" ref="B224:F224" si="57">SUM(B223)</f>
        <v>89065068.340000004</v>
      </c>
      <c r="C224" s="77">
        <f t="shared" si="57"/>
        <v>15075612.550000001</v>
      </c>
      <c r="D224" s="77">
        <f t="shared" si="57"/>
        <v>0</v>
      </c>
      <c r="E224" s="77">
        <f t="shared" si="57"/>
        <v>0</v>
      </c>
      <c r="F224" s="77">
        <f t="shared" si="57"/>
        <v>0</v>
      </c>
      <c r="G224" s="77">
        <f t="shared" ref="G224:I224" si="58">SUM(G223)</f>
        <v>89065068.340000004</v>
      </c>
      <c r="H224" s="77">
        <f t="shared" si="58"/>
        <v>15075612.550000001</v>
      </c>
      <c r="I224" s="63">
        <f t="shared" si="58"/>
        <v>104140680.89</v>
      </c>
    </row>
    <row r="225" spans="1:9" x14ac:dyDescent="0.25">
      <c r="A225" s="65" t="s">
        <v>243</v>
      </c>
      <c r="B225" s="150"/>
      <c r="C225" s="150"/>
      <c r="D225" s="150"/>
      <c r="E225" s="150"/>
      <c r="F225" s="150"/>
      <c r="G225" s="150"/>
      <c r="H225" s="150"/>
      <c r="I225" s="66"/>
    </row>
    <row r="226" spans="1:9" x14ac:dyDescent="0.25">
      <c r="A226" s="64" t="s">
        <v>244</v>
      </c>
      <c r="B226" s="77">
        <v>4168750.03</v>
      </c>
      <c r="C226" s="77">
        <v>930485.14</v>
      </c>
      <c r="D226" s="77">
        <v>83250437.959999993</v>
      </c>
      <c r="E226" s="77">
        <v>54826233.850000001</v>
      </c>
      <c r="F226" s="77">
        <v>28424204.109999999</v>
      </c>
      <c r="G226" s="77">
        <f t="shared" ref="G226:H238" si="59">B226+E226</f>
        <v>58994983.880000003</v>
      </c>
      <c r="H226" s="77">
        <f t="shared" si="59"/>
        <v>29354689.25</v>
      </c>
      <c r="I226" s="63">
        <f t="shared" ref="I226:I238" si="60">SUM(G226:H226)</f>
        <v>88349673.129999995</v>
      </c>
    </row>
    <row r="227" spans="1:9" x14ac:dyDescent="0.25">
      <c r="A227" s="64" t="s">
        <v>245</v>
      </c>
      <c r="B227" s="77">
        <v>697204.62</v>
      </c>
      <c r="C227" s="77">
        <v>518179.65</v>
      </c>
      <c r="D227" s="77">
        <v>15072641.33</v>
      </c>
      <c r="E227" s="77">
        <v>9918605.2599999998</v>
      </c>
      <c r="F227" s="77">
        <v>5154036.07</v>
      </c>
      <c r="G227" s="77">
        <f t="shared" si="59"/>
        <v>10615809.879999999</v>
      </c>
      <c r="H227" s="77">
        <f t="shared" si="59"/>
        <v>5672215.7200000007</v>
      </c>
      <c r="I227" s="63">
        <f t="shared" si="60"/>
        <v>16288025.6</v>
      </c>
    </row>
    <row r="228" spans="1:9" x14ac:dyDescent="0.25">
      <c r="A228" s="64" t="s">
        <v>246</v>
      </c>
      <c r="B228" s="77">
        <v>-160629.57</v>
      </c>
      <c r="C228" s="77">
        <v>-83119.78</v>
      </c>
      <c r="D228" s="77">
        <v>-49938386.390000001</v>
      </c>
      <c r="E228" s="77">
        <v>-32860236.059999999</v>
      </c>
      <c r="F228" s="77">
        <v>-17078150.329999998</v>
      </c>
      <c r="G228" s="77">
        <f t="shared" si="59"/>
        <v>-33020865.629999999</v>
      </c>
      <c r="H228" s="77">
        <f t="shared" si="59"/>
        <v>-17161270.109999999</v>
      </c>
      <c r="I228" s="63">
        <f t="shared" si="60"/>
        <v>-50182135.739999995</v>
      </c>
    </row>
    <row r="229" spans="1:9" x14ac:dyDescent="0.25">
      <c r="A229" s="64" t="s">
        <v>247</v>
      </c>
      <c r="B229" s="77">
        <v>1550496.04</v>
      </c>
      <c r="C229" s="77">
        <v>1334310.51</v>
      </c>
      <c r="D229" s="77">
        <v>14568707.68</v>
      </c>
      <c r="E229" s="77">
        <v>9602938.3599999994</v>
      </c>
      <c r="F229" s="77">
        <v>4965769.32</v>
      </c>
      <c r="G229" s="77">
        <f t="shared" si="59"/>
        <v>11153434.399999999</v>
      </c>
      <c r="H229" s="77">
        <f t="shared" si="59"/>
        <v>6300079.8300000001</v>
      </c>
      <c r="I229" s="63">
        <f t="shared" si="60"/>
        <v>17453514.229999997</v>
      </c>
    </row>
    <row r="230" spans="1:9" x14ac:dyDescent="0.25">
      <c r="A230" s="64" t="s">
        <v>248</v>
      </c>
      <c r="B230" s="77">
        <v>4607701.2699999996</v>
      </c>
      <c r="C230" s="77">
        <v>158584.35999999999</v>
      </c>
      <c r="D230" s="77">
        <v>75655.320000000007</v>
      </c>
      <c r="E230" s="77">
        <v>45894.27</v>
      </c>
      <c r="F230" s="77">
        <v>29761.05</v>
      </c>
      <c r="G230" s="77">
        <f t="shared" si="59"/>
        <v>4653595.5399999991</v>
      </c>
      <c r="H230" s="77">
        <f t="shared" si="59"/>
        <v>188345.40999999997</v>
      </c>
      <c r="I230" s="63">
        <f t="shared" si="60"/>
        <v>4841940.9499999993</v>
      </c>
    </row>
    <row r="231" spans="1:9" x14ac:dyDescent="0.25">
      <c r="A231" s="64" t="s">
        <v>249</v>
      </c>
      <c r="B231" s="77">
        <v>2393463.62</v>
      </c>
      <c r="C231" s="77">
        <v>-2505048.9300000002</v>
      </c>
      <c r="D231" s="77">
        <v>6392805.21</v>
      </c>
      <c r="E231" s="77">
        <v>3712589.38</v>
      </c>
      <c r="F231" s="77">
        <v>2680215.83</v>
      </c>
      <c r="G231" s="77">
        <f t="shared" si="59"/>
        <v>6106053</v>
      </c>
      <c r="H231" s="77">
        <f t="shared" si="59"/>
        <v>175166.89999999991</v>
      </c>
      <c r="I231" s="63">
        <f t="shared" si="60"/>
        <v>6281219.9000000004</v>
      </c>
    </row>
    <row r="232" spans="1:9" x14ac:dyDescent="0.25">
      <c r="A232" s="64" t="s">
        <v>250</v>
      </c>
      <c r="B232" s="77">
        <v>20372030.800000001</v>
      </c>
      <c r="C232" s="77">
        <v>9114456.6600000001</v>
      </c>
      <c r="D232" s="77">
        <v>16330793.48</v>
      </c>
      <c r="E232" s="77">
        <v>10346299.41</v>
      </c>
      <c r="F232" s="77">
        <v>5984494.0700000003</v>
      </c>
      <c r="G232" s="77">
        <f t="shared" si="59"/>
        <v>30718330.210000001</v>
      </c>
      <c r="H232" s="77">
        <f t="shared" si="59"/>
        <v>15098950.73</v>
      </c>
      <c r="I232" s="63">
        <f t="shared" si="60"/>
        <v>45817280.939999998</v>
      </c>
    </row>
    <row r="233" spans="1:9" x14ac:dyDescent="0.25">
      <c r="A233" s="64" t="s">
        <v>251</v>
      </c>
      <c r="B233" s="77">
        <v>7011848.6100000003</v>
      </c>
      <c r="C233" s="77">
        <v>1843050.01</v>
      </c>
      <c r="D233" s="77">
        <v>878295.48</v>
      </c>
      <c r="E233" s="77">
        <v>579740.24</v>
      </c>
      <c r="F233" s="77">
        <v>298555.24</v>
      </c>
      <c r="G233" s="77">
        <f t="shared" si="59"/>
        <v>7591588.8500000006</v>
      </c>
      <c r="H233" s="77">
        <f t="shared" si="59"/>
        <v>2141605.25</v>
      </c>
      <c r="I233" s="63">
        <f t="shared" si="60"/>
        <v>9733194.1000000015</v>
      </c>
    </row>
    <row r="234" spans="1:9" x14ac:dyDescent="0.25">
      <c r="A234" s="64" t="s">
        <v>252</v>
      </c>
      <c r="B234" s="77">
        <v>0</v>
      </c>
      <c r="C234" s="77">
        <v>0</v>
      </c>
      <c r="D234" s="77">
        <v>550</v>
      </c>
      <c r="E234" s="77">
        <v>364.05</v>
      </c>
      <c r="F234" s="77">
        <v>185.95</v>
      </c>
      <c r="G234" s="77">
        <f t="shared" si="59"/>
        <v>364.05</v>
      </c>
      <c r="H234" s="77">
        <f t="shared" si="59"/>
        <v>185.95</v>
      </c>
      <c r="I234" s="63">
        <f t="shared" si="60"/>
        <v>550</v>
      </c>
    </row>
    <row r="235" spans="1:9" x14ac:dyDescent="0.25">
      <c r="A235" s="64" t="s">
        <v>253</v>
      </c>
      <c r="B235" s="77">
        <v>797894.73</v>
      </c>
      <c r="C235" s="77">
        <v>502898.9</v>
      </c>
      <c r="D235" s="77">
        <v>9345390.3200000003</v>
      </c>
      <c r="E235" s="77">
        <v>6161016.6500000004</v>
      </c>
      <c r="F235" s="77">
        <v>3184373.67</v>
      </c>
      <c r="G235" s="77">
        <f t="shared" si="59"/>
        <v>6958911.3800000008</v>
      </c>
      <c r="H235" s="77">
        <f t="shared" si="59"/>
        <v>3687272.57</v>
      </c>
      <c r="I235" s="63">
        <f t="shared" si="60"/>
        <v>10646183.950000001</v>
      </c>
    </row>
    <row r="236" spans="1:9" x14ac:dyDescent="0.25">
      <c r="A236" s="64" t="s">
        <v>254</v>
      </c>
      <c r="B236" s="77">
        <v>232883.04</v>
      </c>
      <c r="C236" s="77">
        <v>0</v>
      </c>
      <c r="D236" s="77">
        <v>10109649.789999999</v>
      </c>
      <c r="E236" s="77">
        <v>6664509.5599999996</v>
      </c>
      <c r="F236" s="77">
        <v>3445140.23</v>
      </c>
      <c r="G236" s="77">
        <f t="shared" si="59"/>
        <v>6897392.5999999996</v>
      </c>
      <c r="H236" s="77">
        <f t="shared" si="59"/>
        <v>3445140.23</v>
      </c>
      <c r="I236" s="63">
        <f t="shared" si="60"/>
        <v>10342532.83</v>
      </c>
    </row>
    <row r="237" spans="1:9" x14ac:dyDescent="0.25">
      <c r="A237" s="64" t="s">
        <v>255</v>
      </c>
      <c r="B237" s="77">
        <v>0</v>
      </c>
      <c r="C237" s="77">
        <v>1235703.8400000001</v>
      </c>
      <c r="D237" s="77">
        <v>0</v>
      </c>
      <c r="E237" s="77">
        <v>0</v>
      </c>
      <c r="F237" s="77">
        <v>0</v>
      </c>
      <c r="G237" s="77">
        <f t="shared" si="59"/>
        <v>0</v>
      </c>
      <c r="H237" s="77">
        <f t="shared" si="59"/>
        <v>1235703.8400000001</v>
      </c>
      <c r="I237" s="63">
        <f t="shared" si="60"/>
        <v>1235703.8400000001</v>
      </c>
    </row>
    <row r="238" spans="1:9" x14ac:dyDescent="0.25">
      <c r="A238" s="64" t="s">
        <v>256</v>
      </c>
      <c r="B238" s="129">
        <v>800770.22</v>
      </c>
      <c r="C238" s="129">
        <v>0</v>
      </c>
      <c r="D238" s="129">
        <v>25112407.07</v>
      </c>
      <c r="E238" s="129">
        <v>16550181.34</v>
      </c>
      <c r="F238" s="129">
        <v>8562225.7300000004</v>
      </c>
      <c r="G238" s="129">
        <f t="shared" si="59"/>
        <v>17350951.559999999</v>
      </c>
      <c r="H238" s="129">
        <f t="shared" si="59"/>
        <v>8562225.7300000004</v>
      </c>
      <c r="I238" s="61">
        <f t="shared" si="60"/>
        <v>25913177.289999999</v>
      </c>
    </row>
    <row r="239" spans="1:9" x14ac:dyDescent="0.25">
      <c r="A239" s="64" t="s">
        <v>257</v>
      </c>
      <c r="B239" s="77">
        <f t="shared" ref="B239:F239" si="61">SUM(B226:B238)</f>
        <v>42472413.409999996</v>
      </c>
      <c r="C239" s="77">
        <f t="shared" si="61"/>
        <v>13049500.359999999</v>
      </c>
      <c r="D239" s="77">
        <f t="shared" si="61"/>
        <v>131198947.24999997</v>
      </c>
      <c r="E239" s="77">
        <f t="shared" si="61"/>
        <v>85548136.310000002</v>
      </c>
      <c r="F239" s="77">
        <f t="shared" si="61"/>
        <v>45650810.939999998</v>
      </c>
      <c r="G239" s="77">
        <f t="shared" ref="G239:I239" si="62">SUM(G226:G238)</f>
        <v>128020549.71999998</v>
      </c>
      <c r="H239" s="77">
        <f t="shared" si="62"/>
        <v>58700311.299999997</v>
      </c>
      <c r="I239" s="77">
        <f t="shared" si="62"/>
        <v>186720861.02000001</v>
      </c>
    </row>
    <row r="240" spans="1:9" ht="15.75" thickBot="1" x14ac:dyDescent="0.3">
      <c r="A240" s="64" t="s">
        <v>258</v>
      </c>
      <c r="B240" s="155">
        <f t="shared" ref="B240:F240" si="63">B137+B167+B205+B212+B221+B224+B239</f>
        <v>417696316.01999998</v>
      </c>
      <c r="C240" s="155">
        <f t="shared" si="63"/>
        <v>111727749.24999999</v>
      </c>
      <c r="D240" s="155">
        <f t="shared" si="63"/>
        <v>173618691.37999997</v>
      </c>
      <c r="E240" s="155">
        <f t="shared" si="63"/>
        <v>110276474.75</v>
      </c>
      <c r="F240" s="155">
        <f t="shared" si="63"/>
        <v>63342216.629999995</v>
      </c>
      <c r="G240" s="155">
        <f t="shared" ref="G240:I240" si="64">G137+G167+G205+G212+G221+G224+G239</f>
        <v>527972790.76999992</v>
      </c>
      <c r="H240" s="155">
        <f t="shared" si="64"/>
        <v>175069965.88</v>
      </c>
      <c r="I240" s="68">
        <f t="shared" si="64"/>
        <v>703042756.64999986</v>
      </c>
    </row>
    <row r="241" spans="1:9" ht="15.75" thickTop="1" x14ac:dyDescent="0.25">
      <c r="A241" s="62"/>
      <c r="B241" s="156"/>
      <c r="C241" s="156"/>
      <c r="D241" s="156"/>
      <c r="E241" s="156"/>
      <c r="F241" s="156"/>
      <c r="G241" s="156"/>
      <c r="H241" s="156"/>
      <c r="I241" s="67"/>
    </row>
    <row r="242" spans="1:9" x14ac:dyDescent="0.25">
      <c r="A242" s="64" t="s">
        <v>259</v>
      </c>
      <c r="B242" s="150"/>
      <c r="C242" s="150"/>
      <c r="D242" s="150"/>
      <c r="E242" s="150"/>
      <c r="F242" s="150"/>
      <c r="G242" s="150"/>
      <c r="H242" s="150"/>
      <c r="I242" s="66"/>
    </row>
    <row r="243" spans="1:9" x14ac:dyDescent="0.25">
      <c r="A243" s="65" t="s">
        <v>260</v>
      </c>
      <c r="B243" s="150"/>
      <c r="C243" s="150"/>
      <c r="D243" s="150"/>
      <c r="E243" s="150"/>
      <c r="F243" s="150"/>
      <c r="G243" s="150"/>
      <c r="H243" s="150"/>
      <c r="I243" s="66"/>
    </row>
    <row r="244" spans="1:9" x14ac:dyDescent="0.25">
      <c r="A244" s="64" t="s">
        <v>261</v>
      </c>
      <c r="B244" s="77">
        <v>320493311.41000003</v>
      </c>
      <c r="C244" s="77">
        <v>111537625.78</v>
      </c>
      <c r="D244" s="77">
        <v>26212980.559999999</v>
      </c>
      <c r="E244" s="77">
        <v>17280050.579999998</v>
      </c>
      <c r="F244" s="77">
        <v>8932929.9800000004</v>
      </c>
      <c r="G244" s="77">
        <f t="shared" ref="G244:H245" si="65">B244+E244</f>
        <v>337773361.99000001</v>
      </c>
      <c r="H244" s="77">
        <f t="shared" si="65"/>
        <v>120470555.76000001</v>
      </c>
      <c r="I244" s="63">
        <f t="shared" ref="I244" si="66">SUM(G244:H244)</f>
        <v>458243917.75</v>
      </c>
    </row>
    <row r="245" spans="1:9" x14ac:dyDescent="0.25">
      <c r="A245" s="64" t="s">
        <v>262</v>
      </c>
      <c r="B245" s="129">
        <v>7388214.4000000004</v>
      </c>
      <c r="C245" s="129">
        <v>148850.23000000001</v>
      </c>
      <c r="D245" s="129">
        <v>27375.200000000001</v>
      </c>
      <c r="E245" s="129">
        <v>18107.02</v>
      </c>
      <c r="F245" s="129">
        <v>9268.18</v>
      </c>
      <c r="G245" s="129">
        <f t="shared" si="65"/>
        <v>7406321.4199999999</v>
      </c>
      <c r="H245" s="129">
        <f t="shared" si="65"/>
        <v>158118.41</v>
      </c>
      <c r="I245" s="61">
        <f>SUM(G245:H245)</f>
        <v>7564439.8300000001</v>
      </c>
    </row>
    <row r="246" spans="1:9" x14ac:dyDescent="0.25">
      <c r="A246" s="64" t="s">
        <v>263</v>
      </c>
      <c r="B246" s="77">
        <f t="shared" ref="B246:F246" si="67">SUM(B244:B245)</f>
        <v>327881525.81</v>
      </c>
      <c r="C246" s="77">
        <f t="shared" si="67"/>
        <v>111686476.01000001</v>
      </c>
      <c r="D246" s="77">
        <f t="shared" si="67"/>
        <v>26240355.759999998</v>
      </c>
      <c r="E246" s="77">
        <f t="shared" si="67"/>
        <v>17298157.599999998</v>
      </c>
      <c r="F246" s="77">
        <f t="shared" si="67"/>
        <v>8942198.1600000001</v>
      </c>
      <c r="G246" s="77">
        <f t="shared" ref="G246:I246" si="68">SUM(G244:G245)</f>
        <v>345179683.41000003</v>
      </c>
      <c r="H246" s="77">
        <f t="shared" si="68"/>
        <v>120628674.17</v>
      </c>
      <c r="I246" s="63">
        <f t="shared" si="68"/>
        <v>465808357.57999998</v>
      </c>
    </row>
    <row r="247" spans="1:9" x14ac:dyDescent="0.25">
      <c r="A247" s="65" t="s">
        <v>264</v>
      </c>
      <c r="B247" s="77"/>
      <c r="C247" s="77"/>
      <c r="D247" s="77"/>
      <c r="E247" s="77"/>
      <c r="F247" s="77"/>
      <c r="G247" s="77"/>
      <c r="H247" s="77"/>
      <c r="I247" s="63"/>
    </row>
    <row r="248" spans="1:9" x14ac:dyDescent="0.25">
      <c r="A248" s="64" t="s">
        <v>265</v>
      </c>
      <c r="B248" s="77">
        <v>16752230.32</v>
      </c>
      <c r="C248" s="77">
        <v>3461808.26</v>
      </c>
      <c r="D248" s="77">
        <v>88041706.61999999</v>
      </c>
      <c r="E248" s="77">
        <v>58038748.479999997</v>
      </c>
      <c r="F248" s="77">
        <v>30002958.139999997</v>
      </c>
      <c r="G248" s="77">
        <f t="shared" ref="G248" si="69">B248+E248</f>
        <v>74790978.799999997</v>
      </c>
      <c r="H248" s="77">
        <f t="shared" ref="H248" si="70">C248+F248</f>
        <v>33464766.399999999</v>
      </c>
      <c r="I248" s="63">
        <f t="shared" ref="I248" si="71">SUM(G248:H248)</f>
        <v>108255745.19999999</v>
      </c>
    </row>
    <row r="249" spans="1:9" x14ac:dyDescent="0.25">
      <c r="A249" s="64" t="s">
        <v>266</v>
      </c>
      <c r="B249" s="77">
        <v>11694325.800000001</v>
      </c>
      <c r="C249" s="77">
        <v>0</v>
      </c>
      <c r="D249" s="77">
        <v>0</v>
      </c>
      <c r="E249" s="77">
        <v>0</v>
      </c>
      <c r="F249" s="77">
        <v>0</v>
      </c>
      <c r="G249" s="77">
        <f t="shared" ref="G249:H250" si="72">B249+E249</f>
        <v>11694325.800000001</v>
      </c>
      <c r="H249" s="77">
        <f t="shared" si="72"/>
        <v>0</v>
      </c>
      <c r="I249" s="63">
        <f t="shared" ref="I249:I250" si="73">SUM(G249:H249)</f>
        <v>11694325.800000001</v>
      </c>
    </row>
    <row r="250" spans="1:9" x14ac:dyDescent="0.25">
      <c r="A250" s="64" t="s">
        <v>267</v>
      </c>
      <c r="B250" s="129">
        <v>3566167.33</v>
      </c>
      <c r="C250" s="129">
        <v>187068.63</v>
      </c>
      <c r="D250" s="129">
        <v>10092.17</v>
      </c>
      <c r="E250" s="129">
        <v>6680.01</v>
      </c>
      <c r="F250" s="129">
        <v>3412.16</v>
      </c>
      <c r="G250" s="129">
        <f t="shared" si="72"/>
        <v>3572847.34</v>
      </c>
      <c r="H250" s="129">
        <f t="shared" si="72"/>
        <v>190480.79</v>
      </c>
      <c r="I250" s="61">
        <f t="shared" si="73"/>
        <v>3763328.13</v>
      </c>
    </row>
    <row r="251" spans="1:9" x14ac:dyDescent="0.25">
      <c r="A251" s="64" t="s">
        <v>268</v>
      </c>
      <c r="B251" s="77">
        <f t="shared" ref="B251:F251" si="74">SUM(B248:B250)</f>
        <v>32012723.450000003</v>
      </c>
      <c r="C251" s="77">
        <f t="shared" si="74"/>
        <v>3648876.8899999997</v>
      </c>
      <c r="D251" s="77">
        <f t="shared" si="74"/>
        <v>88051798.789999992</v>
      </c>
      <c r="E251" s="77">
        <f t="shared" si="74"/>
        <v>58045428.489999995</v>
      </c>
      <c r="F251" s="77">
        <f t="shared" si="74"/>
        <v>30006370.299999997</v>
      </c>
      <c r="G251" s="77">
        <f t="shared" ref="G251:I251" si="75">SUM(G248:G250)</f>
        <v>90058151.939999998</v>
      </c>
      <c r="H251" s="77">
        <f t="shared" si="75"/>
        <v>33655247.189999998</v>
      </c>
      <c r="I251" s="63">
        <f t="shared" si="75"/>
        <v>123713399.12999998</v>
      </c>
    </row>
    <row r="252" spans="1:9" x14ac:dyDescent="0.25">
      <c r="A252" s="65" t="s">
        <v>269</v>
      </c>
      <c r="B252" s="77"/>
      <c r="C252" s="77"/>
      <c r="D252" s="77"/>
      <c r="E252" s="77"/>
      <c r="F252" s="77"/>
      <c r="G252" s="77"/>
      <c r="H252" s="77"/>
      <c r="I252" s="63"/>
    </row>
    <row r="253" spans="1:9" x14ac:dyDescent="0.25">
      <c r="A253" s="64" t="s">
        <v>270</v>
      </c>
      <c r="B253" s="129">
        <v>33992847.909999996</v>
      </c>
      <c r="C253" s="129">
        <v>0</v>
      </c>
      <c r="D253" s="129">
        <v>0</v>
      </c>
      <c r="E253" s="129">
        <v>0</v>
      </c>
      <c r="F253" s="129">
        <v>0</v>
      </c>
      <c r="G253" s="129">
        <f t="shared" ref="G253:H253" si="76">B253+E253</f>
        <v>33992847.909999996</v>
      </c>
      <c r="H253" s="129">
        <f t="shared" si="76"/>
        <v>0</v>
      </c>
      <c r="I253" s="61">
        <f t="shared" ref="I253" si="77">SUM(G253:H253)</f>
        <v>33992847.909999996</v>
      </c>
    </row>
    <row r="254" spans="1:9" x14ac:dyDescent="0.25">
      <c r="A254" s="64" t="s">
        <v>271</v>
      </c>
      <c r="B254" s="77">
        <f t="shared" ref="B254:F254" si="78">SUM(B253)</f>
        <v>33992847.909999996</v>
      </c>
      <c r="C254" s="77">
        <f t="shared" si="78"/>
        <v>0</v>
      </c>
      <c r="D254" s="77">
        <f t="shared" si="78"/>
        <v>0</v>
      </c>
      <c r="E254" s="77">
        <f t="shared" si="78"/>
        <v>0</v>
      </c>
      <c r="F254" s="77">
        <f t="shared" si="78"/>
        <v>0</v>
      </c>
      <c r="G254" s="77">
        <f t="shared" ref="G254:I254" si="79">SUM(G253)</f>
        <v>33992847.909999996</v>
      </c>
      <c r="H254" s="77">
        <f t="shared" si="79"/>
        <v>0</v>
      </c>
      <c r="I254" s="63">
        <f t="shared" si="79"/>
        <v>33992847.909999996</v>
      </c>
    </row>
    <row r="255" spans="1:9" x14ac:dyDescent="0.25">
      <c r="A255" s="65" t="s">
        <v>272</v>
      </c>
      <c r="B255" s="77"/>
      <c r="C255" s="77"/>
      <c r="D255" s="77"/>
      <c r="E255" s="77"/>
      <c r="F255" s="77"/>
      <c r="G255" s="77"/>
      <c r="H255" s="77"/>
      <c r="I255" s="63"/>
    </row>
    <row r="256" spans="1:9" x14ac:dyDescent="0.25">
      <c r="A256" s="64" t="s">
        <v>273</v>
      </c>
      <c r="B256" s="77">
        <v>11052573.619999999</v>
      </c>
      <c r="C256" s="77">
        <v>8603273.5199999996</v>
      </c>
      <c r="D256" s="77">
        <v>0</v>
      </c>
      <c r="E256" s="77">
        <v>0</v>
      </c>
      <c r="F256" s="77">
        <v>0</v>
      </c>
      <c r="G256" s="77">
        <f t="shared" ref="G256:H261" si="80">B256+E256</f>
        <v>11052573.619999999</v>
      </c>
      <c r="H256" s="77">
        <f t="shared" si="80"/>
        <v>8603273.5199999996</v>
      </c>
      <c r="I256" s="63">
        <f t="shared" ref="I256:I261" si="81">SUM(G256:H256)</f>
        <v>19655847.140000001</v>
      </c>
    </row>
    <row r="257" spans="1:9" x14ac:dyDescent="0.25">
      <c r="A257" s="64" t="s">
        <v>274</v>
      </c>
      <c r="B257" s="77">
        <v>-35132001.920000002</v>
      </c>
      <c r="C257" s="77">
        <v>-695303.73</v>
      </c>
      <c r="D257" s="77">
        <v>-5049092</v>
      </c>
      <c r="E257" s="77">
        <v>-3341993.99</v>
      </c>
      <c r="F257" s="77">
        <v>-1707098.01</v>
      </c>
      <c r="G257" s="77">
        <f t="shared" si="80"/>
        <v>-38473995.910000004</v>
      </c>
      <c r="H257" s="77">
        <f t="shared" si="80"/>
        <v>-2402401.7400000002</v>
      </c>
      <c r="I257" s="63">
        <f t="shared" si="81"/>
        <v>-40876397.650000006</v>
      </c>
    </row>
    <row r="258" spans="1:9" x14ac:dyDescent="0.25">
      <c r="A258" s="64" t="s">
        <v>275</v>
      </c>
      <c r="B258" s="77">
        <v>-755388.96</v>
      </c>
      <c r="C258" s="77">
        <v>25985.040000000001</v>
      </c>
      <c r="D258" s="77">
        <v>0</v>
      </c>
      <c r="E258" s="77">
        <v>0</v>
      </c>
      <c r="F258" s="77">
        <v>0</v>
      </c>
      <c r="G258" s="77">
        <f t="shared" si="80"/>
        <v>-755388.96</v>
      </c>
      <c r="H258" s="77">
        <f t="shared" si="80"/>
        <v>25985.040000000001</v>
      </c>
      <c r="I258" s="63">
        <f t="shared" si="81"/>
        <v>-729403.91999999993</v>
      </c>
    </row>
    <row r="259" spans="1:9" x14ac:dyDescent="0.25">
      <c r="A259" s="64" t="s">
        <v>276</v>
      </c>
      <c r="B259" s="77">
        <v>-8354.4</v>
      </c>
      <c r="C259" s="77">
        <v>90321.36</v>
      </c>
      <c r="D259" s="77">
        <v>0</v>
      </c>
      <c r="E259" s="77">
        <v>0</v>
      </c>
      <c r="F259" s="77">
        <v>0</v>
      </c>
      <c r="G259" s="77">
        <f t="shared" si="80"/>
        <v>-8354.4</v>
      </c>
      <c r="H259" s="77">
        <f t="shared" si="80"/>
        <v>90321.36</v>
      </c>
      <c r="I259" s="63">
        <f t="shared" si="81"/>
        <v>81966.960000000006</v>
      </c>
    </row>
    <row r="260" spans="1:9" x14ac:dyDescent="0.25">
      <c r="A260" s="64" t="s">
        <v>277</v>
      </c>
      <c r="B260" s="77">
        <v>-1479.08</v>
      </c>
      <c r="C260" s="77">
        <v>0</v>
      </c>
      <c r="D260" s="77">
        <v>0</v>
      </c>
      <c r="E260" s="77">
        <v>0</v>
      </c>
      <c r="F260" s="77">
        <v>0</v>
      </c>
      <c r="G260" s="77">
        <f t="shared" si="80"/>
        <v>-1479.08</v>
      </c>
      <c r="H260" s="77">
        <f t="shared" si="80"/>
        <v>0</v>
      </c>
      <c r="I260" s="63">
        <f t="shared" si="81"/>
        <v>-1479.08</v>
      </c>
    </row>
    <row r="261" spans="1:9" x14ac:dyDescent="0.25">
      <c r="A261" s="64" t="s">
        <v>278</v>
      </c>
      <c r="B261" s="129">
        <v>0</v>
      </c>
      <c r="C261" s="129">
        <v>0</v>
      </c>
      <c r="D261" s="129">
        <v>0</v>
      </c>
      <c r="E261" s="129">
        <v>0</v>
      </c>
      <c r="F261" s="129">
        <v>0</v>
      </c>
      <c r="G261" s="129">
        <f t="shared" si="80"/>
        <v>0</v>
      </c>
      <c r="H261" s="129">
        <f t="shared" si="80"/>
        <v>0</v>
      </c>
      <c r="I261" s="61">
        <f t="shared" si="81"/>
        <v>0</v>
      </c>
    </row>
    <row r="262" spans="1:9" x14ac:dyDescent="0.25">
      <c r="A262" s="64" t="s">
        <v>279</v>
      </c>
      <c r="B262" s="77">
        <f t="shared" ref="B262:F262" si="82">SUM(B256:B261)</f>
        <v>-24844650.740000002</v>
      </c>
      <c r="C262" s="77">
        <f t="shared" si="82"/>
        <v>8024276.1899999995</v>
      </c>
      <c r="D262" s="77">
        <f t="shared" si="82"/>
        <v>-5049092</v>
      </c>
      <c r="E262" s="77">
        <f t="shared" si="82"/>
        <v>-3341993.99</v>
      </c>
      <c r="F262" s="77">
        <f t="shared" si="82"/>
        <v>-1707098.01</v>
      </c>
      <c r="G262" s="77">
        <f t="shared" ref="G262:I262" si="83">SUM(G256:G261)</f>
        <v>-28186644.730000004</v>
      </c>
      <c r="H262" s="77">
        <f t="shared" si="83"/>
        <v>6317178.1799999997</v>
      </c>
      <c r="I262" s="63">
        <f t="shared" si="83"/>
        <v>-21869466.550000004</v>
      </c>
    </row>
    <row r="263" spans="1:9" x14ac:dyDescent="0.25">
      <c r="A263" s="65" t="s">
        <v>280</v>
      </c>
      <c r="B263" s="77"/>
      <c r="C263" s="77"/>
      <c r="D263" s="77"/>
      <c r="E263" s="77"/>
      <c r="F263" s="77"/>
      <c r="G263" s="77"/>
      <c r="H263" s="77"/>
      <c r="I263" s="63"/>
    </row>
    <row r="264" spans="1:9" x14ac:dyDescent="0.25">
      <c r="A264" s="64" t="s">
        <v>281</v>
      </c>
      <c r="B264" s="77">
        <v>-12946241.93</v>
      </c>
      <c r="C264" s="77">
        <v>0</v>
      </c>
      <c r="D264" s="77">
        <v>0</v>
      </c>
      <c r="E264" s="77">
        <v>0</v>
      </c>
      <c r="F264" s="77">
        <v>0</v>
      </c>
      <c r="G264" s="77">
        <f t="shared" ref="G264:H265" si="84">B264+E264</f>
        <v>-12946241.93</v>
      </c>
      <c r="H264" s="77">
        <f t="shared" si="84"/>
        <v>0</v>
      </c>
      <c r="I264" s="63">
        <f t="shared" ref="I264:I265" si="85">SUM(G264:H264)</f>
        <v>-12946241.93</v>
      </c>
    </row>
    <row r="265" spans="1:9" x14ac:dyDescent="0.25">
      <c r="A265" s="64" t="s">
        <v>282</v>
      </c>
      <c r="B265" s="129">
        <v>-5663776.21</v>
      </c>
      <c r="C265" s="129">
        <v>0</v>
      </c>
      <c r="D265" s="129">
        <v>0</v>
      </c>
      <c r="E265" s="129">
        <v>0</v>
      </c>
      <c r="F265" s="129">
        <v>0</v>
      </c>
      <c r="G265" s="129">
        <f t="shared" si="84"/>
        <v>-5663776.21</v>
      </c>
      <c r="H265" s="129">
        <f t="shared" si="84"/>
        <v>0</v>
      </c>
      <c r="I265" s="61">
        <f t="shared" si="85"/>
        <v>-5663776.21</v>
      </c>
    </row>
    <row r="266" spans="1:9" x14ac:dyDescent="0.25">
      <c r="A266" s="64" t="s">
        <v>283</v>
      </c>
      <c r="B266" s="77">
        <f t="shared" ref="B266:F266" si="86">SUM(B264:B265)</f>
        <v>-18610018.140000001</v>
      </c>
      <c r="C266" s="77">
        <f t="shared" si="86"/>
        <v>0</v>
      </c>
      <c r="D266" s="77">
        <f t="shared" si="86"/>
        <v>0</v>
      </c>
      <c r="E266" s="77">
        <f t="shared" si="86"/>
        <v>0</v>
      </c>
      <c r="F266" s="77">
        <f t="shared" si="86"/>
        <v>0</v>
      </c>
      <c r="G266" s="77">
        <f t="shared" ref="G266:I266" si="87">SUM(G264:G265)</f>
        <v>-18610018.140000001</v>
      </c>
      <c r="H266" s="77">
        <f t="shared" si="87"/>
        <v>0</v>
      </c>
      <c r="I266" s="63">
        <f t="shared" si="87"/>
        <v>-18610018.140000001</v>
      </c>
    </row>
    <row r="267" spans="1:9" ht="15.75" thickBot="1" x14ac:dyDescent="0.3">
      <c r="A267" s="64" t="s">
        <v>284</v>
      </c>
      <c r="B267" s="155">
        <f t="shared" ref="B267:F267" si="88">B246+B251+B254+B262+B266</f>
        <v>350432428.28999996</v>
      </c>
      <c r="C267" s="155">
        <f t="shared" si="88"/>
        <v>123359629.09</v>
      </c>
      <c r="D267" s="155">
        <f t="shared" si="88"/>
        <v>109243062.54999998</v>
      </c>
      <c r="E267" s="155">
        <f t="shared" si="88"/>
        <v>72001592.099999994</v>
      </c>
      <c r="F267" s="155">
        <f t="shared" si="88"/>
        <v>37241470.449999996</v>
      </c>
      <c r="G267" s="155">
        <f t="shared" ref="G267:I267" si="89">G246+G251+G254+G262+G266</f>
        <v>422434020.38999999</v>
      </c>
      <c r="H267" s="155">
        <f t="shared" si="89"/>
        <v>160601099.54000002</v>
      </c>
      <c r="I267" s="68">
        <f t="shared" si="89"/>
        <v>583035119.92999995</v>
      </c>
    </row>
    <row r="268" spans="1:9" ht="15.75" thickTop="1" x14ac:dyDescent="0.25">
      <c r="A268" s="64" t="s">
        <v>285</v>
      </c>
      <c r="B268" s="156"/>
      <c r="C268" s="156"/>
      <c r="D268" s="156"/>
      <c r="E268" s="156"/>
      <c r="F268" s="156"/>
      <c r="G268" s="156"/>
      <c r="H268" s="156"/>
      <c r="I268" s="67"/>
    </row>
    <row r="269" spans="1:9" x14ac:dyDescent="0.25">
      <c r="A269" s="65" t="s">
        <v>286</v>
      </c>
      <c r="B269" s="150"/>
      <c r="C269" s="150"/>
      <c r="D269" s="150"/>
      <c r="E269" s="150"/>
      <c r="F269" s="150"/>
      <c r="G269" s="150"/>
      <c r="H269" s="150"/>
      <c r="I269" s="66"/>
    </row>
    <row r="270" spans="1:9" x14ac:dyDescent="0.25">
      <c r="A270" s="64" t="s">
        <v>287</v>
      </c>
      <c r="B270" s="129">
        <v>227364862.62</v>
      </c>
      <c r="C270" s="129">
        <v>94732285.019999996</v>
      </c>
      <c r="D270" s="129">
        <v>6475221.5999999996</v>
      </c>
      <c r="E270" s="129">
        <v>4152077.93</v>
      </c>
      <c r="F270" s="129">
        <v>2323143.67</v>
      </c>
      <c r="G270" s="129">
        <f t="shared" ref="G270:H270" si="90">B270+E270</f>
        <v>231516940.55000001</v>
      </c>
      <c r="H270" s="129">
        <f t="shared" si="90"/>
        <v>97055428.689999998</v>
      </c>
      <c r="I270" s="61">
        <f t="shared" ref="I270" si="91">SUM(G270:H270)</f>
        <v>328572369.24000001</v>
      </c>
    </row>
    <row r="271" spans="1:9" x14ac:dyDescent="0.25">
      <c r="A271" s="64" t="s">
        <v>288</v>
      </c>
      <c r="B271" s="77">
        <f t="shared" ref="B271:F271" si="92">SUM(B270)</f>
        <v>227364862.62</v>
      </c>
      <c r="C271" s="77">
        <f t="shared" si="92"/>
        <v>94732285.019999996</v>
      </c>
      <c r="D271" s="77">
        <f t="shared" si="92"/>
        <v>6475221.5999999996</v>
      </c>
      <c r="E271" s="77">
        <f t="shared" si="92"/>
        <v>4152077.93</v>
      </c>
      <c r="F271" s="77">
        <f t="shared" si="92"/>
        <v>2323143.67</v>
      </c>
      <c r="G271" s="77">
        <f>SUM(G270)</f>
        <v>231516940.55000001</v>
      </c>
      <c r="H271" s="77">
        <f t="shared" ref="H271:I271" si="93">SUM(H270)</f>
        <v>97055428.689999998</v>
      </c>
      <c r="I271" s="63">
        <f t="shared" si="93"/>
        <v>328572369.24000001</v>
      </c>
    </row>
    <row r="272" spans="1:9" x14ac:dyDescent="0.25">
      <c r="A272" s="65" t="s">
        <v>289</v>
      </c>
      <c r="B272" s="150"/>
      <c r="C272" s="150"/>
      <c r="D272" s="150"/>
      <c r="E272" s="150"/>
      <c r="F272" s="150"/>
      <c r="G272" s="150"/>
      <c r="H272" s="150"/>
      <c r="I272" s="66"/>
    </row>
    <row r="273" spans="1:9" x14ac:dyDescent="0.25">
      <c r="A273" s="64"/>
      <c r="B273" s="77"/>
      <c r="C273" s="77"/>
      <c r="D273" s="77"/>
      <c r="E273" s="77"/>
      <c r="F273" s="77"/>
      <c r="G273" s="77"/>
      <c r="H273" s="77"/>
      <c r="I273" s="63"/>
    </row>
    <row r="274" spans="1:9" x14ac:dyDescent="0.25">
      <c r="A274" s="64" t="s">
        <v>290</v>
      </c>
      <c r="B274" s="77">
        <v>6780.52</v>
      </c>
      <c r="C274" s="77">
        <v>0</v>
      </c>
      <c r="D274" s="77">
        <v>0</v>
      </c>
      <c r="E274" s="77">
        <v>0</v>
      </c>
      <c r="F274" s="77">
        <v>0</v>
      </c>
      <c r="G274" s="77">
        <f t="shared" ref="G274:H275" si="94">B274+E274</f>
        <v>6780.52</v>
      </c>
      <c r="H274" s="77">
        <f t="shared" si="94"/>
        <v>0</v>
      </c>
      <c r="I274" s="63">
        <f t="shared" ref="I274:I275" si="95">SUM(G274:H274)</f>
        <v>6780.52</v>
      </c>
    </row>
    <row r="275" spans="1:9" x14ac:dyDescent="0.25">
      <c r="A275" s="64" t="s">
        <v>290</v>
      </c>
      <c r="B275" s="129">
        <v>22886921.420000002</v>
      </c>
      <c r="C275" s="129">
        <v>31651692.57</v>
      </c>
      <c r="D275" s="129">
        <v>0</v>
      </c>
      <c r="E275" s="129">
        <v>0</v>
      </c>
      <c r="F275" s="129">
        <v>0</v>
      </c>
      <c r="G275" s="129">
        <f t="shared" si="94"/>
        <v>22886921.420000002</v>
      </c>
      <c r="H275" s="129">
        <f t="shared" si="94"/>
        <v>31651692.57</v>
      </c>
      <c r="I275" s="61">
        <f t="shared" si="95"/>
        <v>54538613.990000002</v>
      </c>
    </row>
    <row r="276" spans="1:9" x14ac:dyDescent="0.25">
      <c r="A276" s="64" t="s">
        <v>291</v>
      </c>
      <c r="B276" s="77">
        <f t="shared" ref="B276:F276" si="96">SUM(B273:B275)</f>
        <v>22893701.940000001</v>
      </c>
      <c r="C276" s="77">
        <f t="shared" si="96"/>
        <v>31651692.57</v>
      </c>
      <c r="D276" s="77">
        <f t="shared" si="96"/>
        <v>0</v>
      </c>
      <c r="E276" s="77">
        <f t="shared" si="96"/>
        <v>0</v>
      </c>
      <c r="F276" s="77">
        <f t="shared" si="96"/>
        <v>0</v>
      </c>
      <c r="G276" s="77">
        <f t="shared" ref="G276:H276" si="97">SUM(G273:G275)</f>
        <v>22893701.940000001</v>
      </c>
      <c r="H276" s="77">
        <f t="shared" si="97"/>
        <v>31651692.57</v>
      </c>
      <c r="I276" s="63">
        <f>SUM(I273:I275)</f>
        <v>54545394.510000005</v>
      </c>
    </row>
    <row r="277" spans="1:9" x14ac:dyDescent="0.25">
      <c r="A277" s="65" t="s">
        <v>292</v>
      </c>
      <c r="B277" s="150"/>
      <c r="C277" s="150"/>
      <c r="D277" s="150"/>
      <c r="E277" s="150"/>
      <c r="F277" s="150"/>
      <c r="G277" s="150"/>
      <c r="H277" s="150"/>
      <c r="I277" s="66"/>
    </row>
    <row r="278" spans="1:9" x14ac:dyDescent="0.25">
      <c r="A278" s="64" t="s">
        <v>293</v>
      </c>
      <c r="B278" s="77">
        <v>156651191.59999999</v>
      </c>
      <c r="C278" s="77">
        <v>39832787.119999997</v>
      </c>
      <c r="D278" s="77">
        <v>0</v>
      </c>
      <c r="E278" s="77">
        <v>0</v>
      </c>
      <c r="F278" s="77">
        <v>0</v>
      </c>
      <c r="G278" s="77">
        <f t="shared" ref="G278:H280" si="98">B278+E278</f>
        <v>156651191.59999999</v>
      </c>
      <c r="H278" s="77">
        <f t="shared" si="98"/>
        <v>39832787.119999997</v>
      </c>
      <c r="I278" s="63">
        <f t="shared" ref="I278:I280" si="99">SUM(G278:H278)</f>
        <v>196483978.72</v>
      </c>
    </row>
    <row r="279" spans="1:9" x14ac:dyDescent="0.25">
      <c r="A279" s="64" t="s">
        <v>294</v>
      </c>
      <c r="B279" s="77">
        <v>-124550381.31</v>
      </c>
      <c r="C279" s="77">
        <v>-47507559.25</v>
      </c>
      <c r="D279" s="77">
        <v>0</v>
      </c>
      <c r="E279" s="77">
        <v>0</v>
      </c>
      <c r="F279" s="77">
        <v>0</v>
      </c>
      <c r="G279" s="77">
        <f t="shared" si="98"/>
        <v>-124550381.31</v>
      </c>
      <c r="H279" s="77">
        <f t="shared" si="98"/>
        <v>-47507559.25</v>
      </c>
      <c r="I279" s="63">
        <f t="shared" si="99"/>
        <v>-172057940.56</v>
      </c>
    </row>
    <row r="280" spans="1:9" x14ac:dyDescent="0.25">
      <c r="A280" s="64" t="s">
        <v>295</v>
      </c>
      <c r="B280" s="129">
        <v>0</v>
      </c>
      <c r="C280" s="129">
        <v>0</v>
      </c>
      <c r="D280" s="129">
        <v>0</v>
      </c>
      <c r="E280" s="129">
        <v>0</v>
      </c>
      <c r="F280" s="129">
        <v>0</v>
      </c>
      <c r="G280" s="129">
        <f t="shared" si="98"/>
        <v>0</v>
      </c>
      <c r="H280" s="129">
        <f t="shared" si="98"/>
        <v>0</v>
      </c>
      <c r="I280" s="61">
        <f t="shared" si="99"/>
        <v>0</v>
      </c>
    </row>
    <row r="281" spans="1:9" x14ac:dyDescent="0.25">
      <c r="A281" s="64" t="s">
        <v>296</v>
      </c>
      <c r="B281" s="77">
        <f t="shared" ref="B281:F281" si="100">SUM(B278:B280)</f>
        <v>32100810.289999992</v>
      </c>
      <c r="C281" s="77">
        <f t="shared" si="100"/>
        <v>-7674772.1300000027</v>
      </c>
      <c r="D281" s="77">
        <f t="shared" si="100"/>
        <v>0</v>
      </c>
      <c r="E281" s="77">
        <f t="shared" si="100"/>
        <v>0</v>
      </c>
      <c r="F281" s="77">
        <f t="shared" si="100"/>
        <v>0</v>
      </c>
      <c r="G281" s="77">
        <f t="shared" ref="G281:I281" si="101">SUM(G278:G280)</f>
        <v>32100810.289999992</v>
      </c>
      <c r="H281" s="77">
        <f t="shared" si="101"/>
        <v>-7674772.1300000027</v>
      </c>
      <c r="I281" s="63">
        <f t="shared" si="101"/>
        <v>24426038.159999996</v>
      </c>
    </row>
    <row r="282" spans="1:9" x14ac:dyDescent="0.25">
      <c r="A282" s="62"/>
      <c r="B282" s="129"/>
      <c r="C282" s="129"/>
      <c r="D282" s="129"/>
      <c r="E282" s="129"/>
      <c r="F282" s="129"/>
      <c r="G282" s="129"/>
      <c r="H282" s="129"/>
      <c r="I282" s="61"/>
    </row>
    <row r="283" spans="1:9" ht="15.75" thickBot="1" x14ac:dyDescent="0.3">
      <c r="A283" s="60" t="s">
        <v>6</v>
      </c>
      <c r="B283" s="154">
        <f t="shared" ref="B283:F283" si="102">B65-B240-B267-B271-B276-B281</f>
        <v>523762184.99000037</v>
      </c>
      <c r="C283" s="154">
        <f t="shared" si="102"/>
        <v>208880727.04000002</v>
      </c>
      <c r="D283" s="154">
        <f t="shared" si="102"/>
        <v>-289336975.52999997</v>
      </c>
      <c r="E283" s="154">
        <f t="shared" si="102"/>
        <v>-186430144.78</v>
      </c>
      <c r="F283" s="154">
        <f t="shared" si="102"/>
        <v>-102906830.74999999</v>
      </c>
      <c r="G283" s="154">
        <f t="shared" ref="G283:I283" si="103">G65-G240-G267-G271-G276-G281</f>
        <v>337332040.2100004</v>
      </c>
      <c r="H283" s="154">
        <f t="shared" si="103"/>
        <v>105973896.29000002</v>
      </c>
      <c r="I283" s="59">
        <f t="shared" si="103"/>
        <v>443305936.50000048</v>
      </c>
    </row>
    <row r="284" spans="1:9" ht="15.75" thickTop="1" x14ac:dyDescent="0.25">
      <c r="A284" s="62"/>
      <c r="B284" s="150"/>
      <c r="C284" s="150"/>
      <c r="D284" s="150"/>
      <c r="E284" s="150"/>
      <c r="F284" s="150"/>
      <c r="G284" s="150"/>
      <c r="H284" s="150"/>
      <c r="I284" s="66"/>
    </row>
    <row r="285" spans="1:9" x14ac:dyDescent="0.25">
      <c r="A285" s="60" t="s">
        <v>5</v>
      </c>
      <c r="B285" s="150"/>
      <c r="C285" s="150"/>
      <c r="D285" s="150"/>
      <c r="E285" s="150"/>
      <c r="F285" s="150"/>
      <c r="G285" s="150"/>
      <c r="H285" s="150"/>
      <c r="I285" s="66"/>
    </row>
    <row r="286" spans="1:9" x14ac:dyDescent="0.25">
      <c r="A286" s="65" t="s">
        <v>297</v>
      </c>
      <c r="B286" s="150"/>
      <c r="C286" s="150"/>
      <c r="D286" s="150"/>
      <c r="E286" s="150"/>
      <c r="F286" s="150"/>
      <c r="G286" s="150"/>
      <c r="H286" s="150"/>
      <c r="I286" s="66"/>
    </row>
    <row r="287" spans="1:9" x14ac:dyDescent="0.25">
      <c r="A287" s="64" t="s">
        <v>298</v>
      </c>
      <c r="B287" s="77">
        <v>647221.42000000004</v>
      </c>
      <c r="C287" s="77">
        <v>0</v>
      </c>
      <c r="D287" s="77">
        <v>0</v>
      </c>
      <c r="E287" s="77">
        <v>-53.73</v>
      </c>
      <c r="F287" s="77">
        <v>53.73</v>
      </c>
      <c r="G287" s="77">
        <f t="shared" ref="G287:H310" si="104">B287+E287</f>
        <v>647167.69000000006</v>
      </c>
      <c r="H287" s="77">
        <f t="shared" si="104"/>
        <v>53.73</v>
      </c>
      <c r="I287" s="63">
        <f t="shared" ref="I287:I310" si="105">SUM(G287:H287)</f>
        <v>647221.42000000004</v>
      </c>
    </row>
    <row r="288" spans="1:9" x14ac:dyDescent="0.25">
      <c r="A288" s="64" t="s">
        <v>299</v>
      </c>
      <c r="B288" s="157">
        <v>0</v>
      </c>
      <c r="C288" s="157">
        <v>0</v>
      </c>
      <c r="D288" s="157">
        <v>-40449628.130000003</v>
      </c>
      <c r="E288" s="157">
        <v>-26682277.93</v>
      </c>
      <c r="F288" s="157">
        <v>-13767350.199999999</v>
      </c>
      <c r="G288" s="77">
        <f t="shared" si="104"/>
        <v>-26682277.93</v>
      </c>
      <c r="H288" s="77">
        <f t="shared" si="104"/>
        <v>-13767350.199999999</v>
      </c>
      <c r="I288" s="63">
        <f t="shared" si="105"/>
        <v>-40449628.129999995</v>
      </c>
    </row>
    <row r="289" spans="1:9" x14ac:dyDescent="0.25">
      <c r="A289" s="64" t="s">
        <v>300</v>
      </c>
      <c r="B289" s="157">
        <v>0</v>
      </c>
      <c r="C289" s="157">
        <v>0</v>
      </c>
      <c r="D289" s="157">
        <v>4858942.59</v>
      </c>
      <c r="E289" s="157">
        <v>3189387.7</v>
      </c>
      <c r="F289" s="157">
        <v>1669554.89</v>
      </c>
      <c r="G289" s="77">
        <f t="shared" si="104"/>
        <v>3189387.7</v>
      </c>
      <c r="H289" s="77">
        <f t="shared" si="104"/>
        <v>1669554.89</v>
      </c>
      <c r="I289" s="63">
        <f t="shared" si="105"/>
        <v>4858942.59</v>
      </c>
    </row>
    <row r="290" spans="1:9" x14ac:dyDescent="0.25">
      <c r="A290" s="64" t="s">
        <v>301</v>
      </c>
      <c r="B290" s="77">
        <v>0</v>
      </c>
      <c r="C290" s="77">
        <v>0</v>
      </c>
      <c r="D290" s="77">
        <v>0</v>
      </c>
      <c r="E290" s="77">
        <v>0</v>
      </c>
      <c r="F290" s="77">
        <v>0</v>
      </c>
      <c r="G290" s="77">
        <f t="shared" si="104"/>
        <v>0</v>
      </c>
      <c r="H290" s="77">
        <f t="shared" si="104"/>
        <v>0</v>
      </c>
      <c r="I290" s="63">
        <f t="shared" si="105"/>
        <v>0</v>
      </c>
    </row>
    <row r="291" spans="1:9" x14ac:dyDescent="0.25">
      <c r="A291" s="64" t="s">
        <v>302</v>
      </c>
      <c r="B291" s="77">
        <v>0</v>
      </c>
      <c r="C291" s="77">
        <v>0</v>
      </c>
      <c r="D291" s="77">
        <v>-875575.61</v>
      </c>
      <c r="E291" s="77">
        <v>-577628.56999999995</v>
      </c>
      <c r="F291" s="77">
        <v>-297947.03999999998</v>
      </c>
      <c r="G291" s="77">
        <f t="shared" si="104"/>
        <v>-577628.56999999995</v>
      </c>
      <c r="H291" s="77">
        <f t="shared" si="104"/>
        <v>-297947.03999999998</v>
      </c>
      <c r="I291" s="63">
        <f t="shared" si="105"/>
        <v>-875575.60999999987</v>
      </c>
    </row>
    <row r="292" spans="1:9" x14ac:dyDescent="0.25">
      <c r="A292" s="64" t="s">
        <v>303</v>
      </c>
      <c r="B292" s="77">
        <v>0</v>
      </c>
      <c r="C292" s="77">
        <v>0</v>
      </c>
      <c r="D292" s="77">
        <v>376967.16</v>
      </c>
      <c r="E292" s="77">
        <v>248361.83</v>
      </c>
      <c r="F292" s="77">
        <v>128605.33</v>
      </c>
      <c r="G292" s="77">
        <f t="shared" si="104"/>
        <v>248361.83</v>
      </c>
      <c r="H292" s="77">
        <f t="shared" si="104"/>
        <v>128605.33</v>
      </c>
      <c r="I292" s="63">
        <f t="shared" si="105"/>
        <v>376967.16</v>
      </c>
    </row>
    <row r="293" spans="1:9" x14ac:dyDescent="0.25">
      <c r="A293" s="64" t="s">
        <v>304</v>
      </c>
      <c r="B293" s="77">
        <v>0</v>
      </c>
      <c r="C293" s="77">
        <v>0</v>
      </c>
      <c r="D293" s="77">
        <v>-39038241.340000004</v>
      </c>
      <c r="E293" s="77">
        <v>-25709659.140000001</v>
      </c>
      <c r="F293" s="77">
        <v>-13328582.199999999</v>
      </c>
      <c r="G293" s="77">
        <f t="shared" si="104"/>
        <v>-25709659.140000001</v>
      </c>
      <c r="H293" s="77">
        <f t="shared" si="104"/>
        <v>-13328582.199999999</v>
      </c>
      <c r="I293" s="63">
        <f t="shared" si="105"/>
        <v>-39038241.340000004</v>
      </c>
    </row>
    <row r="294" spans="1:9" x14ac:dyDescent="0.25">
      <c r="A294" s="64" t="s">
        <v>305</v>
      </c>
      <c r="B294" s="77">
        <v>0</v>
      </c>
      <c r="C294" s="77">
        <v>0</v>
      </c>
      <c r="D294" s="77">
        <v>0</v>
      </c>
      <c r="E294" s="77">
        <v>0</v>
      </c>
      <c r="F294" s="77">
        <v>0</v>
      </c>
      <c r="G294" s="77">
        <f t="shared" si="104"/>
        <v>0</v>
      </c>
      <c r="H294" s="77">
        <f t="shared" si="104"/>
        <v>0</v>
      </c>
      <c r="I294" s="63">
        <f t="shared" si="105"/>
        <v>0</v>
      </c>
    </row>
    <row r="295" spans="1:9" x14ac:dyDescent="0.25">
      <c r="A295" s="64" t="s">
        <v>306</v>
      </c>
      <c r="B295" s="77">
        <v>0</v>
      </c>
      <c r="C295" s="77">
        <v>0</v>
      </c>
      <c r="D295" s="77">
        <v>47528933.68</v>
      </c>
      <c r="E295" s="77">
        <v>31294017.989999998</v>
      </c>
      <c r="F295" s="77">
        <v>16234915.689999999</v>
      </c>
      <c r="G295" s="77">
        <f t="shared" si="104"/>
        <v>31294017.989999998</v>
      </c>
      <c r="H295" s="77">
        <f t="shared" si="104"/>
        <v>16234915.689999999</v>
      </c>
      <c r="I295" s="63">
        <f t="shared" si="105"/>
        <v>47528933.68</v>
      </c>
    </row>
    <row r="296" spans="1:9" x14ac:dyDescent="0.25">
      <c r="A296" s="64" t="s">
        <v>307</v>
      </c>
      <c r="B296" s="77">
        <v>0</v>
      </c>
      <c r="C296" s="77">
        <v>0</v>
      </c>
      <c r="D296" s="77">
        <v>-69150</v>
      </c>
      <c r="E296" s="77">
        <v>-45522.9</v>
      </c>
      <c r="F296" s="77">
        <v>-23627.1</v>
      </c>
      <c r="G296" s="77">
        <f t="shared" si="104"/>
        <v>-45522.9</v>
      </c>
      <c r="H296" s="77">
        <f t="shared" si="104"/>
        <v>-23627.1</v>
      </c>
      <c r="I296" s="63">
        <f t="shared" si="105"/>
        <v>-69150</v>
      </c>
    </row>
    <row r="297" spans="1:9" x14ac:dyDescent="0.25">
      <c r="A297" s="64" t="s">
        <v>308</v>
      </c>
      <c r="B297" s="77">
        <v>0</v>
      </c>
      <c r="C297" s="77">
        <v>0</v>
      </c>
      <c r="D297" s="77">
        <v>827048</v>
      </c>
      <c r="E297" s="77">
        <v>544090.29</v>
      </c>
      <c r="F297" s="77">
        <v>282957.71000000002</v>
      </c>
      <c r="G297" s="77">
        <f t="shared" si="104"/>
        <v>544090.29</v>
      </c>
      <c r="H297" s="77">
        <f t="shared" si="104"/>
        <v>282957.71000000002</v>
      </c>
      <c r="I297" s="63">
        <f t="shared" si="105"/>
        <v>827048</v>
      </c>
    </row>
    <row r="298" spans="1:9" x14ac:dyDescent="0.25">
      <c r="A298" s="64" t="s">
        <v>309</v>
      </c>
      <c r="B298" s="77">
        <v>404632.88</v>
      </c>
      <c r="C298" s="77">
        <v>87943.12</v>
      </c>
      <c r="D298" s="77">
        <v>-8381240.6200000001</v>
      </c>
      <c r="E298" s="77">
        <v>-5527091.3899999997</v>
      </c>
      <c r="F298" s="77">
        <v>-2854149.23</v>
      </c>
      <c r="G298" s="77">
        <f t="shared" si="104"/>
        <v>-5122458.51</v>
      </c>
      <c r="H298" s="77">
        <f t="shared" si="104"/>
        <v>-2766206.11</v>
      </c>
      <c r="I298" s="63">
        <f t="shared" si="105"/>
        <v>-7888664.6199999992</v>
      </c>
    </row>
    <row r="299" spans="1:9" x14ac:dyDescent="0.25">
      <c r="A299" s="64" t="s">
        <v>310</v>
      </c>
      <c r="B299" s="77">
        <v>-6715042.7699999996</v>
      </c>
      <c r="C299" s="77">
        <v>-7055307.3499999996</v>
      </c>
      <c r="D299" s="77">
        <v>-2865421.17</v>
      </c>
      <c r="E299" s="77">
        <v>-1884102.06</v>
      </c>
      <c r="F299" s="77">
        <v>-981319.11</v>
      </c>
      <c r="G299" s="77">
        <f t="shared" si="104"/>
        <v>-8599144.8300000001</v>
      </c>
      <c r="H299" s="77">
        <f t="shared" si="104"/>
        <v>-8036626.46</v>
      </c>
      <c r="I299" s="63">
        <f t="shared" si="105"/>
        <v>-16635771.289999999</v>
      </c>
    </row>
    <row r="300" spans="1:9" x14ac:dyDescent="0.25">
      <c r="A300" s="64" t="s">
        <v>311</v>
      </c>
      <c r="B300" s="77">
        <v>-46964.25</v>
      </c>
      <c r="C300" s="77">
        <v>-3800</v>
      </c>
      <c r="D300" s="77">
        <v>-10898.54</v>
      </c>
      <c r="E300" s="77">
        <v>-7180.48</v>
      </c>
      <c r="F300" s="77">
        <v>-3718.06</v>
      </c>
      <c r="G300" s="77">
        <f t="shared" si="104"/>
        <v>-54144.729999999996</v>
      </c>
      <c r="H300" s="77">
        <f t="shared" si="104"/>
        <v>-7518.0599999999995</v>
      </c>
      <c r="I300" s="63">
        <f t="shared" si="105"/>
        <v>-61662.789999999994</v>
      </c>
    </row>
    <row r="301" spans="1:9" x14ac:dyDescent="0.25">
      <c r="A301" s="64" t="s">
        <v>312</v>
      </c>
      <c r="B301" s="77">
        <v>-67090.289999999994</v>
      </c>
      <c r="C301" s="77">
        <v>0</v>
      </c>
      <c r="D301" s="77">
        <v>0</v>
      </c>
      <c r="E301" s="77">
        <v>0</v>
      </c>
      <c r="F301" s="77">
        <v>0</v>
      </c>
      <c r="G301" s="77">
        <f t="shared" si="104"/>
        <v>-67090.289999999994</v>
      </c>
      <c r="H301" s="77">
        <f t="shared" si="104"/>
        <v>0</v>
      </c>
      <c r="I301" s="63">
        <f t="shared" si="105"/>
        <v>-67090.289999999994</v>
      </c>
    </row>
    <row r="302" spans="1:9" x14ac:dyDescent="0.25">
      <c r="A302" s="64" t="s">
        <v>313</v>
      </c>
      <c r="B302" s="77">
        <v>0</v>
      </c>
      <c r="C302" s="77">
        <v>0</v>
      </c>
      <c r="D302" s="77">
        <v>0</v>
      </c>
      <c r="E302" s="77">
        <v>0</v>
      </c>
      <c r="F302" s="77">
        <v>0</v>
      </c>
      <c r="G302" s="77">
        <f t="shared" si="104"/>
        <v>0</v>
      </c>
      <c r="H302" s="77">
        <f t="shared" si="104"/>
        <v>0</v>
      </c>
      <c r="I302" s="63">
        <f t="shared" si="105"/>
        <v>0</v>
      </c>
    </row>
    <row r="303" spans="1:9" x14ac:dyDescent="0.25">
      <c r="A303" s="64" t="s">
        <v>314</v>
      </c>
      <c r="B303" s="77">
        <v>-6784686.7400000002</v>
      </c>
      <c r="C303" s="77">
        <v>0</v>
      </c>
      <c r="D303" s="77">
        <v>0</v>
      </c>
      <c r="E303" s="77">
        <v>0</v>
      </c>
      <c r="F303" s="77">
        <v>0</v>
      </c>
      <c r="G303" s="77">
        <f t="shared" si="104"/>
        <v>-6784686.7400000002</v>
      </c>
      <c r="H303" s="77">
        <f t="shared" si="104"/>
        <v>0</v>
      </c>
      <c r="I303" s="63">
        <f t="shared" si="105"/>
        <v>-6784686.7400000002</v>
      </c>
    </row>
    <row r="304" spans="1:9" x14ac:dyDescent="0.25">
      <c r="A304" s="64" t="s">
        <v>315</v>
      </c>
      <c r="B304" s="77">
        <v>0</v>
      </c>
      <c r="C304" s="77">
        <v>0</v>
      </c>
      <c r="D304" s="77">
        <v>0</v>
      </c>
      <c r="E304" s="77">
        <v>0</v>
      </c>
      <c r="F304" s="77">
        <v>0</v>
      </c>
      <c r="G304" s="77">
        <f t="shared" si="104"/>
        <v>0</v>
      </c>
      <c r="H304" s="77">
        <f t="shared" si="104"/>
        <v>0</v>
      </c>
      <c r="I304" s="63">
        <f t="shared" si="105"/>
        <v>0</v>
      </c>
    </row>
    <row r="305" spans="1:9" x14ac:dyDescent="0.25">
      <c r="A305" s="64" t="s">
        <v>316</v>
      </c>
      <c r="B305" s="77">
        <v>0</v>
      </c>
      <c r="C305" s="77">
        <v>0</v>
      </c>
      <c r="D305" s="77">
        <v>0</v>
      </c>
      <c r="E305" s="77">
        <v>0</v>
      </c>
      <c r="F305" s="77">
        <v>0</v>
      </c>
      <c r="G305" s="77">
        <f t="shared" si="104"/>
        <v>0</v>
      </c>
      <c r="H305" s="77">
        <f t="shared" si="104"/>
        <v>0</v>
      </c>
      <c r="I305" s="63">
        <f t="shared" si="105"/>
        <v>0</v>
      </c>
    </row>
    <row r="306" spans="1:9" x14ac:dyDescent="0.25">
      <c r="A306" s="64" t="s">
        <v>317</v>
      </c>
      <c r="B306" s="77">
        <v>9763.57</v>
      </c>
      <c r="C306" s="77">
        <v>0</v>
      </c>
      <c r="D306" s="77">
        <v>43299.07</v>
      </c>
      <c r="E306" s="77">
        <v>28504.2</v>
      </c>
      <c r="F306" s="77">
        <v>14794.87</v>
      </c>
      <c r="G306" s="77">
        <f t="shared" si="104"/>
        <v>38267.770000000004</v>
      </c>
      <c r="H306" s="77">
        <f t="shared" si="104"/>
        <v>14794.87</v>
      </c>
      <c r="I306" s="63">
        <f t="shared" si="105"/>
        <v>53062.640000000007</v>
      </c>
    </row>
    <row r="307" spans="1:9" x14ac:dyDescent="0.25">
      <c r="A307" s="64" t="s">
        <v>318</v>
      </c>
      <c r="B307" s="77">
        <v>0</v>
      </c>
      <c r="C307" s="77">
        <v>0</v>
      </c>
      <c r="D307" s="77">
        <v>-1681936.44</v>
      </c>
      <c r="E307" s="77">
        <v>-1110118.3999999999</v>
      </c>
      <c r="F307" s="77">
        <v>-571818.04</v>
      </c>
      <c r="G307" s="77">
        <f t="shared" si="104"/>
        <v>-1110118.3999999999</v>
      </c>
      <c r="H307" s="77">
        <f t="shared" si="104"/>
        <v>-571818.04</v>
      </c>
      <c r="I307" s="63">
        <f t="shared" si="105"/>
        <v>-1681936.44</v>
      </c>
    </row>
    <row r="308" spans="1:9" x14ac:dyDescent="0.25">
      <c r="A308" s="64" t="s">
        <v>319</v>
      </c>
      <c r="B308" s="77">
        <v>11000</v>
      </c>
      <c r="C308" s="77">
        <v>0</v>
      </c>
      <c r="D308" s="77">
        <v>260000</v>
      </c>
      <c r="E308" s="77">
        <v>171284</v>
      </c>
      <c r="F308" s="77">
        <v>88716</v>
      </c>
      <c r="G308" s="77">
        <f t="shared" si="104"/>
        <v>182284</v>
      </c>
      <c r="H308" s="77">
        <f t="shared" si="104"/>
        <v>88716</v>
      </c>
      <c r="I308" s="63">
        <f t="shared" si="105"/>
        <v>271000</v>
      </c>
    </row>
    <row r="309" spans="1:9" x14ac:dyDescent="0.25">
      <c r="A309" s="64" t="s">
        <v>320</v>
      </c>
      <c r="B309" s="77">
        <v>764617.49</v>
      </c>
      <c r="C309" s="77">
        <v>398035.21</v>
      </c>
      <c r="D309" s="77">
        <v>5237222.46</v>
      </c>
      <c r="E309" s="77">
        <v>3448998.51</v>
      </c>
      <c r="F309" s="77">
        <v>1788223.95</v>
      </c>
      <c r="G309" s="77">
        <f t="shared" si="104"/>
        <v>4213616</v>
      </c>
      <c r="H309" s="77">
        <f t="shared" si="104"/>
        <v>2186259.16</v>
      </c>
      <c r="I309" s="63">
        <f t="shared" si="105"/>
        <v>6399875.1600000001</v>
      </c>
    </row>
    <row r="310" spans="1:9" x14ac:dyDescent="0.25">
      <c r="A310" s="64" t="s">
        <v>321</v>
      </c>
      <c r="B310" s="129">
        <v>0</v>
      </c>
      <c r="C310" s="129">
        <v>0</v>
      </c>
      <c r="D310" s="129">
        <v>8878137.9399999995</v>
      </c>
      <c r="E310" s="129">
        <v>5847696.5999999996</v>
      </c>
      <c r="F310" s="129">
        <v>3030441.34</v>
      </c>
      <c r="G310" s="129">
        <f t="shared" si="104"/>
        <v>5847696.5999999996</v>
      </c>
      <c r="H310" s="129">
        <f t="shared" si="104"/>
        <v>3030441.34</v>
      </c>
      <c r="I310" s="61">
        <f t="shared" si="105"/>
        <v>8878137.9399999995</v>
      </c>
    </row>
    <row r="311" spans="1:9" x14ac:dyDescent="0.25">
      <c r="A311" s="64" t="s">
        <v>322</v>
      </c>
      <c r="B311" s="77">
        <f t="shared" ref="B311:F311" si="106">SUM(B287:B310)</f>
        <v>-11776548.689999999</v>
      </c>
      <c r="C311" s="77">
        <f t="shared" si="106"/>
        <v>-6573129.0199999996</v>
      </c>
      <c r="D311" s="77">
        <f t="shared" si="106"/>
        <v>-25361540.95000001</v>
      </c>
      <c r="E311" s="77">
        <f t="shared" si="106"/>
        <v>-16771293.480000006</v>
      </c>
      <c r="F311" s="77">
        <f t="shared" si="106"/>
        <v>-8590247.4699999951</v>
      </c>
      <c r="G311" s="77">
        <f t="shared" ref="G311:I311" si="107">SUM(G287:G310)</f>
        <v>-28547842.169999994</v>
      </c>
      <c r="H311" s="77">
        <f t="shared" si="107"/>
        <v>-15163376.489999991</v>
      </c>
      <c r="I311" s="63">
        <f t="shared" si="107"/>
        <v>-43711218.659999996</v>
      </c>
    </row>
    <row r="312" spans="1:9" x14ac:dyDescent="0.25">
      <c r="A312" s="65" t="s">
        <v>323</v>
      </c>
      <c r="B312" s="77"/>
      <c r="C312" s="77"/>
      <c r="D312" s="77"/>
      <c r="E312" s="77"/>
      <c r="F312" s="77"/>
      <c r="G312" s="77"/>
      <c r="H312" s="77"/>
      <c r="I312" s="63"/>
    </row>
    <row r="313" spans="1:9" x14ac:dyDescent="0.25">
      <c r="A313" s="64" t="s">
        <v>324</v>
      </c>
      <c r="B313" s="77">
        <v>0</v>
      </c>
      <c r="C313" s="77">
        <v>0</v>
      </c>
      <c r="D313" s="77">
        <v>212559834</v>
      </c>
      <c r="E313" s="77">
        <v>140055674.69999999</v>
      </c>
      <c r="F313" s="77">
        <v>72504159.299999997</v>
      </c>
      <c r="G313" s="77">
        <f t="shared" ref="G313:H321" si="108">B313+E313</f>
        <v>140055674.69999999</v>
      </c>
      <c r="H313" s="77">
        <f t="shared" si="108"/>
        <v>72504159.299999997</v>
      </c>
      <c r="I313" s="63">
        <f t="shared" ref="I313:I321" si="109">SUM(G313:H313)</f>
        <v>212559834</v>
      </c>
    </row>
    <row r="314" spans="1:9" x14ac:dyDescent="0.25">
      <c r="A314" s="64" t="s">
        <v>325</v>
      </c>
      <c r="B314" s="77">
        <v>0</v>
      </c>
      <c r="C314" s="77">
        <v>0</v>
      </c>
      <c r="D314" s="77">
        <v>0</v>
      </c>
      <c r="E314" s="77">
        <v>0</v>
      </c>
      <c r="F314" s="77">
        <v>0</v>
      </c>
      <c r="G314" s="77">
        <f t="shared" si="108"/>
        <v>0</v>
      </c>
      <c r="H314" s="77">
        <f t="shared" si="108"/>
        <v>0</v>
      </c>
      <c r="I314" s="63">
        <f t="shared" si="109"/>
        <v>0</v>
      </c>
    </row>
    <row r="315" spans="1:9" x14ac:dyDescent="0.25">
      <c r="A315" s="64" t="s">
        <v>326</v>
      </c>
      <c r="B315" s="77">
        <v>0</v>
      </c>
      <c r="C315" s="77">
        <v>0</v>
      </c>
      <c r="D315" s="77">
        <v>2219290.3199999998</v>
      </c>
      <c r="E315" s="77">
        <v>1462249.1</v>
      </c>
      <c r="F315" s="77">
        <v>757041.22</v>
      </c>
      <c r="G315" s="77">
        <f t="shared" si="108"/>
        <v>1462249.1</v>
      </c>
      <c r="H315" s="77">
        <f t="shared" si="108"/>
        <v>757041.22</v>
      </c>
      <c r="I315" s="63">
        <f t="shared" si="109"/>
        <v>2219290.3200000003</v>
      </c>
    </row>
    <row r="316" spans="1:9" x14ac:dyDescent="0.25">
      <c r="A316" s="64" t="s">
        <v>327</v>
      </c>
      <c r="B316" s="77">
        <v>13813.39</v>
      </c>
      <c r="C316" s="77">
        <v>8311.01</v>
      </c>
      <c r="D316" s="77">
        <v>2199358.1</v>
      </c>
      <c r="E316" s="77">
        <v>1449143.79</v>
      </c>
      <c r="F316" s="77">
        <v>750214.31</v>
      </c>
      <c r="G316" s="77">
        <f t="shared" si="108"/>
        <v>1462957.18</v>
      </c>
      <c r="H316" s="77">
        <f t="shared" si="108"/>
        <v>758525.32000000007</v>
      </c>
      <c r="I316" s="63">
        <f t="shared" si="109"/>
        <v>2221482.5</v>
      </c>
    </row>
    <row r="317" spans="1:9" x14ac:dyDescent="0.25">
      <c r="A317" s="64" t="s">
        <v>328</v>
      </c>
      <c r="B317" s="77">
        <v>0</v>
      </c>
      <c r="C317" s="77">
        <v>0</v>
      </c>
      <c r="D317" s="77">
        <v>0</v>
      </c>
      <c r="E317" s="77">
        <v>0</v>
      </c>
      <c r="F317" s="77">
        <v>0</v>
      </c>
      <c r="G317" s="77">
        <f t="shared" si="108"/>
        <v>0</v>
      </c>
      <c r="H317" s="77">
        <f t="shared" si="108"/>
        <v>0</v>
      </c>
      <c r="I317" s="63">
        <f t="shared" si="109"/>
        <v>0</v>
      </c>
    </row>
    <row r="318" spans="1:9" x14ac:dyDescent="0.25">
      <c r="A318" s="64" t="s">
        <v>329</v>
      </c>
      <c r="B318" s="77">
        <v>0</v>
      </c>
      <c r="C318" s="77">
        <v>0</v>
      </c>
      <c r="D318" s="77">
        <v>0</v>
      </c>
      <c r="E318" s="77">
        <v>0</v>
      </c>
      <c r="F318" s="77">
        <v>0</v>
      </c>
      <c r="G318" s="77">
        <f t="shared" si="108"/>
        <v>0</v>
      </c>
      <c r="H318" s="77">
        <f t="shared" si="108"/>
        <v>0</v>
      </c>
      <c r="I318" s="63">
        <f t="shared" si="109"/>
        <v>0</v>
      </c>
    </row>
    <row r="319" spans="1:9" x14ac:dyDescent="0.25">
      <c r="A319" s="64" t="s">
        <v>330</v>
      </c>
      <c r="B319" s="77">
        <v>0</v>
      </c>
      <c r="C319" s="77">
        <v>0</v>
      </c>
      <c r="D319" s="77">
        <v>0</v>
      </c>
      <c r="E319" s="77">
        <v>0</v>
      </c>
      <c r="F319" s="77">
        <v>0</v>
      </c>
      <c r="G319" s="77">
        <f t="shared" si="108"/>
        <v>0</v>
      </c>
      <c r="H319" s="77">
        <f t="shared" si="108"/>
        <v>0</v>
      </c>
      <c r="I319" s="63">
        <f t="shared" si="109"/>
        <v>0</v>
      </c>
    </row>
    <row r="320" spans="1:9" x14ac:dyDescent="0.25">
      <c r="A320" s="64" t="s">
        <v>331</v>
      </c>
      <c r="B320" s="77">
        <v>8503227.2200000007</v>
      </c>
      <c r="C320" s="77">
        <v>839586.15</v>
      </c>
      <c r="D320" s="77">
        <v>8765074.8399999999</v>
      </c>
      <c r="E320" s="77">
        <v>5794163.54</v>
      </c>
      <c r="F320" s="77">
        <v>2970911.3</v>
      </c>
      <c r="G320" s="77">
        <f t="shared" si="108"/>
        <v>14297390.760000002</v>
      </c>
      <c r="H320" s="77">
        <f t="shared" si="108"/>
        <v>3810497.4499999997</v>
      </c>
      <c r="I320" s="63">
        <f t="shared" si="109"/>
        <v>18107888.210000001</v>
      </c>
    </row>
    <row r="321" spans="1:9" x14ac:dyDescent="0.25">
      <c r="A321" s="64" t="s">
        <v>332</v>
      </c>
      <c r="B321" s="129">
        <v>-7351285.3700000001</v>
      </c>
      <c r="C321" s="129">
        <v>-4577236.54</v>
      </c>
      <c r="D321" s="129">
        <v>-2485934.71</v>
      </c>
      <c r="E321" s="129">
        <v>-1636296.72</v>
      </c>
      <c r="F321" s="129">
        <v>-849637.99</v>
      </c>
      <c r="G321" s="129">
        <f t="shared" si="108"/>
        <v>-8987582.0899999999</v>
      </c>
      <c r="H321" s="129">
        <f t="shared" si="108"/>
        <v>-5426874.5300000003</v>
      </c>
      <c r="I321" s="61">
        <f t="shared" si="109"/>
        <v>-14414456.620000001</v>
      </c>
    </row>
    <row r="322" spans="1:9" x14ac:dyDescent="0.25">
      <c r="A322" s="64" t="s">
        <v>333</v>
      </c>
      <c r="B322" s="77">
        <f t="shared" ref="B322:F322" si="110">SUM(B313:B321)</f>
        <v>1165755.2400000012</v>
      </c>
      <c r="C322" s="77">
        <f t="shared" si="110"/>
        <v>-3729339.38</v>
      </c>
      <c r="D322" s="77">
        <f t="shared" si="110"/>
        <v>223257622.54999998</v>
      </c>
      <c r="E322" s="77">
        <f t="shared" si="110"/>
        <v>147124934.40999997</v>
      </c>
      <c r="F322" s="77">
        <f t="shared" si="110"/>
        <v>76132688.140000001</v>
      </c>
      <c r="G322" s="77">
        <f t="shared" ref="G322:I322" si="111">SUM(G313:G321)</f>
        <v>148290689.64999998</v>
      </c>
      <c r="H322" s="77">
        <f t="shared" si="111"/>
        <v>72403348.75999999</v>
      </c>
      <c r="I322" s="63">
        <f t="shared" si="111"/>
        <v>220694038.41</v>
      </c>
    </row>
    <row r="323" spans="1:9" x14ac:dyDescent="0.25">
      <c r="A323" s="65" t="s">
        <v>334</v>
      </c>
      <c r="B323" s="77"/>
      <c r="C323" s="77"/>
      <c r="D323" s="77"/>
      <c r="E323" s="77"/>
      <c r="F323" s="77"/>
      <c r="G323" s="77"/>
      <c r="H323" s="77"/>
      <c r="I323" s="63"/>
    </row>
    <row r="324" spans="1:9" x14ac:dyDescent="0.25">
      <c r="A324" s="64" t="s">
        <v>335</v>
      </c>
      <c r="B324" s="77">
        <v>0</v>
      </c>
      <c r="C324" s="77">
        <v>0</v>
      </c>
      <c r="D324" s="77">
        <v>0</v>
      </c>
      <c r="E324" s="77">
        <v>0</v>
      </c>
      <c r="F324" s="77">
        <v>0</v>
      </c>
      <c r="G324" s="77">
        <f t="shared" ref="G324:H325" si="112">B324+E324</f>
        <v>0</v>
      </c>
      <c r="H324" s="77">
        <f t="shared" si="112"/>
        <v>0</v>
      </c>
      <c r="I324" s="63">
        <f t="shared" ref="I324:I325" si="113">SUM(G324:H324)</f>
        <v>0</v>
      </c>
    </row>
    <row r="325" spans="1:9" x14ac:dyDescent="0.25">
      <c r="A325" s="64" t="s">
        <v>336</v>
      </c>
      <c r="B325" s="129">
        <v>0</v>
      </c>
      <c r="C325" s="129">
        <v>0</v>
      </c>
      <c r="D325" s="129">
        <v>0</v>
      </c>
      <c r="E325" s="129">
        <v>0</v>
      </c>
      <c r="F325" s="129">
        <v>0</v>
      </c>
      <c r="G325" s="129">
        <f t="shared" si="112"/>
        <v>0</v>
      </c>
      <c r="H325" s="129">
        <f t="shared" si="112"/>
        <v>0</v>
      </c>
      <c r="I325" s="61">
        <f t="shared" si="113"/>
        <v>0</v>
      </c>
    </row>
    <row r="326" spans="1:9" x14ac:dyDescent="0.25">
      <c r="A326" s="64" t="s">
        <v>337</v>
      </c>
      <c r="B326" s="77">
        <f t="shared" ref="B326:F326" si="114">SUM(B324:B325)</f>
        <v>0</v>
      </c>
      <c r="C326" s="77">
        <f t="shared" si="114"/>
        <v>0</v>
      </c>
      <c r="D326" s="77">
        <f t="shared" si="114"/>
        <v>0</v>
      </c>
      <c r="E326" s="77">
        <f t="shared" si="114"/>
        <v>0</v>
      </c>
      <c r="F326" s="77">
        <f t="shared" si="114"/>
        <v>0</v>
      </c>
      <c r="G326" s="77">
        <f t="shared" ref="G326:I326" si="115">SUM(G324:G325)</f>
        <v>0</v>
      </c>
      <c r="H326" s="77">
        <f t="shared" si="115"/>
        <v>0</v>
      </c>
      <c r="I326" s="63">
        <f t="shared" si="115"/>
        <v>0</v>
      </c>
    </row>
    <row r="327" spans="1:9" x14ac:dyDescent="0.25">
      <c r="A327" s="62"/>
      <c r="B327" s="77"/>
      <c r="C327" s="77"/>
      <c r="D327" s="77"/>
      <c r="E327" s="77"/>
      <c r="F327" s="77"/>
      <c r="G327" s="77"/>
      <c r="H327" s="77"/>
      <c r="I327" s="63"/>
    </row>
    <row r="328" spans="1:9" x14ac:dyDescent="0.25">
      <c r="A328" s="60" t="s">
        <v>1</v>
      </c>
      <c r="B328" s="77">
        <f t="shared" ref="B328:F328" si="116">B311+B322+B326</f>
        <v>-10610793.449999999</v>
      </c>
      <c r="C328" s="77">
        <f t="shared" si="116"/>
        <v>-10302468.399999999</v>
      </c>
      <c r="D328" s="77">
        <f t="shared" si="116"/>
        <v>197896081.59999996</v>
      </c>
      <c r="E328" s="77">
        <f t="shared" si="116"/>
        <v>130353640.92999996</v>
      </c>
      <c r="F328" s="77">
        <f t="shared" si="116"/>
        <v>67542440.670000002</v>
      </c>
      <c r="G328" s="77">
        <f t="shared" ref="G328:I328" si="117">G311+G322+G326</f>
        <v>119742847.47999999</v>
      </c>
      <c r="H328" s="77">
        <f t="shared" si="117"/>
        <v>57239972.269999996</v>
      </c>
      <c r="I328" s="63">
        <f t="shared" si="117"/>
        <v>176982819.75</v>
      </c>
    </row>
    <row r="329" spans="1:9" x14ac:dyDescent="0.25">
      <c r="A329" s="62"/>
      <c r="B329" s="129"/>
      <c r="C329" s="129"/>
      <c r="D329" s="129"/>
      <c r="E329" s="129"/>
      <c r="F329" s="129"/>
      <c r="G329" s="129"/>
      <c r="H329" s="129"/>
      <c r="I329" s="61"/>
    </row>
    <row r="330" spans="1:9" ht="15.75" thickBot="1" x14ac:dyDescent="0.3">
      <c r="A330" s="60" t="s">
        <v>0</v>
      </c>
      <c r="B330" s="158">
        <f t="shared" ref="B330:F330" si="118">B283-B328</f>
        <v>534372978.44000036</v>
      </c>
      <c r="C330" s="158">
        <f t="shared" si="118"/>
        <v>219183195.44000003</v>
      </c>
      <c r="D330" s="158">
        <f t="shared" si="118"/>
        <v>-487233057.12999994</v>
      </c>
      <c r="E330" s="158">
        <f t="shared" si="118"/>
        <v>-316783785.70999998</v>
      </c>
      <c r="F330" s="158">
        <f t="shared" si="118"/>
        <v>-170449271.41999999</v>
      </c>
      <c r="G330" s="158">
        <f t="shared" ref="G330:I330" si="119">G283-G328</f>
        <v>217589192.73000041</v>
      </c>
      <c r="H330" s="158">
        <f t="shared" si="119"/>
        <v>48733924.020000026</v>
      </c>
      <c r="I330" s="116">
        <f t="shared" si="119"/>
        <v>266323116.75000048</v>
      </c>
    </row>
    <row r="331" spans="1:9" ht="15.75" thickTop="1" x14ac:dyDescent="0.25"/>
    <row r="332" spans="1:9" x14ac:dyDescent="0.25">
      <c r="A332" s="3">
        <v>0</v>
      </c>
      <c r="B332" s="159">
        <v>0</v>
      </c>
      <c r="C332" s="159">
        <v>0</v>
      </c>
      <c r="D332" s="159">
        <v>0</v>
      </c>
      <c r="E332" s="159">
        <v>0</v>
      </c>
      <c r="F332" s="159">
        <v>0</v>
      </c>
      <c r="G332" s="159">
        <v>0</v>
      </c>
      <c r="H332" s="159">
        <v>0</v>
      </c>
      <c r="I332" s="3"/>
    </row>
    <row r="333" spans="1:9" x14ac:dyDescent="0.25">
      <c r="B333" s="159"/>
      <c r="C333" s="159"/>
      <c r="D333" s="159"/>
      <c r="E333" s="159"/>
      <c r="F333" s="159"/>
      <c r="G333" s="159"/>
      <c r="H333" s="159"/>
      <c r="I333" s="3"/>
    </row>
  </sheetData>
  <pageMargins left="0.7" right="0.7" top="0.75" bottom="0.75" header="0.3" footer="0.3"/>
  <pageSetup scale="70" fitToHeight="0" orientation="landscape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84"/>
  <sheetViews>
    <sheetView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B1" sqref="B1:H3"/>
    </sheetView>
  </sheetViews>
  <sheetFormatPr defaultColWidth="8.85546875" defaultRowHeight="12.75" x14ac:dyDescent="0.2"/>
  <cols>
    <col min="1" max="1" width="5.42578125" style="78" customWidth="1"/>
    <col min="2" max="2" width="55.7109375" style="78" customWidth="1"/>
    <col min="3" max="3" width="17.28515625" style="78" customWidth="1"/>
    <col min="4" max="4" width="21.7109375" style="78" customWidth="1"/>
    <col min="5" max="5" width="17.140625" style="78" customWidth="1"/>
    <col min="6" max="6" width="13.85546875" style="78" customWidth="1"/>
    <col min="7" max="7" width="13.7109375" style="78" customWidth="1"/>
    <col min="8" max="8" width="16.28515625" style="78" customWidth="1"/>
    <col min="9" max="16384" width="8.85546875" style="78"/>
  </cols>
  <sheetData>
    <row r="1" spans="1:8" ht="15.95" customHeight="1" x14ac:dyDescent="0.2">
      <c r="A1" s="79"/>
      <c r="B1" s="79" t="s">
        <v>349</v>
      </c>
      <c r="C1" s="79"/>
      <c r="D1" s="79"/>
      <c r="E1" s="79"/>
      <c r="F1" s="79"/>
      <c r="G1" s="79"/>
      <c r="H1" s="79"/>
    </row>
    <row r="2" spans="1:8" ht="15.95" customHeight="1" x14ac:dyDescent="0.2">
      <c r="A2" s="79"/>
      <c r="B2" s="79" t="s">
        <v>359</v>
      </c>
      <c r="C2" s="79"/>
      <c r="D2" s="79"/>
      <c r="E2" s="79"/>
      <c r="F2" s="79"/>
      <c r="G2" s="79"/>
      <c r="H2" s="79"/>
    </row>
    <row r="3" spans="1:8" ht="15.95" customHeight="1" x14ac:dyDescent="0.2">
      <c r="B3" s="79" t="str">
        <f>Allocated!A3</f>
        <v>FOR THE 12 MONTHS ENDED JUNE 30, 2019</v>
      </c>
      <c r="C3" s="79"/>
      <c r="D3" s="79"/>
      <c r="E3" s="79"/>
      <c r="F3" s="79"/>
      <c r="G3" s="79"/>
      <c r="H3" s="79"/>
    </row>
    <row r="4" spans="1:8" ht="15.95" customHeight="1" x14ac:dyDescent="0.2">
      <c r="A4" s="130"/>
      <c r="B4" s="130"/>
      <c r="C4" s="130"/>
      <c r="D4" s="130"/>
      <c r="E4" s="130"/>
      <c r="F4" s="130"/>
      <c r="G4" s="130"/>
      <c r="H4" s="130"/>
    </row>
    <row r="5" spans="1:8" ht="15" customHeight="1" x14ac:dyDescent="0.2">
      <c r="A5" s="128"/>
      <c r="B5" s="128" t="str">
        <f>Allocated!A5</f>
        <v>(January through June 2019 spread is based on allocation factors developed for the 12 ME 12/31/2018)</v>
      </c>
      <c r="C5" s="128"/>
      <c r="D5" s="128"/>
      <c r="E5" s="128"/>
      <c r="F5" s="128"/>
      <c r="G5" s="128"/>
      <c r="H5" s="128"/>
    </row>
    <row r="6" spans="1:8" ht="15.95" customHeight="1" x14ac:dyDescent="0.2">
      <c r="A6" s="128"/>
      <c r="B6" s="128" t="str">
        <f>Allocated!A6</f>
        <v>(July through December 2018 spread is based on allocation factors developed for the 12 ME 12/31/2017)</v>
      </c>
      <c r="C6" s="128"/>
      <c r="D6" s="128"/>
      <c r="E6" s="128"/>
      <c r="F6" s="128"/>
      <c r="G6" s="128"/>
      <c r="H6" s="128"/>
    </row>
    <row r="7" spans="1:8" ht="10.5" customHeight="1" x14ac:dyDescent="0.2"/>
    <row r="8" spans="1:8" ht="51" x14ac:dyDescent="0.2">
      <c r="A8" s="80"/>
      <c r="B8" s="81" t="s">
        <v>360</v>
      </c>
      <c r="C8" s="82" t="s">
        <v>361</v>
      </c>
      <c r="D8" s="82" t="s">
        <v>362</v>
      </c>
      <c r="E8" s="83" t="s">
        <v>411</v>
      </c>
      <c r="F8" s="131" t="s">
        <v>412</v>
      </c>
      <c r="G8" s="131" t="s">
        <v>413</v>
      </c>
      <c r="H8" s="82" t="s">
        <v>35</v>
      </c>
    </row>
    <row r="9" spans="1:8" ht="15.95" customHeight="1" x14ac:dyDescent="0.2">
      <c r="A9" s="99" t="s">
        <v>18</v>
      </c>
      <c r="B9" s="84"/>
      <c r="C9" s="118"/>
      <c r="D9" s="118"/>
      <c r="E9" s="119"/>
      <c r="F9" s="120"/>
      <c r="G9" s="120"/>
      <c r="H9" s="85"/>
    </row>
    <row r="10" spans="1:8" ht="15.95" customHeight="1" x14ac:dyDescent="0.2">
      <c r="A10" s="99"/>
      <c r="B10" s="86" t="s">
        <v>363</v>
      </c>
      <c r="C10" s="87">
        <f>+'Unallocated Detail'!E207</f>
        <v>125988.94</v>
      </c>
      <c r="D10" s="87">
        <f>+'Unallocated Detail'!F207</f>
        <v>90992.28</v>
      </c>
      <c r="E10" s="89">
        <v>1</v>
      </c>
      <c r="F10" s="122">
        <f>C10/H10</f>
        <v>0.58064444471277288</v>
      </c>
      <c r="G10" s="122">
        <f>D10/H10</f>
        <v>0.41935555528722718</v>
      </c>
      <c r="H10" s="88">
        <f>C10+D10</f>
        <v>216981.22</v>
      </c>
    </row>
    <row r="11" spans="1:8" ht="15.95" customHeight="1" x14ac:dyDescent="0.2">
      <c r="A11" s="99" t="s">
        <v>364</v>
      </c>
      <c r="B11" s="86" t="s">
        <v>365</v>
      </c>
      <c r="C11" s="96">
        <f>+'Unallocated Detail'!E208</f>
        <v>1345264.2</v>
      </c>
      <c r="D11" s="96">
        <f>+'Unallocated Detail'!F208</f>
        <v>811658.15</v>
      </c>
      <c r="E11" s="89">
        <v>2</v>
      </c>
      <c r="F11" s="122">
        <f t="shared" ref="F11:F13" si="0">C11/H11</f>
        <v>0.62369616597463506</v>
      </c>
      <c r="G11" s="122">
        <f t="shared" ref="G11:G13" si="1">D11/H11</f>
        <v>0.37630383402536488</v>
      </c>
      <c r="H11" s="98">
        <f>C11+D11</f>
        <v>2156922.35</v>
      </c>
    </row>
    <row r="12" spans="1:8" ht="15.95" customHeight="1" x14ac:dyDescent="0.2">
      <c r="A12" s="99" t="s">
        <v>364</v>
      </c>
      <c r="B12" s="86" t="s">
        <v>366</v>
      </c>
      <c r="C12" s="96">
        <f>+'Unallocated Detail'!E209</f>
        <v>21368721.649999999</v>
      </c>
      <c r="D12" s="96">
        <f>+'Unallocated Detail'!F209</f>
        <v>15432694.279999999</v>
      </c>
      <c r="E12" s="89">
        <v>1</v>
      </c>
      <c r="F12" s="122">
        <f t="shared" si="0"/>
        <v>0.58064944269115781</v>
      </c>
      <c r="G12" s="122">
        <f t="shared" si="1"/>
        <v>0.41935055730884208</v>
      </c>
      <c r="H12" s="98">
        <f>C12+D12</f>
        <v>36801415.93</v>
      </c>
    </row>
    <row r="13" spans="1:8" ht="15.95" customHeight="1" x14ac:dyDescent="0.2">
      <c r="A13" s="99" t="s">
        <v>364</v>
      </c>
      <c r="B13" s="126" t="s">
        <v>410</v>
      </c>
      <c r="C13" s="96">
        <f>+'Unallocated Detail'!E210</f>
        <v>37011.89</v>
      </c>
      <c r="D13" s="96">
        <f>+'Unallocated Detail'!F210</f>
        <v>18965.939999999999</v>
      </c>
      <c r="E13" s="89">
        <v>4</v>
      </c>
      <c r="F13" s="122">
        <f t="shared" si="0"/>
        <v>0.66118836689453664</v>
      </c>
      <c r="G13" s="122">
        <f t="shared" si="1"/>
        <v>0.33881163310546331</v>
      </c>
      <c r="H13" s="98">
        <f>C13+D13</f>
        <v>55977.83</v>
      </c>
    </row>
    <row r="14" spans="1:8" ht="15.95" customHeight="1" x14ac:dyDescent="0.2">
      <c r="A14" s="99" t="s">
        <v>364</v>
      </c>
      <c r="B14" s="86" t="s">
        <v>367</v>
      </c>
      <c r="C14" s="90">
        <f>+'Unallocated Detail'!E211</f>
        <v>0</v>
      </c>
      <c r="D14" s="90">
        <f>+'Unallocated Detail'!F211</f>
        <v>0</v>
      </c>
      <c r="E14" s="94">
        <v>1</v>
      </c>
      <c r="F14" s="123"/>
      <c r="G14" s="123"/>
      <c r="H14" s="90">
        <f>C14+D14</f>
        <v>0</v>
      </c>
    </row>
    <row r="15" spans="1:8" ht="15.95" customHeight="1" x14ac:dyDescent="0.2">
      <c r="A15" s="99" t="s">
        <v>364</v>
      </c>
      <c r="B15" s="84" t="s">
        <v>368</v>
      </c>
      <c r="C15" s="96">
        <f>SUM(C10:C14)</f>
        <v>22876986.68</v>
      </c>
      <c r="D15" s="96">
        <f>SUM(D10:D14)</f>
        <v>16354310.649999999</v>
      </c>
      <c r="E15" s="89"/>
      <c r="F15" s="121"/>
      <c r="G15" s="91"/>
      <c r="H15" s="98">
        <f>SUM(H10:H14)</f>
        <v>39231297.329999998</v>
      </c>
    </row>
    <row r="16" spans="1:8" ht="15.95" customHeight="1" x14ac:dyDescent="0.2">
      <c r="A16" s="99" t="s">
        <v>17</v>
      </c>
      <c r="B16" s="84"/>
      <c r="C16" s="96"/>
      <c r="D16" s="96"/>
      <c r="E16" s="89"/>
      <c r="F16" s="91"/>
      <c r="G16" s="91"/>
      <c r="H16" s="98"/>
    </row>
    <row r="17" spans="1:8" ht="15.95" customHeight="1" x14ac:dyDescent="0.2">
      <c r="A17" s="99"/>
      <c r="B17" s="86" t="s">
        <v>369</v>
      </c>
      <c r="C17" s="96">
        <f>+'Unallocated Detail'!E214</f>
        <v>693272.72</v>
      </c>
      <c r="D17" s="96">
        <f>+'Unallocated Detail'!F214</f>
        <v>500701.76</v>
      </c>
      <c r="E17" s="89">
        <v>1</v>
      </c>
      <c r="F17" s="122">
        <f t="shared" ref="F17:F21" si="2">C17/H17</f>
        <v>0.58064282914991616</v>
      </c>
      <c r="G17" s="122">
        <f t="shared" ref="G17:G21" si="3">D17/H17</f>
        <v>0.41935717085008384</v>
      </c>
      <c r="H17" s="98">
        <f t="shared" ref="H17:H23" si="4">C17+D17</f>
        <v>1193974.48</v>
      </c>
    </row>
    <row r="18" spans="1:8" ht="15.95" customHeight="1" x14ac:dyDescent="0.2">
      <c r="A18" s="99" t="s">
        <v>364</v>
      </c>
      <c r="B18" s="86" t="s">
        <v>370</v>
      </c>
      <c r="C18" s="96">
        <f>+'Unallocated Detail'!E215</f>
        <v>1360022.37</v>
      </c>
      <c r="D18" s="96">
        <f>+'Unallocated Detail'!F215</f>
        <v>982191.01</v>
      </c>
      <c r="E18" s="89">
        <v>1</v>
      </c>
      <c r="F18" s="122">
        <f t="shared" si="2"/>
        <v>0.58065690411178517</v>
      </c>
      <c r="G18" s="122">
        <f t="shared" si="3"/>
        <v>0.41934309588821495</v>
      </c>
      <c r="H18" s="98">
        <f t="shared" si="4"/>
        <v>2342213.38</v>
      </c>
    </row>
    <row r="19" spans="1:8" ht="15.95" customHeight="1" x14ac:dyDescent="0.2">
      <c r="A19" s="99" t="s">
        <v>364</v>
      </c>
      <c r="B19" s="86" t="s">
        <v>371</v>
      </c>
      <c r="C19" s="96">
        <f>+'Unallocated Detail'!E216</f>
        <v>612.9</v>
      </c>
      <c r="D19" s="96">
        <f>+'Unallocated Detail'!F216</f>
        <v>442.34</v>
      </c>
      <c r="E19" s="89">
        <v>1</v>
      </c>
      <c r="F19" s="122">
        <f t="shared" si="2"/>
        <v>0.58081573859974978</v>
      </c>
      <c r="G19" s="122">
        <f t="shared" si="3"/>
        <v>0.41918426140025017</v>
      </c>
      <c r="H19" s="98">
        <f t="shared" si="4"/>
        <v>1055.24</v>
      </c>
    </row>
    <row r="20" spans="1:8" ht="15.95" customHeight="1" x14ac:dyDescent="0.2">
      <c r="A20" s="99"/>
      <c r="B20" s="86" t="s">
        <v>372</v>
      </c>
      <c r="C20" s="96">
        <f>+'Unallocated Detail'!E217</f>
        <v>0</v>
      </c>
      <c r="D20" s="96">
        <f>+'Unallocated Detail'!F217</f>
        <v>0</v>
      </c>
      <c r="E20" s="89">
        <v>1</v>
      </c>
      <c r="F20" s="122"/>
      <c r="G20" s="122"/>
      <c r="H20" s="98">
        <f t="shared" si="4"/>
        <v>0</v>
      </c>
    </row>
    <row r="21" spans="1:8" ht="15.95" customHeight="1" x14ac:dyDescent="0.2">
      <c r="A21" s="99" t="s">
        <v>364</v>
      </c>
      <c r="B21" s="86" t="s">
        <v>373</v>
      </c>
      <c r="C21" s="96">
        <f>+'Unallocated Detail'!E218</f>
        <v>-202556.23</v>
      </c>
      <c r="D21" s="96">
        <f>+'Unallocated Detail'!F218</f>
        <v>-146240.07</v>
      </c>
      <c r="E21" s="89">
        <v>1</v>
      </c>
      <c r="F21" s="122">
        <f t="shared" si="2"/>
        <v>0.58072929672705809</v>
      </c>
      <c r="G21" s="122">
        <f t="shared" si="3"/>
        <v>0.4192707032729418</v>
      </c>
      <c r="H21" s="98">
        <f t="shared" si="4"/>
        <v>-348796.30000000005</v>
      </c>
    </row>
    <row r="22" spans="1:8" ht="15.95" customHeight="1" x14ac:dyDescent="0.2">
      <c r="A22" s="99"/>
      <c r="B22" s="86" t="s">
        <v>374</v>
      </c>
      <c r="C22" s="96">
        <f>+'Unallocated Detail'!E219</f>
        <v>0</v>
      </c>
      <c r="D22" s="96">
        <f>+'Unallocated Detail'!F219</f>
        <v>0</v>
      </c>
      <c r="E22" s="89">
        <v>1</v>
      </c>
      <c r="F22" s="122"/>
      <c r="G22" s="122"/>
      <c r="H22" s="98">
        <f t="shared" si="4"/>
        <v>0</v>
      </c>
    </row>
    <row r="23" spans="1:8" ht="15.95" customHeight="1" x14ac:dyDescent="0.2">
      <c r="A23" s="99"/>
      <c r="B23" s="86" t="s">
        <v>375</v>
      </c>
      <c r="C23" s="90">
        <f>+'Unallocated Detail'!E220</f>
        <v>0</v>
      </c>
      <c r="D23" s="90">
        <f>+'Unallocated Detail'!F220</f>
        <v>0</v>
      </c>
      <c r="E23" s="94">
        <v>1</v>
      </c>
      <c r="F23" s="123"/>
      <c r="G23" s="123"/>
      <c r="H23" s="90">
        <f t="shared" si="4"/>
        <v>0</v>
      </c>
    </row>
    <row r="24" spans="1:8" ht="15.95" customHeight="1" x14ac:dyDescent="0.2">
      <c r="A24" s="99" t="s">
        <v>364</v>
      </c>
      <c r="B24" s="84" t="s">
        <v>368</v>
      </c>
      <c r="C24" s="96">
        <f>SUM(C17:C22)</f>
        <v>1851351.76</v>
      </c>
      <c r="D24" s="96">
        <f>SUM(D17:D22)</f>
        <v>1337095.04</v>
      </c>
      <c r="E24" s="89"/>
      <c r="F24" s="121"/>
      <c r="G24" s="91"/>
      <c r="H24" s="98">
        <f>SUM(H17:H22)</f>
        <v>3188446.8</v>
      </c>
    </row>
    <row r="25" spans="1:8" ht="15.95" customHeight="1" x14ac:dyDescent="0.2">
      <c r="A25" s="99" t="s">
        <v>15</v>
      </c>
      <c r="B25" s="84"/>
      <c r="C25" s="96"/>
      <c r="D25" s="96"/>
      <c r="E25" s="89"/>
      <c r="F25" s="91"/>
      <c r="G25" s="91"/>
      <c r="H25" s="98"/>
    </row>
    <row r="26" spans="1:8" ht="15.95" customHeight="1" x14ac:dyDescent="0.2">
      <c r="A26" s="99"/>
      <c r="B26" s="86" t="s">
        <v>376</v>
      </c>
      <c r="C26" s="96">
        <f>+'Unallocated Detail'!E226</f>
        <v>54826233.850000001</v>
      </c>
      <c r="D26" s="96">
        <f>+'Unallocated Detail'!F226</f>
        <v>28424204.109999999</v>
      </c>
      <c r="E26" s="89">
        <v>4</v>
      </c>
      <c r="F26" s="122">
        <f t="shared" ref="F26:F38" si="5">C26/H26</f>
        <v>0.65856991498762796</v>
      </c>
      <c r="G26" s="122">
        <f t="shared" ref="G26:G38" si="6">D26/H26</f>
        <v>0.34143008501237193</v>
      </c>
      <c r="H26" s="98">
        <f t="shared" ref="H26:H38" si="7">C26+D26</f>
        <v>83250437.960000008</v>
      </c>
    </row>
    <row r="27" spans="1:8" ht="15.95" customHeight="1" x14ac:dyDescent="0.2">
      <c r="A27" s="99"/>
      <c r="B27" s="86" t="s">
        <v>377</v>
      </c>
      <c r="C27" s="96">
        <f>+'Unallocated Detail'!E227</f>
        <v>9918605.2599999998</v>
      </c>
      <c r="D27" s="96">
        <f>+'Unallocated Detail'!F227</f>
        <v>5154036.07</v>
      </c>
      <c r="E27" s="89">
        <v>4</v>
      </c>
      <c r="F27" s="122">
        <f t="shared" si="5"/>
        <v>0.65805355828765011</v>
      </c>
      <c r="G27" s="122">
        <f t="shared" si="6"/>
        <v>0.34194644171234984</v>
      </c>
      <c r="H27" s="98">
        <f t="shared" si="7"/>
        <v>15072641.33</v>
      </c>
    </row>
    <row r="28" spans="1:8" ht="15.95" customHeight="1" x14ac:dyDescent="0.2">
      <c r="A28" s="99" t="s">
        <v>364</v>
      </c>
      <c r="B28" s="86" t="s">
        <v>378</v>
      </c>
      <c r="C28" s="96">
        <f>+'Unallocated Detail'!E228</f>
        <v>-32860236.059999999</v>
      </c>
      <c r="D28" s="96">
        <f>+'Unallocated Detail'!F228</f>
        <v>-17078150.329999998</v>
      </c>
      <c r="E28" s="89">
        <v>4</v>
      </c>
      <c r="F28" s="122">
        <f t="shared" si="5"/>
        <v>0.65801557550085665</v>
      </c>
      <c r="G28" s="122">
        <f t="shared" si="6"/>
        <v>0.34198442449914324</v>
      </c>
      <c r="H28" s="98">
        <f t="shared" si="7"/>
        <v>-49938386.390000001</v>
      </c>
    </row>
    <row r="29" spans="1:8" ht="15.95" customHeight="1" x14ac:dyDescent="0.2">
      <c r="A29" s="99" t="s">
        <v>364</v>
      </c>
      <c r="B29" s="86" t="s">
        <v>379</v>
      </c>
      <c r="C29" s="96">
        <f>+'Unallocated Detail'!E229</f>
        <v>9602938.3599999994</v>
      </c>
      <c r="D29" s="96">
        <f>+'Unallocated Detail'!F229</f>
        <v>4965769.32</v>
      </c>
      <c r="E29" s="89">
        <v>4</v>
      </c>
      <c r="F29" s="122">
        <f t="shared" si="5"/>
        <v>0.65914826290206674</v>
      </c>
      <c r="G29" s="122">
        <f t="shared" si="6"/>
        <v>0.34085173709793321</v>
      </c>
      <c r="H29" s="98">
        <f t="shared" si="7"/>
        <v>14568707.68</v>
      </c>
    </row>
    <row r="30" spans="1:8" ht="15.95" customHeight="1" x14ac:dyDescent="0.2">
      <c r="A30" s="99" t="s">
        <v>364</v>
      </c>
      <c r="B30" s="86" t="s">
        <v>380</v>
      </c>
      <c r="C30" s="96">
        <f>+'Unallocated Detail'!E230</f>
        <v>45894.27</v>
      </c>
      <c r="D30" s="96">
        <f>+'Unallocated Detail'!F230</f>
        <v>29761.05</v>
      </c>
      <c r="E30" s="89">
        <v>3</v>
      </c>
      <c r="F30" s="122">
        <f t="shared" si="5"/>
        <v>0.60662316939509342</v>
      </c>
      <c r="G30" s="122">
        <f t="shared" si="6"/>
        <v>0.39337683060490658</v>
      </c>
      <c r="H30" s="98">
        <f t="shared" si="7"/>
        <v>75655.319999999992</v>
      </c>
    </row>
    <row r="31" spans="1:8" ht="15.95" customHeight="1" x14ac:dyDescent="0.2">
      <c r="A31" s="99" t="s">
        <v>364</v>
      </c>
      <c r="B31" s="86" t="s">
        <v>381</v>
      </c>
      <c r="C31" s="96">
        <f>+'Unallocated Detail'!E231</f>
        <v>3712589.38</v>
      </c>
      <c r="D31" s="96">
        <f>+'Unallocated Detail'!F231</f>
        <v>2680215.83</v>
      </c>
      <c r="E31" s="89">
        <v>1</v>
      </c>
      <c r="F31" s="122">
        <f t="shared" si="5"/>
        <v>0.58074495593773923</v>
      </c>
      <c r="G31" s="122">
        <f t="shared" si="6"/>
        <v>0.41925504406226077</v>
      </c>
      <c r="H31" s="98">
        <f t="shared" si="7"/>
        <v>6392805.21</v>
      </c>
    </row>
    <row r="32" spans="1:8" ht="15.95" customHeight="1" x14ac:dyDescent="0.2">
      <c r="A32" s="99" t="s">
        <v>364</v>
      </c>
      <c r="B32" s="86" t="s">
        <v>382</v>
      </c>
      <c r="C32" s="96">
        <f>+'Unallocated Detail'!E232</f>
        <v>10346299.41</v>
      </c>
      <c r="D32" s="96">
        <f>+'Unallocated Detail'!F232</f>
        <v>5984494.0700000003</v>
      </c>
      <c r="E32" s="89">
        <v>5</v>
      </c>
      <c r="F32" s="122">
        <f t="shared" si="5"/>
        <v>0.63354541974160095</v>
      </c>
      <c r="G32" s="122">
        <f t="shared" si="6"/>
        <v>0.36645458025839905</v>
      </c>
      <c r="H32" s="98">
        <f t="shared" si="7"/>
        <v>16330793.48</v>
      </c>
    </row>
    <row r="33" spans="1:8" ht="15.95" customHeight="1" x14ac:dyDescent="0.2">
      <c r="A33" s="99"/>
      <c r="B33" s="86" t="s">
        <v>383</v>
      </c>
      <c r="C33" s="96">
        <f>+'Unallocated Detail'!E233</f>
        <v>579740.24</v>
      </c>
      <c r="D33" s="96">
        <f>+'Unallocated Detail'!F233</f>
        <v>298555.24</v>
      </c>
      <c r="E33" s="89">
        <v>4</v>
      </c>
      <c r="F33" s="122">
        <f t="shared" si="5"/>
        <v>0.66007426111312795</v>
      </c>
      <c r="G33" s="122">
        <f t="shared" si="6"/>
        <v>0.33992573888687211</v>
      </c>
      <c r="H33" s="98">
        <f t="shared" si="7"/>
        <v>878295.48</v>
      </c>
    </row>
    <row r="34" spans="1:8" ht="15.95" customHeight="1" x14ac:dyDescent="0.2">
      <c r="A34" s="99" t="s">
        <v>364</v>
      </c>
      <c r="B34" s="86" t="s">
        <v>384</v>
      </c>
      <c r="C34" s="96">
        <f>+'Unallocated Detail'!E234</f>
        <v>364.05</v>
      </c>
      <c r="D34" s="96">
        <f>+'Unallocated Detail'!F234</f>
        <v>185.95</v>
      </c>
      <c r="E34" s="89">
        <v>4</v>
      </c>
      <c r="F34" s="122">
        <f t="shared" si="5"/>
        <v>0.66190909090909089</v>
      </c>
      <c r="G34" s="122">
        <f t="shared" si="6"/>
        <v>0.33809090909090905</v>
      </c>
      <c r="H34" s="98">
        <f t="shared" si="7"/>
        <v>550</v>
      </c>
    </row>
    <row r="35" spans="1:8" ht="15.95" customHeight="1" x14ac:dyDescent="0.2">
      <c r="A35" s="99" t="s">
        <v>364</v>
      </c>
      <c r="B35" s="86" t="s">
        <v>385</v>
      </c>
      <c r="C35" s="96">
        <f>+'Unallocated Detail'!E235</f>
        <v>6161016.6500000004</v>
      </c>
      <c r="D35" s="96">
        <f>+'Unallocated Detail'!F235</f>
        <v>3184373.67</v>
      </c>
      <c r="E35" s="89">
        <v>4</v>
      </c>
      <c r="F35" s="122">
        <f t="shared" si="5"/>
        <v>0.65925728503975423</v>
      </c>
      <c r="G35" s="122">
        <f t="shared" si="6"/>
        <v>0.34074271496024577</v>
      </c>
      <c r="H35" s="98">
        <f t="shared" si="7"/>
        <v>9345390.3200000003</v>
      </c>
    </row>
    <row r="36" spans="1:8" ht="15.95" customHeight="1" x14ac:dyDescent="0.2">
      <c r="A36" s="99" t="s">
        <v>364</v>
      </c>
      <c r="B36" s="86" t="s">
        <v>386</v>
      </c>
      <c r="C36" s="96">
        <f>+'Unallocated Detail'!E236</f>
        <v>6664509.5599999996</v>
      </c>
      <c r="D36" s="96">
        <f>+'Unallocated Detail'!F236</f>
        <v>3445140.23</v>
      </c>
      <c r="E36" s="89">
        <v>4</v>
      </c>
      <c r="F36" s="122">
        <f t="shared" si="5"/>
        <v>0.65922259409937489</v>
      </c>
      <c r="G36" s="122">
        <f t="shared" si="6"/>
        <v>0.34077740590062522</v>
      </c>
      <c r="H36" s="98">
        <f t="shared" si="7"/>
        <v>10109649.789999999</v>
      </c>
    </row>
    <row r="37" spans="1:8" ht="15.95" customHeight="1" x14ac:dyDescent="0.2">
      <c r="A37" s="99"/>
      <c r="B37" s="86" t="s">
        <v>387</v>
      </c>
      <c r="C37" s="96">
        <f>+'Unallocated Detail'!E237</f>
        <v>0</v>
      </c>
      <c r="D37" s="96">
        <f>+'Unallocated Detail'!F237</f>
        <v>0</v>
      </c>
      <c r="E37" s="89">
        <v>4</v>
      </c>
      <c r="F37" s="122"/>
      <c r="G37" s="122"/>
      <c r="H37" s="98">
        <f t="shared" si="7"/>
        <v>0</v>
      </c>
    </row>
    <row r="38" spans="1:8" ht="15.95" customHeight="1" x14ac:dyDescent="0.2">
      <c r="A38" s="99"/>
      <c r="B38" s="86" t="s">
        <v>388</v>
      </c>
      <c r="C38" s="90">
        <f>+'Unallocated Detail'!E238</f>
        <v>16550181.34</v>
      </c>
      <c r="D38" s="90">
        <f>+'Unallocated Detail'!F238</f>
        <v>8562225.7300000004</v>
      </c>
      <c r="E38" s="94">
        <v>4</v>
      </c>
      <c r="F38" s="123">
        <f t="shared" si="5"/>
        <v>0.65904400537419294</v>
      </c>
      <c r="G38" s="123">
        <f t="shared" si="6"/>
        <v>0.34095599462580711</v>
      </c>
      <c r="H38" s="90">
        <f t="shared" si="7"/>
        <v>25112407.07</v>
      </c>
    </row>
    <row r="39" spans="1:8" ht="15.95" customHeight="1" x14ac:dyDescent="0.2">
      <c r="A39" s="99" t="s">
        <v>364</v>
      </c>
      <c r="B39" s="84" t="s">
        <v>368</v>
      </c>
      <c r="C39" s="96">
        <f>SUM(C26:C38)</f>
        <v>85548136.310000002</v>
      </c>
      <c r="D39" s="96">
        <f>SUM(D26:D38)</f>
        <v>45650810.939999998</v>
      </c>
      <c r="E39" s="89"/>
      <c r="F39" s="121"/>
      <c r="G39" s="91"/>
      <c r="H39" s="98">
        <f>SUM(H26:H38)</f>
        <v>131198947.25</v>
      </c>
    </row>
    <row r="40" spans="1:8" ht="15.95" customHeight="1" x14ac:dyDescent="0.2">
      <c r="A40" s="99" t="s">
        <v>389</v>
      </c>
      <c r="B40" s="84"/>
      <c r="C40" s="96"/>
      <c r="D40" s="96"/>
      <c r="E40" s="89"/>
      <c r="F40" s="91"/>
      <c r="G40" s="91"/>
      <c r="H40" s="98"/>
    </row>
    <row r="41" spans="1:8" ht="15.95" customHeight="1" x14ac:dyDescent="0.2">
      <c r="A41" s="99"/>
      <c r="B41" s="86" t="s">
        <v>390</v>
      </c>
      <c r="C41" s="96">
        <f>+'Unallocated Detail'!E244</f>
        <v>17280050.579999998</v>
      </c>
      <c r="D41" s="96">
        <f>+'Unallocated Detail'!F244</f>
        <v>8932929.9800000004</v>
      </c>
      <c r="E41" s="89">
        <v>4</v>
      </c>
      <c r="F41" s="122">
        <f t="shared" ref="F41:F42" si="8">C41/H41</f>
        <v>0.65921731183704813</v>
      </c>
      <c r="G41" s="122">
        <f t="shared" ref="G41:G42" si="9">D41/H41</f>
        <v>0.34078268816295193</v>
      </c>
      <c r="H41" s="98">
        <f>C41+D41</f>
        <v>26212980.559999999</v>
      </c>
    </row>
    <row r="42" spans="1:8" ht="15.95" customHeight="1" x14ac:dyDescent="0.2">
      <c r="A42" s="99"/>
      <c r="B42" s="92" t="s">
        <v>391</v>
      </c>
      <c r="C42" s="90">
        <f>+'Unallocated Detail'!E245</f>
        <v>18107.02</v>
      </c>
      <c r="D42" s="90">
        <f>+'Unallocated Detail'!F245</f>
        <v>9268.18</v>
      </c>
      <c r="E42" s="94">
        <v>4</v>
      </c>
      <c r="F42" s="123">
        <f t="shared" si="8"/>
        <v>0.66143882053829739</v>
      </c>
      <c r="G42" s="123">
        <f t="shared" si="9"/>
        <v>0.33856117946170255</v>
      </c>
      <c r="H42" s="90">
        <f>C42+D42</f>
        <v>27375.200000000001</v>
      </c>
    </row>
    <row r="43" spans="1:8" ht="15.95" customHeight="1" x14ac:dyDescent="0.2">
      <c r="A43" s="99"/>
      <c r="B43" s="84" t="s">
        <v>368</v>
      </c>
      <c r="C43" s="96">
        <f>SUM(C41:C42)</f>
        <v>17298157.599999998</v>
      </c>
      <c r="D43" s="96">
        <f>SUM(D41:D42)</f>
        <v>8942198.1600000001</v>
      </c>
      <c r="E43" s="89"/>
      <c r="F43" s="91"/>
      <c r="G43" s="91"/>
      <c r="H43" s="98">
        <f>SUM(H41:H42)</f>
        <v>26240355.759999998</v>
      </c>
    </row>
    <row r="44" spans="1:8" ht="15.95" customHeight="1" x14ac:dyDescent="0.2">
      <c r="A44" s="99" t="s">
        <v>13</v>
      </c>
      <c r="B44" s="86"/>
      <c r="C44" s="96"/>
      <c r="D44" s="96"/>
      <c r="E44" s="89"/>
      <c r="F44" s="91"/>
      <c r="G44" s="91"/>
      <c r="H44" s="98"/>
    </row>
    <row r="45" spans="1:8" ht="15.95" customHeight="1" x14ac:dyDescent="0.2">
      <c r="A45" s="99"/>
      <c r="B45" s="86" t="s">
        <v>392</v>
      </c>
      <c r="C45" s="96">
        <f>+'Unallocated Detail'!E248</f>
        <v>58038748.479999997</v>
      </c>
      <c r="D45" s="96">
        <f>+'Unallocated Detail'!F248</f>
        <v>30002958.139999997</v>
      </c>
      <c r="E45" s="89">
        <v>4</v>
      </c>
      <c r="F45" s="122">
        <f t="shared" ref="F45:F47" si="10">C45/H45</f>
        <v>0.6592188033167411</v>
      </c>
      <c r="G45" s="122">
        <f t="shared" ref="G45:G47" si="11">D45/H45</f>
        <v>0.34078119668325896</v>
      </c>
      <c r="H45" s="98">
        <f>C45+D45</f>
        <v>88041706.61999999</v>
      </c>
    </row>
    <row r="46" spans="1:8" ht="15.95" customHeight="1" x14ac:dyDescent="0.2">
      <c r="A46" s="99"/>
      <c r="B46" s="86" t="s">
        <v>393</v>
      </c>
      <c r="C46" s="96">
        <f>+'Unallocated Detail'!E249</f>
        <v>0</v>
      </c>
      <c r="D46" s="96">
        <f>+'Unallocated Detail'!F249</f>
        <v>0</v>
      </c>
      <c r="E46" s="89">
        <v>4</v>
      </c>
      <c r="F46" s="122"/>
      <c r="G46" s="122"/>
      <c r="H46" s="98">
        <f>C46+D46</f>
        <v>0</v>
      </c>
    </row>
    <row r="47" spans="1:8" ht="15.95" customHeight="1" x14ac:dyDescent="0.2">
      <c r="A47" s="99"/>
      <c r="B47" s="92" t="s">
        <v>394</v>
      </c>
      <c r="C47" s="90">
        <f>+'Unallocated Detail'!E250</f>
        <v>6680.01</v>
      </c>
      <c r="D47" s="90">
        <f>+'Unallocated Detail'!F250</f>
        <v>3412.16</v>
      </c>
      <c r="E47" s="94">
        <v>4</v>
      </c>
      <c r="F47" s="123">
        <f t="shared" si="10"/>
        <v>0.66190026525514334</v>
      </c>
      <c r="G47" s="123">
        <f t="shared" si="11"/>
        <v>0.33809973474485666</v>
      </c>
      <c r="H47" s="98">
        <f>C47+D47</f>
        <v>10092.17</v>
      </c>
    </row>
    <row r="48" spans="1:8" ht="15.95" customHeight="1" x14ac:dyDescent="0.2">
      <c r="A48" s="99" t="s">
        <v>364</v>
      </c>
      <c r="B48" s="84" t="s">
        <v>368</v>
      </c>
      <c r="C48" s="96">
        <f>SUM(C45:C47)</f>
        <v>58045428.489999995</v>
      </c>
      <c r="D48" s="96">
        <f>SUM(D45:D47)</f>
        <v>30006370.299999997</v>
      </c>
      <c r="E48" s="89"/>
      <c r="F48" s="91"/>
      <c r="G48" s="91"/>
      <c r="H48" s="132">
        <f>SUM(H45:H47)</f>
        <v>88051798.789999992</v>
      </c>
    </row>
    <row r="49" spans="1:8" ht="15.95" customHeight="1" x14ac:dyDescent="0.2">
      <c r="A49" s="144" t="s">
        <v>414</v>
      </c>
      <c r="B49" s="140"/>
      <c r="C49" s="142"/>
      <c r="D49" s="142"/>
      <c r="E49" s="134"/>
      <c r="F49" s="137"/>
      <c r="G49" s="137"/>
      <c r="H49" s="143"/>
    </row>
    <row r="50" spans="1:8" ht="15.95" customHeight="1" x14ac:dyDescent="0.2">
      <c r="A50" s="144"/>
      <c r="B50" s="138" t="s">
        <v>415</v>
      </c>
      <c r="C50" s="135">
        <f>+'Unallocated Detail'!E257</f>
        <v>-3341993.99</v>
      </c>
      <c r="D50" s="135">
        <f>+'Unallocated Detail'!F257</f>
        <v>-1707098.01</v>
      </c>
      <c r="E50" s="141">
        <v>4</v>
      </c>
      <c r="F50" s="136">
        <f>C50/H50</f>
        <v>0.66189999904933405</v>
      </c>
      <c r="G50" s="136">
        <f>D50/H50</f>
        <v>0.338100000950666</v>
      </c>
      <c r="H50" s="143">
        <f>C50+D50</f>
        <v>-5049092</v>
      </c>
    </row>
    <row r="51" spans="1:8" ht="15.95" customHeight="1" x14ac:dyDescent="0.2">
      <c r="A51" s="144" t="s">
        <v>364</v>
      </c>
      <c r="B51" s="133" t="s">
        <v>368</v>
      </c>
      <c r="C51" s="139">
        <f>SUM(C50)</f>
        <v>-3341993.99</v>
      </c>
      <c r="D51" s="139">
        <f>SUM(D50)</f>
        <v>-1707098.01</v>
      </c>
      <c r="E51" s="134"/>
      <c r="F51" s="137"/>
      <c r="G51" s="137"/>
      <c r="H51" s="139">
        <f>SUM(H50)</f>
        <v>-5049092</v>
      </c>
    </row>
    <row r="52" spans="1:8" ht="15.95" customHeight="1" x14ac:dyDescent="0.2">
      <c r="A52" s="99"/>
      <c r="B52" s="125"/>
      <c r="C52" s="96"/>
      <c r="D52" s="96"/>
      <c r="E52" s="89"/>
      <c r="F52" s="91"/>
      <c r="G52" s="91"/>
      <c r="H52" s="98"/>
    </row>
    <row r="53" spans="1:8" ht="15.95" customHeight="1" x14ac:dyDescent="0.2">
      <c r="A53" s="99" t="s">
        <v>395</v>
      </c>
      <c r="B53" s="125"/>
      <c r="C53" s="96"/>
      <c r="D53" s="96"/>
      <c r="E53" s="89"/>
      <c r="F53" s="91"/>
      <c r="G53" s="91"/>
      <c r="H53" s="98"/>
    </row>
    <row r="54" spans="1:8" ht="15.95" customHeight="1" x14ac:dyDescent="0.2">
      <c r="A54" s="99"/>
      <c r="B54" s="92" t="s">
        <v>339</v>
      </c>
      <c r="C54" s="90">
        <f>+'Unallocated Detail'!E270</f>
        <v>4152077.93</v>
      </c>
      <c r="D54" s="90">
        <f>+'Unallocated Detail'!F270</f>
        <v>2323143.67</v>
      </c>
      <c r="E54" s="94">
        <v>4</v>
      </c>
      <c r="F54" s="123">
        <f>C54/H54</f>
        <v>0.64122561149104151</v>
      </c>
      <c r="G54" s="123">
        <f>D54/H54</f>
        <v>0.35877438850895854</v>
      </c>
      <c r="H54" s="98">
        <f>C54+D54</f>
        <v>6475221.5999999996</v>
      </c>
    </row>
    <row r="55" spans="1:8" ht="15.95" customHeight="1" x14ac:dyDescent="0.2">
      <c r="A55" s="99" t="s">
        <v>364</v>
      </c>
      <c r="B55" s="84" t="s">
        <v>368</v>
      </c>
      <c r="C55" s="96">
        <f>C54</f>
        <v>4152077.93</v>
      </c>
      <c r="D55" s="96">
        <f>D54</f>
        <v>2323143.67</v>
      </c>
      <c r="E55" s="89"/>
      <c r="F55" s="91"/>
      <c r="G55" s="91"/>
      <c r="H55" s="132">
        <f>SUM(H54)</f>
        <v>6475221.5999999996</v>
      </c>
    </row>
    <row r="56" spans="1:8" ht="15.95" customHeight="1" x14ac:dyDescent="0.2">
      <c r="A56" s="99"/>
      <c r="B56" s="84"/>
      <c r="C56" s="96"/>
      <c r="D56" s="96"/>
      <c r="E56" s="89"/>
      <c r="F56" s="91"/>
      <c r="G56" s="91"/>
      <c r="H56" s="98"/>
    </row>
    <row r="57" spans="1:8" ht="15.95" customHeight="1" x14ac:dyDescent="0.2">
      <c r="A57" s="95" t="s">
        <v>396</v>
      </c>
      <c r="B57" s="125"/>
      <c r="C57" s="96"/>
      <c r="D57" s="96"/>
      <c r="E57" s="97"/>
      <c r="F57" s="97"/>
      <c r="G57" s="97"/>
      <c r="H57" s="98"/>
    </row>
    <row r="58" spans="1:8" ht="15.95" customHeight="1" x14ac:dyDescent="0.2">
      <c r="A58" s="95"/>
      <c r="B58" s="92" t="s">
        <v>397</v>
      </c>
      <c r="C58" s="90">
        <f>+'Unallocated Detail'!E275</f>
        <v>0</v>
      </c>
      <c r="D58" s="90">
        <f>+'Unallocated Detail'!F275</f>
        <v>0</v>
      </c>
      <c r="E58" s="94">
        <v>4</v>
      </c>
      <c r="F58" s="123"/>
      <c r="G58" s="123"/>
      <c r="H58" s="93">
        <v>0</v>
      </c>
    </row>
    <row r="59" spans="1:8" ht="15.95" customHeight="1" x14ac:dyDescent="0.2">
      <c r="A59" s="95"/>
      <c r="B59" s="84" t="s">
        <v>368</v>
      </c>
      <c r="C59" s="96">
        <f>SUM(C58)</f>
        <v>0</v>
      </c>
      <c r="D59" s="96">
        <f>SUM(D58)</f>
        <v>0</v>
      </c>
      <c r="E59" s="89"/>
      <c r="F59" s="91"/>
      <c r="G59" s="91"/>
      <c r="H59" s="98">
        <f>SUM(H58)</f>
        <v>0</v>
      </c>
    </row>
    <row r="60" spans="1:8" ht="15.95" customHeight="1" x14ac:dyDescent="0.2">
      <c r="A60" s="95"/>
      <c r="B60" s="125"/>
      <c r="C60" s="96"/>
      <c r="D60" s="96"/>
      <c r="E60" s="89"/>
      <c r="F60" s="91"/>
      <c r="G60" s="91"/>
      <c r="H60" s="98"/>
    </row>
    <row r="61" spans="1:8" ht="15.95" customHeight="1" x14ac:dyDescent="0.2">
      <c r="A61" s="99" t="s">
        <v>398</v>
      </c>
      <c r="B61" s="84"/>
      <c r="C61" s="96"/>
      <c r="D61" s="96"/>
      <c r="E61" s="89"/>
      <c r="F61" s="91"/>
      <c r="G61" s="91"/>
      <c r="H61" s="98"/>
    </row>
    <row r="62" spans="1:8" ht="15.95" customHeight="1" x14ac:dyDescent="0.2">
      <c r="A62" s="99"/>
      <c r="B62" s="92" t="s">
        <v>399</v>
      </c>
      <c r="C62" s="96">
        <f>+'Unallocated Detail'!E278</f>
        <v>0</v>
      </c>
      <c r="D62" s="96">
        <f>+'Unallocated Detail'!F278</f>
        <v>0</v>
      </c>
      <c r="E62" s="89">
        <v>4</v>
      </c>
      <c r="F62" s="122"/>
      <c r="G62" s="122"/>
      <c r="H62" s="98">
        <f>C62+D62</f>
        <v>0</v>
      </c>
    </row>
    <row r="63" spans="1:8" ht="15.95" customHeight="1" x14ac:dyDescent="0.2">
      <c r="A63" s="99"/>
      <c r="B63" s="92" t="s">
        <v>400</v>
      </c>
      <c r="C63" s="90">
        <f>+'Unallocated Detail'!E279</f>
        <v>0</v>
      </c>
      <c r="D63" s="90">
        <f>+'Unallocated Detail'!F279</f>
        <v>0</v>
      </c>
      <c r="E63" s="100">
        <v>4</v>
      </c>
      <c r="F63" s="123"/>
      <c r="G63" s="123"/>
      <c r="H63" s="90">
        <f>C63+D63</f>
        <v>0</v>
      </c>
    </row>
    <row r="64" spans="1:8" ht="15.95" customHeight="1" x14ac:dyDescent="0.2">
      <c r="A64" s="101" t="s">
        <v>364</v>
      </c>
      <c r="B64" s="102" t="s">
        <v>368</v>
      </c>
      <c r="C64" s="90">
        <f>SUM(C62:C63)</f>
        <v>0</v>
      </c>
      <c r="D64" s="90">
        <f>SUM(D62:D63)</f>
        <v>0</v>
      </c>
      <c r="E64" s="94"/>
      <c r="F64" s="103"/>
      <c r="G64" s="103"/>
      <c r="H64" s="90">
        <f>SUM(H62:H63)</f>
        <v>0</v>
      </c>
    </row>
    <row r="65" spans="1:8" ht="15.95" customHeight="1" x14ac:dyDescent="0.2">
      <c r="A65" s="99"/>
      <c r="B65" s="84"/>
      <c r="C65" s="96"/>
      <c r="D65" s="96"/>
      <c r="E65" s="104"/>
      <c r="F65" s="91"/>
      <c r="G65" s="91"/>
      <c r="H65" s="98"/>
    </row>
    <row r="66" spans="1:8" ht="15.95" customHeight="1" x14ac:dyDescent="0.35">
      <c r="A66" s="101" t="s">
        <v>401</v>
      </c>
      <c r="B66" s="102"/>
      <c r="C66" s="105">
        <f>C64+C59+C55+C48+C50+C43+C39+C24+C15</f>
        <v>186430144.77999997</v>
      </c>
      <c r="D66" s="105">
        <f>D64+D59+D55+D48+D50+D43+D39+D24+D15</f>
        <v>102906830.75</v>
      </c>
      <c r="E66" s="106"/>
      <c r="F66" s="106"/>
      <c r="G66" s="107"/>
      <c r="H66" s="105">
        <f>H64+H59+H55+H48+H50+H43+H39+H24+H15</f>
        <v>289336975.52999997</v>
      </c>
    </row>
    <row r="67" spans="1:8" ht="15.95" customHeight="1" x14ac:dyDescent="0.2">
      <c r="C67" s="108"/>
      <c r="D67" s="108"/>
      <c r="E67" s="108"/>
      <c r="F67" s="108"/>
    </row>
    <row r="68" spans="1:8" ht="15.95" customHeight="1" x14ac:dyDescent="0.2"/>
    <row r="69" spans="1:8" x14ac:dyDescent="0.2">
      <c r="B69" s="160"/>
      <c r="C69" s="160"/>
      <c r="D69" s="160"/>
      <c r="E69" s="161" t="s">
        <v>34</v>
      </c>
      <c r="F69" s="162" t="s">
        <v>33</v>
      </c>
      <c r="G69" s="163" t="s">
        <v>34</v>
      </c>
      <c r="H69" s="164" t="s">
        <v>33</v>
      </c>
    </row>
    <row r="70" spans="1:8" x14ac:dyDescent="0.2">
      <c r="B70" s="165" t="s">
        <v>402</v>
      </c>
      <c r="C70" s="166"/>
      <c r="D70" s="166"/>
      <c r="E70" s="175" t="s">
        <v>422</v>
      </c>
      <c r="F70" s="176"/>
      <c r="G70" s="177" t="s">
        <v>423</v>
      </c>
      <c r="H70" s="178"/>
    </row>
    <row r="71" spans="1:8" x14ac:dyDescent="0.2">
      <c r="B71" s="167">
        <v>1</v>
      </c>
      <c r="C71" s="168" t="s">
        <v>403</v>
      </c>
      <c r="D71" s="169"/>
      <c r="E71" s="170">
        <v>0.58079999999999998</v>
      </c>
      <c r="F71" s="124">
        <v>0.41920000000000002</v>
      </c>
      <c r="G71" s="170">
        <v>0.58050000000000002</v>
      </c>
      <c r="H71" s="124">
        <v>0.41949999999999998</v>
      </c>
    </row>
    <row r="72" spans="1:8" x14ac:dyDescent="0.2">
      <c r="B72" s="167">
        <v>2</v>
      </c>
      <c r="C72" s="168" t="s">
        <v>404</v>
      </c>
      <c r="D72" s="169"/>
      <c r="E72" s="110">
        <v>0.62590000000000001</v>
      </c>
      <c r="F72" s="111">
        <v>0.37409999999999999</v>
      </c>
      <c r="G72" s="110">
        <v>0.62209999999999999</v>
      </c>
      <c r="H72" s="111">
        <v>0.37790000000000001</v>
      </c>
    </row>
    <row r="73" spans="1:8" x14ac:dyDescent="0.2">
      <c r="B73" s="167">
        <v>3</v>
      </c>
      <c r="C73" s="169" t="s">
        <v>405</v>
      </c>
      <c r="D73" s="169"/>
      <c r="E73" s="110">
        <v>0.60599999999999998</v>
      </c>
      <c r="F73" s="111">
        <v>0.39400000000000002</v>
      </c>
      <c r="G73" s="110">
        <v>0.6038</v>
      </c>
      <c r="H73" s="111">
        <v>0.3962</v>
      </c>
    </row>
    <row r="74" spans="1:8" x14ac:dyDescent="0.2">
      <c r="B74" s="167">
        <v>4</v>
      </c>
      <c r="C74" s="168" t="s">
        <v>406</v>
      </c>
      <c r="D74" s="169"/>
      <c r="E74" s="110">
        <v>0.65590000000000004</v>
      </c>
      <c r="F74" s="111">
        <v>0.34410000000000002</v>
      </c>
      <c r="G74" s="110">
        <v>0.66190000000000004</v>
      </c>
      <c r="H74" s="111">
        <v>0.33810000000000001</v>
      </c>
    </row>
    <row r="75" spans="1:8" ht="11.25" customHeight="1" x14ac:dyDescent="0.2">
      <c r="A75" s="113"/>
      <c r="B75" s="171">
        <v>5</v>
      </c>
      <c r="C75" s="172" t="s">
        <v>407</v>
      </c>
      <c r="D75" s="173"/>
      <c r="E75" s="174">
        <v>0.64359999999999995</v>
      </c>
      <c r="F75" s="112">
        <v>0.35639999999999999</v>
      </c>
      <c r="G75" s="174">
        <v>0.69140000000000001</v>
      </c>
      <c r="H75" s="112">
        <v>0.30859999999999999</v>
      </c>
    </row>
    <row r="76" spans="1:8" ht="15.95" customHeight="1" x14ac:dyDescent="0.2">
      <c r="C76" s="109"/>
      <c r="D76" s="109"/>
      <c r="E76" s="109"/>
      <c r="F76" s="109"/>
      <c r="G76" s="109"/>
      <c r="H76" s="109"/>
    </row>
    <row r="77" spans="1:8" ht="15.95" customHeight="1" x14ac:dyDescent="0.2"/>
    <row r="78" spans="1:8" ht="15.95" customHeight="1" x14ac:dyDescent="0.2"/>
    <row r="79" spans="1:8" ht="15.95" customHeight="1" x14ac:dyDescent="0.2"/>
    <row r="80" spans="1:8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</sheetData>
  <mergeCells count="2">
    <mergeCell ref="E70:F70"/>
    <mergeCell ref="G70:H70"/>
  </mergeCells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FFDD71B0A3DF45A562B62C90F6F197" ma:contentTypeVersion="56" ma:contentTypeDescription="" ma:contentTypeScope="" ma:versionID="1a7a7fdab26daf32687648ada9f3f4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190675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4CF09CB-F684-4559-AA3A-D7D00D2430A9}"/>
</file>

<file path=customXml/itemProps2.xml><?xml version="1.0" encoding="utf-8"?>
<ds:datastoreItem xmlns:ds="http://schemas.openxmlformats.org/officeDocument/2006/customXml" ds:itemID="{4040C077-4250-49BE-A7F3-5B2C56FCF0E2}"/>
</file>

<file path=customXml/itemProps3.xml><?xml version="1.0" encoding="utf-8"?>
<ds:datastoreItem xmlns:ds="http://schemas.openxmlformats.org/officeDocument/2006/customXml" ds:itemID="{E02411A1-F44C-49CA-8045-4E8151B1066C}"/>
</file>

<file path=customXml/itemProps4.xml><?xml version="1.0" encoding="utf-8"?>
<ds:datastoreItem xmlns:ds="http://schemas.openxmlformats.org/officeDocument/2006/customXml" ds:itemID="{09C9C8F0-C044-4F6C-9B0B-6ECFC7092A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Account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2019-08-08T17:12:22Z</cp:lastPrinted>
  <dcterms:created xsi:type="dcterms:W3CDTF">2017-10-30T16:51:04Z</dcterms:created>
  <dcterms:modified xsi:type="dcterms:W3CDTF">2019-08-09T00:12:53Z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12 ME JUN 19.xlsx</vt:lpwstr>
  </property>
  <property fmtid="{D5CDD505-2E9C-101B-9397-08002B2CF9AE}" pid="3" name="ContentTypeId">
    <vt:lpwstr>0x0101006E56B4D1795A2E4DB2F0B01679ED314A008AFFDD71B0A3DF45A562B62C90F6F197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