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96" windowHeight="9156" tabRatio="657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B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0" i="17"/>
  <c r="H271" i="17" s="1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B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B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B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B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B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B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C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G20" i="17"/>
  <c r="F18" i="17"/>
  <c r="E18" i="17"/>
  <c r="D18" i="17"/>
  <c r="C18" i="17"/>
  <c r="B18" i="17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B328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I127" i="17"/>
  <c r="I187" i="17"/>
  <c r="I203" i="17"/>
  <c r="G276" i="17"/>
  <c r="I15" i="17"/>
  <c r="C41" i="17"/>
  <c r="I20" i="17"/>
  <c r="I21" i="17" s="1"/>
  <c r="G25" i="17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G47" i="17"/>
  <c r="G221" i="17"/>
  <c r="H266" i="17"/>
  <c r="I264" i="17"/>
  <c r="G311" i="17"/>
  <c r="I290" i="17"/>
  <c r="I12" i="17"/>
  <c r="G18" i="17"/>
  <c r="H56" i="17"/>
  <c r="G205" i="17"/>
  <c r="D41" i="17"/>
  <c r="G21" i="17"/>
  <c r="I23" i="17"/>
  <c r="H40" i="17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B267" i="17"/>
  <c r="F267" i="17"/>
  <c r="I260" i="17"/>
  <c r="I270" i="17"/>
  <c r="I271" i="17" s="1"/>
  <c r="I319" i="17"/>
  <c r="I325" i="17"/>
  <c r="B240" i="17"/>
  <c r="F240" i="17"/>
  <c r="G251" i="17"/>
  <c r="H262" i="17"/>
  <c r="H311" i="17"/>
  <c r="I287" i="17"/>
  <c r="G212" i="17"/>
  <c r="G224" i="17"/>
  <c r="G271" i="17"/>
  <c r="H61" i="13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<sst xmlns="http://schemas.openxmlformats.org/spreadsheetml/2006/main" count="500" uniqueCount="420">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</sst>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H41" sqref="H41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1" t="s">
        <v>419</v>
      </c>
      <c r="B3" s="151"/>
      <c r="C3" s="151"/>
      <c r="D3" s="151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418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201645532.79999998</v>
      </c>
      <c r="C9" s="28">
        <v>97988467.879999995</v>
      </c>
      <c r="D9" s="18">
        <f>SUM(B9:C9)</f>
        <v>299634000.67999995</v>
      </c>
    </row>
    <row r="10" spans="1:4" x14ac:dyDescent="0.3">
      <c r="A10" s="26" t="s">
        <v>30</v>
      </c>
      <c r="B10" s="32">
        <v>32118.21</v>
      </c>
      <c r="C10" s="32">
        <v>0</v>
      </c>
      <c r="D10" s="9">
        <f>SUM(B10:C10)</f>
        <v>32118.21</v>
      </c>
    </row>
    <row r="11" spans="1:4" x14ac:dyDescent="0.3">
      <c r="A11" s="26" t="s">
        <v>29</v>
      </c>
      <c r="B11" s="32">
        <v>20688636.460000001</v>
      </c>
      <c r="C11" s="32">
        <v>0</v>
      </c>
      <c r="D11" s="9">
        <f>SUM(B11:C11)</f>
        <v>20688636.460000001</v>
      </c>
    </row>
    <row r="12" spans="1:4" x14ac:dyDescent="0.3">
      <c r="A12" s="26" t="s">
        <v>28</v>
      </c>
      <c r="B12" s="31">
        <v>59624319.700000003</v>
      </c>
      <c r="C12" s="30">
        <v>-1862086.5400000003</v>
      </c>
      <c r="D12" s="35">
        <f>SUM(B12:C12)</f>
        <v>57762233.160000004</v>
      </c>
    </row>
    <row r="13" spans="1:4" x14ac:dyDescent="0.3">
      <c r="A13" s="26" t="s">
        <v>27</v>
      </c>
      <c r="B13" s="19">
        <f>SUM(B9:B12)</f>
        <v>281990607.17000002</v>
      </c>
      <c r="C13" s="19">
        <f>SUM(C9:C12)</f>
        <v>96126381.339999989</v>
      </c>
      <c r="D13" s="18">
        <f>SUM(D9:D12)</f>
        <v>378116988.50999993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30893889.439999998</v>
      </c>
      <c r="C18" s="28">
        <v>0</v>
      </c>
      <c r="D18" s="18">
        <f>B18+C18</f>
        <v>30893889.439999998</v>
      </c>
    </row>
    <row r="19" spans="1:4" x14ac:dyDescent="0.3">
      <c r="A19" s="26" t="s">
        <v>25</v>
      </c>
      <c r="B19" s="32">
        <v>106204797.72</v>
      </c>
      <c r="C19" s="32">
        <v>29296908.769999996</v>
      </c>
      <c r="D19" s="27">
        <f>B19+C19</f>
        <v>135501706.49000001</v>
      </c>
    </row>
    <row r="20" spans="1:4" x14ac:dyDescent="0.3">
      <c r="A20" s="26" t="s">
        <v>24</v>
      </c>
      <c r="B20" s="32">
        <v>9991239.6500000004</v>
      </c>
      <c r="C20" s="32">
        <v>0</v>
      </c>
      <c r="D20" s="27">
        <f>B20+C20</f>
        <v>9991239.6500000004</v>
      </c>
    </row>
    <row r="21" spans="1:4" x14ac:dyDescent="0.3">
      <c r="A21" s="26" t="s">
        <v>23</v>
      </c>
      <c r="B21" s="31">
        <v>-7569942.0099999998</v>
      </c>
      <c r="C21" s="30">
        <v>0</v>
      </c>
      <c r="D21" s="29">
        <f>B21+C21</f>
        <v>-7569942.0099999998</v>
      </c>
    </row>
    <row r="22" spans="1:4" x14ac:dyDescent="0.3">
      <c r="A22" s="26" t="s">
        <v>22</v>
      </c>
      <c r="B22" s="19">
        <f>SUM(B18:B21)</f>
        <v>139519984.80000001</v>
      </c>
      <c r="C22" s="19">
        <f>SUM(C18:C21)</f>
        <v>29296908.769999996</v>
      </c>
      <c r="D22" s="18">
        <f>SUM(D18:D21)</f>
        <v>168816893.57000002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10512273.709999999</v>
      </c>
      <c r="C24" s="28">
        <v>587698.58000000019</v>
      </c>
      <c r="D24" s="18">
        <f t="shared" ref="D24:D38" si="0">B24+C24</f>
        <v>11099972.289999999</v>
      </c>
    </row>
    <row r="25" spans="1:4" x14ac:dyDescent="0.3">
      <c r="A25" s="26" t="s">
        <v>20</v>
      </c>
      <c r="B25" s="25">
        <v>2210615.6</v>
      </c>
      <c r="C25" s="25">
        <v>0</v>
      </c>
      <c r="D25" s="27">
        <f t="shared" si="0"/>
        <v>2210615.6</v>
      </c>
    </row>
    <row r="26" spans="1:4" x14ac:dyDescent="0.3">
      <c r="A26" s="26" t="s">
        <v>19</v>
      </c>
      <c r="B26" s="25">
        <v>6912797</v>
      </c>
      <c r="C26" s="25">
        <v>4413397.79</v>
      </c>
      <c r="D26" s="27">
        <f t="shared" si="0"/>
        <v>11326194.789999999</v>
      </c>
    </row>
    <row r="27" spans="1:4" x14ac:dyDescent="0.3">
      <c r="A27" s="26" t="s">
        <v>18</v>
      </c>
      <c r="B27" s="25">
        <v>5161095.51</v>
      </c>
      <c r="C27" s="25">
        <v>2720628.2</v>
      </c>
      <c r="D27" s="27">
        <f t="shared" si="0"/>
        <v>7881723.71</v>
      </c>
    </row>
    <row r="28" spans="1:4" x14ac:dyDescent="0.3">
      <c r="A28" s="26" t="s">
        <v>17</v>
      </c>
      <c r="B28" s="25">
        <v>1859461.6300000001</v>
      </c>
      <c r="C28" s="25">
        <v>625400.39999999991</v>
      </c>
      <c r="D28" s="27">
        <f t="shared" si="0"/>
        <v>2484862.0300000003</v>
      </c>
    </row>
    <row r="29" spans="1:4" x14ac:dyDescent="0.3">
      <c r="A29" s="26" t="s">
        <v>16</v>
      </c>
      <c r="B29" s="25">
        <v>8461796.1199999992</v>
      </c>
      <c r="C29" s="25">
        <v>1835873.18</v>
      </c>
      <c r="D29" s="27">
        <f t="shared" si="0"/>
        <v>10297669.299999999</v>
      </c>
    </row>
    <row r="30" spans="1:4" x14ac:dyDescent="0.3">
      <c r="A30" s="26" t="s">
        <v>15</v>
      </c>
      <c r="B30" s="25">
        <v>11511713.380000001</v>
      </c>
      <c r="C30" s="25">
        <v>5504263.71</v>
      </c>
      <c r="D30" s="27">
        <f t="shared" si="0"/>
        <v>17015977.09</v>
      </c>
    </row>
    <row r="31" spans="1:4" x14ac:dyDescent="0.3">
      <c r="A31" s="26" t="s">
        <v>14</v>
      </c>
      <c r="B31" s="25">
        <v>29353318.129999999</v>
      </c>
      <c r="C31" s="25">
        <v>10302853.030000001</v>
      </c>
      <c r="D31" s="27">
        <f t="shared" si="0"/>
        <v>39656171.159999996</v>
      </c>
    </row>
    <row r="32" spans="1:4" x14ac:dyDescent="0.3">
      <c r="A32" s="26" t="s">
        <v>13</v>
      </c>
      <c r="B32" s="25">
        <v>8193770.7799999993</v>
      </c>
      <c r="C32" s="25">
        <v>3054661.9699999997</v>
      </c>
      <c r="D32" s="27">
        <f t="shared" si="0"/>
        <v>11248432.75</v>
      </c>
    </row>
    <row r="33" spans="1:4" x14ac:dyDescent="0.3">
      <c r="A33" s="26" t="s">
        <v>12</v>
      </c>
      <c r="B33" s="25">
        <v>2656379.71</v>
      </c>
      <c r="C33" s="25">
        <v>0</v>
      </c>
      <c r="D33" s="27">
        <f t="shared" si="0"/>
        <v>2656379.71</v>
      </c>
    </row>
    <row r="34" spans="1:4" x14ac:dyDescent="0.3">
      <c r="A34" s="17" t="s">
        <v>11</v>
      </c>
      <c r="B34" s="25">
        <v>-3103997.5000000005</v>
      </c>
      <c r="C34" s="25">
        <v>726631.66</v>
      </c>
      <c r="D34" s="24">
        <f t="shared" si="0"/>
        <v>-2377365.8400000003</v>
      </c>
    </row>
    <row r="35" spans="1:4" x14ac:dyDescent="0.3">
      <c r="A35" s="26" t="s">
        <v>341</v>
      </c>
      <c r="B35" s="25">
        <v>37273060.18</v>
      </c>
      <c r="C35" s="25">
        <v>0</v>
      </c>
      <c r="D35" s="24">
        <f t="shared" si="0"/>
        <v>37273060.18</v>
      </c>
    </row>
    <row r="36" spans="1:4" x14ac:dyDescent="0.3">
      <c r="A36" s="17" t="s">
        <v>10</v>
      </c>
      <c r="B36" s="25">
        <v>22456427.419999998</v>
      </c>
      <c r="C36" s="25">
        <v>11945389.940000001</v>
      </c>
      <c r="D36" s="24">
        <f t="shared" si="0"/>
        <v>34401817.359999999</v>
      </c>
    </row>
    <row r="37" spans="1:4" x14ac:dyDescent="0.3">
      <c r="A37" s="17" t="s">
        <v>9</v>
      </c>
      <c r="B37" s="25">
        <v>10940640.859999999</v>
      </c>
      <c r="C37" s="25">
        <v>5377074.6200000001</v>
      </c>
      <c r="D37" s="24">
        <f t="shared" si="0"/>
        <v>16317715.48</v>
      </c>
    </row>
    <row r="38" spans="1:4" x14ac:dyDescent="0.3">
      <c r="A38" s="17" t="s">
        <v>8</v>
      </c>
      <c r="B38" s="23">
        <v>-5137704.2799999975</v>
      </c>
      <c r="C38" s="22">
        <v>-945352.40000000037</v>
      </c>
      <c r="D38" s="21">
        <f t="shared" si="0"/>
        <v>-6083056.6799999978</v>
      </c>
    </row>
    <row r="39" spans="1:4" x14ac:dyDescent="0.3">
      <c r="A39" s="20" t="s">
        <v>7</v>
      </c>
      <c r="B39" s="19">
        <f>SUM(B22:B38)</f>
        <v>288781633.05000007</v>
      </c>
      <c r="C39" s="19">
        <f>SUM(C22:C38)</f>
        <v>75445429.450000003</v>
      </c>
      <c r="D39" s="18">
        <f>SUM(D22:D38)</f>
        <v>364227062.50000006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-6791025.8800000548</v>
      </c>
      <c r="C41" s="13">
        <f>C13-C39</f>
        <v>20680951.889999986</v>
      </c>
      <c r="D41" s="12">
        <f>D13-D39</f>
        <v>13889926.009999871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E48" sqref="E48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MARCH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201645532.79999998</v>
      </c>
      <c r="C8" s="19">
        <v>97988467.879999995</v>
      </c>
      <c r="D8" s="19">
        <v>0</v>
      </c>
      <c r="E8" s="19">
        <v>0</v>
      </c>
      <c r="F8" s="18">
        <f>SUM(B8:E8)</f>
        <v>299634000.67999995</v>
      </c>
      <c r="G8" s="43"/>
    </row>
    <row r="9" spans="1:7" s="4" customFormat="1" ht="18" customHeight="1" x14ac:dyDescent="0.3">
      <c r="A9" s="17" t="s">
        <v>30</v>
      </c>
      <c r="B9" s="125">
        <v>32118.21</v>
      </c>
      <c r="C9" s="125">
        <v>0</v>
      </c>
      <c r="D9" s="125">
        <v>0</v>
      </c>
      <c r="E9" s="51">
        <v>0</v>
      </c>
      <c r="F9" s="27">
        <f>SUM(B9:E9)</f>
        <v>32118.21</v>
      </c>
      <c r="G9" s="43"/>
    </row>
    <row r="10" spans="1:7" s="4" customFormat="1" ht="18" customHeight="1" x14ac:dyDescent="0.3">
      <c r="A10" s="17" t="s">
        <v>29</v>
      </c>
      <c r="B10" s="125">
        <v>20688636.460000001</v>
      </c>
      <c r="C10" s="125">
        <v>0</v>
      </c>
      <c r="D10" s="125">
        <v>0</v>
      </c>
      <c r="E10" s="51">
        <v>0</v>
      </c>
      <c r="F10" s="27">
        <f>SUM(B10:E10)</f>
        <v>20688636.460000001</v>
      </c>
      <c r="G10" s="43"/>
    </row>
    <row r="11" spans="1:7" s="4" customFormat="1" ht="18" customHeight="1" x14ac:dyDescent="0.3">
      <c r="A11" s="17" t="s">
        <v>28</v>
      </c>
      <c r="B11" s="31">
        <v>59624319.700000003</v>
      </c>
      <c r="C11" s="54">
        <v>-1862086.5400000003</v>
      </c>
      <c r="D11" s="132">
        <v>0</v>
      </c>
      <c r="E11" s="30">
        <v>0</v>
      </c>
      <c r="F11" s="29">
        <f>SUM(B11:E11)</f>
        <v>57762233.160000004</v>
      </c>
      <c r="G11" s="43"/>
    </row>
    <row r="12" spans="1:7" s="4" customFormat="1" ht="18" customHeight="1" x14ac:dyDescent="0.3">
      <c r="A12" s="17" t="s">
        <v>27</v>
      </c>
      <c r="B12" s="19">
        <f>SUM(B8:B11)</f>
        <v>281990607.17000002</v>
      </c>
      <c r="C12" s="19">
        <f>SUM(C8:C11)</f>
        <v>96126381.339999989</v>
      </c>
      <c r="D12" s="19">
        <f>SUM(D8:D11)</f>
        <v>0</v>
      </c>
      <c r="E12" s="19">
        <f>SUM(E8:E11)</f>
        <v>0</v>
      </c>
      <c r="F12" s="18">
        <f>SUM(F8:F11)</f>
        <v>378116988.50999993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30893889.439999998</v>
      </c>
      <c r="C17" s="19">
        <v>0</v>
      </c>
      <c r="D17" s="19">
        <v>0</v>
      </c>
      <c r="E17" s="19">
        <v>0</v>
      </c>
      <c r="F17" s="18">
        <f>SUM(B17:E17)</f>
        <v>30893889.439999998</v>
      </c>
      <c r="G17" s="43"/>
    </row>
    <row r="18" spans="1:7" s="4" customFormat="1" ht="18" customHeight="1" x14ac:dyDescent="0.3">
      <c r="A18" s="17" t="s">
        <v>25</v>
      </c>
      <c r="B18" s="125">
        <v>106204797.72</v>
      </c>
      <c r="C18" s="125">
        <v>29296908.769999996</v>
      </c>
      <c r="D18" s="125">
        <v>0</v>
      </c>
      <c r="E18" s="51">
        <v>0</v>
      </c>
      <c r="F18" s="27">
        <f>SUM(B18:E18)</f>
        <v>135501706.49000001</v>
      </c>
      <c r="G18" s="43"/>
    </row>
    <row r="19" spans="1:7" s="4" customFormat="1" ht="18" customHeight="1" x14ac:dyDescent="0.3">
      <c r="A19" s="17" t="s">
        <v>24</v>
      </c>
      <c r="B19" s="125">
        <v>9991239.6500000004</v>
      </c>
      <c r="C19" s="125">
        <v>0</v>
      </c>
      <c r="D19" s="125">
        <v>0</v>
      </c>
      <c r="E19" s="51">
        <v>0</v>
      </c>
      <c r="F19" s="27">
        <f>SUM(B19:E19)</f>
        <v>9991239.6500000004</v>
      </c>
      <c r="G19" s="43"/>
    </row>
    <row r="20" spans="1:7" s="4" customFormat="1" ht="18" customHeight="1" x14ac:dyDescent="0.3">
      <c r="A20" s="17" t="s">
        <v>23</v>
      </c>
      <c r="B20" s="31">
        <v>-7569942.0099999998</v>
      </c>
      <c r="C20" s="132">
        <v>0</v>
      </c>
      <c r="D20" s="132">
        <v>0</v>
      </c>
      <c r="E20" s="30">
        <v>0</v>
      </c>
      <c r="F20" s="29">
        <f>SUM(B20:E20)</f>
        <v>-7569942.0099999998</v>
      </c>
      <c r="G20" s="43"/>
    </row>
    <row r="21" spans="1:7" s="4" customFormat="1" ht="18" customHeight="1" x14ac:dyDescent="0.3">
      <c r="A21" s="17" t="s">
        <v>22</v>
      </c>
      <c r="B21" s="19">
        <f>SUM(B17:B20)</f>
        <v>139519984.80000001</v>
      </c>
      <c r="C21" s="19">
        <f>SUM(C17:C20)</f>
        <v>29296908.769999996</v>
      </c>
      <c r="D21" s="19">
        <f>SUM(D17:D20)</f>
        <v>0</v>
      </c>
      <c r="E21" s="19">
        <f>SUM(E17:E20)</f>
        <v>0</v>
      </c>
      <c r="F21" s="18">
        <f>SUM(F17:F20)</f>
        <v>168816893.57000002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10512273.709999999</v>
      </c>
      <c r="C23" s="19">
        <v>587698.58000000019</v>
      </c>
      <c r="D23" s="19">
        <v>0</v>
      </c>
      <c r="E23" s="19">
        <v>0</v>
      </c>
      <c r="F23" s="18">
        <f t="shared" ref="F23:F37" si="0">SUM(B23:E23)</f>
        <v>11099972.289999999</v>
      </c>
      <c r="G23" s="43"/>
    </row>
    <row r="24" spans="1:7" s="4" customFormat="1" ht="18" customHeight="1" x14ac:dyDescent="0.3">
      <c r="A24" s="17" t="s">
        <v>20</v>
      </c>
      <c r="B24" s="52">
        <v>2210615.6</v>
      </c>
      <c r="C24" s="51">
        <v>0</v>
      </c>
      <c r="D24" s="51">
        <v>0</v>
      </c>
      <c r="E24" s="51">
        <v>0</v>
      </c>
      <c r="F24" s="27">
        <f t="shared" si="0"/>
        <v>2210615.6</v>
      </c>
      <c r="G24" s="43"/>
    </row>
    <row r="25" spans="1:7" s="4" customFormat="1" ht="18" customHeight="1" x14ac:dyDescent="0.3">
      <c r="A25" s="17" t="s">
        <v>19</v>
      </c>
      <c r="B25" s="52">
        <v>6912797</v>
      </c>
      <c r="C25" s="33">
        <v>4413397.79</v>
      </c>
      <c r="D25" s="125">
        <v>0</v>
      </c>
      <c r="E25" s="51">
        <v>0</v>
      </c>
      <c r="F25" s="27">
        <f t="shared" si="0"/>
        <v>11326194.789999999</v>
      </c>
      <c r="G25" s="43"/>
    </row>
    <row r="26" spans="1:7" s="4" customFormat="1" ht="18" customHeight="1" x14ac:dyDescent="0.3">
      <c r="A26" s="26" t="s">
        <v>18</v>
      </c>
      <c r="B26" s="52">
        <v>3097376.77</v>
      </c>
      <c r="C26" s="33">
        <v>1243170.71</v>
      </c>
      <c r="D26" s="33">
        <v>3541176.23</v>
      </c>
      <c r="E26" s="51">
        <v>0</v>
      </c>
      <c r="F26" s="27">
        <f t="shared" si="0"/>
        <v>7881723.7100000009</v>
      </c>
      <c r="G26" s="43"/>
    </row>
    <row r="27" spans="1:7" s="4" customFormat="1" ht="18" customHeight="1" x14ac:dyDescent="0.3">
      <c r="A27" s="17" t="s">
        <v>17</v>
      </c>
      <c r="B27" s="52">
        <v>1724487.1</v>
      </c>
      <c r="C27" s="33">
        <v>527860.53</v>
      </c>
      <c r="D27" s="33">
        <v>232514.40000000002</v>
      </c>
      <c r="E27" s="51">
        <v>0</v>
      </c>
      <c r="F27" s="27">
        <f t="shared" si="0"/>
        <v>2484862.0299999998</v>
      </c>
      <c r="G27" s="43"/>
    </row>
    <row r="28" spans="1:7" s="4" customFormat="1" ht="18" customHeight="1" x14ac:dyDescent="0.3">
      <c r="A28" s="17" t="s">
        <v>16</v>
      </c>
      <c r="B28" s="52">
        <v>8461796.1199999992</v>
      </c>
      <c r="C28" s="33">
        <v>1835873.18</v>
      </c>
      <c r="D28" s="125">
        <v>0</v>
      </c>
      <c r="E28" s="51">
        <v>0</v>
      </c>
      <c r="F28" s="27">
        <f t="shared" si="0"/>
        <v>10297669.299999999</v>
      </c>
      <c r="G28" s="43"/>
    </row>
    <row r="29" spans="1:7" s="4" customFormat="1" ht="18" customHeight="1" x14ac:dyDescent="0.3">
      <c r="A29" s="26" t="s">
        <v>15</v>
      </c>
      <c r="B29" s="52">
        <v>3146476.98</v>
      </c>
      <c r="C29" s="33">
        <v>1130801.42</v>
      </c>
      <c r="D29" s="33">
        <v>12738698.689999999</v>
      </c>
      <c r="E29" s="51">
        <v>0</v>
      </c>
      <c r="F29" s="27">
        <f t="shared" si="0"/>
        <v>17015977.09</v>
      </c>
      <c r="G29" s="43"/>
    </row>
    <row r="30" spans="1:7" s="4" customFormat="1" ht="18" customHeight="1" x14ac:dyDescent="0.3">
      <c r="A30" s="17" t="s">
        <v>14</v>
      </c>
      <c r="B30" s="52">
        <v>27744394.75</v>
      </c>
      <c r="C30" s="33">
        <v>9481011.3699999992</v>
      </c>
      <c r="D30" s="33">
        <v>2430765.04</v>
      </c>
      <c r="E30" s="51">
        <v>0</v>
      </c>
      <c r="F30" s="27">
        <f t="shared" si="0"/>
        <v>39656171.159999996</v>
      </c>
      <c r="G30" s="43"/>
    </row>
    <row r="31" spans="1:7" s="4" customFormat="1" ht="18" customHeight="1" x14ac:dyDescent="0.3">
      <c r="A31" s="17" t="s">
        <v>13</v>
      </c>
      <c r="B31" s="52">
        <v>2832595.6499999994</v>
      </c>
      <c r="C31" s="33">
        <v>316161.72000000003</v>
      </c>
      <c r="D31" s="33">
        <v>8099675.3799999999</v>
      </c>
      <c r="E31" s="51">
        <v>0</v>
      </c>
      <c r="F31" s="27">
        <f t="shared" si="0"/>
        <v>11248432.75</v>
      </c>
      <c r="G31" s="43"/>
    </row>
    <row r="32" spans="1:7" s="4" customFormat="1" ht="18" customHeight="1" x14ac:dyDescent="0.3">
      <c r="A32" s="17" t="s">
        <v>12</v>
      </c>
      <c r="B32" s="52">
        <v>2656379.71</v>
      </c>
      <c r="C32" s="51">
        <v>0</v>
      </c>
      <c r="D32" s="51"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3">
      <c r="A33" s="26" t="s">
        <v>11</v>
      </c>
      <c r="B33" s="52">
        <v>-3103997.5000000005</v>
      </c>
      <c r="C33" s="33">
        <v>726631.66</v>
      </c>
      <c r="D33" s="125">
        <v>0</v>
      </c>
      <c r="E33" s="51">
        <v>0</v>
      </c>
      <c r="F33" s="27">
        <f t="shared" si="0"/>
        <v>-2377365.8400000003</v>
      </c>
      <c r="G33" s="43"/>
      <c r="H33" s="42"/>
    </row>
    <row r="34" spans="1:8" s="4" customFormat="1" ht="18" customHeight="1" x14ac:dyDescent="0.3">
      <c r="A34" s="26" t="s">
        <v>341</v>
      </c>
      <c r="B34" s="52">
        <v>37273060.18</v>
      </c>
      <c r="C34" s="51">
        <v>0</v>
      </c>
      <c r="D34" s="51">
        <v>0</v>
      </c>
      <c r="E34" s="51">
        <v>0</v>
      </c>
      <c r="F34" s="27">
        <f t="shared" si="0"/>
        <v>37273060.18</v>
      </c>
      <c r="G34" s="43"/>
      <c r="H34" s="42"/>
    </row>
    <row r="35" spans="1:8" s="4" customFormat="1" ht="18" customHeight="1" x14ac:dyDescent="0.3">
      <c r="A35" s="17" t="s">
        <v>10</v>
      </c>
      <c r="B35" s="52">
        <v>22012165.68</v>
      </c>
      <c r="C35" s="33">
        <v>11701481.810000001</v>
      </c>
      <c r="D35" s="33">
        <v>688169.87</v>
      </c>
      <c r="E35" s="51">
        <v>0</v>
      </c>
      <c r="F35" s="27">
        <f t="shared" si="0"/>
        <v>34401817.359999999</v>
      </c>
      <c r="G35" s="43"/>
      <c r="H35" s="42"/>
    </row>
    <row r="36" spans="1:8" s="4" customFormat="1" ht="18" customHeight="1" x14ac:dyDescent="0.3">
      <c r="A36" s="17" t="s">
        <v>9</v>
      </c>
      <c r="B36" s="52">
        <v>10940640.859999999</v>
      </c>
      <c r="C36" s="51">
        <v>5377074.6200000001</v>
      </c>
      <c r="D36" s="51">
        <v>0</v>
      </c>
      <c r="E36" s="51">
        <v>0</v>
      </c>
      <c r="F36" s="27">
        <f t="shared" si="0"/>
        <v>16317715.48</v>
      </c>
      <c r="G36" s="43"/>
      <c r="H36" s="42"/>
    </row>
    <row r="37" spans="1:8" s="4" customFormat="1" ht="18" customHeight="1" x14ac:dyDescent="0.3">
      <c r="A37" s="17" t="s">
        <v>8</v>
      </c>
      <c r="B37" s="31">
        <v>-5137704.2799999975</v>
      </c>
      <c r="C37" s="54">
        <v>-945352.40000000037</v>
      </c>
      <c r="D37" s="132">
        <v>0</v>
      </c>
      <c r="E37" s="30">
        <v>0</v>
      </c>
      <c r="F37" s="29">
        <f t="shared" si="0"/>
        <v>-6083056.6799999978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270803343.13000005</v>
      </c>
      <c r="C38" s="19">
        <f>SUM(C21:C37)</f>
        <v>65692719.759999998</v>
      </c>
      <c r="D38" s="19">
        <f>SUM(D21:D37)</f>
        <v>27730999.609999999</v>
      </c>
      <c r="E38" s="19">
        <f>SUM(E21:E37)</f>
        <v>0</v>
      </c>
      <c r="F38" s="18">
        <f>SUM(F21:F37)</f>
        <v>364227062.50000006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11187264.039999962</v>
      </c>
      <c r="C40" s="19">
        <f>C12-C38</f>
        <v>30433661.579999991</v>
      </c>
      <c r="D40" s="19">
        <f>D12-D38</f>
        <v>-27730999.609999999</v>
      </c>
      <c r="E40" s="19">
        <f>E12-E38</f>
        <v>0</v>
      </c>
      <c r="F40" s="146">
        <f>F12-F38</f>
        <v>13889926.009999871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-9133382.2799999956</v>
      </c>
      <c r="F43" s="18">
        <f>SUM(B43:E43)</f>
        <v>-9133382.2799999956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19399950.199999999</v>
      </c>
      <c r="F44" s="27">
        <f>SUM(B44:E44)</f>
        <v>19399950.199999999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10266567.920000004</v>
      </c>
      <c r="F46" s="18">
        <f>SUM(F43:F45)</f>
        <v>10266567.920000004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11187264.039999962</v>
      </c>
      <c r="C48" s="48">
        <f>C40-C46</f>
        <v>30433661.579999991</v>
      </c>
      <c r="D48" s="48">
        <f>D40-D46</f>
        <v>-27730999.609999999</v>
      </c>
      <c r="E48" s="48">
        <f>E40-E46</f>
        <v>-10266567.920000004</v>
      </c>
      <c r="F48" s="47">
        <f>F40-F46</f>
        <v>3623358.0899998676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3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J248" sqref="J248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MARCH 31,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111525127.44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111525127.44</v>
      </c>
      <c r="H12" s="137">
        <f>C12+F12</f>
        <v>0</v>
      </c>
      <c r="I12" s="137">
        <f>SUM(G12:H12)</f>
        <v>111525127.44</v>
      </c>
    </row>
    <row r="13" spans="1:9" x14ac:dyDescent="0.3">
      <c r="A13" s="66" t="s">
        <v>39</v>
      </c>
      <c r="B13" s="65">
        <v>88325455.069999993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88325455.069999993</v>
      </c>
      <c r="H13" s="65">
        <f t="shared" si="0"/>
        <v>0</v>
      </c>
      <c r="I13" s="65">
        <f t="shared" ref="I13:I17" si="1">SUM(G13:H13)</f>
        <v>88325455.069999993</v>
      </c>
    </row>
    <row r="14" spans="1:9" x14ac:dyDescent="0.3">
      <c r="A14" s="66" t="s">
        <v>40</v>
      </c>
      <c r="B14" s="65">
        <v>1794950.29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1794950.29</v>
      </c>
      <c r="H14" s="65">
        <f t="shared" si="0"/>
        <v>0</v>
      </c>
      <c r="I14" s="65">
        <f t="shared" si="1"/>
        <v>1794950.29</v>
      </c>
    </row>
    <row r="15" spans="1:9" x14ac:dyDescent="0.3">
      <c r="A15" s="66" t="s">
        <v>41</v>
      </c>
      <c r="B15" s="65">
        <v>0</v>
      </c>
      <c r="C15" s="65">
        <v>69515030.540000007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69515030.540000007</v>
      </c>
      <c r="I15" s="65">
        <f t="shared" si="1"/>
        <v>69515030.540000007</v>
      </c>
    </row>
    <row r="16" spans="1:9" x14ac:dyDescent="0.3">
      <c r="A16" s="66" t="s">
        <v>42</v>
      </c>
      <c r="B16" s="65">
        <v>0</v>
      </c>
      <c r="C16" s="65">
        <v>26577054.52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26577054.52</v>
      </c>
      <c r="I16" s="65">
        <f t="shared" si="1"/>
        <v>26577054.52</v>
      </c>
    </row>
    <row r="17" spans="1:10" x14ac:dyDescent="0.3">
      <c r="A17" s="66" t="s">
        <v>43</v>
      </c>
      <c r="B17" s="63">
        <v>0</v>
      </c>
      <c r="C17" s="63">
        <v>1896382.82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1896382.82</v>
      </c>
      <c r="I17" s="63">
        <f t="shared" si="1"/>
        <v>1896382.82</v>
      </c>
    </row>
    <row r="18" spans="1:10" x14ac:dyDescent="0.3">
      <c r="A18" s="66" t="s">
        <v>44</v>
      </c>
      <c r="B18" s="65">
        <f>SUM(B12:B17)</f>
        <v>201645532.79999998</v>
      </c>
      <c r="C18" s="65">
        <f t="shared" ref="C18:I18" si="2">SUM(C12:C17)</f>
        <v>97988467.879999995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201645532.79999998</v>
      </c>
      <c r="H18" s="65">
        <f t="shared" si="2"/>
        <v>97988467.879999995</v>
      </c>
      <c r="I18" s="65">
        <f t="shared" si="2"/>
        <v>299634000.67999995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32118.21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32118.21</v>
      </c>
      <c r="H20" s="63">
        <f>C20+F20</f>
        <v>0</v>
      </c>
      <c r="I20" s="63">
        <f>SUM(G20:H20)</f>
        <v>32118.21</v>
      </c>
    </row>
    <row r="21" spans="1:10" x14ac:dyDescent="0.3">
      <c r="A21" s="66" t="s">
        <v>47</v>
      </c>
      <c r="B21" s="65">
        <f>SUM(B20)</f>
        <v>32118.21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32118.21</v>
      </c>
      <c r="H21" s="65">
        <f t="shared" si="3"/>
        <v>0</v>
      </c>
      <c r="I21" s="65">
        <f t="shared" si="3"/>
        <v>32118.21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9141668.0800000001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9141668.0800000001</v>
      </c>
      <c r="H23" s="65">
        <f>C23+F23</f>
        <v>0</v>
      </c>
      <c r="I23" s="65">
        <f t="shared" ref="I23:I24" si="4">SUM(G23:H23)</f>
        <v>9141668.0800000001</v>
      </c>
      <c r="J23" s="5"/>
    </row>
    <row r="24" spans="1:10" x14ac:dyDescent="0.3">
      <c r="A24" s="66" t="s">
        <v>50</v>
      </c>
      <c r="B24" s="63">
        <v>11546968.380000001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11546968.380000001</v>
      </c>
      <c r="H24" s="63">
        <f>C24+F24</f>
        <v>0</v>
      </c>
      <c r="I24" s="63">
        <f t="shared" si="4"/>
        <v>11546968.380000001</v>
      </c>
    </row>
    <row r="25" spans="1:10" x14ac:dyDescent="0.3">
      <c r="A25" s="66" t="s">
        <v>51</v>
      </c>
      <c r="B25" s="65">
        <f>SUM(B23:B24)</f>
        <v>20688636.460000001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20688636.460000001</v>
      </c>
      <c r="H25" s="65">
        <f t="shared" si="5"/>
        <v>0</v>
      </c>
      <c r="I25" s="65">
        <f t="shared" si="5"/>
        <v>20688636.460000001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183719.83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183719.83</v>
      </c>
      <c r="H29" s="65">
        <f t="shared" si="7"/>
        <v>0</v>
      </c>
      <c r="I29" s="65">
        <f t="shared" si="6"/>
        <v>183719.83</v>
      </c>
    </row>
    <row r="30" spans="1:10" x14ac:dyDescent="0.3">
      <c r="A30" s="66" t="s">
        <v>55</v>
      </c>
      <c r="B30" s="65">
        <v>1065953.29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1065953.29</v>
      </c>
      <c r="H30" s="65">
        <f>C30+F30</f>
        <v>0</v>
      </c>
      <c r="I30" s="65">
        <f t="shared" si="6"/>
        <v>1065953.29</v>
      </c>
    </row>
    <row r="31" spans="1:10" x14ac:dyDescent="0.3">
      <c r="A31" s="66" t="s">
        <v>56</v>
      </c>
      <c r="B31" s="65">
        <v>1646472.48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1646472.48</v>
      </c>
      <c r="H31" s="65">
        <f t="shared" si="7"/>
        <v>0</v>
      </c>
      <c r="I31" s="65">
        <f t="shared" si="6"/>
        <v>1646472.48</v>
      </c>
    </row>
    <row r="32" spans="1:10" x14ac:dyDescent="0.3">
      <c r="A32" s="66" t="s">
        <v>412</v>
      </c>
      <c r="B32" s="65">
        <v>53808154.240000002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53808154.240000002</v>
      </c>
      <c r="H32" s="65">
        <f t="shared" si="7"/>
        <v>0</v>
      </c>
      <c r="I32" s="65">
        <f t="shared" si="6"/>
        <v>53808154.240000002</v>
      </c>
    </row>
    <row r="33" spans="1:10" x14ac:dyDescent="0.3">
      <c r="A33" s="66" t="s">
        <v>413</v>
      </c>
      <c r="B33" s="65">
        <v>2920019.86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2920019.86</v>
      </c>
      <c r="H33" s="65">
        <f t="shared" si="7"/>
        <v>0</v>
      </c>
      <c r="I33" s="65">
        <f t="shared" si="6"/>
        <v>2920019.86</v>
      </c>
    </row>
    <row r="34" spans="1:10" x14ac:dyDescent="0.3">
      <c r="A34" s="66" t="s">
        <v>57</v>
      </c>
      <c r="B34" s="65">
        <v>0</v>
      </c>
      <c r="C34" s="65">
        <v>69627.06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69627.06</v>
      </c>
      <c r="I34" s="65">
        <f t="shared" si="6"/>
        <v>69627.06</v>
      </c>
    </row>
    <row r="35" spans="1:10" x14ac:dyDescent="0.3">
      <c r="A35" s="66" t="s">
        <v>58</v>
      </c>
      <c r="B35" s="65">
        <v>0</v>
      </c>
      <c r="C35" s="65">
        <v>270139.21999999997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270139.21999999997</v>
      </c>
      <c r="I35" s="65">
        <f t="shared" si="6"/>
        <v>270139.21999999997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466657.92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466657.92</v>
      </c>
      <c r="I37" s="65">
        <f t="shared" si="6"/>
        <v>466657.92</v>
      </c>
    </row>
    <row r="38" spans="1:10" x14ac:dyDescent="0.3">
      <c r="A38" s="66" t="s">
        <v>61</v>
      </c>
      <c r="B38" s="65">
        <v>0</v>
      </c>
      <c r="C38" s="65">
        <v>-2750179.49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-2750179.49</v>
      </c>
      <c r="I38" s="65">
        <f t="shared" si="6"/>
        <v>-2750179.49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59624319.700000003</v>
      </c>
      <c r="C40" s="65">
        <f t="shared" si="8"/>
        <v>-1862086.5400000003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59624319.700000003</v>
      </c>
      <c r="H40" s="65">
        <f t="shared" si="8"/>
        <v>-1862086.5400000003</v>
      </c>
      <c r="I40" s="65">
        <f t="shared" si="8"/>
        <v>57762233.160000004</v>
      </c>
    </row>
    <row r="41" spans="1:10" x14ac:dyDescent="0.3">
      <c r="A41" s="62" t="s">
        <v>63</v>
      </c>
      <c r="B41" s="75">
        <f t="shared" ref="B41:I41" si="9">B18+B21+B25+B40</f>
        <v>281990607.17000002</v>
      </c>
      <c r="C41" s="75">
        <f t="shared" si="9"/>
        <v>96126381.339999989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281990607.17000002</v>
      </c>
      <c r="H41" s="75">
        <f t="shared" si="9"/>
        <v>96126381.339999989</v>
      </c>
      <c r="I41" s="75">
        <f t="shared" si="9"/>
        <v>378116988.50999993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8141195.5999999996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8141195.5999999996</v>
      </c>
      <c r="H45" s="65">
        <f>C45+F45</f>
        <v>0</v>
      </c>
      <c r="I45" s="65">
        <f t="shared" ref="I45:I46" si="10">SUM(G45:H45)</f>
        <v>8141195.5999999996</v>
      </c>
    </row>
    <row r="46" spans="1:10" x14ac:dyDescent="0.3">
      <c r="A46" s="66" t="s">
        <v>67</v>
      </c>
      <c r="B46" s="63">
        <v>22752693.84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22752693.84</v>
      </c>
      <c r="H46" s="63">
        <f>C46+F46</f>
        <v>0</v>
      </c>
      <c r="I46" s="63">
        <f t="shared" si="10"/>
        <v>22752693.84</v>
      </c>
      <c r="J46" s="3"/>
    </row>
    <row r="47" spans="1:10" x14ac:dyDescent="0.3">
      <c r="A47" s="66" t="s">
        <v>68</v>
      </c>
      <c r="B47" s="65">
        <f>SUM(B45:B46)</f>
        <v>30893889.439999998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30893889.439999998</v>
      </c>
      <c r="H47" s="65">
        <f t="shared" si="11"/>
        <v>0</v>
      </c>
      <c r="I47" s="65">
        <f t="shared" si="11"/>
        <v>30893889.439999998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117604908.17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117604908.17</v>
      </c>
      <c r="H49" s="80">
        <f t="shared" si="12"/>
        <v>0</v>
      </c>
      <c r="I49" s="80">
        <f t="shared" ref="I49:I55" si="13">SUM(G49:H49)</f>
        <v>117604908.17</v>
      </c>
    </row>
    <row r="50" spans="1:11" x14ac:dyDescent="0.3">
      <c r="A50" s="66" t="s">
        <v>71</v>
      </c>
      <c r="B50" s="80">
        <v>-11400110.449999999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-11400110.449999999</v>
      </c>
      <c r="H50" s="80">
        <f t="shared" si="12"/>
        <v>0</v>
      </c>
      <c r="I50" s="80">
        <f t="shared" si="13"/>
        <v>-11400110.449999999</v>
      </c>
    </row>
    <row r="51" spans="1:11" x14ac:dyDescent="0.3">
      <c r="A51" s="66" t="s">
        <v>72</v>
      </c>
      <c r="B51" s="65">
        <v>0</v>
      </c>
      <c r="C51" s="65">
        <v>96569930.599999994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96569930.599999994</v>
      </c>
      <c r="I51" s="65">
        <f t="shared" si="13"/>
        <v>96569930.599999994</v>
      </c>
    </row>
    <row r="52" spans="1:11" x14ac:dyDescent="0.3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3">
      <c r="A53" s="66" t="s">
        <v>74</v>
      </c>
      <c r="B53" s="65">
        <v>0</v>
      </c>
      <c r="C53" s="65">
        <v>-59135941.899999999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-59135941.899999999</v>
      </c>
      <c r="I53" s="65">
        <f t="shared" si="13"/>
        <v>-59135941.899999999</v>
      </c>
    </row>
    <row r="54" spans="1:11" x14ac:dyDescent="0.3">
      <c r="A54" s="66" t="s">
        <v>75</v>
      </c>
      <c r="B54" s="65">
        <v>0</v>
      </c>
      <c r="C54" s="65">
        <v>6947045.3300000001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6947045.3300000001</v>
      </c>
      <c r="I54" s="65">
        <f t="shared" si="13"/>
        <v>6947045.3300000001</v>
      </c>
    </row>
    <row r="55" spans="1:11" x14ac:dyDescent="0.3">
      <c r="A55" s="66" t="s">
        <v>76</v>
      </c>
      <c r="B55" s="63">
        <v>0</v>
      </c>
      <c r="C55" s="63">
        <v>-15084125.26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-15084125.26</v>
      </c>
      <c r="I55" s="63">
        <f t="shared" si="13"/>
        <v>-15084125.26</v>
      </c>
      <c r="J55" s="2"/>
    </row>
    <row r="56" spans="1:11" x14ac:dyDescent="0.3">
      <c r="A56" s="66" t="s">
        <v>77</v>
      </c>
      <c r="B56" s="65">
        <f>SUM(B49:B55)</f>
        <v>106204797.72</v>
      </c>
      <c r="C56" s="65">
        <f t="shared" ref="C56:I56" si="14">SUM(C49:C55)</f>
        <v>29296908.769999996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106204797.72</v>
      </c>
      <c r="H56" s="65">
        <f t="shared" si="14"/>
        <v>29296908.769999996</v>
      </c>
      <c r="I56" s="65">
        <f t="shared" si="14"/>
        <v>135501706.49000001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9991239.6500000004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9991239.6500000004</v>
      </c>
      <c r="H58" s="63">
        <f>C58+F58</f>
        <v>0</v>
      </c>
      <c r="I58" s="63">
        <f t="shared" ref="I58" si="15">SUM(G58:H58)</f>
        <v>9991239.6500000004</v>
      </c>
    </row>
    <row r="59" spans="1:11" x14ac:dyDescent="0.3">
      <c r="A59" s="66" t="s">
        <v>80</v>
      </c>
      <c r="B59" s="65">
        <f>SUM(B58)</f>
        <v>9991239.6500000004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9991239.6500000004</v>
      </c>
      <c r="H59" s="65">
        <f t="shared" si="16"/>
        <v>0</v>
      </c>
      <c r="I59" s="65">
        <f t="shared" si="16"/>
        <v>9991239.6500000004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-7569942.0099999998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-7569942.0099999998</v>
      </c>
      <c r="H61" s="63">
        <f>C61+F61</f>
        <v>0</v>
      </c>
      <c r="I61" s="63">
        <f t="shared" ref="I61" si="17">SUM(G61:H61)</f>
        <v>-7569942.0099999998</v>
      </c>
    </row>
    <row r="62" spans="1:11" x14ac:dyDescent="0.3">
      <c r="A62" s="66" t="s">
        <v>83</v>
      </c>
      <c r="B62" s="65">
        <f>SUM(B61)</f>
        <v>-7569942.0099999998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-7569942.0099999998</v>
      </c>
      <c r="H62" s="65">
        <f t="shared" si="18"/>
        <v>0</v>
      </c>
      <c r="I62" s="65">
        <f t="shared" si="18"/>
        <v>-7569942.0099999998</v>
      </c>
    </row>
    <row r="63" spans="1:11" x14ac:dyDescent="0.3">
      <c r="A63" s="62" t="s">
        <v>84</v>
      </c>
      <c r="B63" s="73">
        <f>B47+B56+B59+B62</f>
        <v>139519984.80000001</v>
      </c>
      <c r="C63" s="73">
        <f t="shared" ref="C63:I63" si="19">C47+C56+C59+C62</f>
        <v>29296908.769999996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139519984.80000001</v>
      </c>
      <c r="H63" s="73">
        <f t="shared" si="19"/>
        <v>29296908.769999996</v>
      </c>
      <c r="I63" s="73">
        <f t="shared" si="19"/>
        <v>168816893.57000002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142470622.37</v>
      </c>
      <c r="C65" s="61">
        <f t="shared" ref="C65:I65" si="20">C41-C63</f>
        <v>66829472.569999993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142470622.37</v>
      </c>
      <c r="H65" s="61">
        <f t="shared" si="20"/>
        <v>66829472.569999993</v>
      </c>
      <c r="I65" s="61">
        <f t="shared" si="20"/>
        <v>209300094.93999991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159587.91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159587.91</v>
      </c>
      <c r="H70" s="65">
        <f t="shared" si="21"/>
        <v>0</v>
      </c>
      <c r="I70" s="65">
        <f t="shared" ref="I70:I133" si="22">SUM(G70:H70)</f>
        <v>159587.91</v>
      </c>
    </row>
    <row r="71" spans="1:9" x14ac:dyDescent="0.3">
      <c r="A71" s="66" t="s">
        <v>90</v>
      </c>
      <c r="B71" s="65">
        <v>875793.31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875793.31</v>
      </c>
      <c r="H71" s="65">
        <f t="shared" si="21"/>
        <v>0</v>
      </c>
      <c r="I71" s="65">
        <f t="shared" si="22"/>
        <v>875793.31</v>
      </c>
    </row>
    <row r="72" spans="1:9" x14ac:dyDescent="0.3">
      <c r="A72" s="66" t="s">
        <v>91</v>
      </c>
      <c r="B72" s="65">
        <v>133483.07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133483.07</v>
      </c>
      <c r="H72" s="65">
        <f t="shared" si="21"/>
        <v>0</v>
      </c>
      <c r="I72" s="65">
        <f t="shared" si="22"/>
        <v>133483.07</v>
      </c>
    </row>
    <row r="73" spans="1:9" x14ac:dyDescent="0.3">
      <c r="A73" s="66" t="s">
        <v>92</v>
      </c>
      <c r="B73" s="65">
        <v>856736.37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856736.37</v>
      </c>
      <c r="H73" s="65">
        <f t="shared" si="21"/>
        <v>0</v>
      </c>
      <c r="I73" s="65">
        <f t="shared" si="22"/>
        <v>856736.37</v>
      </c>
    </row>
    <row r="74" spans="1:9" x14ac:dyDescent="0.3">
      <c r="A74" s="66" t="s">
        <v>93</v>
      </c>
      <c r="B74" s="65">
        <v>3416.37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3416.37</v>
      </c>
      <c r="H74" s="65">
        <f t="shared" si="21"/>
        <v>0</v>
      </c>
      <c r="I74" s="65">
        <f t="shared" si="22"/>
        <v>3416.37</v>
      </c>
    </row>
    <row r="75" spans="1:9" x14ac:dyDescent="0.3">
      <c r="A75" s="66" t="s">
        <v>94</v>
      </c>
      <c r="B75" s="65">
        <v>206380.82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206380.82</v>
      </c>
      <c r="H75" s="65">
        <f t="shared" si="21"/>
        <v>0</v>
      </c>
      <c r="I75" s="65">
        <f t="shared" si="22"/>
        <v>206380.82</v>
      </c>
    </row>
    <row r="76" spans="1:9" x14ac:dyDescent="0.3">
      <c r="A76" s="66" t="s">
        <v>95</v>
      </c>
      <c r="B76" s="65">
        <v>170914.71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170914.71</v>
      </c>
      <c r="H76" s="65">
        <f t="shared" si="21"/>
        <v>0</v>
      </c>
      <c r="I76" s="65">
        <f t="shared" si="22"/>
        <v>170914.71</v>
      </c>
    </row>
    <row r="77" spans="1:9" x14ac:dyDescent="0.3">
      <c r="A77" s="66" t="s">
        <v>96</v>
      </c>
      <c r="B77" s="65">
        <v>981774.85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981774.85</v>
      </c>
      <c r="H77" s="65">
        <f t="shared" si="21"/>
        <v>0</v>
      </c>
      <c r="I77" s="65">
        <f t="shared" si="22"/>
        <v>981774.85</v>
      </c>
    </row>
    <row r="78" spans="1:9" x14ac:dyDescent="0.3">
      <c r="A78" s="66" t="s">
        <v>97</v>
      </c>
      <c r="B78" s="65">
        <v>1165912.93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1165912.93</v>
      </c>
      <c r="H78" s="65">
        <f t="shared" si="21"/>
        <v>0</v>
      </c>
      <c r="I78" s="65">
        <f t="shared" si="22"/>
        <v>1165912.93</v>
      </c>
    </row>
    <row r="79" spans="1:9" x14ac:dyDescent="0.3">
      <c r="A79" s="66" t="s">
        <v>98</v>
      </c>
      <c r="B79" s="65">
        <v>261089.98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261089.98</v>
      </c>
      <c r="H79" s="65">
        <f t="shared" si="21"/>
        <v>0</v>
      </c>
      <c r="I79" s="65">
        <f t="shared" si="22"/>
        <v>261089.98</v>
      </c>
    </row>
    <row r="80" spans="1:9" x14ac:dyDescent="0.3">
      <c r="A80" s="66" t="s">
        <v>99</v>
      </c>
      <c r="B80" s="65">
        <v>150023.06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150023.06</v>
      </c>
      <c r="H80" s="65">
        <f t="shared" si="21"/>
        <v>0</v>
      </c>
      <c r="I80" s="65">
        <f t="shared" si="22"/>
        <v>150023.06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227357.21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227357.21</v>
      </c>
      <c r="H82" s="65">
        <f t="shared" si="21"/>
        <v>0</v>
      </c>
      <c r="I82" s="65">
        <f t="shared" si="22"/>
        <v>227357.21</v>
      </c>
    </row>
    <row r="83" spans="1:9" x14ac:dyDescent="0.3">
      <c r="A83" s="66" t="s">
        <v>102</v>
      </c>
      <c r="B83" s="65">
        <v>20548.38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20548.38</v>
      </c>
      <c r="H83" s="65">
        <f t="shared" si="21"/>
        <v>0</v>
      </c>
      <c r="I83" s="65">
        <f t="shared" si="22"/>
        <v>20548.38</v>
      </c>
    </row>
    <row r="84" spans="1:9" x14ac:dyDescent="0.3">
      <c r="A84" s="66" t="s">
        <v>103</v>
      </c>
      <c r="B84" s="65">
        <v>-201781.93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-201781.93</v>
      </c>
      <c r="H84" s="65">
        <f t="shared" si="21"/>
        <v>0</v>
      </c>
      <c r="I84" s="65">
        <f t="shared" si="22"/>
        <v>-201781.93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12053.82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12053.82</v>
      </c>
      <c r="H86" s="65">
        <f t="shared" si="21"/>
        <v>0</v>
      </c>
      <c r="I86" s="65">
        <f t="shared" si="22"/>
        <v>12053.82</v>
      </c>
    </row>
    <row r="87" spans="1:9" x14ac:dyDescent="0.3">
      <c r="A87" s="66" t="s">
        <v>106</v>
      </c>
      <c r="B87" s="65">
        <v>17037.93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17037.93</v>
      </c>
      <c r="H87" s="65">
        <f t="shared" si="21"/>
        <v>0</v>
      </c>
      <c r="I87" s="65">
        <f t="shared" si="22"/>
        <v>17037.93</v>
      </c>
    </row>
    <row r="88" spans="1:9" x14ac:dyDescent="0.3">
      <c r="A88" s="66" t="s">
        <v>107</v>
      </c>
      <c r="B88" s="65">
        <v>44764.63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44764.63</v>
      </c>
      <c r="H88" s="65">
        <f t="shared" si="21"/>
        <v>0</v>
      </c>
      <c r="I88" s="65">
        <f t="shared" si="22"/>
        <v>44764.63</v>
      </c>
    </row>
    <row r="89" spans="1:9" x14ac:dyDescent="0.3">
      <c r="A89" s="66" t="s">
        <v>108</v>
      </c>
      <c r="B89" s="65">
        <v>90528.78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90528.78</v>
      </c>
      <c r="H89" s="65">
        <f t="shared" si="21"/>
        <v>0</v>
      </c>
      <c r="I89" s="65">
        <f t="shared" si="22"/>
        <v>90528.78</v>
      </c>
    </row>
    <row r="90" spans="1:9" x14ac:dyDescent="0.3">
      <c r="A90" s="66" t="s">
        <v>109</v>
      </c>
      <c r="B90" s="65">
        <v>326429.8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326429.8</v>
      </c>
      <c r="H90" s="65">
        <f t="shared" si="21"/>
        <v>0</v>
      </c>
      <c r="I90" s="65">
        <f t="shared" si="22"/>
        <v>326429.8</v>
      </c>
    </row>
    <row r="91" spans="1:9" x14ac:dyDescent="0.3">
      <c r="A91" s="66" t="s">
        <v>110</v>
      </c>
      <c r="B91" s="65">
        <v>427676.77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427676.77</v>
      </c>
      <c r="H91" s="65">
        <f t="shared" si="21"/>
        <v>0</v>
      </c>
      <c r="I91" s="65">
        <f t="shared" si="22"/>
        <v>427676.77</v>
      </c>
    </row>
    <row r="92" spans="1:9" x14ac:dyDescent="0.3">
      <c r="A92" s="66" t="s">
        <v>111</v>
      </c>
      <c r="B92" s="65">
        <v>906370.83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906370.83</v>
      </c>
      <c r="H92" s="65">
        <f t="shared" si="21"/>
        <v>0</v>
      </c>
      <c r="I92" s="65">
        <f t="shared" si="22"/>
        <v>906370.83</v>
      </c>
    </row>
    <row r="93" spans="1:9" x14ac:dyDescent="0.3">
      <c r="A93" s="66" t="s">
        <v>112</v>
      </c>
      <c r="B93" s="65">
        <v>436949.07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436949.07</v>
      </c>
      <c r="H93" s="65">
        <f t="shared" si="21"/>
        <v>0</v>
      </c>
      <c r="I93" s="65">
        <f t="shared" si="22"/>
        <v>436949.07</v>
      </c>
    </row>
    <row r="94" spans="1:9" x14ac:dyDescent="0.3">
      <c r="A94" s="66" t="s">
        <v>113</v>
      </c>
      <c r="B94" s="65">
        <v>354594.43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354594.43</v>
      </c>
      <c r="H94" s="65">
        <f t="shared" si="21"/>
        <v>0</v>
      </c>
      <c r="I94" s="65">
        <f t="shared" si="22"/>
        <v>354594.43</v>
      </c>
    </row>
    <row r="95" spans="1:9" x14ac:dyDescent="0.3">
      <c r="A95" s="66" t="s">
        <v>114</v>
      </c>
      <c r="B95" s="65">
        <v>73081.37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73081.37</v>
      </c>
      <c r="H95" s="65">
        <f t="shared" si="21"/>
        <v>0</v>
      </c>
      <c r="I95" s="65">
        <f t="shared" si="22"/>
        <v>73081.37</v>
      </c>
    </row>
    <row r="96" spans="1:9" x14ac:dyDescent="0.3">
      <c r="A96" s="66" t="s">
        <v>115</v>
      </c>
      <c r="B96" s="65">
        <v>54843.01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54843.01</v>
      </c>
      <c r="H96" s="65">
        <f t="shared" si="21"/>
        <v>0</v>
      </c>
      <c r="I96" s="65">
        <f t="shared" si="22"/>
        <v>54843.01</v>
      </c>
    </row>
    <row r="97" spans="1:9" x14ac:dyDescent="0.3">
      <c r="A97" s="66" t="s">
        <v>116</v>
      </c>
      <c r="B97" s="65">
        <v>2619740.4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2619740.4</v>
      </c>
      <c r="H97" s="65">
        <f t="shared" si="21"/>
        <v>0</v>
      </c>
      <c r="I97" s="65">
        <f t="shared" si="22"/>
        <v>2619740.4</v>
      </c>
    </row>
    <row r="98" spans="1:9" x14ac:dyDescent="0.3">
      <c r="A98" s="66" t="s">
        <v>117</v>
      </c>
      <c r="B98" s="65">
        <v>119198.18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119198.18</v>
      </c>
      <c r="H98" s="65">
        <f t="shared" si="21"/>
        <v>0</v>
      </c>
      <c r="I98" s="65">
        <f t="shared" si="22"/>
        <v>119198.18</v>
      </c>
    </row>
    <row r="99" spans="1:9" x14ac:dyDescent="0.3">
      <c r="A99" s="66" t="s">
        <v>118</v>
      </c>
      <c r="B99" s="65">
        <v>17767.650000000001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17767.650000000001</v>
      </c>
      <c r="H99" s="65">
        <f t="shared" si="21"/>
        <v>0</v>
      </c>
      <c r="I99" s="65">
        <f t="shared" si="22"/>
        <v>17767.650000000001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4863.01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4863.01</v>
      </c>
      <c r="I101" s="65">
        <f t="shared" si="22"/>
        <v>4863.01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196368.94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196368.94</v>
      </c>
      <c r="I107" s="65">
        <f t="shared" si="22"/>
        <v>196368.94</v>
      </c>
    </row>
    <row r="108" spans="1:9" x14ac:dyDescent="0.3">
      <c r="A108" s="66" t="s">
        <v>127</v>
      </c>
      <c r="B108" s="65">
        <v>0</v>
      </c>
      <c r="C108" s="65">
        <v>-6561.85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-6561.85</v>
      </c>
      <c r="I108" s="65">
        <f t="shared" si="22"/>
        <v>-6561.85</v>
      </c>
    </row>
    <row r="109" spans="1:9" x14ac:dyDescent="0.3">
      <c r="A109" s="66" t="s">
        <v>128</v>
      </c>
      <c r="B109" s="65">
        <v>0</v>
      </c>
      <c r="C109" s="65">
        <v>40627.879999999997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40627.879999999997</v>
      </c>
      <c r="I109" s="65">
        <f t="shared" si="22"/>
        <v>40627.879999999997</v>
      </c>
    </row>
    <row r="110" spans="1:9" x14ac:dyDescent="0.3">
      <c r="A110" s="66" t="s">
        <v>129</v>
      </c>
      <c r="B110" s="65">
        <v>0</v>
      </c>
      <c r="C110" s="65">
        <v>15383.69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15383.69</v>
      </c>
      <c r="I110" s="65">
        <f t="shared" si="22"/>
        <v>15383.69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779.7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779.7</v>
      </c>
      <c r="I112" s="65">
        <f t="shared" si="22"/>
        <v>779.7</v>
      </c>
    </row>
    <row r="113" spans="1:9" x14ac:dyDescent="0.3">
      <c r="A113" s="66" t="s">
        <v>132</v>
      </c>
      <c r="B113" s="65">
        <v>0</v>
      </c>
      <c r="C113" s="65">
        <v>355.32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355.32</v>
      </c>
      <c r="I113" s="65">
        <f t="shared" si="22"/>
        <v>355.32</v>
      </c>
    </row>
    <row r="114" spans="1:9" x14ac:dyDescent="0.3">
      <c r="A114" s="66" t="s">
        <v>133</v>
      </c>
      <c r="B114" s="65">
        <v>0</v>
      </c>
      <c r="C114" s="65">
        <v>24947.62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24947.62</v>
      </c>
      <c r="I114" s="65">
        <f t="shared" si="22"/>
        <v>24947.62</v>
      </c>
    </row>
    <row r="115" spans="1:9" x14ac:dyDescent="0.3">
      <c r="A115" s="66" t="s">
        <v>134</v>
      </c>
      <c r="B115" s="65">
        <v>0</v>
      </c>
      <c r="C115" s="65">
        <v>3562.44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3562.44</v>
      </c>
      <c r="I115" s="65">
        <f t="shared" si="22"/>
        <v>3562.44</v>
      </c>
    </row>
    <row r="116" spans="1:9" x14ac:dyDescent="0.3">
      <c r="A116" s="66" t="s">
        <v>135</v>
      </c>
      <c r="B116" s="65">
        <v>0</v>
      </c>
      <c r="C116" s="65">
        <v>2687.14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2687.14</v>
      </c>
      <c r="I116" s="65">
        <f t="shared" si="22"/>
        <v>2687.14</v>
      </c>
    </row>
    <row r="117" spans="1:9" x14ac:dyDescent="0.3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17542.96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17542.96</v>
      </c>
      <c r="I119" s="65">
        <f t="shared" si="22"/>
        <v>17542.96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12864.17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12864.17</v>
      </c>
      <c r="I122" s="65">
        <f t="shared" si="22"/>
        <v>12864.17</v>
      </c>
    </row>
    <row r="123" spans="1:9" x14ac:dyDescent="0.3">
      <c r="A123" s="66" t="s">
        <v>142</v>
      </c>
      <c r="B123" s="65">
        <v>0</v>
      </c>
      <c r="C123" s="65">
        <v>4647.0200000000004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4647.0200000000004</v>
      </c>
      <c r="I123" s="65">
        <f t="shared" si="22"/>
        <v>4647.0200000000004</v>
      </c>
    </row>
    <row r="124" spans="1:9" x14ac:dyDescent="0.3">
      <c r="A124" s="66" t="s">
        <v>143</v>
      </c>
      <c r="B124" s="65">
        <v>0</v>
      </c>
      <c r="C124" s="65">
        <v>142908.07999999999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142908.07999999999</v>
      </c>
      <c r="I124" s="65">
        <f t="shared" si="22"/>
        <v>142908.07999999999</v>
      </c>
    </row>
    <row r="125" spans="1:9" x14ac:dyDescent="0.3">
      <c r="A125" s="66" t="s">
        <v>144</v>
      </c>
      <c r="B125" s="65">
        <v>0</v>
      </c>
      <c r="C125" s="65">
        <v>256.27999999999997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256.27999999999997</v>
      </c>
      <c r="I125" s="65">
        <f t="shared" si="22"/>
        <v>256.27999999999997</v>
      </c>
    </row>
    <row r="126" spans="1:9" x14ac:dyDescent="0.3">
      <c r="A126" s="66" t="s">
        <v>145</v>
      </c>
      <c r="B126" s="65">
        <v>0</v>
      </c>
      <c r="C126" s="65">
        <v>60009.27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60009.27</v>
      </c>
      <c r="I126" s="65">
        <f t="shared" si="22"/>
        <v>60009.27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877.95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877.95</v>
      </c>
      <c r="I128" s="65">
        <f t="shared" si="22"/>
        <v>877.95</v>
      </c>
    </row>
    <row r="129" spans="1:9" x14ac:dyDescent="0.3">
      <c r="A129" s="66" t="s">
        <v>148</v>
      </c>
      <c r="B129" s="65">
        <v>0</v>
      </c>
      <c r="C129" s="65">
        <v>1634.21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1634.21</v>
      </c>
      <c r="I129" s="65">
        <f t="shared" si="22"/>
        <v>1634.21</v>
      </c>
    </row>
    <row r="130" spans="1:9" x14ac:dyDescent="0.3">
      <c r="A130" s="66" t="s">
        <v>149</v>
      </c>
      <c r="B130" s="65">
        <v>0</v>
      </c>
      <c r="C130" s="65">
        <v>63944.75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63944.75</v>
      </c>
      <c r="I130" s="65">
        <f t="shared" si="22"/>
        <v>63944.75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3">
      <c r="A137" s="66" t="s">
        <v>156</v>
      </c>
      <c r="B137" s="65">
        <f>SUM(B70:B136)</f>
        <v>10512273.709999999</v>
      </c>
      <c r="C137" s="65">
        <f t="shared" ref="C137:I137" si="25">SUM(C70:C136)</f>
        <v>587698.58000000019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10512273.709999999</v>
      </c>
      <c r="H137" s="65">
        <f t="shared" si="25"/>
        <v>587698.58000000019</v>
      </c>
      <c r="I137" s="65">
        <f t="shared" si="25"/>
        <v>11099972.289999997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191026.78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191026.78</v>
      </c>
      <c r="H139" s="65">
        <f t="shared" si="26"/>
        <v>0</v>
      </c>
      <c r="I139" s="65">
        <f t="shared" ref="I139:I166" si="27">SUM(G139:H139)</f>
        <v>191026.78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6038.31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6038.31</v>
      </c>
      <c r="H141" s="65">
        <f t="shared" si="26"/>
        <v>0</v>
      </c>
      <c r="I141" s="65">
        <f t="shared" si="27"/>
        <v>6038.31</v>
      </c>
    </row>
    <row r="142" spans="1:9" x14ac:dyDescent="0.3">
      <c r="A142" s="66" t="s">
        <v>161</v>
      </c>
      <c r="B142" s="65">
        <v>134179.49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134179.49</v>
      </c>
      <c r="H142" s="65">
        <f t="shared" si="26"/>
        <v>0</v>
      </c>
      <c r="I142" s="65">
        <f t="shared" si="27"/>
        <v>134179.49</v>
      </c>
    </row>
    <row r="143" spans="1:9" x14ac:dyDescent="0.3">
      <c r="A143" s="66" t="s">
        <v>162</v>
      </c>
      <c r="B143" s="65">
        <v>64838.49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64838.49</v>
      </c>
      <c r="H143" s="65">
        <f t="shared" si="26"/>
        <v>0</v>
      </c>
      <c r="I143" s="65">
        <f t="shared" si="27"/>
        <v>64838.49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130227.2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130227.2</v>
      </c>
      <c r="H146" s="65">
        <f t="shared" si="26"/>
        <v>0</v>
      </c>
      <c r="I146" s="65">
        <f t="shared" si="27"/>
        <v>130227.2</v>
      </c>
    </row>
    <row r="147" spans="1:9" x14ac:dyDescent="0.3">
      <c r="A147" s="66" t="s">
        <v>166</v>
      </c>
      <c r="B147" s="65">
        <v>7449.93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7449.93</v>
      </c>
      <c r="H147" s="65">
        <f t="shared" si="26"/>
        <v>0</v>
      </c>
      <c r="I147" s="65">
        <f t="shared" si="27"/>
        <v>7449.93</v>
      </c>
    </row>
    <row r="148" spans="1:9" x14ac:dyDescent="0.3">
      <c r="A148" s="66" t="s">
        <v>167</v>
      </c>
      <c r="B148" s="65">
        <v>94305.29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94305.29</v>
      </c>
      <c r="H148" s="65">
        <f t="shared" si="26"/>
        <v>0</v>
      </c>
      <c r="I148" s="65">
        <f t="shared" si="27"/>
        <v>94305.29</v>
      </c>
    </row>
    <row r="149" spans="1:9" x14ac:dyDescent="0.3">
      <c r="A149" s="66" t="s">
        <v>168</v>
      </c>
      <c r="B149" s="65">
        <v>14047.17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14047.17</v>
      </c>
      <c r="H149" s="65">
        <f t="shared" si="26"/>
        <v>0</v>
      </c>
      <c r="I149" s="65">
        <f t="shared" si="27"/>
        <v>14047.17</v>
      </c>
    </row>
    <row r="150" spans="1:9" x14ac:dyDescent="0.3">
      <c r="A150" s="66" t="s">
        <v>169</v>
      </c>
      <c r="B150" s="65">
        <v>385969.05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385969.05</v>
      </c>
      <c r="H150" s="65">
        <f t="shared" si="26"/>
        <v>0</v>
      </c>
      <c r="I150" s="65">
        <f t="shared" si="27"/>
        <v>385969.05</v>
      </c>
    </row>
    <row r="151" spans="1:9" x14ac:dyDescent="0.3">
      <c r="A151" s="66" t="s">
        <v>170</v>
      </c>
      <c r="B151" s="65">
        <v>33387.230000000003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33387.230000000003</v>
      </c>
      <c r="H151" s="65">
        <f t="shared" si="26"/>
        <v>0</v>
      </c>
      <c r="I151" s="65">
        <f t="shared" si="27"/>
        <v>33387.230000000003</v>
      </c>
    </row>
    <row r="152" spans="1:9" x14ac:dyDescent="0.3">
      <c r="A152" s="66" t="s">
        <v>171</v>
      </c>
      <c r="B152" s="65">
        <v>5089.3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5089.3</v>
      </c>
      <c r="H152" s="65">
        <f t="shared" si="26"/>
        <v>0</v>
      </c>
      <c r="I152" s="65">
        <f t="shared" si="27"/>
        <v>5089.3</v>
      </c>
    </row>
    <row r="153" spans="1:9" x14ac:dyDescent="0.3">
      <c r="A153" s="66" t="s">
        <v>172</v>
      </c>
      <c r="B153" s="65">
        <v>0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0</v>
      </c>
      <c r="H153" s="65">
        <f t="shared" si="26"/>
        <v>0</v>
      </c>
      <c r="I153" s="65">
        <f t="shared" si="27"/>
        <v>0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8840.7199999999993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8840.7199999999993</v>
      </c>
      <c r="H155" s="65">
        <f t="shared" si="26"/>
        <v>0</v>
      </c>
      <c r="I155" s="65">
        <f t="shared" si="27"/>
        <v>8840.7199999999993</v>
      </c>
    </row>
    <row r="156" spans="1:9" x14ac:dyDescent="0.3">
      <c r="A156" s="66" t="s">
        <v>175</v>
      </c>
      <c r="B156" s="65">
        <v>130579.07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130579.07</v>
      </c>
      <c r="H156" s="65">
        <f t="shared" si="26"/>
        <v>0</v>
      </c>
      <c r="I156" s="65">
        <f t="shared" si="27"/>
        <v>130579.07</v>
      </c>
    </row>
    <row r="157" spans="1:9" x14ac:dyDescent="0.3">
      <c r="A157" s="66" t="s">
        <v>176</v>
      </c>
      <c r="B157" s="65">
        <v>756616.07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756616.07</v>
      </c>
      <c r="H157" s="65">
        <f t="shared" si="26"/>
        <v>0</v>
      </c>
      <c r="I157" s="65">
        <f t="shared" si="27"/>
        <v>756616.07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5152.42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5152.42</v>
      </c>
      <c r="H159" s="65">
        <f t="shared" si="26"/>
        <v>0</v>
      </c>
      <c r="I159" s="65">
        <f t="shared" si="27"/>
        <v>5152.42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2210615.6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2210615.6</v>
      </c>
      <c r="H167" s="65">
        <f t="shared" si="28"/>
        <v>0</v>
      </c>
      <c r="I167" s="65">
        <f t="shared" si="28"/>
        <v>2210615.6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294269.83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294269.83</v>
      </c>
      <c r="H169" s="65">
        <f t="shared" si="29"/>
        <v>0</v>
      </c>
      <c r="I169" s="65">
        <f t="shared" ref="I169:I204" si="30">SUM(G169:H169)</f>
        <v>294269.83</v>
      </c>
    </row>
    <row r="170" spans="1:9" x14ac:dyDescent="0.3">
      <c r="A170" s="66" t="s">
        <v>189</v>
      </c>
      <c r="B170" s="65">
        <v>134605.20000000001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134605.20000000001</v>
      </c>
      <c r="H170" s="65">
        <f t="shared" si="29"/>
        <v>0</v>
      </c>
      <c r="I170" s="65">
        <f t="shared" si="30"/>
        <v>134605.20000000001</v>
      </c>
    </row>
    <row r="171" spans="1:9" x14ac:dyDescent="0.3">
      <c r="A171" s="66" t="s">
        <v>190</v>
      </c>
      <c r="B171" s="65">
        <v>180638.37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180638.37</v>
      </c>
      <c r="H171" s="65">
        <f t="shared" si="29"/>
        <v>0</v>
      </c>
      <c r="I171" s="65">
        <f t="shared" si="30"/>
        <v>180638.37</v>
      </c>
    </row>
    <row r="172" spans="1:9" x14ac:dyDescent="0.3">
      <c r="A172" s="66" t="s">
        <v>191</v>
      </c>
      <c r="B172" s="65">
        <v>162008.6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162008.6</v>
      </c>
      <c r="H172" s="65">
        <f t="shared" si="29"/>
        <v>0</v>
      </c>
      <c r="I172" s="65">
        <f t="shared" si="30"/>
        <v>162008.6</v>
      </c>
    </row>
    <row r="173" spans="1:9" x14ac:dyDescent="0.3">
      <c r="A173" s="66" t="s">
        <v>192</v>
      </c>
      <c r="B173" s="65">
        <v>408288.74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408288.74</v>
      </c>
      <c r="H173" s="65">
        <f t="shared" si="29"/>
        <v>0</v>
      </c>
      <c r="I173" s="65">
        <f t="shared" si="30"/>
        <v>408288.74</v>
      </c>
    </row>
    <row r="174" spans="1:9" x14ac:dyDescent="0.3">
      <c r="A174" s="66" t="s">
        <v>193</v>
      </c>
      <c r="B174" s="65">
        <v>2926.84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2926.84</v>
      </c>
      <c r="H174" s="65">
        <f t="shared" si="29"/>
        <v>0</v>
      </c>
      <c r="I174" s="65">
        <f t="shared" si="30"/>
        <v>2926.84</v>
      </c>
    </row>
    <row r="175" spans="1:9" x14ac:dyDescent="0.3">
      <c r="A175" s="66" t="s">
        <v>194</v>
      </c>
      <c r="B175" s="65">
        <v>231393.26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231393.26</v>
      </c>
      <c r="H175" s="65">
        <f t="shared" si="29"/>
        <v>0</v>
      </c>
      <c r="I175" s="65">
        <f t="shared" si="30"/>
        <v>231393.26</v>
      </c>
    </row>
    <row r="176" spans="1:9" x14ac:dyDescent="0.3">
      <c r="A176" s="66" t="s">
        <v>195</v>
      </c>
      <c r="B176" s="65">
        <v>287285.49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287285.49</v>
      </c>
      <c r="H176" s="65">
        <f t="shared" si="29"/>
        <v>0</v>
      </c>
      <c r="I176" s="65">
        <f t="shared" si="30"/>
        <v>287285.49</v>
      </c>
    </row>
    <row r="177" spans="1:9" x14ac:dyDescent="0.3">
      <c r="A177" s="66" t="s">
        <v>196</v>
      </c>
      <c r="B177" s="65">
        <v>981308.12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981308.12</v>
      </c>
      <c r="H177" s="65">
        <f t="shared" si="29"/>
        <v>0</v>
      </c>
      <c r="I177" s="65">
        <f t="shared" si="30"/>
        <v>981308.12</v>
      </c>
    </row>
    <row r="178" spans="1:9" x14ac:dyDescent="0.3">
      <c r="A178" s="66" t="s">
        <v>197</v>
      </c>
      <c r="B178" s="65">
        <v>104732.53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104732.53</v>
      </c>
      <c r="H178" s="65">
        <f t="shared" si="29"/>
        <v>0</v>
      </c>
      <c r="I178" s="65">
        <f t="shared" si="30"/>
        <v>104732.53</v>
      </c>
    </row>
    <row r="179" spans="1:9" x14ac:dyDescent="0.3">
      <c r="A179" s="66" t="s">
        <v>198</v>
      </c>
      <c r="B179" s="65">
        <v>35365.29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35365.29</v>
      </c>
      <c r="H179" s="65">
        <f t="shared" si="29"/>
        <v>0</v>
      </c>
      <c r="I179" s="65">
        <f t="shared" si="30"/>
        <v>35365.29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137077.69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137077.69</v>
      </c>
      <c r="H181" s="65">
        <f t="shared" si="29"/>
        <v>0</v>
      </c>
      <c r="I181" s="65">
        <f t="shared" si="30"/>
        <v>137077.69</v>
      </c>
    </row>
    <row r="182" spans="1:9" x14ac:dyDescent="0.3">
      <c r="A182" s="66" t="s">
        <v>201</v>
      </c>
      <c r="B182" s="65">
        <v>2731548.65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2731548.65</v>
      </c>
      <c r="H182" s="65">
        <f t="shared" si="29"/>
        <v>0</v>
      </c>
      <c r="I182" s="65">
        <f t="shared" si="30"/>
        <v>2731548.65</v>
      </c>
    </row>
    <row r="183" spans="1:9" x14ac:dyDescent="0.3">
      <c r="A183" s="66" t="s">
        <v>202</v>
      </c>
      <c r="B183" s="65">
        <v>965853.36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965853.36</v>
      </c>
      <c r="H183" s="65">
        <f t="shared" si="29"/>
        <v>0</v>
      </c>
      <c r="I183" s="65">
        <f t="shared" si="30"/>
        <v>965853.36</v>
      </c>
    </row>
    <row r="184" spans="1:9" x14ac:dyDescent="0.3">
      <c r="A184" s="66" t="s">
        <v>203</v>
      </c>
      <c r="B184" s="65">
        <v>7016.83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7016.83</v>
      </c>
      <c r="H184" s="65">
        <f t="shared" si="29"/>
        <v>0</v>
      </c>
      <c r="I184" s="65">
        <f t="shared" si="30"/>
        <v>7016.83</v>
      </c>
    </row>
    <row r="185" spans="1:9" x14ac:dyDescent="0.3">
      <c r="A185" s="66" t="s">
        <v>204</v>
      </c>
      <c r="B185" s="65">
        <v>213970.49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213970.49</v>
      </c>
      <c r="H185" s="65">
        <f t="shared" si="29"/>
        <v>0</v>
      </c>
      <c r="I185" s="65">
        <f t="shared" si="30"/>
        <v>213970.49</v>
      </c>
    </row>
    <row r="186" spans="1:9" x14ac:dyDescent="0.3">
      <c r="A186" s="66" t="s">
        <v>205</v>
      </c>
      <c r="B186" s="65">
        <v>34507.71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34507.71</v>
      </c>
      <c r="H186" s="65">
        <f t="shared" si="29"/>
        <v>0</v>
      </c>
      <c r="I186" s="65">
        <f t="shared" si="30"/>
        <v>34507.71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170555.99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170555.99</v>
      </c>
      <c r="I188" s="65">
        <f t="shared" si="30"/>
        <v>170555.99</v>
      </c>
    </row>
    <row r="189" spans="1:9" x14ac:dyDescent="0.3">
      <c r="A189" s="66" t="s">
        <v>208</v>
      </c>
      <c r="B189" s="65">
        <v>0</v>
      </c>
      <c r="C189" s="65">
        <v>17174.97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17174.97</v>
      </c>
      <c r="I189" s="65">
        <f t="shared" si="30"/>
        <v>17174.97</v>
      </c>
    </row>
    <row r="190" spans="1:9" x14ac:dyDescent="0.3">
      <c r="A190" s="66" t="s">
        <v>209</v>
      </c>
      <c r="B190" s="65">
        <v>0</v>
      </c>
      <c r="C190" s="65">
        <v>1379597.08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1379597.08</v>
      </c>
      <c r="I190" s="65">
        <f t="shared" si="30"/>
        <v>1379597.08</v>
      </c>
    </row>
    <row r="191" spans="1:9" x14ac:dyDescent="0.3">
      <c r="A191" s="66" t="s">
        <v>210</v>
      </c>
      <c r="B191" s="65">
        <v>0</v>
      </c>
      <c r="C191" s="65">
        <v>318435.51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318435.51</v>
      </c>
      <c r="I191" s="65">
        <f t="shared" si="30"/>
        <v>318435.51</v>
      </c>
    </row>
    <row r="192" spans="1:9" x14ac:dyDescent="0.3">
      <c r="A192" s="66" t="s">
        <v>211</v>
      </c>
      <c r="B192" s="65">
        <v>0</v>
      </c>
      <c r="C192" s="65">
        <v>35594.160000000003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35594.160000000003</v>
      </c>
      <c r="I192" s="65">
        <f t="shared" si="30"/>
        <v>35594.160000000003</v>
      </c>
    </row>
    <row r="193" spans="1:9" x14ac:dyDescent="0.3">
      <c r="A193" s="66" t="s">
        <v>212</v>
      </c>
      <c r="B193" s="65">
        <v>0</v>
      </c>
      <c r="C193" s="65">
        <v>152935.18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152935.18</v>
      </c>
      <c r="I193" s="65">
        <f t="shared" si="30"/>
        <v>152935.18</v>
      </c>
    </row>
    <row r="194" spans="1:9" x14ac:dyDescent="0.3">
      <c r="A194" s="66" t="s">
        <v>213</v>
      </c>
      <c r="B194" s="65">
        <v>0</v>
      </c>
      <c r="C194" s="65">
        <v>285878.06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285878.06</v>
      </c>
      <c r="I194" s="65">
        <f t="shared" si="30"/>
        <v>285878.06</v>
      </c>
    </row>
    <row r="195" spans="1:9" x14ac:dyDescent="0.3">
      <c r="A195" s="66" t="s">
        <v>214</v>
      </c>
      <c r="B195" s="65">
        <v>0</v>
      </c>
      <c r="C195" s="65">
        <v>792708.31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792708.31</v>
      </c>
      <c r="I195" s="65">
        <f t="shared" si="30"/>
        <v>792708.31</v>
      </c>
    </row>
    <row r="196" spans="1:9" x14ac:dyDescent="0.3">
      <c r="A196" s="66" t="s">
        <v>215</v>
      </c>
      <c r="B196" s="65">
        <v>0</v>
      </c>
      <c r="C196" s="65">
        <v>11969.85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11969.85</v>
      </c>
      <c r="I196" s="65">
        <f t="shared" si="30"/>
        <v>11969.85</v>
      </c>
    </row>
    <row r="197" spans="1:9" x14ac:dyDescent="0.3">
      <c r="A197" s="66" t="s">
        <v>216</v>
      </c>
      <c r="B197" s="65">
        <v>0</v>
      </c>
      <c r="C197" s="65">
        <v>7564.45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7564.45</v>
      </c>
      <c r="I197" s="65">
        <f t="shared" si="30"/>
        <v>7564.45</v>
      </c>
    </row>
    <row r="198" spans="1:9" x14ac:dyDescent="0.3">
      <c r="A198" s="66" t="s">
        <v>217</v>
      </c>
      <c r="B198" s="65">
        <v>0</v>
      </c>
      <c r="C198" s="65">
        <v>5295.97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5295.97</v>
      </c>
      <c r="I198" s="65">
        <f t="shared" si="30"/>
        <v>5295.97</v>
      </c>
    </row>
    <row r="199" spans="1:9" x14ac:dyDescent="0.3">
      <c r="A199" s="66" t="s">
        <v>218</v>
      </c>
      <c r="B199" s="65">
        <v>0</v>
      </c>
      <c r="C199" s="65">
        <v>702789.91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702789.91</v>
      </c>
      <c r="I199" s="65">
        <f t="shared" si="30"/>
        <v>702789.91</v>
      </c>
    </row>
    <row r="200" spans="1:9" x14ac:dyDescent="0.3">
      <c r="A200" s="66" t="s">
        <v>219</v>
      </c>
      <c r="B200" s="65">
        <v>0</v>
      </c>
      <c r="C200" s="65">
        <v>60998.19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60998.19</v>
      </c>
      <c r="I200" s="65">
        <f t="shared" si="30"/>
        <v>60998.19</v>
      </c>
    </row>
    <row r="201" spans="1:9" x14ac:dyDescent="0.3">
      <c r="A201" s="66" t="s">
        <v>220</v>
      </c>
      <c r="B201" s="65">
        <v>0</v>
      </c>
      <c r="C201" s="65">
        <v>24533.34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24533.34</v>
      </c>
      <c r="I201" s="65">
        <f t="shared" si="30"/>
        <v>24533.34</v>
      </c>
    </row>
    <row r="202" spans="1:9" x14ac:dyDescent="0.3">
      <c r="A202" s="66" t="s">
        <v>221</v>
      </c>
      <c r="B202" s="65">
        <v>0</v>
      </c>
      <c r="C202" s="65">
        <v>330660.7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330660.7</v>
      </c>
      <c r="I202" s="65">
        <f t="shared" si="30"/>
        <v>330660.7</v>
      </c>
    </row>
    <row r="203" spans="1:9" x14ac:dyDescent="0.3">
      <c r="A203" s="66" t="s">
        <v>222</v>
      </c>
      <c r="B203" s="65">
        <v>0</v>
      </c>
      <c r="C203" s="65">
        <v>48296.39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48296.39</v>
      </c>
      <c r="I203" s="65">
        <f t="shared" si="30"/>
        <v>48296.39</v>
      </c>
    </row>
    <row r="204" spans="1:9" x14ac:dyDescent="0.3">
      <c r="A204" s="66" t="s">
        <v>223</v>
      </c>
      <c r="B204" s="63">
        <v>0</v>
      </c>
      <c r="C204" s="63">
        <v>68409.73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68409.73</v>
      </c>
      <c r="I204" s="63">
        <f t="shared" si="30"/>
        <v>68409.73</v>
      </c>
    </row>
    <row r="205" spans="1:9" x14ac:dyDescent="0.3">
      <c r="A205" s="66" t="s">
        <v>224</v>
      </c>
      <c r="B205" s="65">
        <f>SUM(B169:B204)</f>
        <v>6912797</v>
      </c>
      <c r="C205" s="65">
        <f t="shared" ref="C205:I205" si="31">SUM(C169:C204)</f>
        <v>4413397.79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6912797</v>
      </c>
      <c r="H205" s="65">
        <f t="shared" si="31"/>
        <v>4413397.79</v>
      </c>
      <c r="I205" s="65">
        <f t="shared" si="31"/>
        <v>11326194.789999999</v>
      </c>
    </row>
    <row r="206" spans="1:9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3">
      <c r="A207" s="66" t="s">
        <v>226</v>
      </c>
      <c r="B207" s="65">
        <v>0</v>
      </c>
      <c r="C207" s="65">
        <v>0</v>
      </c>
      <c r="D207" s="65">
        <v>16233.41</v>
      </c>
      <c r="E207" s="65">
        <v>9423.5</v>
      </c>
      <c r="F207" s="65">
        <v>6809.91</v>
      </c>
      <c r="G207" s="65">
        <f>B207+E207</f>
        <v>9423.5</v>
      </c>
      <c r="H207" s="65">
        <f t="shared" ref="H207:H211" si="32">C207+F207</f>
        <v>6809.91</v>
      </c>
      <c r="I207" s="65">
        <f t="shared" ref="I207:I210" si="33">SUM(G207:H207)</f>
        <v>16233.41</v>
      </c>
    </row>
    <row r="208" spans="1:9" x14ac:dyDescent="0.3">
      <c r="A208" s="66" t="s">
        <v>227</v>
      </c>
      <c r="B208" s="65">
        <v>1243633.28</v>
      </c>
      <c r="C208" s="65">
        <v>922297.92</v>
      </c>
      <c r="D208" s="65">
        <v>176901.5</v>
      </c>
      <c r="E208" s="65">
        <v>110050.43</v>
      </c>
      <c r="F208" s="65">
        <v>66851.070000000007</v>
      </c>
      <c r="G208" s="65">
        <f t="shared" ref="G208:G211" si="34">B208+E208</f>
        <v>1353683.71</v>
      </c>
      <c r="H208" s="65">
        <f t="shared" si="32"/>
        <v>989148.99</v>
      </c>
      <c r="I208" s="65">
        <f t="shared" si="33"/>
        <v>2342832.7000000002</v>
      </c>
    </row>
    <row r="209" spans="1:9" x14ac:dyDescent="0.3">
      <c r="A209" s="66" t="s">
        <v>228</v>
      </c>
      <c r="B209" s="65">
        <v>103856.92</v>
      </c>
      <c r="C209" s="65">
        <v>102546.88</v>
      </c>
      <c r="D209" s="65">
        <v>3339356.32</v>
      </c>
      <c r="E209" s="65">
        <v>1938496.21</v>
      </c>
      <c r="F209" s="65">
        <v>1400860.11</v>
      </c>
      <c r="G209" s="65">
        <f t="shared" si="34"/>
        <v>2042353.13</v>
      </c>
      <c r="H209" s="65">
        <f t="shared" si="32"/>
        <v>1503406.9900000002</v>
      </c>
      <c r="I209" s="65">
        <f t="shared" si="33"/>
        <v>3545760.12</v>
      </c>
    </row>
    <row r="210" spans="1:9" x14ac:dyDescent="0.3">
      <c r="A210" s="66" t="s">
        <v>229</v>
      </c>
      <c r="B210" s="65">
        <v>1749886.57</v>
      </c>
      <c r="C210" s="65">
        <v>218325.91</v>
      </c>
      <c r="D210" s="65">
        <v>8685</v>
      </c>
      <c r="E210" s="65">
        <v>5748.6</v>
      </c>
      <c r="F210" s="65">
        <v>2936.4</v>
      </c>
      <c r="G210" s="65">
        <f t="shared" si="34"/>
        <v>1755635.1700000002</v>
      </c>
      <c r="H210" s="65">
        <f t="shared" si="32"/>
        <v>221262.31</v>
      </c>
      <c r="I210" s="65">
        <f t="shared" si="33"/>
        <v>1976897.4800000002</v>
      </c>
    </row>
    <row r="211" spans="1:9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3">
      <c r="A212" s="66" t="s">
        <v>231</v>
      </c>
      <c r="B212" s="65">
        <f>SUM(B207:B211)</f>
        <v>3097376.77</v>
      </c>
      <c r="C212" s="65">
        <f t="shared" ref="C212:I212" si="35">SUM(C207:C211)</f>
        <v>1243170.71</v>
      </c>
      <c r="D212" s="65">
        <f t="shared" si="35"/>
        <v>3541176.23</v>
      </c>
      <c r="E212" s="65">
        <f t="shared" si="35"/>
        <v>2063718.74</v>
      </c>
      <c r="F212" s="65">
        <f t="shared" si="35"/>
        <v>1477457.49</v>
      </c>
      <c r="G212" s="65">
        <f t="shared" si="35"/>
        <v>5161095.51</v>
      </c>
      <c r="H212" s="65">
        <f t="shared" si="35"/>
        <v>2720628.2</v>
      </c>
      <c r="I212" s="65">
        <f t="shared" si="35"/>
        <v>7881723.7100000009</v>
      </c>
    </row>
    <row r="213" spans="1:9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3">
      <c r="A214" s="66" t="s">
        <v>233</v>
      </c>
      <c r="B214" s="65">
        <v>1553372.04</v>
      </c>
      <c r="C214" s="65">
        <v>523100.47</v>
      </c>
      <c r="D214" s="65">
        <v>89544.15</v>
      </c>
      <c r="E214" s="65">
        <v>51980.32</v>
      </c>
      <c r="F214" s="65">
        <v>37563.83</v>
      </c>
      <c r="G214" s="65">
        <f t="shared" ref="G214:H220" si="36">B214+E214</f>
        <v>1605352.36</v>
      </c>
      <c r="H214" s="65">
        <f t="shared" si="36"/>
        <v>560664.29999999993</v>
      </c>
      <c r="I214" s="65">
        <f t="shared" ref="I214:I220" si="37">SUM(G214:H214)</f>
        <v>2166016.66</v>
      </c>
    </row>
    <row r="215" spans="1:9" x14ac:dyDescent="0.3">
      <c r="A215" s="66" t="s">
        <v>234</v>
      </c>
      <c r="B215" s="65">
        <v>67560.740000000005</v>
      </c>
      <c r="C215" s="65">
        <v>4760.0600000000004</v>
      </c>
      <c r="D215" s="65">
        <v>175956.86</v>
      </c>
      <c r="E215" s="65">
        <v>102142.93</v>
      </c>
      <c r="F215" s="65">
        <v>73813.929999999993</v>
      </c>
      <c r="G215" s="65">
        <f t="shared" si="36"/>
        <v>169703.66999999998</v>
      </c>
      <c r="H215" s="65">
        <f t="shared" si="36"/>
        <v>78573.989999999991</v>
      </c>
      <c r="I215" s="65">
        <f t="shared" si="37"/>
        <v>248277.65999999997</v>
      </c>
    </row>
    <row r="216" spans="1:9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</row>
    <row r="217" spans="1:9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3">
      <c r="A218" s="66" t="s">
        <v>237</v>
      </c>
      <c r="B218" s="65">
        <v>103554.32</v>
      </c>
      <c r="C218" s="65">
        <v>0</v>
      </c>
      <c r="D218" s="65">
        <v>-32986.61</v>
      </c>
      <c r="E218" s="65">
        <v>-19148.72</v>
      </c>
      <c r="F218" s="65">
        <v>-13837.89</v>
      </c>
      <c r="G218" s="65">
        <f t="shared" si="36"/>
        <v>84405.6</v>
      </c>
      <c r="H218" s="65">
        <f t="shared" si="36"/>
        <v>-13837.89</v>
      </c>
      <c r="I218" s="65">
        <f t="shared" si="37"/>
        <v>70567.710000000006</v>
      </c>
    </row>
    <row r="219" spans="1:9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3">
      <c r="A221" s="66" t="s">
        <v>240</v>
      </c>
      <c r="B221" s="65">
        <f>SUM(B214:B220)</f>
        <v>1724487.1</v>
      </c>
      <c r="C221" s="65">
        <f t="shared" ref="C221:I221" si="38">SUM(C214:C220)</f>
        <v>527860.53</v>
      </c>
      <c r="D221" s="65">
        <f t="shared" si="38"/>
        <v>232514.40000000002</v>
      </c>
      <c r="E221" s="65">
        <f t="shared" si="38"/>
        <v>134974.53</v>
      </c>
      <c r="F221" s="65">
        <f t="shared" si="38"/>
        <v>97539.87</v>
      </c>
      <c r="G221" s="65">
        <f t="shared" si="38"/>
        <v>1859461.6300000001</v>
      </c>
      <c r="H221" s="65">
        <f t="shared" si="38"/>
        <v>625400.39999999991</v>
      </c>
      <c r="I221" s="65">
        <f t="shared" si="38"/>
        <v>2484862.0300000003</v>
      </c>
    </row>
    <row r="222" spans="1:9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3">
      <c r="A223" s="72" t="s">
        <v>242</v>
      </c>
      <c r="B223" s="63">
        <v>8461796.1199999992</v>
      </c>
      <c r="C223" s="63">
        <v>1835873.18</v>
      </c>
      <c r="D223" s="63">
        <v>0</v>
      </c>
      <c r="E223" s="63">
        <v>0</v>
      </c>
      <c r="F223" s="63">
        <v>0</v>
      </c>
      <c r="G223" s="63">
        <f t="shared" ref="G223:H223" si="39">B223+E223</f>
        <v>8461796.1199999992</v>
      </c>
      <c r="H223" s="63">
        <f t="shared" si="39"/>
        <v>1835873.18</v>
      </c>
      <c r="I223" s="63">
        <f t="shared" ref="I223" si="40">SUM(G223:H223)</f>
        <v>10297669.299999999</v>
      </c>
    </row>
    <row r="224" spans="1:9" x14ac:dyDescent="0.3">
      <c r="A224" s="66" t="s">
        <v>243</v>
      </c>
      <c r="B224" s="65">
        <f>SUM(B223)</f>
        <v>8461796.1199999992</v>
      </c>
      <c r="C224" s="65">
        <f t="shared" ref="C224:I224" si="41">SUM(C223)</f>
        <v>1835873.18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8461796.1199999992</v>
      </c>
      <c r="H224" s="65">
        <f t="shared" si="41"/>
        <v>1835873.18</v>
      </c>
      <c r="I224" s="65">
        <f t="shared" si="41"/>
        <v>10297669.299999999</v>
      </c>
    </row>
    <row r="225" spans="1:9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3">
      <c r="A226" s="66" t="s">
        <v>245</v>
      </c>
      <c r="B226" s="65">
        <v>379104.84</v>
      </c>
      <c r="C226" s="65">
        <v>61565.48</v>
      </c>
      <c r="D226" s="65">
        <v>7617797.1200000001</v>
      </c>
      <c r="E226" s="65">
        <v>5042211.42</v>
      </c>
      <c r="F226" s="65">
        <v>2575585.7000000002</v>
      </c>
      <c r="G226" s="65">
        <f t="shared" ref="G226:H238" si="42">B226+E226</f>
        <v>5421316.2599999998</v>
      </c>
      <c r="H226" s="65">
        <f t="shared" si="42"/>
        <v>2637151.1800000002</v>
      </c>
      <c r="I226" s="65">
        <f t="shared" ref="I226:I238" si="43">SUM(G226:H226)</f>
        <v>8058467.4399999995</v>
      </c>
    </row>
    <row r="227" spans="1:9" x14ac:dyDescent="0.3">
      <c r="A227" s="66" t="s">
        <v>246</v>
      </c>
      <c r="B227" s="65">
        <v>35057.74</v>
      </c>
      <c r="C227" s="65">
        <v>41396.19</v>
      </c>
      <c r="D227" s="65">
        <v>1093847.8999999999</v>
      </c>
      <c r="E227" s="65">
        <v>724018.35</v>
      </c>
      <c r="F227" s="65">
        <v>369829.55</v>
      </c>
      <c r="G227" s="65">
        <f t="shared" si="42"/>
        <v>759076.09</v>
      </c>
      <c r="H227" s="65">
        <f t="shared" si="42"/>
        <v>411225.74</v>
      </c>
      <c r="I227" s="65">
        <f t="shared" si="43"/>
        <v>1170301.83</v>
      </c>
    </row>
    <row r="228" spans="1:9" x14ac:dyDescent="0.3">
      <c r="A228" s="66" t="s">
        <v>247</v>
      </c>
      <c r="B228" s="65">
        <v>-14934.16</v>
      </c>
      <c r="C228" s="65">
        <v>-7628.42</v>
      </c>
      <c r="D228" s="65">
        <v>-3025299.5</v>
      </c>
      <c r="E228" s="65">
        <v>-2002445.74</v>
      </c>
      <c r="F228" s="65">
        <v>-1022853.76</v>
      </c>
      <c r="G228" s="65">
        <f t="shared" si="42"/>
        <v>-2017379.9</v>
      </c>
      <c r="H228" s="65">
        <f t="shared" si="42"/>
        <v>-1030482.18</v>
      </c>
      <c r="I228" s="65">
        <f t="shared" si="43"/>
        <v>-3047862.08</v>
      </c>
    </row>
    <row r="229" spans="1:9" x14ac:dyDescent="0.3">
      <c r="A229" s="66" t="s">
        <v>248</v>
      </c>
      <c r="B229" s="65">
        <v>230352.5</v>
      </c>
      <c r="C229" s="65">
        <v>100106.82</v>
      </c>
      <c r="D229" s="65">
        <v>896858.62</v>
      </c>
      <c r="E229" s="65">
        <v>593630.71999999997</v>
      </c>
      <c r="F229" s="65">
        <v>303227.90000000002</v>
      </c>
      <c r="G229" s="65">
        <f t="shared" si="42"/>
        <v>823983.22</v>
      </c>
      <c r="H229" s="65">
        <f t="shared" si="42"/>
        <v>403334.72000000003</v>
      </c>
      <c r="I229" s="65">
        <f t="shared" si="43"/>
        <v>1227317.94</v>
      </c>
    </row>
    <row r="230" spans="1:9" x14ac:dyDescent="0.3">
      <c r="A230" s="66" t="s">
        <v>249</v>
      </c>
      <c r="B230" s="65">
        <v>358247.48</v>
      </c>
      <c r="C230" s="65">
        <v>12446.07</v>
      </c>
      <c r="D230" s="65">
        <v>-29099.85</v>
      </c>
      <c r="E230" s="65">
        <v>-17570.5</v>
      </c>
      <c r="F230" s="65">
        <v>-11529.35</v>
      </c>
      <c r="G230" s="65">
        <f t="shared" si="42"/>
        <v>340676.98</v>
      </c>
      <c r="H230" s="65">
        <f t="shared" si="42"/>
        <v>916.71999999999935</v>
      </c>
      <c r="I230" s="65">
        <f t="shared" si="43"/>
        <v>341593.69999999995</v>
      </c>
    </row>
    <row r="231" spans="1:9" x14ac:dyDescent="0.3">
      <c r="A231" s="66" t="s">
        <v>250</v>
      </c>
      <c r="B231" s="65">
        <v>33673.919999999998</v>
      </c>
      <c r="C231" s="65">
        <v>-18778.580000000002</v>
      </c>
      <c r="D231" s="65">
        <v>426457.21</v>
      </c>
      <c r="E231" s="65">
        <v>247558.42</v>
      </c>
      <c r="F231" s="65">
        <v>178898.79</v>
      </c>
      <c r="G231" s="65">
        <f t="shared" si="42"/>
        <v>281232.34000000003</v>
      </c>
      <c r="H231" s="65">
        <f t="shared" si="42"/>
        <v>160120.21000000002</v>
      </c>
      <c r="I231" s="65">
        <f t="shared" si="43"/>
        <v>441352.55000000005</v>
      </c>
    </row>
    <row r="232" spans="1:9" x14ac:dyDescent="0.3">
      <c r="A232" s="66" t="s">
        <v>251</v>
      </c>
      <c r="B232" s="65">
        <v>1237965.53</v>
      </c>
      <c r="C232" s="65">
        <v>547817.98</v>
      </c>
      <c r="D232" s="65">
        <v>1301531.83</v>
      </c>
      <c r="E232" s="65">
        <v>828006.82</v>
      </c>
      <c r="F232" s="65">
        <v>473525.01</v>
      </c>
      <c r="G232" s="65">
        <f t="shared" si="42"/>
        <v>2065972.35</v>
      </c>
      <c r="H232" s="65">
        <f t="shared" si="42"/>
        <v>1021342.99</v>
      </c>
      <c r="I232" s="65">
        <f t="shared" si="43"/>
        <v>3087315.34</v>
      </c>
    </row>
    <row r="233" spans="1:9" x14ac:dyDescent="0.3">
      <c r="A233" s="66" t="s">
        <v>252</v>
      </c>
      <c r="B233" s="65">
        <v>696068.61</v>
      </c>
      <c r="C233" s="65">
        <v>209198.12</v>
      </c>
      <c r="D233" s="65">
        <v>-1302.75</v>
      </c>
      <c r="E233" s="65">
        <v>-862.29</v>
      </c>
      <c r="F233" s="65">
        <v>-440.46</v>
      </c>
      <c r="G233" s="65">
        <f t="shared" si="42"/>
        <v>695206.32</v>
      </c>
      <c r="H233" s="65">
        <f t="shared" si="42"/>
        <v>208757.66</v>
      </c>
      <c r="I233" s="65">
        <f t="shared" si="43"/>
        <v>903963.98</v>
      </c>
    </row>
    <row r="234" spans="1:9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</row>
    <row r="235" spans="1:9" x14ac:dyDescent="0.3">
      <c r="A235" s="66" t="s">
        <v>254</v>
      </c>
      <c r="B235" s="65">
        <v>56679.43</v>
      </c>
      <c r="C235" s="65">
        <v>38735.26</v>
      </c>
      <c r="D235" s="65">
        <v>862099.03</v>
      </c>
      <c r="E235" s="65">
        <v>570623.31000000006</v>
      </c>
      <c r="F235" s="65">
        <v>291475.71999999997</v>
      </c>
      <c r="G235" s="65">
        <f t="shared" si="42"/>
        <v>627302.74000000011</v>
      </c>
      <c r="H235" s="65">
        <f t="shared" si="42"/>
        <v>330210.98</v>
      </c>
      <c r="I235" s="65">
        <f t="shared" si="43"/>
        <v>957513.72000000009</v>
      </c>
    </row>
    <row r="236" spans="1:9" x14ac:dyDescent="0.3">
      <c r="A236" s="66" t="s">
        <v>255</v>
      </c>
      <c r="B236" s="65">
        <v>19506.919999999998</v>
      </c>
      <c r="C236" s="65">
        <v>0</v>
      </c>
      <c r="D236" s="65">
        <v>1422956.08</v>
      </c>
      <c r="E236" s="65">
        <v>941854.63</v>
      </c>
      <c r="F236" s="65">
        <v>481101.45</v>
      </c>
      <c r="G236" s="65">
        <f t="shared" si="42"/>
        <v>961361.55</v>
      </c>
      <c r="H236" s="65">
        <f t="shared" si="42"/>
        <v>481101.45</v>
      </c>
      <c r="I236" s="65">
        <f t="shared" si="43"/>
        <v>1442463</v>
      </c>
    </row>
    <row r="237" spans="1:9" x14ac:dyDescent="0.3">
      <c r="A237" s="66" t="s">
        <v>256</v>
      </c>
      <c r="B237" s="65">
        <v>0</v>
      </c>
      <c r="C237" s="65">
        <v>145942.5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145942.5</v>
      </c>
      <c r="I237" s="65">
        <f t="shared" si="43"/>
        <v>145942.5</v>
      </c>
    </row>
    <row r="238" spans="1:9" x14ac:dyDescent="0.3">
      <c r="A238" s="66" t="s">
        <v>257</v>
      </c>
      <c r="B238" s="63">
        <v>114754.17</v>
      </c>
      <c r="C238" s="63">
        <v>0</v>
      </c>
      <c r="D238" s="63">
        <v>2172853</v>
      </c>
      <c r="E238" s="63">
        <v>1438211.26</v>
      </c>
      <c r="F238" s="63">
        <v>734641.74</v>
      </c>
      <c r="G238" s="63">
        <f t="shared" si="42"/>
        <v>1552965.43</v>
      </c>
      <c r="H238" s="63">
        <f t="shared" si="42"/>
        <v>734641.74</v>
      </c>
      <c r="I238" s="63">
        <f t="shared" si="43"/>
        <v>2287607.17</v>
      </c>
    </row>
    <row r="239" spans="1:9" x14ac:dyDescent="0.3">
      <c r="A239" s="66" t="s">
        <v>258</v>
      </c>
      <c r="B239" s="80">
        <f>SUM(B226:B238)</f>
        <v>3146476.98</v>
      </c>
      <c r="C239" s="80">
        <f t="shared" ref="C239:I239" si="44">SUM(C226:C238)</f>
        <v>1130801.42</v>
      </c>
      <c r="D239" s="80">
        <f t="shared" si="44"/>
        <v>12738698.689999999</v>
      </c>
      <c r="E239" s="80">
        <f t="shared" si="44"/>
        <v>8365236.3999999994</v>
      </c>
      <c r="F239" s="80">
        <f t="shared" si="44"/>
        <v>4373462.29</v>
      </c>
      <c r="G239" s="80">
        <f t="shared" si="44"/>
        <v>11511713.380000001</v>
      </c>
      <c r="H239" s="80">
        <f t="shared" si="44"/>
        <v>5504263.71</v>
      </c>
      <c r="I239" s="80">
        <f t="shared" si="44"/>
        <v>17015977.09</v>
      </c>
    </row>
    <row r="240" spans="1:9" ht="15" thickBot="1" x14ac:dyDescent="0.35">
      <c r="A240" s="66" t="s">
        <v>259</v>
      </c>
      <c r="B240" s="70">
        <f>B137+B167+B205+B212+B221+B224+B239</f>
        <v>36065823.279999994</v>
      </c>
      <c r="C240" s="70">
        <f t="shared" ref="C240:I240" si="45">C137+C167+C205+C212+C221+C224+C239</f>
        <v>9738802.2100000009</v>
      </c>
      <c r="D240" s="70">
        <f t="shared" si="45"/>
        <v>16512389.32</v>
      </c>
      <c r="E240" s="70">
        <f t="shared" si="45"/>
        <v>10563929.67</v>
      </c>
      <c r="F240" s="70">
        <f t="shared" si="45"/>
        <v>5948459.6500000004</v>
      </c>
      <c r="G240" s="70">
        <f t="shared" si="45"/>
        <v>46629752.950000003</v>
      </c>
      <c r="H240" s="70">
        <f t="shared" si="45"/>
        <v>15687261.859999999</v>
      </c>
      <c r="I240" s="70">
        <f t="shared" si="45"/>
        <v>62317014.809999987</v>
      </c>
    </row>
    <row r="241" spans="1:9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3">
      <c r="A244" s="66" t="s">
        <v>262</v>
      </c>
      <c r="B244" s="65">
        <v>27121818.920000002</v>
      </c>
      <c r="C244" s="65">
        <v>9468224.3300000001</v>
      </c>
      <c r="D244" s="65">
        <v>2426553.4700000002</v>
      </c>
      <c r="E244" s="65">
        <v>1606135.74</v>
      </c>
      <c r="F244" s="65">
        <v>820417.73</v>
      </c>
      <c r="G244" s="65">
        <f t="shared" ref="G244:H245" si="46">B244+E244</f>
        <v>28727954.66</v>
      </c>
      <c r="H244" s="65">
        <f t="shared" si="46"/>
        <v>10288642.060000001</v>
      </c>
      <c r="I244" s="65">
        <f t="shared" ref="I244" si="47">SUM(G244:H244)</f>
        <v>39016596.719999999</v>
      </c>
    </row>
    <row r="245" spans="1:9" x14ac:dyDescent="0.3">
      <c r="A245" s="66" t="s">
        <v>263</v>
      </c>
      <c r="B245" s="63">
        <v>622575.82999999996</v>
      </c>
      <c r="C245" s="63">
        <v>12787.04</v>
      </c>
      <c r="D245" s="63">
        <v>4211.57</v>
      </c>
      <c r="E245" s="63">
        <v>2787.64</v>
      </c>
      <c r="F245" s="63">
        <v>1423.93</v>
      </c>
      <c r="G245" s="63">
        <f t="shared" si="46"/>
        <v>625363.47</v>
      </c>
      <c r="H245" s="63">
        <f t="shared" si="46"/>
        <v>14210.970000000001</v>
      </c>
      <c r="I245" s="63">
        <f>SUM(G245:H245)</f>
        <v>639574.43999999994</v>
      </c>
    </row>
    <row r="246" spans="1:9" x14ac:dyDescent="0.3">
      <c r="A246" s="66" t="s">
        <v>264</v>
      </c>
      <c r="B246" s="65">
        <f>SUM(B244:B245)</f>
        <v>27744394.75</v>
      </c>
      <c r="C246" s="65">
        <f t="shared" ref="C246:I246" si="48">SUM(C244:C245)</f>
        <v>9481011.3699999992</v>
      </c>
      <c r="D246" s="65">
        <f t="shared" si="48"/>
        <v>2430765.04</v>
      </c>
      <c r="E246" s="65">
        <f t="shared" si="48"/>
        <v>1608923.38</v>
      </c>
      <c r="F246" s="65">
        <f t="shared" si="48"/>
        <v>821841.66</v>
      </c>
      <c r="G246" s="65">
        <f t="shared" si="48"/>
        <v>29353318.129999999</v>
      </c>
      <c r="H246" s="65">
        <f t="shared" si="48"/>
        <v>10302853.030000001</v>
      </c>
      <c r="I246" s="65">
        <f t="shared" si="48"/>
        <v>39656171.159999996</v>
      </c>
    </row>
    <row r="247" spans="1:9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3">
      <c r="A248" s="66" t="s">
        <v>266</v>
      </c>
      <c r="B248" s="65">
        <v>1556341.13</v>
      </c>
      <c r="C248" s="65">
        <v>299783.39</v>
      </c>
      <c r="D248" s="65">
        <v>8097996.1699999999</v>
      </c>
      <c r="E248" s="65">
        <v>5360063.66</v>
      </c>
      <c r="F248" s="65">
        <v>2737932.51</v>
      </c>
      <c r="G248" s="65">
        <f t="shared" ref="G248" si="49">B248+E248</f>
        <v>6916404.79</v>
      </c>
      <c r="H248" s="65">
        <f t="shared" ref="H248" si="50">C248+F248</f>
        <v>3037715.9</v>
      </c>
      <c r="I248" s="65">
        <f t="shared" ref="I248" si="51">SUM(G248:H248)</f>
        <v>9954120.6899999995</v>
      </c>
    </row>
    <row r="249" spans="1:9" x14ac:dyDescent="0.3">
      <c r="A249" s="66" t="s">
        <v>267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3">
      <c r="A250" s="66" t="s">
        <v>268</v>
      </c>
      <c r="B250" s="63">
        <v>297730.8</v>
      </c>
      <c r="C250" s="63">
        <v>16378.33</v>
      </c>
      <c r="D250" s="63">
        <v>1679.21</v>
      </c>
      <c r="E250" s="63">
        <v>1111.47</v>
      </c>
      <c r="F250" s="63">
        <v>567.74</v>
      </c>
      <c r="G250" s="63">
        <f t="shared" si="52"/>
        <v>298842.26999999996</v>
      </c>
      <c r="H250" s="63">
        <f t="shared" si="52"/>
        <v>16946.07</v>
      </c>
      <c r="I250" s="63">
        <f t="shared" si="53"/>
        <v>315788.33999999997</v>
      </c>
    </row>
    <row r="251" spans="1:9" x14ac:dyDescent="0.3">
      <c r="A251" s="66" t="s">
        <v>269</v>
      </c>
      <c r="B251" s="65">
        <f>SUM(B248:B250)</f>
        <v>2832595.6499999994</v>
      </c>
      <c r="C251" s="65">
        <f t="shared" ref="C251:I251" si="54">SUM(C248:C250)</f>
        <v>316161.72000000003</v>
      </c>
      <c r="D251" s="65">
        <f t="shared" si="54"/>
        <v>8099675.3799999999</v>
      </c>
      <c r="E251" s="65">
        <f t="shared" si="54"/>
        <v>5361175.13</v>
      </c>
      <c r="F251" s="65">
        <f t="shared" si="54"/>
        <v>2738500.25</v>
      </c>
      <c r="G251" s="65">
        <f t="shared" si="54"/>
        <v>8193770.7799999993</v>
      </c>
      <c r="H251" s="65">
        <f t="shared" si="54"/>
        <v>3054661.9699999997</v>
      </c>
      <c r="I251" s="65">
        <f t="shared" si="54"/>
        <v>11248432.75</v>
      </c>
    </row>
    <row r="252" spans="1:9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3">
      <c r="A253" s="66" t="s">
        <v>271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3">
      <c r="A254" s="66" t="s">
        <v>272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-3833279.68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-3833279.68</v>
      </c>
      <c r="H257" s="65">
        <f t="shared" si="58"/>
        <v>0</v>
      </c>
      <c r="I257" s="65">
        <f t="shared" si="59"/>
        <v>-3833279.68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-3103997.5000000005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-3103997.5000000005</v>
      </c>
      <c r="H262" s="65">
        <f t="shared" si="60"/>
        <v>726631.66</v>
      </c>
      <c r="I262" s="65">
        <f t="shared" si="60"/>
        <v>-2377365.8400000003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43049755.189999998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43049755.189999998</v>
      </c>
      <c r="H264" s="65">
        <f t="shared" si="61"/>
        <v>0</v>
      </c>
      <c r="I264" s="65">
        <f t="shared" ref="I264:I265" si="62">SUM(G264:H264)</f>
        <v>43049755.189999998</v>
      </c>
    </row>
    <row r="265" spans="1:9" x14ac:dyDescent="0.3">
      <c r="A265" s="66" t="s">
        <v>283</v>
      </c>
      <c r="B265" s="63">
        <v>-5776695.0099999998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-5776695.0099999998</v>
      </c>
      <c r="H265" s="63">
        <f t="shared" si="61"/>
        <v>0</v>
      </c>
      <c r="I265" s="63">
        <f t="shared" si="62"/>
        <v>-5776695.0099999998</v>
      </c>
    </row>
    <row r="266" spans="1:9" x14ac:dyDescent="0.3">
      <c r="A266" s="66" t="s">
        <v>284</v>
      </c>
      <c r="B266" s="65">
        <f>SUM(B264:B265)</f>
        <v>37273060.18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37273060.18</v>
      </c>
      <c r="H266" s="65">
        <f t="shared" si="63"/>
        <v>0</v>
      </c>
      <c r="I266" s="65">
        <f t="shared" si="63"/>
        <v>37273060.18</v>
      </c>
    </row>
    <row r="267" spans="1:9" ht="15" thickBot="1" x14ac:dyDescent="0.35">
      <c r="A267" s="66" t="s">
        <v>285</v>
      </c>
      <c r="B267" s="70">
        <f>B246+B251+B254+B262+B266</f>
        <v>67402432.789999992</v>
      </c>
      <c r="C267" s="70">
        <f t="shared" ref="C267:I267" si="64">C246+C251+C254+C262+C266</f>
        <v>10523804.75</v>
      </c>
      <c r="D267" s="70">
        <f t="shared" si="64"/>
        <v>10530440.42</v>
      </c>
      <c r="E267" s="70">
        <f t="shared" si="64"/>
        <v>6970098.5099999998</v>
      </c>
      <c r="F267" s="70">
        <f t="shared" si="64"/>
        <v>3560341.91</v>
      </c>
      <c r="G267" s="70">
        <f t="shared" si="64"/>
        <v>74372531.299999997</v>
      </c>
      <c r="H267" s="70">
        <f t="shared" si="64"/>
        <v>14084146.66</v>
      </c>
      <c r="I267" s="70">
        <f t="shared" si="64"/>
        <v>88456677.959999993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22012165.68</v>
      </c>
      <c r="C270" s="63">
        <v>11701481.810000001</v>
      </c>
      <c r="D270" s="63">
        <v>688169.87</v>
      </c>
      <c r="E270" s="63">
        <v>444261.74</v>
      </c>
      <c r="F270" s="63">
        <v>243908.13</v>
      </c>
      <c r="G270" s="63">
        <f t="shared" ref="G270:H270" si="65">B270+E270</f>
        <v>22456427.419999998</v>
      </c>
      <c r="H270" s="63">
        <f t="shared" si="65"/>
        <v>11945389.940000001</v>
      </c>
      <c r="I270" s="63">
        <f t="shared" ref="I270" si="66">SUM(G270:H270)</f>
        <v>34401817.359999999</v>
      </c>
    </row>
    <row r="271" spans="1:9" x14ac:dyDescent="0.3">
      <c r="A271" s="66" t="s">
        <v>289</v>
      </c>
      <c r="B271" s="65">
        <f>SUM(B270)</f>
        <v>22012165.68</v>
      </c>
      <c r="C271" s="65">
        <f t="shared" ref="C271:I271" si="67">SUM(C270)</f>
        <v>11701481.810000001</v>
      </c>
      <c r="D271" s="65">
        <f t="shared" si="67"/>
        <v>688169.87</v>
      </c>
      <c r="E271" s="65">
        <f t="shared" si="67"/>
        <v>444261.74</v>
      </c>
      <c r="F271" s="65">
        <f t="shared" si="67"/>
        <v>243908.13</v>
      </c>
      <c r="G271" s="65">
        <f>SUM(G270)</f>
        <v>22456427.419999998</v>
      </c>
      <c r="H271" s="65">
        <f t="shared" si="67"/>
        <v>11945389.940000001</v>
      </c>
      <c r="I271" s="65">
        <f t="shared" si="67"/>
        <v>34401817.359999999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3">
      <c r="A274" s="66" t="s">
        <v>291</v>
      </c>
      <c r="B274" s="65">
        <v>81667.929999999993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81667.929999999993</v>
      </c>
      <c r="H274" s="65">
        <f t="shared" si="68"/>
        <v>0</v>
      </c>
      <c r="I274" s="65">
        <f t="shared" ref="I274:I275" si="69">SUM(G274:H274)</f>
        <v>81667.929999999993</v>
      </c>
    </row>
    <row r="275" spans="1:9" x14ac:dyDescent="0.3">
      <c r="A275" s="66" t="s">
        <v>291</v>
      </c>
      <c r="B275" s="63">
        <v>10858972.93</v>
      </c>
      <c r="C275" s="63">
        <v>5377074.6200000001</v>
      </c>
      <c r="D275" s="63">
        <v>0</v>
      </c>
      <c r="E275" s="63">
        <v>0</v>
      </c>
      <c r="F275" s="63">
        <v>0</v>
      </c>
      <c r="G275" s="63">
        <f t="shared" si="68"/>
        <v>10858972.93</v>
      </c>
      <c r="H275" s="63">
        <f t="shared" si="68"/>
        <v>5377074.6200000001</v>
      </c>
      <c r="I275" s="63">
        <f t="shared" si="69"/>
        <v>16236047.550000001</v>
      </c>
    </row>
    <row r="276" spans="1:9" x14ac:dyDescent="0.3">
      <c r="A276" s="66" t="s">
        <v>292</v>
      </c>
      <c r="B276" s="65">
        <f>SUM(B273:B275)</f>
        <v>10940640.859999999</v>
      </c>
      <c r="C276" s="65">
        <f t="shared" ref="C276:H276" si="70">SUM(C273:C275)</f>
        <v>5377074.6200000001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10940640.859999999</v>
      </c>
      <c r="H276" s="65">
        <f t="shared" si="70"/>
        <v>5377074.6200000001</v>
      </c>
      <c r="I276" s="65">
        <f>SUM(I273:I275)</f>
        <v>16317715.48</v>
      </c>
    </row>
    <row r="277" spans="1:9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3">
      <c r="A278" s="66" t="s">
        <v>294</v>
      </c>
      <c r="B278" s="65">
        <v>18937381.850000001</v>
      </c>
      <c r="C278" s="65">
        <v>4874389.3499999996</v>
      </c>
      <c r="D278" s="65">
        <v>0</v>
      </c>
      <c r="E278" s="65">
        <v>0</v>
      </c>
      <c r="F278" s="65">
        <v>0</v>
      </c>
      <c r="G278" s="65">
        <f t="shared" ref="G278:H280" si="71">B278+E278</f>
        <v>18937381.850000001</v>
      </c>
      <c r="H278" s="65">
        <f t="shared" si="71"/>
        <v>4874389.3499999996</v>
      </c>
      <c r="I278" s="65">
        <f t="shared" ref="I278:I280" si="72">SUM(G278:H278)</f>
        <v>23811771.200000003</v>
      </c>
    </row>
    <row r="279" spans="1:9" x14ac:dyDescent="0.3">
      <c r="A279" s="66" t="s">
        <v>295</v>
      </c>
      <c r="B279" s="65">
        <v>-24075086.129999999</v>
      </c>
      <c r="C279" s="65">
        <v>-5819741.75</v>
      </c>
      <c r="D279" s="65">
        <v>0</v>
      </c>
      <c r="E279" s="65">
        <v>0</v>
      </c>
      <c r="F279" s="65">
        <v>0</v>
      </c>
      <c r="G279" s="65">
        <f t="shared" si="71"/>
        <v>-24075086.129999999</v>
      </c>
      <c r="H279" s="65">
        <f t="shared" si="71"/>
        <v>-5819741.75</v>
      </c>
      <c r="I279" s="65">
        <f t="shared" si="72"/>
        <v>-29894827.879999999</v>
      </c>
    </row>
    <row r="280" spans="1:9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3">
      <c r="A281" s="66" t="s">
        <v>297</v>
      </c>
      <c r="B281" s="65">
        <f>SUM(B278:B280)</f>
        <v>-5137704.2799999975</v>
      </c>
      <c r="C281" s="65">
        <f t="shared" ref="C281:I281" si="73">SUM(C278:C280)</f>
        <v>-945352.40000000037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-5137704.2799999975</v>
      </c>
      <c r="H281" s="65">
        <f t="shared" si="73"/>
        <v>-945352.40000000037</v>
      </c>
      <c r="I281" s="65">
        <f t="shared" si="73"/>
        <v>-6083056.679999996</v>
      </c>
    </row>
    <row r="282" spans="1:9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" thickBot="1" x14ac:dyDescent="0.35">
      <c r="A283" s="62" t="s">
        <v>6</v>
      </c>
      <c r="B283" s="61">
        <f>B65-B240-B267-B271-B276-B281</f>
        <v>11187264.04000001</v>
      </c>
      <c r="C283" s="61">
        <f>C65-C240-C267-C271-C276-C281</f>
        <v>30433661.579999991</v>
      </c>
      <c r="D283" s="61">
        <f t="shared" ref="D283:I283" si="74">D65-D240-D267-D271-D276-D281</f>
        <v>-27730999.610000003</v>
      </c>
      <c r="E283" s="61">
        <f t="shared" si="74"/>
        <v>-17978289.919999998</v>
      </c>
      <c r="F283" s="61">
        <f t="shared" si="74"/>
        <v>-9752709.6900000013</v>
      </c>
      <c r="G283" s="61">
        <f t="shared" si="74"/>
        <v>-6791025.8799999952</v>
      </c>
      <c r="H283" s="61">
        <f t="shared" si="74"/>
        <v>20680951.889999993</v>
      </c>
      <c r="I283" s="61">
        <f t="shared" si="74"/>
        <v>13889926.009999938</v>
      </c>
    </row>
    <row r="284" spans="1:9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3">
      <c r="A287" s="66" t="s">
        <v>299</v>
      </c>
      <c r="B287" s="65">
        <v>115602.73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115602.73</v>
      </c>
      <c r="H287" s="65">
        <f t="shared" si="75"/>
        <v>0</v>
      </c>
      <c r="I287" s="65">
        <f t="shared" ref="I287:I310" si="76">SUM(G287:H287)</f>
        <v>115602.73</v>
      </c>
    </row>
    <row r="288" spans="1:9" x14ac:dyDescent="0.3">
      <c r="A288" s="66" t="s">
        <v>300</v>
      </c>
      <c r="B288" s="65">
        <v>0</v>
      </c>
      <c r="C288" s="65">
        <v>0</v>
      </c>
      <c r="D288" s="65">
        <v>-10723948.43</v>
      </c>
      <c r="E288" s="65">
        <v>-7098181.4699999997</v>
      </c>
      <c r="F288" s="65">
        <v>-3625766.96</v>
      </c>
      <c r="G288" s="65">
        <f t="shared" si="75"/>
        <v>-7098181.4699999997</v>
      </c>
      <c r="H288" s="65">
        <f t="shared" si="75"/>
        <v>-3625766.96</v>
      </c>
      <c r="I288" s="65">
        <f t="shared" si="76"/>
        <v>-10723948.43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2735674.74</v>
      </c>
      <c r="E289" s="65">
        <v>1810743.11</v>
      </c>
      <c r="F289" s="65">
        <v>924931.63</v>
      </c>
      <c r="G289" s="65">
        <f t="shared" si="75"/>
        <v>1810743.11</v>
      </c>
      <c r="H289" s="65">
        <f t="shared" si="75"/>
        <v>924931.63</v>
      </c>
      <c r="I289" s="65">
        <f t="shared" si="76"/>
        <v>2735674.74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-402218.16</v>
      </c>
      <c r="E291" s="65">
        <v>-266228.2</v>
      </c>
      <c r="F291" s="65">
        <v>-135989.96</v>
      </c>
      <c r="G291" s="65">
        <f t="shared" si="75"/>
        <v>-266228.2</v>
      </c>
      <c r="H291" s="65">
        <f t="shared" si="75"/>
        <v>-135989.96</v>
      </c>
      <c r="I291" s="65">
        <f t="shared" si="76"/>
        <v>-402218.16000000003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42941.71</v>
      </c>
      <c r="E292" s="65">
        <v>28423.1</v>
      </c>
      <c r="F292" s="65">
        <v>14518.61</v>
      </c>
      <c r="G292" s="65">
        <f t="shared" si="75"/>
        <v>28423.1</v>
      </c>
      <c r="H292" s="65">
        <f t="shared" si="75"/>
        <v>14518.61</v>
      </c>
      <c r="I292" s="65">
        <f t="shared" si="76"/>
        <v>42941.71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-5037621.1900000004</v>
      </c>
      <c r="E293" s="65">
        <v>-3334401.46</v>
      </c>
      <c r="F293" s="65">
        <v>-1703219.73</v>
      </c>
      <c r="G293" s="65">
        <f t="shared" si="75"/>
        <v>-3334401.46</v>
      </c>
      <c r="H293" s="65">
        <f t="shared" si="75"/>
        <v>-1703219.73</v>
      </c>
      <c r="I293" s="65">
        <f t="shared" si="76"/>
        <v>-5037621.1899999995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5858760.0800000001</v>
      </c>
      <c r="E295" s="65">
        <v>3877913.26</v>
      </c>
      <c r="F295" s="65">
        <v>1980846.82</v>
      </c>
      <c r="G295" s="65">
        <f t="shared" si="75"/>
        <v>3877913.26</v>
      </c>
      <c r="H295" s="65">
        <f t="shared" si="75"/>
        <v>1980846.82</v>
      </c>
      <c r="I295" s="65">
        <f t="shared" si="76"/>
        <v>5858760.0800000001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-6750</v>
      </c>
      <c r="E296" s="65">
        <v>-4467.83</v>
      </c>
      <c r="F296" s="65">
        <v>-2282.17</v>
      </c>
      <c r="G296" s="65">
        <f t="shared" si="75"/>
        <v>-4467.83</v>
      </c>
      <c r="H296" s="65">
        <f t="shared" si="75"/>
        <v>-2282.17</v>
      </c>
      <c r="I296" s="65">
        <f t="shared" si="76"/>
        <v>-6750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115482</v>
      </c>
      <c r="E297" s="65">
        <v>76437.539999999994</v>
      </c>
      <c r="F297" s="65">
        <v>39044.46</v>
      </c>
      <c r="G297" s="65">
        <f t="shared" si="75"/>
        <v>76437.539999999994</v>
      </c>
      <c r="H297" s="65">
        <f t="shared" si="75"/>
        <v>39044.46</v>
      </c>
      <c r="I297" s="65">
        <f t="shared" si="76"/>
        <v>115482</v>
      </c>
    </row>
    <row r="298" spans="1:9" x14ac:dyDescent="0.3">
      <c r="A298" s="66" t="s">
        <v>310</v>
      </c>
      <c r="B298" s="65">
        <v>115129.84</v>
      </c>
      <c r="C298" s="65">
        <v>11289.16</v>
      </c>
      <c r="D298" s="65">
        <v>-478300.39</v>
      </c>
      <c r="E298" s="65">
        <v>-316587.01</v>
      </c>
      <c r="F298" s="65">
        <v>-161713.38</v>
      </c>
      <c r="G298" s="65">
        <f t="shared" si="75"/>
        <v>-201457.17</v>
      </c>
      <c r="H298" s="65">
        <f t="shared" si="75"/>
        <v>-150424.22</v>
      </c>
      <c r="I298" s="65">
        <f t="shared" si="76"/>
        <v>-351881.39</v>
      </c>
    </row>
    <row r="299" spans="1:9" x14ac:dyDescent="0.3">
      <c r="A299" s="66" t="s">
        <v>311</v>
      </c>
      <c r="B299" s="65">
        <v>-446123.21</v>
      </c>
      <c r="C299" s="65">
        <v>-690834.89</v>
      </c>
      <c r="D299" s="65">
        <v>-140269.65</v>
      </c>
      <c r="E299" s="65">
        <v>-92844.479999999996</v>
      </c>
      <c r="F299" s="65">
        <v>-47425.17</v>
      </c>
      <c r="G299" s="65">
        <f t="shared" si="75"/>
        <v>-538967.69000000006</v>
      </c>
      <c r="H299" s="65">
        <f t="shared" si="75"/>
        <v>-738260.06</v>
      </c>
      <c r="I299" s="65">
        <f t="shared" si="76"/>
        <v>-1277227.75</v>
      </c>
    </row>
    <row r="300" spans="1:9" x14ac:dyDescent="0.3">
      <c r="A300" s="66" t="s">
        <v>312</v>
      </c>
      <c r="B300" s="65">
        <v>-1100</v>
      </c>
      <c r="C300" s="65">
        <v>-200</v>
      </c>
      <c r="D300" s="65">
        <v>-857.44</v>
      </c>
      <c r="E300" s="65">
        <v>-567.54</v>
      </c>
      <c r="F300" s="65">
        <v>-289.89999999999998</v>
      </c>
      <c r="G300" s="65">
        <f t="shared" si="75"/>
        <v>-1667.54</v>
      </c>
      <c r="H300" s="65">
        <f t="shared" si="75"/>
        <v>-489.9</v>
      </c>
      <c r="I300" s="65">
        <f t="shared" si="76"/>
        <v>-2157.44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-1072959.32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-1072959.32</v>
      </c>
      <c r="H303" s="65">
        <f t="shared" si="75"/>
        <v>0</v>
      </c>
      <c r="I303" s="65">
        <f t="shared" si="76"/>
        <v>-1072959.32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2116.59</v>
      </c>
      <c r="E306" s="65">
        <v>1400.97</v>
      </c>
      <c r="F306" s="65">
        <v>715.62</v>
      </c>
      <c r="G306" s="65">
        <f t="shared" si="75"/>
        <v>1400.97</v>
      </c>
      <c r="H306" s="65">
        <f t="shared" si="75"/>
        <v>715.62</v>
      </c>
      <c r="I306" s="65">
        <f t="shared" si="76"/>
        <v>2116.59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-151511.01999999999</v>
      </c>
      <c r="E307" s="65">
        <v>-100285.14</v>
      </c>
      <c r="F307" s="65">
        <v>-51225.88</v>
      </c>
      <c r="G307" s="65">
        <f t="shared" si="75"/>
        <v>-100285.14</v>
      </c>
      <c r="H307" s="65">
        <f t="shared" si="75"/>
        <v>-51225.88</v>
      </c>
      <c r="I307" s="65">
        <f t="shared" si="76"/>
        <v>-151511.01999999999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5000</v>
      </c>
      <c r="E308" s="65">
        <v>3309.5</v>
      </c>
      <c r="F308" s="65">
        <v>1690.5</v>
      </c>
      <c r="G308" s="65">
        <f t="shared" si="75"/>
        <v>3309.5</v>
      </c>
      <c r="H308" s="65">
        <f t="shared" si="75"/>
        <v>1690.5</v>
      </c>
      <c r="I308" s="65">
        <f t="shared" si="76"/>
        <v>5000</v>
      </c>
    </row>
    <row r="309" spans="1:9" x14ac:dyDescent="0.3">
      <c r="A309" s="66" t="s">
        <v>321</v>
      </c>
      <c r="B309" s="65">
        <v>34395.68</v>
      </c>
      <c r="C309" s="65">
        <v>17569.38</v>
      </c>
      <c r="D309" s="65">
        <v>350577.29</v>
      </c>
      <c r="E309" s="65">
        <v>232047.1</v>
      </c>
      <c r="F309" s="65">
        <v>118530.19</v>
      </c>
      <c r="G309" s="65">
        <f t="shared" si="75"/>
        <v>266442.78000000003</v>
      </c>
      <c r="H309" s="65">
        <f t="shared" si="75"/>
        <v>136099.57</v>
      </c>
      <c r="I309" s="65">
        <f t="shared" si="76"/>
        <v>402542.35000000003</v>
      </c>
    </row>
    <row r="310" spans="1:9" x14ac:dyDescent="0.3">
      <c r="A310" s="66" t="s">
        <v>322</v>
      </c>
      <c r="B310" s="63">
        <v>0</v>
      </c>
      <c r="C310" s="63">
        <v>0</v>
      </c>
      <c r="D310" s="63">
        <v>614772.22</v>
      </c>
      <c r="E310" s="63">
        <v>406917.75</v>
      </c>
      <c r="F310" s="63">
        <v>207854.47</v>
      </c>
      <c r="G310" s="63">
        <f t="shared" si="75"/>
        <v>406917.75</v>
      </c>
      <c r="H310" s="63">
        <f t="shared" si="75"/>
        <v>207854.47</v>
      </c>
      <c r="I310" s="63">
        <f t="shared" si="76"/>
        <v>614772.22</v>
      </c>
    </row>
    <row r="311" spans="1:9" x14ac:dyDescent="0.3">
      <c r="A311" s="66" t="s">
        <v>323</v>
      </c>
      <c r="B311" s="65">
        <f>SUM(B287:B310)</f>
        <v>-1255054.28</v>
      </c>
      <c r="C311" s="65">
        <f t="shared" ref="C311:I311" si="77">SUM(C287:C310)</f>
        <v>-662176.35</v>
      </c>
      <c r="D311" s="65">
        <f t="shared" si="77"/>
        <v>-7216151.6500000004</v>
      </c>
      <c r="E311" s="65">
        <f t="shared" si="77"/>
        <v>-4776370.8000000007</v>
      </c>
      <c r="F311" s="65">
        <f t="shared" si="77"/>
        <v>-2439780.8499999992</v>
      </c>
      <c r="G311" s="65">
        <f t="shared" si="77"/>
        <v>-6031425.0800000001</v>
      </c>
      <c r="H311" s="65">
        <f t="shared" si="77"/>
        <v>-3101957.1999999997</v>
      </c>
      <c r="I311" s="65">
        <f t="shared" si="77"/>
        <v>-9133382.2799999956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698752.96</v>
      </c>
      <c r="C320" s="65">
        <v>17786.009999999998</v>
      </c>
      <c r="D320" s="65">
        <v>1760284.82</v>
      </c>
      <c r="E320" s="65">
        <v>1165132.52</v>
      </c>
      <c r="F320" s="65">
        <v>595152.30000000005</v>
      </c>
      <c r="G320" s="65">
        <f t="shared" si="78"/>
        <v>1863885.48</v>
      </c>
      <c r="H320" s="65">
        <f t="shared" si="78"/>
        <v>612938.31000000006</v>
      </c>
      <c r="I320" s="65">
        <f t="shared" si="79"/>
        <v>2476823.79</v>
      </c>
    </row>
    <row r="321" spans="1:9" x14ac:dyDescent="0.3">
      <c r="A321" s="66" t="s">
        <v>333</v>
      </c>
      <c r="B321" s="63">
        <v>-569502.4</v>
      </c>
      <c r="C321" s="63">
        <v>-448413.61</v>
      </c>
      <c r="D321" s="63">
        <v>-141801.53</v>
      </c>
      <c r="E321" s="63">
        <v>-93858.43</v>
      </c>
      <c r="F321" s="63">
        <v>-47943.1</v>
      </c>
      <c r="G321" s="63">
        <f t="shared" si="78"/>
        <v>-663360.83000000007</v>
      </c>
      <c r="H321" s="63">
        <f t="shared" si="78"/>
        <v>-496356.70999999996</v>
      </c>
      <c r="I321" s="63">
        <f t="shared" si="79"/>
        <v>-1159717.54</v>
      </c>
    </row>
    <row r="322" spans="1:9" x14ac:dyDescent="0.3">
      <c r="A322" s="66" t="s">
        <v>334</v>
      </c>
      <c r="B322" s="65">
        <f>SUM(B313:B321)</f>
        <v>130530.83999999997</v>
      </c>
      <c r="C322" s="65">
        <f t="shared" ref="C322:I322" si="80">SUM(C313:C321)</f>
        <v>-429855.83999999997</v>
      </c>
      <c r="D322" s="65">
        <f t="shared" si="80"/>
        <v>19699275.199999999</v>
      </c>
      <c r="E322" s="65">
        <f t="shared" si="80"/>
        <v>13038950.249999998</v>
      </c>
      <c r="F322" s="65">
        <f t="shared" si="80"/>
        <v>6660324.9500000011</v>
      </c>
      <c r="G322" s="65">
        <f t="shared" si="80"/>
        <v>13169481.09</v>
      </c>
      <c r="H322" s="65">
        <f t="shared" si="80"/>
        <v>6230469.1100000003</v>
      </c>
      <c r="I322" s="65">
        <f t="shared" si="80"/>
        <v>19399950.199999999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</row>
    <row r="328" spans="1:9" x14ac:dyDescent="0.3">
      <c r="A328" s="62" t="s">
        <v>1</v>
      </c>
      <c r="B328" s="65">
        <f>B311+B322+B326</f>
        <v>-1124523.44</v>
      </c>
      <c r="C328" s="65">
        <f t="shared" ref="C328:I328" si="84">C311+C322+C326</f>
        <v>-1092032.19</v>
      </c>
      <c r="D328" s="65">
        <f t="shared" si="84"/>
        <v>12483123.549999999</v>
      </c>
      <c r="E328" s="65">
        <f t="shared" si="84"/>
        <v>8262579.4499999974</v>
      </c>
      <c r="F328" s="65">
        <f t="shared" si="84"/>
        <v>4220544.1000000015</v>
      </c>
      <c r="G328" s="65">
        <f t="shared" si="84"/>
        <v>7138056.0099999998</v>
      </c>
      <c r="H328" s="65">
        <f t="shared" si="84"/>
        <v>3128511.9100000006</v>
      </c>
      <c r="I328" s="65">
        <f t="shared" si="84"/>
        <v>10266567.920000004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12311787.48000001</v>
      </c>
      <c r="C330" s="138">
        <f t="shared" ref="C330:I330" si="85">C283-C328</f>
        <v>31525693.769999992</v>
      </c>
      <c r="D330" s="138">
        <f t="shared" si="85"/>
        <v>-40214123.160000004</v>
      </c>
      <c r="E330" s="138">
        <f t="shared" si="85"/>
        <v>-26240869.369999997</v>
      </c>
      <c r="F330" s="138">
        <f t="shared" si="85"/>
        <v>-13973253.790000003</v>
      </c>
      <c r="G330" s="138">
        <f t="shared" si="85"/>
        <v>-13929081.889999995</v>
      </c>
      <c r="H330" s="138">
        <f t="shared" si="85"/>
        <v>17552439.979999993</v>
      </c>
      <c r="I330" s="138">
        <f t="shared" si="85"/>
        <v>3623358.0899999347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9" activePane="bottomRight" state="frozen"/>
      <selection pane="topRight" activeCell="C1" sqref="C1"/>
      <selection pane="bottomLeft" activeCell="A8" sqref="A8"/>
      <selection pane="bottomRight" activeCell="D60" sqref="D60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2" t="s">
        <v>350</v>
      </c>
      <c r="C1" s="152"/>
      <c r="D1" s="152"/>
      <c r="E1" s="152"/>
      <c r="F1" s="152"/>
      <c r="G1" s="152"/>
      <c r="H1" s="152"/>
    </row>
    <row r="2" spans="1:10" ht="15.9" customHeight="1" x14ac:dyDescent="0.25">
      <c r="A2" s="82"/>
      <c r="B2" s="152" t="s">
        <v>360</v>
      </c>
      <c r="C2" s="152"/>
      <c r="D2" s="152"/>
      <c r="E2" s="152"/>
      <c r="F2" s="152"/>
      <c r="G2" s="152"/>
      <c r="H2" s="152"/>
    </row>
    <row r="3" spans="1:10" ht="15.9" customHeight="1" x14ac:dyDescent="0.25">
      <c r="A3" s="152" t="str">
        <f>Allocated!A3</f>
        <v>FOR THE MONTH ENDED MARCH 31, 2019</v>
      </c>
      <c r="B3" s="152"/>
      <c r="C3" s="152"/>
      <c r="D3" s="152"/>
      <c r="E3" s="152"/>
      <c r="F3" s="152"/>
      <c r="G3" s="152"/>
      <c r="H3" s="152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95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+'Unallocated Detail'!E207</f>
        <v>9423.5</v>
      </c>
      <c r="D9" s="93">
        <f>+'Unallocated Detail'!F207</f>
        <v>6809.91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16233.41</v>
      </c>
    </row>
    <row r="10" spans="1:10" ht="15.9" customHeight="1" x14ac:dyDescent="0.25">
      <c r="A10" s="111" t="s">
        <v>366</v>
      </c>
      <c r="B10" s="92" t="s">
        <v>367</v>
      </c>
      <c r="C10" s="108">
        <f>+'Unallocated Detail'!E208</f>
        <v>110050.43</v>
      </c>
      <c r="D10" s="108">
        <f>+'Unallocated Detail'!F208</f>
        <v>66851.070000000007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>C10+D10</f>
        <v>176901.5</v>
      </c>
    </row>
    <row r="11" spans="1:10" ht="15.9" customHeight="1" x14ac:dyDescent="0.25">
      <c r="A11" s="111" t="s">
        <v>366</v>
      </c>
      <c r="B11" s="92" t="s">
        <v>368</v>
      </c>
      <c r="C11" s="108">
        <f>+'Unallocated Detail'!E209</f>
        <v>1938496.21</v>
      </c>
      <c r="D11" s="108">
        <f>+'Unallocated Detail'!F209</f>
        <v>1400860.11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>C11+D11</f>
        <v>3339356.3200000003</v>
      </c>
    </row>
    <row r="12" spans="1:10" ht="15.9" customHeight="1" x14ac:dyDescent="0.25">
      <c r="A12" s="111" t="s">
        <v>366</v>
      </c>
      <c r="B12" s="142" t="s">
        <v>414</v>
      </c>
      <c r="C12" s="108">
        <f>+'Unallocated Detail'!E210</f>
        <v>5748.6</v>
      </c>
      <c r="D12" s="108">
        <f>+'Unallocated Detail'!F210</f>
        <v>2936.4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>C12+D12</f>
        <v>8685</v>
      </c>
    </row>
    <row r="13" spans="1:10" ht="15.9" customHeight="1" x14ac:dyDescent="0.25">
      <c r="A13" s="111" t="s">
        <v>366</v>
      </c>
      <c r="B13" s="92" t="s">
        <v>369</v>
      </c>
      <c r="C13" s="97">
        <f>+'Unallocated Detail'!E211</f>
        <v>0</v>
      </c>
      <c r="D13" s="97">
        <f>+'Unallocated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>C13+D13</f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2063718.74</v>
      </c>
      <c r="D14" s="108">
        <f>SUM(D9:D13)</f>
        <v>1477457.49</v>
      </c>
      <c r="E14" s="96"/>
      <c r="F14" s="99"/>
      <c r="G14" s="100"/>
      <c r="H14" s="110">
        <f>SUM(H9:H13)</f>
        <v>3541176.2300000004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+'Unallocated Detail'!E214</f>
        <v>51980.32</v>
      </c>
      <c r="D16" s="108">
        <f>+'Unallocated Detail'!F214</f>
        <v>37563.83</v>
      </c>
      <c r="E16" s="96">
        <v>1</v>
      </c>
      <c r="F16" s="94">
        <f t="shared" ref="F16:F22" si="0">VLOOKUP($E16,$B$64:$G$69,5,FALSE)</f>
        <v>0.58050000000000002</v>
      </c>
      <c r="G16" s="94">
        <f t="shared" ref="G16:G22" si="1">VLOOKUP($E16,$B$64:$G$69,6,FALSE)</f>
        <v>0.41949999999999998</v>
      </c>
      <c r="H16" s="110">
        <f t="shared" ref="H16:H22" si="2">C16+D16</f>
        <v>89544.15</v>
      </c>
    </row>
    <row r="17" spans="1:10" ht="15.9" customHeight="1" x14ac:dyDescent="0.25">
      <c r="A17" s="111" t="s">
        <v>366</v>
      </c>
      <c r="B17" s="92" t="s">
        <v>372</v>
      </c>
      <c r="C17" s="108">
        <f>+'Unallocated Detail'!E215</f>
        <v>102142.93</v>
      </c>
      <c r="D17" s="108">
        <f>+'Unallocated Detail'!F215</f>
        <v>73813.929999999993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10">
        <f t="shared" si="2"/>
        <v>175956.86</v>
      </c>
    </row>
    <row r="18" spans="1:10" ht="15.9" customHeight="1" x14ac:dyDescent="0.25">
      <c r="A18" s="111" t="s">
        <v>366</v>
      </c>
      <c r="B18" s="92" t="s">
        <v>373</v>
      </c>
      <c r="C18" s="108">
        <f>+'Unallocated Detail'!E216</f>
        <v>0</v>
      </c>
      <c r="D18" s="108">
        <f>+'Unallocated Detail'!F216</f>
        <v>0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10">
        <f t="shared" si="2"/>
        <v>0</v>
      </c>
    </row>
    <row r="19" spans="1:10" ht="15.9" customHeight="1" x14ac:dyDescent="0.25">
      <c r="A19" s="111"/>
      <c r="B19" s="92" t="s">
        <v>374</v>
      </c>
      <c r="C19" s="108">
        <f>+'Unallocated Detail'!E217</f>
        <v>0</v>
      </c>
      <c r="D19" s="108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10">
        <f t="shared" si="2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+'Unallocated Detail'!E218</f>
        <v>-19148.72</v>
      </c>
      <c r="D20" s="108">
        <f>+'Unallocated Detail'!F218</f>
        <v>-13837.89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10">
        <f t="shared" si="2"/>
        <v>-32986.61</v>
      </c>
    </row>
    <row r="21" spans="1:10" ht="15.9" customHeight="1" x14ac:dyDescent="0.25">
      <c r="A21" s="111"/>
      <c r="B21" s="92" t="s">
        <v>376</v>
      </c>
      <c r="C21" s="108">
        <f>+'Unallocated Detail'!E219</f>
        <v>0</v>
      </c>
      <c r="D21" s="108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10">
        <f t="shared" si="2"/>
        <v>0</v>
      </c>
    </row>
    <row r="22" spans="1:10" ht="15.9" customHeight="1" x14ac:dyDescent="0.25">
      <c r="A22" s="111"/>
      <c r="B22" s="92" t="s">
        <v>377</v>
      </c>
      <c r="C22" s="97">
        <f>+'Unallocated Detail'!E220</f>
        <v>0</v>
      </c>
      <c r="D22" s="97">
        <f>+'Unallocated Detail'!F220</f>
        <v>0</v>
      </c>
      <c r="E22" s="106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SUM(C16:C21)</f>
        <v>134974.53</v>
      </c>
      <c r="D23" s="108">
        <f>SUM(D16:D21)</f>
        <v>97539.87</v>
      </c>
      <c r="E23" s="96"/>
      <c r="F23" s="99"/>
      <c r="G23" s="100"/>
      <c r="H23" s="110">
        <f>SUM(H16:H21)</f>
        <v>232514.40000000002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+'Unallocated Detail'!E226</f>
        <v>5042211.42</v>
      </c>
      <c r="D25" s="108">
        <f>+'Unallocated Detail'!F226</f>
        <v>2575585.7000000002</v>
      </c>
      <c r="E25" s="96">
        <v>4</v>
      </c>
      <c r="F25" s="94">
        <f t="shared" ref="F25:F37" si="3">VLOOKUP($E25,$B$64:$G$69,5,FALSE)</f>
        <v>0.66190000000000004</v>
      </c>
      <c r="G25" s="94">
        <f t="shared" ref="G25:G37" si="4">VLOOKUP($E25,$B$64:$G$69,6,FALSE)</f>
        <v>0.33810000000000001</v>
      </c>
      <c r="H25" s="110">
        <f t="shared" ref="H25:H37" si="5">C25+D25</f>
        <v>7617797.1200000001</v>
      </c>
    </row>
    <row r="26" spans="1:10" ht="15.9" customHeight="1" x14ac:dyDescent="0.25">
      <c r="A26" s="111"/>
      <c r="B26" s="92" t="s">
        <v>379</v>
      </c>
      <c r="C26" s="108">
        <f>+'Unallocated Detail'!E227</f>
        <v>724018.35</v>
      </c>
      <c r="D26" s="108">
        <f>+'Unallocated Detail'!F227</f>
        <v>369829.55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10">
        <f t="shared" si="5"/>
        <v>1093847.8999999999</v>
      </c>
    </row>
    <row r="27" spans="1:10" ht="15.9" customHeight="1" x14ac:dyDescent="0.25">
      <c r="A27" s="111" t="s">
        <v>366</v>
      </c>
      <c r="B27" s="92" t="s">
        <v>380</v>
      </c>
      <c r="C27" s="108">
        <f>+'Unallocated Detail'!E228</f>
        <v>-2002445.74</v>
      </c>
      <c r="D27" s="108">
        <f>+'Unallocated Detail'!F228</f>
        <v>-1022853.76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10">
        <f t="shared" si="5"/>
        <v>-3025299.5</v>
      </c>
    </row>
    <row r="28" spans="1:10" ht="15.9" customHeight="1" x14ac:dyDescent="0.25">
      <c r="A28" s="111" t="s">
        <v>366</v>
      </c>
      <c r="B28" s="92" t="s">
        <v>381</v>
      </c>
      <c r="C28" s="108">
        <f>+'Unallocated Detail'!E229</f>
        <v>593630.71999999997</v>
      </c>
      <c r="D28" s="108">
        <f>+'Unallocated Detail'!F229</f>
        <v>303227.90000000002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10">
        <f t="shared" si="5"/>
        <v>896858.62</v>
      </c>
    </row>
    <row r="29" spans="1:10" ht="15.9" customHeight="1" x14ac:dyDescent="0.25">
      <c r="A29" s="111" t="s">
        <v>366</v>
      </c>
      <c r="B29" s="92" t="s">
        <v>382</v>
      </c>
      <c r="C29" s="108">
        <f>+'Unallocated Detail'!E230</f>
        <v>-17570.5</v>
      </c>
      <c r="D29" s="108">
        <f>+'Unallocated Detail'!F230</f>
        <v>-11529.35</v>
      </c>
      <c r="E29" s="96">
        <v>3</v>
      </c>
      <c r="F29" s="94">
        <f t="shared" si="3"/>
        <v>0.6038</v>
      </c>
      <c r="G29" s="94">
        <f t="shared" si="4"/>
        <v>0.3962</v>
      </c>
      <c r="H29" s="110">
        <f t="shared" si="5"/>
        <v>-29099.85</v>
      </c>
    </row>
    <row r="30" spans="1:10" ht="15.9" customHeight="1" x14ac:dyDescent="0.25">
      <c r="A30" s="111" t="s">
        <v>366</v>
      </c>
      <c r="B30" s="92" t="s">
        <v>383</v>
      </c>
      <c r="C30" s="108">
        <f>+'Unallocated Detail'!E231</f>
        <v>247558.42</v>
      </c>
      <c r="D30" s="108">
        <f>+'Unallocated Detail'!F231</f>
        <v>178898.79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10">
        <f t="shared" si="5"/>
        <v>426457.21</v>
      </c>
    </row>
    <row r="31" spans="1:10" ht="15.9" customHeight="1" x14ac:dyDescent="0.25">
      <c r="A31" s="111" t="s">
        <v>366</v>
      </c>
      <c r="B31" s="92" t="s">
        <v>384</v>
      </c>
      <c r="C31" s="108">
        <f>+'Unallocated Detail'!E232</f>
        <v>828006.82</v>
      </c>
      <c r="D31" s="108">
        <f>+'Unallocated Detail'!F232</f>
        <v>473525.01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10">
        <f t="shared" si="5"/>
        <v>1301531.83</v>
      </c>
    </row>
    <row r="32" spans="1:10" ht="15.9" customHeight="1" x14ac:dyDescent="0.25">
      <c r="A32" s="111"/>
      <c r="B32" s="92" t="s">
        <v>385</v>
      </c>
      <c r="C32" s="108">
        <f>+'Unallocated Detail'!E233</f>
        <v>-862.29</v>
      </c>
      <c r="D32" s="108">
        <f>+'Unallocated Detail'!F233</f>
        <v>-440.46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10">
        <f t="shared" si="5"/>
        <v>-1302.75</v>
      </c>
    </row>
    <row r="33" spans="1:10" ht="15.9" customHeight="1" x14ac:dyDescent="0.25">
      <c r="A33" s="111" t="s">
        <v>366</v>
      </c>
      <c r="B33" s="92" t="s">
        <v>386</v>
      </c>
      <c r="C33" s="108">
        <f>+'Unallocated Detail'!E234</f>
        <v>0</v>
      </c>
      <c r="D33" s="108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10">
        <f t="shared" si="5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+'Unallocated Detail'!E235</f>
        <v>570623.31000000006</v>
      </c>
      <c r="D34" s="108">
        <f>+'Unallocated Detail'!F235</f>
        <v>291475.71999999997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10">
        <f t="shared" si="5"/>
        <v>862099.03</v>
      </c>
    </row>
    <row r="35" spans="1:10" ht="15.9" customHeight="1" x14ac:dyDescent="0.25">
      <c r="A35" s="111" t="s">
        <v>366</v>
      </c>
      <c r="B35" s="92" t="s">
        <v>388</v>
      </c>
      <c r="C35" s="108">
        <f>+'Unallocated Detail'!E236</f>
        <v>941854.63</v>
      </c>
      <c r="D35" s="108">
        <f>+'Unallocated Detail'!F236</f>
        <v>481101.45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10">
        <f t="shared" si="5"/>
        <v>1422956.08</v>
      </c>
    </row>
    <row r="36" spans="1:10" ht="15.9" customHeight="1" x14ac:dyDescent="0.25">
      <c r="A36" s="111"/>
      <c r="B36" s="92" t="s">
        <v>389</v>
      </c>
      <c r="C36" s="108">
        <f>+'Unallocated Detail'!E237</f>
        <v>0</v>
      </c>
      <c r="D36" s="108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10">
        <f t="shared" si="5"/>
        <v>0</v>
      </c>
    </row>
    <row r="37" spans="1:10" ht="15.9" customHeight="1" x14ac:dyDescent="0.25">
      <c r="A37" s="111"/>
      <c r="B37" s="92" t="s">
        <v>390</v>
      </c>
      <c r="C37" s="97">
        <f>+'Unallocated Detail'!E238</f>
        <v>1438211.26</v>
      </c>
      <c r="D37" s="97">
        <f>+'Unallocated Detail'!F238</f>
        <v>734641.74</v>
      </c>
      <c r="E37" s="106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2172853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8365236.3999999994</v>
      </c>
      <c r="D38" s="108">
        <f>SUM(D25:D37)</f>
        <v>4373462.29</v>
      </c>
      <c r="E38" s="96"/>
      <c r="F38" s="99"/>
      <c r="G38" s="100"/>
      <c r="H38" s="110">
        <f>SUM(H25:H37)</f>
        <v>12738698.689999999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+'Unallocated Detail'!E244</f>
        <v>1606135.74</v>
      </c>
      <c r="D40" s="108">
        <f>+'Unallocated Detail'!F244</f>
        <v>820417.73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>C40+D40</f>
        <v>2426553.4699999997</v>
      </c>
    </row>
    <row r="41" spans="1:10" ht="15.9" customHeight="1" x14ac:dyDescent="0.25">
      <c r="A41" s="111"/>
      <c r="B41" s="102" t="s">
        <v>393</v>
      </c>
      <c r="C41" s="97">
        <f>+'Unallocated Detail'!E245</f>
        <v>2787.64</v>
      </c>
      <c r="D41" s="97">
        <f>+'Unallocated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>C41+D41</f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1608923.38</v>
      </c>
      <c r="D42" s="108">
        <f>SUM(D40:D41)</f>
        <v>821841.66</v>
      </c>
      <c r="E42" s="96"/>
      <c r="F42" s="100"/>
      <c r="G42" s="100"/>
      <c r="H42" s="110">
        <f>SUM(H40:H41)</f>
        <v>2430765.0399999996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+'Unallocated Detail'!E248</f>
        <v>5360063.66</v>
      </c>
      <c r="D44" s="108">
        <f>+'Unallocated Detail'!F248</f>
        <v>2737932.51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>C44+D44</f>
        <v>8097996.1699999999</v>
      </c>
    </row>
    <row r="45" spans="1:10" ht="15.9" customHeight="1" x14ac:dyDescent="0.25">
      <c r="A45" s="111"/>
      <c r="B45" s="92" t="s">
        <v>395</v>
      </c>
      <c r="C45" s="108">
        <f>+'Unallocated Detail'!E249</f>
        <v>0</v>
      </c>
      <c r="D45" s="108">
        <f>+'Unallocated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>C45+D45</f>
        <v>0</v>
      </c>
    </row>
    <row r="46" spans="1:10" ht="15.9" customHeight="1" x14ac:dyDescent="0.25">
      <c r="A46" s="111"/>
      <c r="B46" s="102" t="s">
        <v>396</v>
      </c>
      <c r="C46" s="97">
        <f>+'Unallocated Detail'!E250</f>
        <v>1111.47</v>
      </c>
      <c r="D46" s="97">
        <f>+'Unallocated Detail'!F250</f>
        <v>567.74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>C46+D46</f>
        <v>1679.21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5361175.13</v>
      </c>
      <c r="D47" s="108">
        <f>SUM(D44:D46)</f>
        <v>2738500.25</v>
      </c>
      <c r="E47" s="96"/>
      <c r="F47" s="100"/>
      <c r="G47" s="100"/>
      <c r="H47" s="103">
        <f>SUM(H44:H46)</f>
        <v>8099675.3799999999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+'Unallocated Detail'!E270</f>
        <v>444261.74</v>
      </c>
      <c r="D49" s="97">
        <f>+'Unallocated Detail'!F270</f>
        <v>243908.13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C49+D49</f>
        <v>688169.87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444261.74</v>
      </c>
      <c r="D50" s="108">
        <f>D49</f>
        <v>243908.13</v>
      </c>
      <c r="E50" s="96"/>
      <c r="F50" s="100"/>
      <c r="G50" s="100"/>
      <c r="H50" s="103">
        <f>SUM(H49)</f>
        <v>688169.87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+'Unallocated Detail'!E278</f>
        <v>0</v>
      </c>
      <c r="D57" s="108">
        <f>+'Unallocated Detail'!F278</f>
        <v>0</v>
      </c>
      <c r="E57" s="96">
        <v>4</v>
      </c>
      <c r="F57" s="94">
        <f t="shared" ref="F57:F58" si="6">VLOOKUP($E57,$B$64:$G$69,5,FALSE)</f>
        <v>0.66190000000000004</v>
      </c>
      <c r="G57" s="94">
        <f t="shared" ref="G57:G58" si="7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v>0</v>
      </c>
      <c r="D58" s="97">
        <v>0</v>
      </c>
      <c r="E58" s="112">
        <v>4</v>
      </c>
      <c r="F58" s="98">
        <f t="shared" si="6"/>
        <v>0.66190000000000004</v>
      </c>
      <c r="G58" s="98">
        <f t="shared" si="7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17978289.919999998</v>
      </c>
      <c r="D61" s="117">
        <f>D59+D54+D50+D47+D42+D38+D23+D14</f>
        <v>9752709.6899999995</v>
      </c>
      <c r="E61" s="118"/>
      <c r="F61" s="118"/>
      <c r="G61" s="119"/>
      <c r="H61" s="117">
        <f>H59+H54+H50+H47+H42+H38+H23+H14</f>
        <v>27730999.609999996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8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8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8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8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FB1D64-84E8-4EBF-8D6F-B5E8CEC673DE}"/>
</file>

<file path=customXml/itemProps2.xml><?xml version="1.0" encoding="utf-8"?>
<ds:datastoreItem xmlns:ds="http://schemas.openxmlformats.org/officeDocument/2006/customXml" ds:itemID="{9A8BB4B2-3296-43BF-A7C1-FD1DEB85E109}"/>
</file>

<file path=customXml/itemProps3.xml><?xml version="1.0" encoding="utf-8"?>
<ds:datastoreItem xmlns:ds="http://schemas.openxmlformats.org/officeDocument/2006/customXml" ds:itemID="{5EA0DDBC-3D89-4B2F-BC46-F18EBC3AACB0}"/>
</file>

<file path=customXml/itemProps4.xml><?xml version="1.0" encoding="utf-8"?>
<ds:datastoreItem xmlns:ds="http://schemas.openxmlformats.org/officeDocument/2006/customXml" ds:itemID="{760ABB1A-8E36-47C8-83D6-25F75885B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2019-03-08T01:35:14Z</cp:lastPrinted>
  <dcterms:created xsi:type="dcterms:W3CDTF">2017-10-30T16:51:04Z</dcterms:created>
  <dcterms:modified xsi:type="dcterms:W3CDTF">2019-05-07T22:49:27Z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MAR 19MTD.xlsx</vt:lpwstr>
  </property>
  <property fmtid="{D5CDD505-2E9C-101B-9397-08002B2CF9AE}" pid="3" name="ContentTypeId">
    <vt:lpwstr>0x0101006E56B4D1795A2E4DB2F0B01679ED314A00E51704491A032845906ECB97D5F6B145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