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6.xml" ContentType="application/vnd.openxmlformats-officedocument.spreadsheetml.comments+xml"/>
  <Override PartName="/xl/comments12.xml" ContentType="application/vnd.openxmlformats-officedocument.spreadsheetml.comments+xml"/>
  <Override PartName="/xl/customProperty1.bin" ContentType="application/vnd.openxmlformats-officedocument.spreadsheetml.customProperty"/>
  <Override PartName="/xl/comments11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0100" windowHeight="9156" tabRatio="877"/>
  </bookViews>
  <sheets>
    <sheet name="3.11E" sheetId="1" r:id="rId1"/>
    <sheet name="3.11G" sheetId="2" r:id="rId2"/>
    <sheet name="Ord 43100673 Int-Cust Dep 2018" sheetId="32" r:id="rId3"/>
    <sheet name="E&amp;G Split" sheetId="3" r:id="rId4"/>
    <sheet name="2018 PO " sheetId="33" r:id="rId5"/>
    <sheet name="Jan. 18" sheetId="20" r:id="rId6"/>
    <sheet name="Feb. 18" sheetId="21" r:id="rId7"/>
    <sheet name="Mar. 18" sheetId="22" r:id="rId8"/>
    <sheet name="Apr.18" sheetId="23" r:id="rId9"/>
    <sheet name="May.18" sheetId="24" r:id="rId10"/>
    <sheet name="Jun.18" sheetId="25" r:id="rId11"/>
    <sheet name="Jul.18" sheetId="26" r:id="rId12"/>
    <sheet name="Aug.18" sheetId="27" r:id="rId13"/>
    <sheet name="Sept.18" sheetId="28" r:id="rId14"/>
    <sheet name="Oct.18" sheetId="29" r:id="rId15"/>
    <sheet name="Nov.18" sheetId="30" r:id="rId16"/>
    <sheet name="Dec.18" sheetId="31" r:id="rId17"/>
  </sheets>
  <calcPr calcId="145621"/>
</workbook>
</file>

<file path=xl/calcChain.xml><?xml version="1.0" encoding="utf-8"?>
<calcChain xmlns="http://schemas.openxmlformats.org/spreadsheetml/2006/main">
  <c r="D12" i="2" l="1"/>
  <c r="D11" i="1"/>
  <c r="E26" i="32" l="1"/>
  <c r="E25" i="32"/>
  <c r="E24" i="32"/>
  <c r="E22" i="32"/>
  <c r="E20" i="32"/>
  <c r="E19" i="32"/>
  <c r="D20" i="32"/>
  <c r="D19" i="32"/>
  <c r="C14" i="3"/>
  <c r="C13" i="3"/>
  <c r="C12" i="3"/>
  <c r="C11" i="3"/>
  <c r="C10" i="3"/>
  <c r="C9" i="3"/>
  <c r="C8" i="3"/>
  <c r="C7" i="3"/>
  <c r="C6" i="3"/>
  <c r="C5" i="3"/>
  <c r="C4" i="3"/>
  <c r="C3" i="3"/>
  <c r="B14" i="3"/>
  <c r="B13" i="3"/>
  <c r="B12" i="3"/>
  <c r="G136" i="33"/>
  <c r="B11" i="3"/>
  <c r="B10" i="3"/>
  <c r="B9" i="3"/>
  <c r="B8" i="3"/>
  <c r="B7" i="3"/>
  <c r="B6" i="3"/>
  <c r="B5" i="3"/>
  <c r="B4" i="3"/>
  <c r="B3" i="3"/>
  <c r="D202" i="33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10" i="20"/>
  <c r="D8" i="33"/>
  <c r="D7" i="33"/>
  <c r="D6" i="33"/>
  <c r="D5" i="33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E200" i="33"/>
  <c r="F200" i="33" s="1"/>
  <c r="H191" i="33" s="1"/>
  <c r="F137" i="33"/>
  <c r="H137" i="33" s="1"/>
  <c r="F5" i="33"/>
  <c r="G5" i="33" s="1"/>
  <c r="E13" i="33"/>
  <c r="F13" i="33" s="1"/>
  <c r="E6" i="33"/>
  <c r="F6" i="33" s="1"/>
  <c r="E61" i="33"/>
  <c r="F61" i="33" s="1"/>
  <c r="H54" i="33" s="1"/>
  <c r="E30" i="33"/>
  <c r="F30" i="33" s="1"/>
  <c r="H22" i="33" s="1"/>
  <c r="E93" i="33"/>
  <c r="F93" i="33" s="1"/>
  <c r="H86" i="33" s="1"/>
  <c r="E164" i="33"/>
  <c r="F164" i="33" s="1"/>
  <c r="H155" i="33" s="1"/>
  <c r="E29" i="33"/>
  <c r="F29" i="33" s="1"/>
  <c r="G21" i="33" s="1"/>
  <c r="E37" i="33"/>
  <c r="F37" i="33" s="1"/>
  <c r="G37" i="33" s="1"/>
  <c r="E38" i="33"/>
  <c r="F38" i="33" s="1"/>
  <c r="H38" i="33" s="1"/>
  <c r="E60" i="33"/>
  <c r="F60" i="33" s="1"/>
  <c r="G53" i="33" s="1"/>
  <c r="E69" i="33"/>
  <c r="F69" i="33" s="1"/>
  <c r="G69" i="33" s="1"/>
  <c r="E70" i="33"/>
  <c r="F70" i="33" s="1"/>
  <c r="H70" i="33" s="1"/>
  <c r="E92" i="33"/>
  <c r="F92" i="33" s="1"/>
  <c r="G85" i="33" s="1"/>
  <c r="E100" i="33"/>
  <c r="F100" i="33" s="1"/>
  <c r="G100" i="33" s="1"/>
  <c r="E101" i="33"/>
  <c r="F101" i="33" s="1"/>
  <c r="H101" i="33" s="1"/>
  <c r="E127" i="33"/>
  <c r="F127" i="33" s="1"/>
  <c r="G118" i="33" s="1"/>
  <c r="E136" i="33"/>
  <c r="F136" i="33" s="1"/>
  <c r="E137" i="33"/>
  <c r="E163" i="33"/>
  <c r="F163" i="33" s="1"/>
  <c r="G154" i="33" s="1"/>
  <c r="E171" i="33"/>
  <c r="F171" i="33" s="1"/>
  <c r="G171" i="33" s="1"/>
  <c r="E172" i="33"/>
  <c r="F172" i="33" s="1"/>
  <c r="H172" i="33" s="1"/>
  <c r="E199" i="33"/>
  <c r="F199" i="33" s="1"/>
  <c r="G190" i="33" s="1"/>
  <c r="H3" i="33" l="1"/>
  <c r="H6" i="33"/>
  <c r="G2" i="33"/>
  <c r="G3" i="33"/>
  <c r="I3" i="33" l="1"/>
  <c r="D19" i="31"/>
  <c r="E16" i="31"/>
  <c r="E17" i="31" s="1"/>
  <c r="J15" i="31"/>
  <c r="E15" i="31"/>
  <c r="D10" i="31"/>
  <c r="E8" i="31"/>
  <c r="E7" i="31"/>
  <c r="E6" i="31"/>
  <c r="E21" i="31" s="1"/>
  <c r="D19" i="30"/>
  <c r="E17" i="30"/>
  <c r="E16" i="30"/>
  <c r="J15" i="30"/>
  <c r="E15" i="30"/>
  <c r="D10" i="30"/>
  <c r="E7" i="30"/>
  <c r="E22" i="30" s="1"/>
  <c r="E6" i="30"/>
  <c r="E21" i="30" s="1"/>
  <c r="E23" i="30" s="1"/>
  <c r="E25" i="30" s="1"/>
  <c r="D19" i="29"/>
  <c r="E16" i="29"/>
  <c r="J15" i="29"/>
  <c r="E15" i="29"/>
  <c r="E17" i="29" s="1"/>
  <c r="D10" i="29"/>
  <c r="E7" i="29"/>
  <c r="E22" i="29" s="1"/>
  <c r="E6" i="29"/>
  <c r="E8" i="29" s="1"/>
  <c r="E21" i="28"/>
  <c r="D19" i="28"/>
  <c r="E16" i="28"/>
  <c r="J15" i="28"/>
  <c r="E15" i="28"/>
  <c r="E17" i="28" s="1"/>
  <c r="D10" i="28"/>
  <c r="E7" i="28"/>
  <c r="E8" i="28" s="1"/>
  <c r="E6" i="28"/>
  <c r="D19" i="27"/>
  <c r="E16" i="27"/>
  <c r="E22" i="27" s="1"/>
  <c r="J15" i="27"/>
  <c r="E15" i="27"/>
  <c r="D10" i="27"/>
  <c r="E8" i="27"/>
  <c r="E7" i="27"/>
  <c r="E6" i="27"/>
  <c r="E21" i="27" s="1"/>
  <c r="E23" i="27" s="1"/>
  <c r="E25" i="27" s="1"/>
  <c r="E20" i="26"/>
  <c r="E21" i="26" s="1"/>
  <c r="D19" i="26"/>
  <c r="E16" i="26"/>
  <c r="J15" i="26"/>
  <c r="E15" i="26"/>
  <c r="E17" i="26" s="1"/>
  <c r="E11" i="26"/>
  <c r="E12" i="26" s="1"/>
  <c r="D10" i="26"/>
  <c r="E7" i="26"/>
  <c r="E23" i="26" s="1"/>
  <c r="E6" i="26"/>
  <c r="E22" i="26" s="1"/>
  <c r="E24" i="26" s="1"/>
  <c r="E26" i="26" s="1"/>
  <c r="D19" i="25"/>
  <c r="E16" i="25"/>
  <c r="J15" i="25"/>
  <c r="E15" i="25"/>
  <c r="E17" i="25" s="1"/>
  <c r="D10" i="25"/>
  <c r="E7" i="25"/>
  <c r="E22" i="25" s="1"/>
  <c r="E6" i="25"/>
  <c r="E8" i="25" s="1"/>
  <c r="E21" i="24"/>
  <c r="D19" i="24"/>
  <c r="E16" i="24"/>
  <c r="J15" i="24"/>
  <c r="E15" i="24"/>
  <c r="E17" i="24" s="1"/>
  <c r="D10" i="24"/>
  <c r="E7" i="24"/>
  <c r="E8" i="24" s="1"/>
  <c r="E6" i="24"/>
  <c r="E21" i="23"/>
  <c r="D19" i="23"/>
  <c r="E16" i="23"/>
  <c r="E17" i="23" s="1"/>
  <c r="J15" i="23"/>
  <c r="E15" i="23"/>
  <c r="D10" i="23"/>
  <c r="E7" i="23"/>
  <c r="E22" i="23" s="1"/>
  <c r="E6" i="23"/>
  <c r="E6" i="22"/>
  <c r="E8" i="22" s="1"/>
  <c r="E7" i="22"/>
  <c r="E22" i="22" s="1"/>
  <c r="D10" i="22"/>
  <c r="E15" i="22"/>
  <c r="J15" i="22"/>
  <c r="E16" i="22"/>
  <c r="E17" i="22"/>
  <c r="D19" i="22"/>
  <c r="E21" i="22"/>
  <c r="E6" i="21"/>
  <c r="E8" i="21" s="1"/>
  <c r="E7" i="21"/>
  <c r="D10" i="21"/>
  <c r="E15" i="21"/>
  <c r="J15" i="21"/>
  <c r="E16" i="21"/>
  <c r="D19" i="21"/>
  <c r="E6" i="20"/>
  <c r="E7" i="20"/>
  <c r="E8" i="20"/>
  <c r="E15" i="20"/>
  <c r="J15" i="20"/>
  <c r="E16" i="20"/>
  <c r="E17" i="20"/>
  <c r="D19" i="20"/>
  <c r="E21" i="20"/>
  <c r="E22" i="20"/>
  <c r="E23" i="20"/>
  <c r="E25" i="20" s="1"/>
  <c r="E22" i="31" l="1"/>
  <c r="E23" i="31" s="1"/>
  <c r="E25" i="31" s="1"/>
  <c r="E22" i="24"/>
  <c r="E23" i="24" s="1"/>
  <c r="E25" i="24" s="1"/>
  <c r="E17" i="27"/>
  <c r="E22" i="28"/>
  <c r="E23" i="28" s="1"/>
  <c r="E25" i="28" s="1"/>
  <c r="E21" i="29"/>
  <c r="E23" i="29" s="1"/>
  <c r="E25" i="29" s="1"/>
  <c r="E8" i="26"/>
  <c r="E8" i="30"/>
  <c r="E21" i="25"/>
  <c r="E23" i="25" s="1"/>
  <c r="E25" i="25" s="1"/>
  <c r="E23" i="23"/>
  <c r="E25" i="23" s="1"/>
  <c r="E8" i="23"/>
  <c r="E23" i="22"/>
  <c r="E25" i="22" s="1"/>
  <c r="E21" i="21"/>
  <c r="E23" i="21" s="1"/>
  <c r="E25" i="21" s="1"/>
  <c r="E17" i="21"/>
  <c r="E22" i="2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/>
  <c r="H11" i="3" s="1"/>
  <c r="D14" i="3" l="1"/>
  <c r="G14" i="3" s="1"/>
  <c r="D13" i="3"/>
  <c r="G13" i="3" s="1"/>
  <c r="G12" i="3"/>
  <c r="H12" i="3" s="1"/>
  <c r="G10" i="3"/>
  <c r="F10" i="3"/>
  <c r="H10" i="3" s="1"/>
  <c r="G9" i="3"/>
  <c r="H9" i="3" s="1"/>
  <c r="D8" i="3"/>
  <c r="F8" i="3" s="1"/>
  <c r="D7" i="3"/>
  <c r="D5" i="3"/>
  <c r="G5" i="3" s="1"/>
  <c r="F14" i="3"/>
  <c r="F6" i="3"/>
  <c r="H6" i="3" s="1"/>
  <c r="H14" i="3" l="1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E21" i="32" l="1"/>
  <c r="H7" i="3"/>
  <c r="F16" i="3"/>
  <c r="G16" i="3"/>
  <c r="F3" i="3"/>
  <c r="G3" i="3"/>
  <c r="D14" i="2" l="1"/>
  <c r="D13" i="1"/>
  <c r="H3" i="3"/>
  <c r="H16" i="3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<sst xmlns="http://schemas.openxmlformats.org/spreadsheetml/2006/main" count="1112" uniqueCount="90">
  <si>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</si>
  <si>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</si>
  <si>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</si>
  <si>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</si>
  <si>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</si>
  <si>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</si>
  <si>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</si>
  <si>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</si>
  <si>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</si>
  <si>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</si>
  <si>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</si>
  <si>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</si>
  <si>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</si>
  <si>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</si>
  <si>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</si>
  <si>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</si>
  <si>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</si>
  <si>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</si>
  <si>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</si>
  <si>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</si>
  <si>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</si>
  <si>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</si>
  <si>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</si>
  <si>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</si>
  <si>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</si>
  <si>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</si>
  <si>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</si>
  <si>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</si>
  <si>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</si>
  <si>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</si>
  <si>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</si>
  <si>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</si>
  <si>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</si>
  <si>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</si>
  <si>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Order</t>
  </si>
  <si>
    <t>Name</t>
  </si>
  <si>
    <t>Document Header Text</t>
  </si>
  <si>
    <t>Cost element name</t>
  </si>
  <si>
    <t>Aux. acct assignment_1</t>
  </si>
  <si>
    <t>Val.in rep.cur.</t>
  </si>
  <si>
    <t>CTR 1110</t>
  </si>
  <si>
    <t>43100673</t>
  </si>
  <si>
    <t>63400500</t>
  </si>
  <si>
    <t>Common Eletric</t>
  </si>
  <si>
    <t>Common Gas</t>
  </si>
  <si>
    <t xml:space="preserve">     Total</t>
  </si>
  <si>
    <t>check</t>
  </si>
  <si>
    <t>Order                     43100673     1110 - Other Interest - Custom</t>
  </si>
  <si>
    <t xml:space="preserve">Report currency           USD          US Dollar </t>
  </si>
  <si>
    <t>Cost Element</t>
  </si>
  <si>
    <t>Offsetting acct no.</t>
  </si>
  <si>
    <t>Posting Date</t>
  </si>
  <si>
    <t>23701173</t>
  </si>
  <si>
    <t>Accr Interest on Cust Dep</t>
  </si>
  <si>
    <t>Prior Obligation AR</t>
  </si>
  <si>
    <t>a</t>
  </si>
  <si>
    <t>E</t>
  </si>
  <si>
    <t>G</t>
  </si>
  <si>
    <t>b</t>
  </si>
  <si>
    <t>For The Twelve Months Ended December 31, 2018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</si>
  <si>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</si>
  <si>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</si>
  <si>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Layout                    /KOB1        Line Item Layout                          Active</t>
  </si>
  <si>
    <t>Accr Interest on Cust Dep 04/2018</t>
  </si>
  <si>
    <t>Interest Expense</t>
  </si>
  <si>
    <t>Accr Interest on Cust Dep 05/2018</t>
  </si>
  <si>
    <t>Accr Int on Cust Deposits</t>
  </si>
  <si>
    <t>Accr Interest on Cust Dep 07/2018</t>
  </si>
  <si>
    <t>Accr Int on Customer Dep 8/2018</t>
  </si>
  <si>
    <t>Accr Int on Customer Dep</t>
  </si>
  <si>
    <t>Accr Int on Customer Dep 9/2018</t>
  </si>
  <si>
    <t>Accr Inst on Customer Dep</t>
  </si>
  <si>
    <t>Accrue Int on Customer Dep 10/2018</t>
  </si>
  <si>
    <t>Accrue Int on Customer Dep 11/2018</t>
  </si>
  <si>
    <t>Accr Int on Customer Dep 12/2018</t>
  </si>
  <si>
    <t>Prior Obligation AR January 2018</t>
  </si>
  <si>
    <t>12 ME 12/31/2018</t>
  </si>
  <si>
    <t>Prior Obligation AR February 2018</t>
  </si>
  <si>
    <t>Prior Obligation AR March 2018</t>
  </si>
  <si>
    <t>Prior Obligation AR April 2018</t>
  </si>
  <si>
    <t>Prior Obligation AR May 2018</t>
  </si>
  <si>
    <t>Prior Obligation AR June 2018</t>
  </si>
  <si>
    <t>Prior Obligation AR July 2018</t>
  </si>
  <si>
    <t>Prior Obligation AR August 2018</t>
  </si>
  <si>
    <t>Prior Obligation AR September 2018</t>
  </si>
  <si>
    <t>Prior Obligation AR October 18</t>
  </si>
  <si>
    <t>Prior Obligation AR November 18</t>
  </si>
  <si>
    <t>Prior Obligation AR December 18</t>
  </si>
  <si>
    <t>Reference  3.11</t>
  </si>
  <si>
    <t>SAP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</si>
</sst>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00"/>
      <name val="Courier"/>
      <family val="3"/>
    </font>
  </fonts>
  <fills count="2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" fillId="0" borderId="3" applyNumberFormat="0" applyAlignment="0" applyProtection="0">
      <alignment horizontal="right" vertical="center" indent="1"/>
    </xf>
    <xf numFmtId="0" fontId="9" fillId="2" borderId="4" applyNumberFormat="0" applyAlignment="0" applyProtection="0">
      <alignment horizontal="left" vertical="center" indent="1"/>
    </xf>
    <xf numFmtId="165" fontId="8" fillId="2" borderId="5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5" applyNumberFormat="0" applyFont="0" applyFill="0" applyAlignment="0" applyProtection="0"/>
    <xf numFmtId="165" fontId="9" fillId="3" borderId="6" applyNumberFormat="0" applyAlignment="0" applyProtection="0">
      <alignment horizontal="right" vertical="center" indent="1"/>
    </xf>
    <xf numFmtId="165" fontId="8" fillId="4" borderId="4" applyNumberFormat="0" applyAlignment="0" applyProtection="0">
      <alignment horizontal="left" vertical="center" indent="1"/>
    </xf>
    <xf numFmtId="0" fontId="8" fillId="4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165" fontId="12" fillId="5" borderId="8" applyNumberFormat="0" applyBorder="0" applyAlignment="0" applyProtection="0">
      <alignment horizontal="right" vertical="center" indent="1"/>
    </xf>
    <xf numFmtId="165" fontId="12" fillId="6" borderId="8" applyNumberFormat="0" applyBorder="0" applyAlignment="0" applyProtection="0">
      <alignment horizontal="right" vertical="center" indent="1"/>
    </xf>
    <xf numFmtId="165" fontId="12" fillId="7" borderId="8" applyNumberFormat="0" applyBorder="0" applyAlignment="0" applyProtection="0">
      <alignment horizontal="right" vertical="center" indent="1"/>
    </xf>
    <xf numFmtId="165" fontId="13" fillId="8" borderId="8" applyNumberFormat="0" applyBorder="0" applyAlignment="0" applyProtection="0">
      <alignment horizontal="right" vertical="center" indent="1"/>
    </xf>
    <xf numFmtId="165" fontId="13" fillId="9" borderId="8" applyNumberFormat="0" applyBorder="0" applyAlignment="0" applyProtection="0">
      <alignment horizontal="right" vertical="center" indent="1"/>
    </xf>
    <xf numFmtId="165" fontId="13" fillId="10" borderId="8" applyNumberFormat="0" applyBorder="0" applyAlignment="0" applyProtection="0">
      <alignment horizontal="right" vertical="center" indent="1"/>
    </xf>
    <xf numFmtId="165" fontId="14" fillId="11" borderId="8" applyNumberFormat="0" applyBorder="0" applyAlignment="0" applyProtection="0">
      <alignment horizontal="right" vertical="center" indent="1"/>
    </xf>
    <xf numFmtId="165" fontId="14" fillId="12" borderId="8" applyNumberFormat="0" applyBorder="0" applyAlignment="0" applyProtection="0">
      <alignment horizontal="right" vertical="center" indent="1"/>
    </xf>
    <xf numFmtId="165" fontId="14" fillId="13" borderId="8" applyNumberFormat="0" applyBorder="0" applyAlignment="0" applyProtection="0">
      <alignment horizontal="right" vertical="center" indent="1"/>
    </xf>
    <xf numFmtId="0" fontId="8" fillId="2" borderId="6" applyNumberFormat="0" applyAlignment="0" applyProtection="0">
      <alignment horizontal="left" vertical="center" indent="1"/>
    </xf>
    <xf numFmtId="0" fontId="8" fillId="14" borderId="4" applyNumberFormat="0" applyAlignment="0" applyProtection="0">
      <alignment horizontal="left" vertical="center" indent="1"/>
    </xf>
    <xf numFmtId="0" fontId="8" fillId="15" borderId="4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19" borderId="6" applyNumberFormat="0" applyAlignment="0" applyProtection="0">
      <alignment horizontal="left" vertical="center" indent="1"/>
    </xf>
    <xf numFmtId="165" fontId="8" fillId="20" borderId="3" applyNumberFormat="0" applyBorder="0" applyAlignment="0" applyProtection="0">
      <alignment horizontal="right" vertical="center" indent="1"/>
    </xf>
    <xf numFmtId="165" fontId="9" fillId="20" borderId="6" applyNumberFormat="0" applyAlignment="0" applyProtection="0">
      <alignment horizontal="right" vertical="center" indent="1"/>
    </xf>
    <xf numFmtId="0" fontId="9" fillId="21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165" fontId="9" fillId="3" borderId="6" applyNumberFormat="0" applyAlignment="0" applyProtection="0">
      <alignment horizontal="right" vertical="center" indent="1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7" fillId="0" borderId="0" xfId="6" applyFont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9" fontId="0" fillId="0" borderId="0" xfId="2" applyFont="1"/>
    <xf numFmtId="0" fontId="2" fillId="0" borderId="0" xfId="3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5" fillId="0" borderId="1" xfId="3" applyFont="1" applyFill="1" applyBorder="1" applyAlignment="1"/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37" fontId="4" fillId="0" borderId="2" xfId="13" applyNumberFormat="1" applyFont="1" applyFill="1" applyBorder="1" applyAlignment="1"/>
    <xf numFmtId="0" fontId="2" fillId="0" borderId="0" xfId="3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5" fillId="0" borderId="1" xfId="3" applyFont="1" applyFill="1" applyBorder="1" applyAlignment="1"/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37" fontId="4" fillId="0" borderId="2" xfId="13" applyNumberFormat="1" applyFont="1" applyFill="1" applyBorder="1" applyAlignment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2" fillId="0" borderId="0" xfId="3"/>
    <xf numFmtId="0" fontId="3" fillId="0" borderId="0" xfId="7"/>
    <xf numFmtId="17" fontId="3" fillId="0" borderId="0" xfId="7" applyNumberFormat="1"/>
    <xf numFmtId="0" fontId="2" fillId="0" borderId="0" xfId="3"/>
    <xf numFmtId="164" fontId="2" fillId="0" borderId="0" xfId="13" applyNumberFormat="1" applyFont="1"/>
    <xf numFmtId="167" fontId="19" fillId="0" borderId="0" xfId="14" applyNumberFormat="1" applyFont="1" applyFill="1" applyBorder="1" applyAlignment="1"/>
    <xf numFmtId="0" fontId="19" fillId="0" borderId="0" xfId="16" quotePrefix="1" applyNumberFormat="1" applyFont="1" applyFill="1" applyBorder="1" applyAlignment="1">
      <alignment horizontal="right"/>
    </xf>
    <xf numFmtId="0" fontId="19" fillId="0" borderId="0" xfId="16" quotePrefix="1" applyNumberFormat="1" applyFont="1" applyFill="1" applyBorder="1" applyAlignment="1"/>
    <xf numFmtId="0" fontId="19" fillId="0" borderId="0" xfId="16" applyNumberFormat="1" applyFont="1" applyFill="1" applyBorder="1" applyAlignment="1">
      <alignment horizontal="center"/>
    </xf>
    <xf numFmtId="0" fontId="18" fillId="0" borderId="0" xfId="50" applyFont="1" applyFill="1"/>
    <xf numFmtId="43" fontId="19" fillId="0" borderId="0" xfId="51" applyFont="1" applyFill="1" applyBorder="1" applyAlignment="1"/>
    <xf numFmtId="43" fontId="18" fillId="0" borderId="0" xfId="51" applyFont="1" applyFill="1" applyBorder="1"/>
    <xf numFmtId="0" fontId="18" fillId="0" borderId="0" xfId="50" applyFont="1" applyFill="1" applyBorder="1" applyAlignment="1">
      <alignment horizontal="center"/>
    </xf>
    <xf numFmtId="43" fontId="19" fillId="0" borderId="0" xfId="51" quotePrefix="1" applyFont="1" applyFill="1" applyBorder="1" applyAlignment="1"/>
    <xf numFmtId="43" fontId="19" fillId="0" borderId="0" xfId="51" quotePrefix="1" applyFont="1" applyFill="1" applyBorder="1" applyAlignment="1">
      <alignment horizontal="right"/>
    </xf>
    <xf numFmtId="43" fontId="19" fillId="0" borderId="0" xfId="51" applyFont="1" applyFill="1" applyBorder="1" applyAlignment="1">
      <alignment horizontal="center"/>
    </xf>
    <xf numFmtId="43" fontId="18" fillId="0" borderId="0" xfId="50" applyNumberFormat="1" applyFont="1" applyFill="1" applyBorder="1"/>
    <xf numFmtId="167" fontId="19" fillId="0" borderId="44" xfId="14" applyNumberFormat="1" applyFont="1" applyFill="1" applyBorder="1" applyAlignment="1"/>
    <xf numFmtId="43" fontId="18" fillId="0" borderId="44" xfId="50" applyNumberFormat="1" applyFont="1" applyFill="1" applyBorder="1"/>
    <xf numFmtId="0" fontId="18" fillId="0" borderId="44" xfId="50" applyFont="1" applyFill="1" applyBorder="1" applyAlignment="1">
      <alignment horizontal="center"/>
    </xf>
    <xf numFmtId="0" fontId="18" fillId="0" borderId="44" xfId="50" applyFont="1" applyFill="1" applyBorder="1"/>
    <xf numFmtId="166" fontId="21" fillId="0" borderId="9" xfId="53" applyNumberFormat="1" applyFont="1" applyFill="1" applyBorder="1"/>
    <xf numFmtId="0" fontId="18" fillId="0" borderId="38" xfId="50" applyFont="1" applyFill="1" applyBorder="1"/>
    <xf numFmtId="0" fontId="20" fillId="0" borderId="40" xfId="15" quotePrefix="1" applyNumberFormat="1" applyFont="1" applyFill="1" applyBorder="1" applyAlignment="1"/>
    <xf numFmtId="0" fontId="20" fillId="0" borderId="12" xfId="15" applyNumberFormat="1" applyFont="1" applyFill="1" applyBorder="1" applyAlignment="1"/>
    <xf numFmtId="0" fontId="20" fillId="0" borderId="13" xfId="15" quotePrefix="1" applyNumberFormat="1" applyFont="1" applyFill="1" applyBorder="1" applyAlignment="1"/>
    <xf numFmtId="0" fontId="19" fillId="0" borderId="5" xfId="16" quotePrefix="1" applyNumberFormat="1" applyFont="1" applyFill="1" applyBorder="1" applyAlignment="1"/>
    <xf numFmtId="0" fontId="20" fillId="0" borderId="14" xfId="15" quotePrefix="1" applyNumberFormat="1" applyFont="1" applyFill="1" applyBorder="1" applyAlignment="1"/>
    <xf numFmtId="0" fontId="20" fillId="0" borderId="15" xfId="15" quotePrefix="1" applyNumberFormat="1" applyFont="1" applyFill="1" applyBorder="1" applyAlignment="1"/>
    <xf numFmtId="0" fontId="19" fillId="0" borderId="18" xfId="16" quotePrefix="1" applyNumberFormat="1" applyFont="1" applyFill="1" applyBorder="1" applyAlignment="1">
      <alignment horizontal="right"/>
    </xf>
    <xf numFmtId="0" fontId="8" fillId="0" borderId="37" xfId="16" quotePrefix="1" applyNumberFormat="1" applyFill="1" applyBorder="1" applyAlignment="1"/>
    <xf numFmtId="0" fontId="8" fillId="0" borderId="5" xfId="16" quotePrefix="1" applyNumberFormat="1" applyFill="1" applyBorder="1" applyAlignment="1"/>
    <xf numFmtId="43" fontId="2" fillId="0" borderId="0" xfId="13" applyFont="1" applyFill="1" applyBorder="1"/>
    <xf numFmtId="0" fontId="8" fillId="0" borderId="37" xfId="16" applyNumberFormat="1" applyFill="1" applyBorder="1" applyAlignment="1"/>
    <xf numFmtId="0" fontId="18" fillId="0" borderId="49" xfId="50" applyFont="1" applyFill="1" applyBorder="1"/>
    <xf numFmtId="167" fontId="18" fillId="0" borderId="0" xfId="50" applyNumberFormat="1" applyFont="1" applyFill="1" applyBorder="1"/>
    <xf numFmtId="0" fontId="19" fillId="0" borderId="5" xfId="16" quotePrefix="1" applyNumberFormat="1" applyFont="1" applyFill="1" applyBorder="1" applyAlignment="1">
      <alignment horizontal="right"/>
    </xf>
    <xf numFmtId="43" fontId="18" fillId="0" borderId="0" xfId="50" applyNumberFormat="1" applyFont="1" applyFill="1" applyBorder="1" applyAlignment="1">
      <alignment horizontal="center"/>
    </xf>
    <xf numFmtId="0" fontId="8" fillId="0" borderId="42" xfId="16" applyNumberFormat="1" applyFill="1" applyBorder="1" applyAlignment="1"/>
    <xf numFmtId="0" fontId="8" fillId="0" borderId="43" xfId="16" quotePrefix="1" applyNumberFormat="1" applyFill="1" applyBorder="1" applyAlignment="1"/>
    <xf numFmtId="43" fontId="2" fillId="0" borderId="44" xfId="13" applyFont="1" applyFill="1" applyBorder="1"/>
    <xf numFmtId="0" fontId="20" fillId="0" borderId="11" xfId="15" quotePrefix="1" applyNumberFormat="1" applyFont="1" applyFill="1" applyBorder="1" applyAlignment="1"/>
    <xf numFmtId="0" fontId="20" fillId="0" borderId="26" xfId="15" quotePrefix="1" applyNumberFormat="1" applyFont="1" applyFill="1" applyBorder="1" applyAlignment="1"/>
    <xf numFmtId="0" fontId="20" fillId="0" borderId="27" xfId="15" quotePrefix="1" applyNumberFormat="1" applyFont="1" applyFill="1" applyBorder="1" applyAlignment="1"/>
    <xf numFmtId="0" fontId="20" fillId="0" borderId="28" xfId="15" quotePrefix="1" applyNumberFormat="1" applyFont="1" applyFill="1" applyBorder="1" applyAlignment="1"/>
    <xf numFmtId="0" fontId="19" fillId="0" borderId="29" xfId="16" quotePrefix="1" applyNumberFormat="1" applyFont="1" applyFill="1" applyBorder="1" applyAlignment="1">
      <alignment horizontal="right"/>
    </xf>
    <xf numFmtId="0" fontId="18" fillId="0" borderId="30" xfId="50" applyFont="1" applyFill="1" applyBorder="1" applyAlignment="1">
      <alignment horizontal="center"/>
    </xf>
    <xf numFmtId="0" fontId="18" fillId="0" borderId="31" xfId="50" applyFont="1" applyFill="1" applyBorder="1" applyAlignment="1">
      <alignment horizontal="center"/>
    </xf>
    <xf numFmtId="0" fontId="19" fillId="0" borderId="32" xfId="16" quotePrefix="1" applyNumberFormat="1" applyFont="1" applyFill="1" applyBorder="1" applyAlignment="1"/>
    <xf numFmtId="0" fontId="19" fillId="0" borderId="33" xfId="16" quotePrefix="1" applyNumberFormat="1" applyFont="1" applyFill="1" applyBorder="1" applyAlignment="1"/>
    <xf numFmtId="0" fontId="18" fillId="0" borderId="36" xfId="50" applyFont="1" applyFill="1" applyBorder="1"/>
    <xf numFmtId="0" fontId="19" fillId="0" borderId="37" xfId="16" applyNumberFormat="1" applyFont="1" applyFill="1" applyBorder="1" applyAlignment="1"/>
    <xf numFmtId="0" fontId="19" fillId="0" borderId="21" xfId="16" quotePrefix="1" applyNumberFormat="1" applyFont="1" applyFill="1" applyBorder="1" applyAlignment="1"/>
    <xf numFmtId="0" fontId="20" fillId="0" borderId="20" xfId="15" quotePrefix="1" applyNumberFormat="1" applyFont="1" applyFill="1" applyBorder="1" applyAlignment="1"/>
    <xf numFmtId="0" fontId="20" fillId="0" borderId="22" xfId="15" quotePrefix="1" applyNumberFormat="1" applyFont="1" applyFill="1" applyBorder="1" applyAlignment="1"/>
    <xf numFmtId="0" fontId="2" fillId="0" borderId="49" xfId="3" quotePrefix="1" applyFill="1" applyBorder="1"/>
    <xf numFmtId="0" fontId="2" fillId="0" borderId="0" xfId="3" quotePrefix="1" applyFill="1" applyBorder="1"/>
    <xf numFmtId="43" fontId="2" fillId="0" borderId="0" xfId="3" applyNumberFormat="1" applyFill="1" applyBorder="1"/>
    <xf numFmtId="0" fontId="2" fillId="0" borderId="49" xfId="3" applyFill="1" applyBorder="1"/>
    <xf numFmtId="0" fontId="2" fillId="0" borderId="0" xfId="3" applyFill="1" applyBorder="1"/>
    <xf numFmtId="167" fontId="19" fillId="0" borderId="38" xfId="14" applyNumberFormat="1" applyFont="1" applyFill="1" applyBorder="1" applyAlignment="1"/>
    <xf numFmtId="0" fontId="19" fillId="0" borderId="38" xfId="16" quotePrefix="1" applyNumberFormat="1" applyFont="1" applyFill="1" applyBorder="1" applyAlignment="1"/>
    <xf numFmtId="0" fontId="19" fillId="0" borderId="38" xfId="16" quotePrefix="1" applyNumberFormat="1" applyFont="1" applyFill="1" applyBorder="1" applyAlignment="1">
      <alignment horizontal="right"/>
    </xf>
    <xf numFmtId="0" fontId="2" fillId="0" borderId="50" xfId="3" applyFill="1" applyBorder="1"/>
    <xf numFmtId="0" fontId="2" fillId="0" borderId="44" xfId="3" quotePrefix="1" applyFill="1" applyBorder="1"/>
    <xf numFmtId="0" fontId="2" fillId="0" borderId="44" xfId="3" applyFill="1" applyBorder="1"/>
    <xf numFmtId="0" fontId="18" fillId="0" borderId="35" xfId="50" applyFont="1" applyFill="1" applyBorder="1"/>
    <xf numFmtId="43" fontId="18" fillId="0" borderId="38" xfId="51" applyFont="1" applyFill="1" applyBorder="1"/>
    <xf numFmtId="0" fontId="9" fillId="0" borderId="12" xfId="15" applyNumberFormat="1" applyFill="1" applyBorder="1" applyAlignment="1"/>
    <xf numFmtId="0" fontId="9" fillId="0" borderId="13" xfId="15" quotePrefix="1" applyNumberFormat="1" applyFill="1" applyBorder="1" applyAlignment="1"/>
    <xf numFmtId="0" fontId="9" fillId="0" borderId="14" xfId="15" quotePrefix="1" applyNumberFormat="1" applyFill="1" applyBorder="1" applyAlignment="1"/>
    <xf numFmtId="0" fontId="9" fillId="0" borderId="15" xfId="15" quotePrefix="1" applyNumberFormat="1" applyFill="1" applyBorder="1" applyAlignment="1"/>
    <xf numFmtId="0" fontId="9" fillId="0" borderId="40" xfId="15" quotePrefix="1" applyNumberFormat="1" applyFill="1" applyBorder="1" applyAlignment="1"/>
    <xf numFmtId="0" fontId="3" fillId="0" borderId="0" xfId="7" applyFill="1" applyBorder="1"/>
    <xf numFmtId="0" fontId="9" fillId="0" borderId="41" xfId="15" quotePrefix="1" applyNumberFormat="1" applyFill="1" applyBorder="1" applyAlignment="1"/>
    <xf numFmtId="43" fontId="22" fillId="0" borderId="0" xfId="13" applyFont="1" applyFill="1" applyBorder="1" applyAlignment="1">
      <alignment horizontal="center"/>
    </xf>
    <xf numFmtId="0" fontId="3" fillId="0" borderId="49" xfId="7" applyFill="1" applyBorder="1"/>
    <xf numFmtId="0" fontId="18" fillId="0" borderId="50" xfId="50" applyFont="1" applyFill="1" applyBorder="1"/>
    <xf numFmtId="0" fontId="22" fillId="0" borderId="0" xfId="7" applyFont="1" applyFill="1" applyBorder="1"/>
    <xf numFmtId="0" fontId="21" fillId="0" borderId="51" xfId="52" applyFont="1" applyFill="1" applyBorder="1"/>
    <xf numFmtId="0" fontId="21" fillId="0" borderId="25" xfId="52" applyFont="1" applyFill="1" applyBorder="1"/>
    <xf numFmtId="0" fontId="21" fillId="0" borderId="23" xfId="52" applyFont="1" applyFill="1" applyBorder="1"/>
    <xf numFmtId="167" fontId="3" fillId="0" borderId="0" xfId="7" applyNumberFormat="1" applyFill="1" applyBorder="1"/>
    <xf numFmtId="0" fontId="9" fillId="0" borderId="12" xfId="15" quotePrefix="1" applyNumberFormat="1" applyFill="1" applyBorder="1" applyAlignment="1"/>
    <xf numFmtId="0" fontId="2" fillId="0" borderId="38" xfId="3" applyFill="1" applyBorder="1"/>
    <xf numFmtId="43" fontId="22" fillId="0" borderId="0" xfId="51" applyFont="1" applyFill="1" applyBorder="1" applyAlignment="1">
      <alignment horizontal="center"/>
    </xf>
    <xf numFmtId="0" fontId="22" fillId="0" borderId="0" xfId="51" applyNumberFormat="1" applyFont="1" applyFill="1" applyBorder="1" applyAlignment="1">
      <alignment horizontal="center"/>
    </xf>
    <xf numFmtId="0" fontId="22" fillId="0" borderId="44" xfId="51" applyNumberFormat="1" applyFont="1" applyFill="1" applyBorder="1" applyAlignment="1">
      <alignment horizontal="center"/>
    </xf>
    <xf numFmtId="43" fontId="2" fillId="0" borderId="0" xfId="51" applyFont="1" applyFill="1" applyBorder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18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8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8" fillId="0" borderId="0" xfId="50" applyFont="1" applyFill="1" applyBorder="1"/>
    <xf numFmtId="0" fontId="18" fillId="0" borderId="45" xfId="50" applyFont="1" applyFill="1" applyBorder="1"/>
    <xf numFmtId="0" fontId="21" fillId="0" borderId="39" xfId="53" applyFont="1" applyFill="1" applyBorder="1"/>
    <xf numFmtId="0" fontId="21" fillId="0" borderId="9" xfId="53" applyFont="1" applyFill="1" applyBorder="1"/>
    <xf numFmtId="0" fontId="20" fillId="0" borderId="41" xfId="15" quotePrefix="1" applyNumberFormat="1" applyFont="1" applyFill="1" applyBorder="1" applyAlignment="1"/>
    <xf numFmtId="0" fontId="18" fillId="0" borderId="24" xfId="50" applyFont="1" applyFill="1" applyBorder="1" applyAlignment="1">
      <alignment horizontal="center"/>
    </xf>
    <xf numFmtId="0" fontId="18" fillId="0" borderId="23" xfId="50" applyFont="1" applyFill="1" applyBorder="1" applyAlignment="1">
      <alignment horizontal="center"/>
    </xf>
    <xf numFmtId="43" fontId="18" fillId="0" borderId="38" xfId="50" applyNumberFormat="1" applyFont="1" applyFill="1" applyBorder="1"/>
    <xf numFmtId="0" fontId="21" fillId="0" borderId="10" xfId="54" applyFont="1" applyFill="1" applyBorder="1"/>
    <xf numFmtId="43" fontId="1" fillId="0" borderId="35" xfId="13" applyFont="1" applyFill="1" applyBorder="1"/>
    <xf numFmtId="43" fontId="18" fillId="0" borderId="35" xfId="50" applyNumberFormat="1" applyFont="1" applyFill="1" applyBorder="1"/>
    <xf numFmtId="43" fontId="1" fillId="0" borderId="0" xfId="13" applyFont="1" applyFill="1" applyBorder="1"/>
    <xf numFmtId="0" fontId="19" fillId="0" borderId="19" xfId="16" quotePrefix="1" applyNumberFormat="1" applyFont="1" applyFill="1" applyBorder="1" applyAlignment="1">
      <alignment horizontal="right"/>
    </xf>
    <xf numFmtId="43" fontId="22" fillId="0" borderId="0" xfId="13" applyFont="1" applyFill="1" applyBorder="1"/>
    <xf numFmtId="43" fontId="22" fillId="0" borderId="0" xfId="51" applyFont="1" applyFill="1" applyBorder="1"/>
    <xf numFmtId="0" fontId="22" fillId="0" borderId="0" xfId="3" applyFont="1" applyFill="1" applyBorder="1"/>
    <xf numFmtId="0" fontId="22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3" fillId="0" borderId="0" xfId="50" applyFont="1" applyFill="1"/>
    <xf numFmtId="0" fontId="24" fillId="0" borderId="0" xfId="3" applyFont="1" applyAlignment="1">
      <alignment vertical="top"/>
    </xf>
    <xf numFmtId="44" fontId="24" fillId="0" borderId="2" xfId="3" applyNumberFormat="1" applyFont="1" applyFill="1" applyBorder="1" applyAlignment="1">
      <alignment horizontal="right" vertical="top"/>
    </xf>
    <xf numFmtId="0" fontId="2" fillId="0" borderId="0" xfId="3" applyFont="1" applyAlignment="1">
      <alignment vertical="top"/>
    </xf>
    <xf numFmtId="10" fontId="2" fillId="0" borderId="0" xfId="3" applyNumberFormat="1" applyFont="1"/>
    <xf numFmtId="164" fontId="2" fillId="0" borderId="0" xfId="3" applyNumberFormat="1" applyFont="1"/>
    <xf numFmtId="10" fontId="2" fillId="0" borderId="2" xfId="3" applyNumberFormat="1" applyFont="1" applyBorder="1"/>
    <xf numFmtId="164" fontId="2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2" fillId="0" borderId="0" xfId="3" applyFont="1"/>
    <xf numFmtId="0" fontId="21" fillId="0" borderId="24" xfId="52" applyFont="1" applyFill="1" applyBorder="1"/>
    <xf numFmtId="0" fontId="2" fillId="0" borderId="0" xfId="3" applyFill="1"/>
    <xf numFmtId="43" fontId="18" fillId="0" borderId="0" xfId="50" applyNumberFormat="1" applyFont="1" applyFill="1"/>
    <xf numFmtId="0" fontId="0" fillId="0" borderId="0" xfId="0" applyFill="1"/>
    <xf numFmtId="0" fontId="21" fillId="0" borderId="9" xfId="53" applyFont="1" applyFill="1"/>
    <xf numFmtId="166" fontId="21" fillId="0" borderId="9" xfId="53" applyNumberFormat="1" applyFont="1" applyFill="1"/>
    <xf numFmtId="43" fontId="0" fillId="0" borderId="0" xfId="0" applyNumberFormat="1" applyFill="1"/>
    <xf numFmtId="0" fontId="21" fillId="0" borderId="46" xfId="52" applyFont="1" applyFill="1" applyBorder="1"/>
    <xf numFmtId="0" fontId="21" fillId="0" borderId="47" xfId="52" applyFont="1" applyFill="1" applyBorder="1"/>
    <xf numFmtId="0" fontId="21" fillId="0" borderId="48" xfId="52" applyFont="1" applyFill="1" applyBorder="1"/>
    <xf numFmtId="166" fontId="18" fillId="0" borderId="0" xfId="50" applyNumberFormat="1" applyFont="1" applyFill="1"/>
    <xf numFmtId="43" fontId="18" fillId="0" borderId="0" xfId="51" applyFont="1" applyFill="1"/>
    <xf numFmtId="167" fontId="18" fillId="0" borderId="0" xfId="50" applyNumberFormat="1" applyFont="1" applyFill="1"/>
    <xf numFmtId="0" fontId="3" fillId="0" borderId="35" xfId="7" applyFill="1" applyBorder="1"/>
    <xf numFmtId="0" fontId="22" fillId="0" borderId="35" xfId="7" applyFont="1" applyFill="1" applyBorder="1"/>
    <xf numFmtId="43" fontId="2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2" fillId="0" borderId="0" xfId="3" applyNumberFormat="1" applyFill="1"/>
    <xf numFmtId="0" fontId="2" fillId="0" borderId="35" xfId="3" applyFill="1" applyBorder="1"/>
    <xf numFmtId="0" fontId="2" fillId="0" borderId="36" xfId="3" applyFill="1" applyBorder="1"/>
    <xf numFmtId="43" fontId="2" fillId="0" borderId="44" xfId="51" applyFont="1" applyFill="1" applyBorder="1"/>
    <xf numFmtId="43" fontId="1" fillId="0" borderId="0" xfId="1" applyFont="1" applyFill="1"/>
    <xf numFmtId="0" fontId="5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9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8" fillId="2" borderId="0" xfId="16" quotePrefix="1" applyNumberFormat="1" applyBorder="1" applyAlignment="1"/>
    <xf numFmtId="0" fontId="8" fillId="2" borderId="0" xfId="16" applyNumberFormat="1" applyBorder="1" applyAlignment="1"/>
    <xf numFmtId="167" fontId="8" fillId="0" borderId="17" xfId="14" applyNumberFormat="1" applyBorder="1" applyAlignment="1"/>
    <xf numFmtId="0" fontId="8" fillId="2" borderId="5" xfId="16" quotePrefix="1" applyNumberFormat="1" applyBorder="1" applyAlignment="1"/>
    <xf numFmtId="0" fontId="8" fillId="2" borderId="5" xfId="16" applyNumberFormat="1" applyBorder="1" applyAlignment="1"/>
    <xf numFmtId="0" fontId="31" fillId="0" borderId="0" xfId="0" applyFont="1"/>
    <xf numFmtId="43" fontId="28" fillId="0" borderId="58" xfId="0" applyNumberFormat="1" applyFont="1" applyBorder="1"/>
    <xf numFmtId="167" fontId="8" fillId="0" borderId="16" xfId="14" applyNumberFormat="1" applyBorder="1" applyAlignment="1"/>
    <xf numFmtId="0" fontId="8" fillId="2" borderId="5" xfId="16" quotePrefix="1" applyNumberFormat="1" applyAlignment="1"/>
    <xf numFmtId="0" fontId="29" fillId="0" borderId="0" xfId="0" applyFont="1" applyAlignment="1">
      <alignment horizontal="left"/>
    </xf>
    <xf numFmtId="43" fontId="1" fillId="0" borderId="0" xfId="1" applyFont="1"/>
    <xf numFmtId="0" fontId="8" fillId="2" borderId="5" xfId="16" quotePrefix="1" applyNumberFormat="1" applyBorder="1" applyAlignment="1">
      <alignment horizontal="right"/>
    </xf>
    <xf numFmtId="0" fontId="9" fillId="2" borderId="15" xfId="15" quotePrefix="1" applyNumberFormat="1" applyBorder="1" applyAlignment="1"/>
    <xf numFmtId="0" fontId="9" fillId="2" borderId="14" xfId="15" quotePrefix="1" applyNumberFormat="1" applyBorder="1" applyAlignment="1"/>
    <xf numFmtId="0" fontId="9" fillId="2" borderId="57" xfId="15" quotePrefix="1" applyNumberFormat="1" applyBorder="1" applyAlignment="1"/>
    <xf numFmtId="0" fontId="9" fillId="2" borderId="13" xfId="15" quotePrefix="1" applyNumberFormat="1" applyBorder="1" applyAlignment="1"/>
    <xf numFmtId="0" fontId="9" fillId="2" borderId="12" xfId="15" quotePrefix="1" applyNumberFormat="1" applyBorder="1" applyAlignment="1"/>
    <xf numFmtId="0" fontId="9" fillId="2" borderId="11" xfId="15" quotePrefix="1" applyNumberFormat="1" applyBorder="1" applyAlignment="1"/>
    <xf numFmtId="0" fontId="17" fillId="0" borderId="10" xfId="54"/>
    <xf numFmtId="0" fontId="16" fillId="0" borderId="9" xfId="53"/>
    <xf numFmtId="167" fontId="28" fillId="0" borderId="2" xfId="0" applyNumberFormat="1" applyFont="1" applyBorder="1"/>
    <xf numFmtId="166" fontId="16" fillId="0" borderId="9" xfId="53" applyNumberFormat="1"/>
    <xf numFmtId="166" fontId="0" fillId="0" borderId="0" xfId="0" applyNumberFormat="1"/>
    <xf numFmtId="0" fontId="15" fillId="0" borderId="54" xfId="52" applyBorder="1"/>
    <xf numFmtId="0" fontId="15" fillId="0" borderId="0" xfId="52"/>
    <xf numFmtId="43" fontId="1" fillId="23" borderId="0" xfId="1" applyFont="1" applyFill="1"/>
    <xf numFmtId="10" fontId="1" fillId="0" borderId="0" xfId="2" applyNumberFormat="1" applyFont="1"/>
    <xf numFmtId="44" fontId="1" fillId="0" borderId="0" xfId="55" applyFont="1"/>
    <xf numFmtId="0" fontId="8" fillId="0" borderId="0" xfId="16" applyNumberFormat="1" applyFill="1" applyBorder="1" applyAlignment="1"/>
    <xf numFmtId="0" fontId="8" fillId="0" borderId="0" xfId="16" quotePrefix="1" applyNumberFormat="1" applyFill="1" applyBorder="1" applyAlignment="1"/>
    <xf numFmtId="0" fontId="32" fillId="0" borderId="0" xfId="3" applyFont="1" applyAlignment="1">
      <alignment vertical="top"/>
    </xf>
    <xf numFmtId="0" fontId="2" fillId="0" borderId="0" xfId="3" applyAlignment="1">
      <alignment vertical="top"/>
    </xf>
    <xf numFmtId="0" fontId="2" fillId="22" borderId="55" xfId="3" applyFill="1" applyBorder="1" applyAlignment="1">
      <alignment vertical="top"/>
    </xf>
    <xf numFmtId="0" fontId="2" fillId="22" borderId="55" xfId="3" applyFill="1" applyBorder="1" applyAlignment="1">
      <alignment vertical="top" wrapText="1"/>
    </xf>
    <xf numFmtId="14" fontId="2" fillId="0" borderId="0" xfId="3" applyNumberFormat="1" applyAlignment="1">
      <alignment horizontal="right" vertical="top"/>
    </xf>
    <xf numFmtId="4" fontId="2" fillId="0" borderId="0" xfId="3" applyNumberFormat="1" applyAlignment="1">
      <alignment horizontal="right" vertical="top"/>
    </xf>
    <xf numFmtId="0" fontId="2" fillId="0" borderId="56" xfId="3" applyFill="1" applyBorder="1" applyAlignment="1">
      <alignment vertical="top"/>
    </xf>
    <xf numFmtId="14" fontId="2" fillId="0" borderId="56" xfId="3" applyNumberFormat="1" applyFill="1" applyBorder="1" applyAlignment="1">
      <alignment horizontal="right" vertical="top"/>
    </xf>
    <xf numFmtId="43" fontId="8" fillId="0" borderId="34" xfId="14" applyNumberFormat="1" applyFill="1" applyBorder="1" applyAlignment="1"/>
    <xf numFmtId="43" fontId="8" fillId="0" borderId="16" xfId="14" applyNumberFormat="1" applyFill="1" applyBorder="1" applyAlignment="1"/>
    <xf numFmtId="43" fontId="8" fillId="0" borderId="17" xfId="14" applyNumberFormat="1" applyFill="1" applyBorder="1" applyAlignment="1"/>
  </cellXfs>
  <cellStyles count="56"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" xfId="55" builtinId="4"/>
    <cellStyle name="Currency 2" xfId="5"/>
    <cellStyle name="Heading 2" xfId="53" builtinId="17"/>
    <cellStyle name="Heading 3" xfId="54" builtinId="18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_Reviewer Checklist" xfId="6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c6x7jc8veqaSNFgxW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6696075" cy="5541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696075" cy="55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10368</xdr:colOff>
      <xdr:row>1</xdr:row>
      <xdr:rowOff>38099</xdr:rowOff>
    </xdr:from>
    <xdr:ext cx="5382686" cy="4312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68" y="220979"/>
          <a:ext cx="5382686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0</xdr:row>
      <xdr:rowOff>266700</xdr:rowOff>
    </xdr:from>
    <xdr:ext cx="6602730" cy="63531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182880"/>
          <a:ext cx="660273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2</xdr:row>
      <xdr:rowOff>38100</xdr:rowOff>
    </xdr:from>
    <xdr:to>
      <xdr:col>11</xdr:col>
      <xdr:colOff>333375</xdr:colOff>
      <xdr:row>36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570" y="525780"/>
          <a:ext cx="7941945" cy="65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276225</xdr:rowOff>
    </xdr:from>
    <xdr:to>
      <xdr:col>10</xdr:col>
      <xdr:colOff>390525</xdr:colOff>
      <xdr:row>28</xdr:row>
      <xdr:rowOff>112395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070" y="276225"/>
          <a:ext cx="6307455" cy="52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285750</xdr:rowOff>
    </xdr:from>
    <xdr:to>
      <xdr:col>10</xdr:col>
      <xdr:colOff>66675</xdr:colOff>
      <xdr:row>27</xdr:row>
      <xdr:rowOff>64770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50"/>
          <a:ext cx="592455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83820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297180"/>
          <a:ext cx="631698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</xdr:row>
      <xdr:rowOff>30480</xdr:rowOff>
    </xdr:from>
    <xdr:to>
      <xdr:col>9</xdr:col>
      <xdr:colOff>716280</xdr:colOff>
      <xdr:row>21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327660"/>
          <a:ext cx="4953000" cy="383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297180"/>
          <a:ext cx="631698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2</xdr:row>
      <xdr:rowOff>0</xdr:rowOff>
    </xdr:from>
    <xdr:to>
      <xdr:col>10</xdr:col>
      <xdr:colOff>297180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487680"/>
          <a:ext cx="594360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1211580</xdr:colOff>
      <xdr:row>24</xdr:row>
      <xdr:rowOff>99060</xdr:rowOff>
    </xdr:from>
    <xdr:to>
      <xdr:col>10</xdr:col>
      <xdr:colOff>1287780</xdr:colOff>
      <xdr:row>28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83"/>
        <a:stretch>
          <a:fillRect/>
        </a:stretch>
      </xdr:blipFill>
      <xdr:spPr bwMode="auto">
        <a:xfrm>
          <a:off x="7650480" y="4777740"/>
          <a:ext cx="5943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253365</xdr:colOff>
      <xdr:row>0</xdr:row>
      <xdr:rowOff>1</xdr:rowOff>
    </xdr:from>
    <xdr:to>
      <xdr:col>12</xdr:col>
      <xdr:colOff>371399</xdr:colOff>
      <xdr:row>43</xdr:row>
      <xdr:rowOff>21772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00" r="5109" b="-251"/>
        <a:stretch/>
      </xdr:blipFill>
      <xdr:spPr bwMode="auto">
        <a:xfrm>
          <a:off x="7096125" y="1"/>
          <a:ext cx="8987714" cy="81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327660</xdr:colOff>
      <xdr:row>0</xdr:row>
      <xdr:rowOff>0</xdr:rowOff>
    </xdr:from>
    <xdr:to>
      <xdr:col>12</xdr:col>
      <xdr:colOff>1295400</xdr:colOff>
      <xdr:row>40</xdr:row>
      <xdr:rowOff>55179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0"/>
          <a:ext cx="9837420" cy="765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D17" sqref="D17"/>
    </sheetView>
  </sheetViews>
  <sheetFormatPr defaultRowHeight="14.4" x14ac:dyDescent="0.3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 x14ac:dyDescent="0.3">
      <c r="A3" s="149"/>
      <c r="B3" s="124" t="s">
        <v>0</v>
      </c>
      <c r="C3" s="124"/>
      <c r="D3" s="184" t="s">
        <v>88</v>
      </c>
      <c r="E3" s="124"/>
    </row>
    <row r="4" spans="1:5" ht="15.6" x14ac:dyDescent="0.3">
      <c r="A4" s="149"/>
      <c r="B4" s="123" t="s">
        <v>1</v>
      </c>
      <c r="C4" s="123"/>
      <c r="D4" s="123"/>
      <c r="E4" s="123"/>
    </row>
    <row r="5" spans="1:5" ht="15.6" x14ac:dyDescent="0.3">
      <c r="A5" s="149"/>
      <c r="B5" s="123" t="s">
        <v>2</v>
      </c>
      <c r="C5" s="123"/>
      <c r="D5" s="123"/>
      <c r="E5" s="123"/>
    </row>
    <row r="6" spans="1:5" ht="15.6" x14ac:dyDescent="0.3">
      <c r="A6" s="149"/>
      <c r="B6" s="123" t="s">
        <v>59</v>
      </c>
      <c r="C6" s="123"/>
      <c r="D6" s="123"/>
      <c r="E6" s="123"/>
    </row>
    <row r="7" spans="1:5" x14ac:dyDescent="0.3">
      <c r="A7" s="149"/>
      <c r="B7" s="149"/>
      <c r="C7" s="149"/>
      <c r="D7" s="149"/>
      <c r="E7" s="149"/>
    </row>
    <row r="8" spans="1:5" x14ac:dyDescent="0.3">
      <c r="A8" s="6" t="s">
        <v>3</v>
      </c>
      <c r="B8" s="5"/>
      <c r="C8" s="5"/>
      <c r="D8" s="5"/>
    </row>
    <row r="9" spans="1:5" x14ac:dyDescent="0.3">
      <c r="A9" s="7" t="s">
        <v>4</v>
      </c>
      <c r="B9" s="8" t="s">
        <v>5</v>
      </c>
      <c r="C9" s="9"/>
      <c r="D9" s="7" t="s">
        <v>6</v>
      </c>
    </row>
    <row r="10" spans="1:5" x14ac:dyDescent="0.3">
      <c r="A10" s="10"/>
      <c r="B10" s="10"/>
      <c r="C10" s="10"/>
      <c r="D10" s="10"/>
    </row>
    <row r="11" spans="1:5" x14ac:dyDescent="0.3">
      <c r="A11" s="11">
        <v>1</v>
      </c>
      <c r="B11" s="12" t="s">
        <v>7</v>
      </c>
      <c r="C11" s="12"/>
      <c r="D11" s="13">
        <f>'Ord 43100673 Int-Cust Dep 2018'!E19</f>
        <v>423677.67127588345</v>
      </c>
    </row>
    <row r="12" spans="1:5" x14ac:dyDescent="0.3">
      <c r="A12" s="16">
        <v>2</v>
      </c>
      <c r="B12" s="4"/>
      <c r="C12" s="4"/>
      <c r="D12" s="4"/>
    </row>
    <row r="13" spans="1:5" ht="15" thickBot="1" x14ac:dyDescent="0.35">
      <c r="A13" s="11">
        <v>3</v>
      </c>
      <c r="B13" s="14" t="s">
        <v>8</v>
      </c>
      <c r="C13" s="15"/>
      <c r="D13" s="17">
        <f>-D11</f>
        <v>-423677.67127588345</v>
      </c>
    </row>
    <row r="14" spans="1:5" ht="15" thickTop="1" x14ac:dyDescent="0.3">
      <c r="A14" s="15"/>
      <c r="B14" s="15"/>
      <c r="C14" s="15"/>
      <c r="D1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D12" sqref="D12"/>
    </sheetView>
  </sheetViews>
  <sheetFormatPr defaultRowHeight="14.4" x14ac:dyDescent="0.3"/>
  <cols>
    <col min="2" max="2" width="46" bestFit="1" customWidth="1"/>
    <col min="4" max="4" width="10.109375" bestFit="1" customWidth="1"/>
  </cols>
  <sheetData>
    <row r="2" spans="1:5" x14ac:dyDescent="0.3">
      <c r="D2" s="184" t="s">
        <v>88</v>
      </c>
    </row>
    <row r="4" spans="1:5" ht="14.4" customHeight="1" x14ac:dyDescent="0.3">
      <c r="B4" s="33" t="s">
        <v>9</v>
      </c>
      <c r="C4" s="33"/>
      <c r="D4" s="33"/>
      <c r="E4" s="33"/>
    </row>
    <row r="5" spans="1:5" ht="15.6" x14ac:dyDescent="0.3">
      <c r="B5" s="32" t="s">
        <v>1</v>
      </c>
      <c r="C5" s="32"/>
      <c r="D5" s="32"/>
      <c r="E5" s="32"/>
    </row>
    <row r="6" spans="1:5" ht="15.6" x14ac:dyDescent="0.3">
      <c r="B6" s="1" t="s">
        <v>2</v>
      </c>
      <c r="C6" s="2"/>
      <c r="D6" s="2"/>
      <c r="E6" s="2"/>
    </row>
    <row r="7" spans="1:5" ht="15.6" x14ac:dyDescent="0.3">
      <c r="B7" s="32" t="str">
        <f>'3.11E'!B6</f>
        <v>For The Twelve Months Ended December 31, 2018</v>
      </c>
      <c r="C7" s="2"/>
      <c r="D7" s="2"/>
      <c r="E7" s="2"/>
    </row>
    <row r="9" spans="1:5" x14ac:dyDescent="0.3">
      <c r="A9" s="20" t="s">
        <v>3</v>
      </c>
      <c r="B9" s="19"/>
      <c r="C9" s="19"/>
      <c r="D9" s="19"/>
    </row>
    <row r="10" spans="1:5" x14ac:dyDescent="0.3">
      <c r="A10" s="21" t="s">
        <v>4</v>
      </c>
      <c r="B10" s="22" t="s">
        <v>5</v>
      </c>
      <c r="C10" s="23"/>
      <c r="D10" s="21" t="s">
        <v>6</v>
      </c>
    </row>
    <row r="11" spans="1:5" x14ac:dyDescent="0.3">
      <c r="A11" s="24"/>
      <c r="B11" s="24"/>
      <c r="C11" s="24"/>
      <c r="D11" s="24"/>
    </row>
    <row r="12" spans="1:5" x14ac:dyDescent="0.3">
      <c r="A12" s="25">
        <v>1</v>
      </c>
      <c r="B12" s="26" t="s">
        <v>7</v>
      </c>
      <c r="C12" s="26"/>
      <c r="D12" s="27">
        <f>'Ord 43100673 Int-Cust Dep 2018'!E20</f>
        <v>107777.85872411658</v>
      </c>
    </row>
    <row r="13" spans="1:5" x14ac:dyDescent="0.3">
      <c r="A13" s="30">
        <v>2</v>
      </c>
      <c r="B13" s="18"/>
      <c r="C13" s="18"/>
      <c r="D13" s="18"/>
    </row>
    <row r="14" spans="1:5" ht="15" thickBot="1" x14ac:dyDescent="0.35">
      <c r="A14" s="25">
        <v>3</v>
      </c>
      <c r="B14" s="28" t="s">
        <v>8</v>
      </c>
      <c r="C14" s="29"/>
      <c r="D14" s="31">
        <f>-D12</f>
        <v>-107777.85872411658</v>
      </c>
    </row>
    <row r="15" spans="1:5" ht="15" thickTop="1" x14ac:dyDescent="0.3">
      <c r="A15" s="29"/>
      <c r="B15" s="29"/>
      <c r="C15" s="29"/>
      <c r="D1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6" sqref="I6"/>
    </sheetView>
  </sheetViews>
  <sheetFormatPr defaultColWidth="8.88671875" defaultRowHeight="13.2" x14ac:dyDescent="0.3"/>
  <cols>
    <col min="1" max="1" width="10" style="222" bestFit="1" customWidth="1"/>
    <col min="2" max="2" width="36" style="222" bestFit="1" customWidth="1"/>
    <col min="3" max="3" width="14" style="222" bestFit="1" customWidth="1"/>
    <col min="4" max="4" width="27" style="222" bestFit="1" customWidth="1"/>
    <col min="5" max="5" width="19" style="222" bestFit="1" customWidth="1"/>
    <col min="6" max="7" width="10" style="222" bestFit="1" customWidth="1"/>
    <col min="8" max="8" width="14" style="222" bestFit="1" customWidth="1"/>
    <col min="9" max="9" width="17" style="222" bestFit="1" customWidth="1"/>
    <col min="10" max="16384" width="8.88671875" style="222"/>
  </cols>
  <sheetData>
    <row r="1" spans="1:9" x14ac:dyDescent="0.3">
      <c r="A1" s="221" t="s">
        <v>62</v>
      </c>
    </row>
    <row r="2" spans="1:9" x14ac:dyDescent="0.3">
      <c r="A2" s="221" t="s">
        <v>47</v>
      </c>
    </row>
    <row r="3" spans="1:9" x14ac:dyDescent="0.3">
      <c r="A3" s="221" t="s">
        <v>48</v>
      </c>
    </row>
    <row r="4" spans="1:9" x14ac:dyDescent="0.3">
      <c r="A4" s="151" t="s">
        <v>89</v>
      </c>
    </row>
    <row r="5" spans="1:9" ht="39.6" x14ac:dyDescent="0.3">
      <c r="A5" s="223" t="s">
        <v>34</v>
      </c>
      <c r="B5" s="223" t="s">
        <v>35</v>
      </c>
      <c r="C5" s="223" t="s">
        <v>49</v>
      </c>
      <c r="D5" s="223" t="s">
        <v>36</v>
      </c>
      <c r="E5" s="223" t="s">
        <v>37</v>
      </c>
      <c r="F5" s="224" t="s">
        <v>38</v>
      </c>
      <c r="G5" s="224" t="s">
        <v>50</v>
      </c>
      <c r="H5" s="223" t="s">
        <v>51</v>
      </c>
      <c r="I5" s="223" t="s">
        <v>39</v>
      </c>
    </row>
    <row r="6" spans="1:9" x14ac:dyDescent="0.3">
      <c r="A6" s="222" t="s">
        <v>41</v>
      </c>
      <c r="B6" s="222" t="s">
        <v>63</v>
      </c>
      <c r="C6" s="222" t="s">
        <v>42</v>
      </c>
      <c r="D6" s="222" t="s">
        <v>53</v>
      </c>
      <c r="E6" s="222" t="s">
        <v>64</v>
      </c>
      <c r="F6" s="222" t="s">
        <v>40</v>
      </c>
      <c r="G6" s="222" t="s">
        <v>52</v>
      </c>
      <c r="H6" s="225">
        <v>43220</v>
      </c>
      <c r="I6" s="226">
        <v>57457.08</v>
      </c>
    </row>
    <row r="7" spans="1:9" x14ac:dyDescent="0.3">
      <c r="A7" s="222" t="s">
        <v>41</v>
      </c>
      <c r="B7" s="222" t="s">
        <v>65</v>
      </c>
      <c r="C7" s="222" t="s">
        <v>42</v>
      </c>
      <c r="D7" s="222" t="s">
        <v>53</v>
      </c>
      <c r="E7" s="222" t="s">
        <v>64</v>
      </c>
      <c r="F7" s="222" t="s">
        <v>40</v>
      </c>
      <c r="G7" s="222" t="s">
        <v>52</v>
      </c>
      <c r="H7" s="225">
        <v>43251</v>
      </c>
      <c r="I7" s="226">
        <v>57979.81</v>
      </c>
    </row>
    <row r="8" spans="1:9" x14ac:dyDescent="0.3">
      <c r="A8" s="222" t="s">
        <v>41</v>
      </c>
      <c r="B8" s="222" t="s">
        <v>66</v>
      </c>
      <c r="C8" s="222" t="s">
        <v>42</v>
      </c>
      <c r="D8" s="222" t="s">
        <v>66</v>
      </c>
      <c r="E8" s="222" t="s">
        <v>64</v>
      </c>
      <c r="F8" s="222" t="s">
        <v>40</v>
      </c>
      <c r="G8" s="222" t="s">
        <v>52</v>
      </c>
      <c r="H8" s="225">
        <v>43281</v>
      </c>
      <c r="I8" s="226">
        <v>58727.37</v>
      </c>
    </row>
    <row r="9" spans="1:9" x14ac:dyDescent="0.3">
      <c r="A9" s="222" t="s">
        <v>41</v>
      </c>
      <c r="B9" s="222" t="s">
        <v>67</v>
      </c>
      <c r="C9" s="222" t="s">
        <v>42</v>
      </c>
      <c r="D9" s="222" t="s">
        <v>53</v>
      </c>
      <c r="E9" s="222" t="s">
        <v>64</v>
      </c>
      <c r="F9" s="222" t="s">
        <v>40</v>
      </c>
      <c r="G9" s="222" t="s">
        <v>52</v>
      </c>
      <c r="H9" s="225">
        <v>43312</v>
      </c>
      <c r="I9" s="226">
        <v>59362.16</v>
      </c>
    </row>
    <row r="10" spans="1:9" x14ac:dyDescent="0.3">
      <c r="A10" s="222" t="s">
        <v>41</v>
      </c>
      <c r="B10" s="222" t="s">
        <v>68</v>
      </c>
      <c r="C10" s="222" t="s">
        <v>42</v>
      </c>
      <c r="D10" s="222" t="s">
        <v>69</v>
      </c>
      <c r="E10" s="222" t="s">
        <v>64</v>
      </c>
      <c r="F10" s="222" t="s">
        <v>40</v>
      </c>
      <c r="G10" s="222" t="s">
        <v>52</v>
      </c>
      <c r="H10" s="225">
        <v>43343</v>
      </c>
      <c r="I10" s="226">
        <v>59800.99</v>
      </c>
    </row>
    <row r="11" spans="1:9" x14ac:dyDescent="0.3">
      <c r="A11" s="222" t="s">
        <v>41</v>
      </c>
      <c r="B11" s="222" t="s">
        <v>70</v>
      </c>
      <c r="C11" s="222" t="s">
        <v>42</v>
      </c>
      <c r="D11" s="222" t="s">
        <v>71</v>
      </c>
      <c r="E11" s="222" t="s">
        <v>64</v>
      </c>
      <c r="F11" s="222" t="s">
        <v>40</v>
      </c>
      <c r="G11" s="222" t="s">
        <v>52</v>
      </c>
      <c r="H11" s="225">
        <v>43373</v>
      </c>
      <c r="I11" s="226">
        <v>60018.29</v>
      </c>
    </row>
    <row r="12" spans="1:9" x14ac:dyDescent="0.3">
      <c r="A12" s="222" t="s">
        <v>41</v>
      </c>
      <c r="B12" s="222" t="s">
        <v>72</v>
      </c>
      <c r="C12" s="222" t="s">
        <v>42</v>
      </c>
      <c r="D12" s="222" t="s">
        <v>71</v>
      </c>
      <c r="E12" s="222" t="s">
        <v>64</v>
      </c>
      <c r="F12" s="222" t="s">
        <v>40</v>
      </c>
      <c r="G12" s="222" t="s">
        <v>52</v>
      </c>
      <c r="H12" s="225">
        <v>43404</v>
      </c>
      <c r="I12" s="226">
        <v>59861.47</v>
      </c>
    </row>
    <row r="13" spans="1:9" x14ac:dyDescent="0.3">
      <c r="A13" s="222" t="s">
        <v>41</v>
      </c>
      <c r="B13" s="222" t="s">
        <v>73</v>
      </c>
      <c r="C13" s="222" t="s">
        <v>42</v>
      </c>
      <c r="D13" s="222" t="s">
        <v>69</v>
      </c>
      <c r="E13" s="222" t="s">
        <v>64</v>
      </c>
      <c r="F13" s="222" t="s">
        <v>40</v>
      </c>
      <c r="G13" s="222" t="s">
        <v>52</v>
      </c>
      <c r="H13" s="225">
        <v>43434</v>
      </c>
      <c r="I13" s="226">
        <v>59498.97</v>
      </c>
    </row>
    <row r="14" spans="1:9" x14ac:dyDescent="0.3">
      <c r="A14" s="222" t="s">
        <v>41</v>
      </c>
      <c r="B14" s="222" t="s">
        <v>74</v>
      </c>
      <c r="C14" s="222" t="s">
        <v>42</v>
      </c>
      <c r="D14" s="222" t="s">
        <v>69</v>
      </c>
      <c r="E14" s="222" t="s">
        <v>64</v>
      </c>
      <c r="F14" s="222" t="s">
        <v>40</v>
      </c>
      <c r="G14" s="222" t="s">
        <v>52</v>
      </c>
      <c r="H14" s="225">
        <v>43465</v>
      </c>
      <c r="I14" s="226">
        <v>58749.39</v>
      </c>
    </row>
    <row r="15" spans="1:9" ht="13.95" thickBot="1" x14ac:dyDescent="0.35">
      <c r="A15" s="227" t="s">
        <v>15</v>
      </c>
      <c r="B15" s="227" t="s">
        <v>15</v>
      </c>
      <c r="C15" s="227" t="s">
        <v>15</v>
      </c>
      <c r="D15" s="227" t="s">
        <v>15</v>
      </c>
      <c r="E15" s="227" t="s">
        <v>15</v>
      </c>
      <c r="F15" s="227" t="s">
        <v>15</v>
      </c>
      <c r="G15" s="227" t="s">
        <v>15</v>
      </c>
      <c r="H15" s="228"/>
      <c r="I15" s="152">
        <v>531455.53</v>
      </c>
    </row>
    <row r="16" spans="1:9" ht="13.95" thickTop="1" x14ac:dyDescent="0.3"/>
    <row r="19" spans="3:5" x14ac:dyDescent="0.25">
      <c r="C19" s="153" t="s">
        <v>43</v>
      </c>
      <c r="D19" s="154">
        <f>'E&amp;G Split'!F16</f>
        <v>0.79720248893803669</v>
      </c>
      <c r="E19" s="155">
        <f>I15*D19</f>
        <v>423677.67127588345</v>
      </c>
    </row>
    <row r="20" spans="3:5" x14ac:dyDescent="0.25">
      <c r="C20" s="153" t="s">
        <v>44</v>
      </c>
      <c r="D20" s="154">
        <f>'E&amp;G Split'!G16</f>
        <v>0.20279751106196331</v>
      </c>
      <c r="E20" s="155">
        <f>I15*D20</f>
        <v>107777.85872411658</v>
      </c>
    </row>
    <row r="21" spans="3:5" ht="13.95" thickBot="1" x14ac:dyDescent="0.3">
      <c r="C21" s="153" t="s">
        <v>45</v>
      </c>
      <c r="D21" s="156">
        <v>1</v>
      </c>
      <c r="E21" s="157">
        <f>SUM(E19:E20)</f>
        <v>531455.53</v>
      </c>
    </row>
    <row r="22" spans="3:5" ht="13.95" thickTop="1" x14ac:dyDescent="0.2">
      <c r="C22" s="153"/>
      <c r="D22" s="158" t="s">
        <v>46</v>
      </c>
      <c r="E22" s="159">
        <f>I15-E21</f>
        <v>0</v>
      </c>
    </row>
    <row r="23" spans="3:5" x14ac:dyDescent="0.25">
      <c r="C23" s="153"/>
      <c r="D23" s="153"/>
      <c r="E23" s="160"/>
    </row>
    <row r="24" spans="3:5" x14ac:dyDescent="0.25">
      <c r="C24" s="153"/>
      <c r="D24" s="153" t="s">
        <v>11</v>
      </c>
      <c r="E24" s="155">
        <f>E19</f>
        <v>423677.67127588345</v>
      </c>
    </row>
    <row r="25" spans="3:5" x14ac:dyDescent="0.25">
      <c r="C25" s="153"/>
      <c r="D25" s="153" t="s">
        <v>12</v>
      </c>
      <c r="E25" s="155">
        <f>E20</f>
        <v>107777.85872411658</v>
      </c>
    </row>
    <row r="26" spans="3:5" ht="13.95" thickBot="1" x14ac:dyDescent="0.3">
      <c r="C26" s="153"/>
      <c r="D26" s="153" t="s">
        <v>45</v>
      </c>
      <c r="E26" s="157">
        <f>SUM(E24:E25)</f>
        <v>531455.53</v>
      </c>
    </row>
    <row r="27" spans="3:5" ht="13.95" thickTop="1" x14ac:dyDescent="0.3"/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4" sqref="G14"/>
    </sheetView>
  </sheetViews>
  <sheetFormatPr defaultRowHeight="14.4" x14ac:dyDescent="0.3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 x14ac:dyDescent="0.3">
      <c r="A1" s="35" t="s">
        <v>10</v>
      </c>
      <c r="B1" s="38" t="s">
        <v>11</v>
      </c>
      <c r="C1" s="38" t="s">
        <v>12</v>
      </c>
      <c r="D1" s="38" t="s">
        <v>13</v>
      </c>
      <c r="E1" s="37"/>
      <c r="F1" s="38" t="s">
        <v>11</v>
      </c>
      <c r="G1" s="38" t="s">
        <v>12</v>
      </c>
      <c r="H1" s="38" t="s">
        <v>13</v>
      </c>
    </row>
    <row r="2" spans="1:8" x14ac:dyDescent="0.3">
      <c r="A2" s="34"/>
    </row>
    <row r="3" spans="1:8" x14ac:dyDescent="0.3">
      <c r="A3" s="36">
        <v>43117</v>
      </c>
      <c r="B3" s="126">
        <f>'2018 PO '!G5</f>
        <v>2970039.5732303155</v>
      </c>
      <c r="C3" s="126">
        <f>'2018 PO '!H6</f>
        <v>775431.73676968459</v>
      </c>
      <c r="D3" s="126">
        <f>B3+C3</f>
        <v>3745471.31</v>
      </c>
      <c r="F3" s="3">
        <f>B3/D3</f>
        <v>0.79296818141434788</v>
      </c>
      <c r="G3" s="3">
        <f>C3/D3</f>
        <v>0.20703181858565206</v>
      </c>
      <c r="H3" s="3">
        <f>F3+G3</f>
        <v>1</v>
      </c>
    </row>
    <row r="4" spans="1:8" x14ac:dyDescent="0.3">
      <c r="A4" s="36">
        <v>43148</v>
      </c>
      <c r="B4" s="126">
        <f>'2018 PO '!G21</f>
        <v>3114663.3145624772</v>
      </c>
      <c r="C4" s="126">
        <f>'2018 PO '!H22</f>
        <v>780679.9254375227</v>
      </c>
      <c r="D4" s="126">
        <f t="shared" ref="D4:D14" si="0">B4+C4</f>
        <v>3895343.2399999998</v>
      </c>
      <c r="F4" s="148">
        <f t="shared" ref="F4:F14" si="1">B4/D4</f>
        <v>0.79958635803361899</v>
      </c>
      <c r="G4" s="148">
        <f t="shared" ref="G4:G14" si="2">C4/D4</f>
        <v>0.20041364196638106</v>
      </c>
      <c r="H4" s="148">
        <f t="shared" ref="H4:H14" si="3">F4+G4</f>
        <v>1</v>
      </c>
    </row>
    <row r="5" spans="1:8" x14ac:dyDescent="0.3">
      <c r="A5" s="36">
        <v>43176</v>
      </c>
      <c r="B5" s="126">
        <f>'2018 PO '!G37</f>
        <v>3672054.0506796311</v>
      </c>
      <c r="C5" s="126">
        <f>'2018 PO '!H38</f>
        <v>921510.58932036825</v>
      </c>
      <c r="D5" s="126">
        <f t="shared" si="0"/>
        <v>4593564.6399999997</v>
      </c>
      <c r="F5" s="148">
        <f t="shared" si="1"/>
        <v>0.79939096071577898</v>
      </c>
      <c r="G5" s="148">
        <f t="shared" si="2"/>
        <v>0.20060903928422097</v>
      </c>
      <c r="H5" s="148">
        <f t="shared" si="3"/>
        <v>1</v>
      </c>
    </row>
    <row r="6" spans="1:8" x14ac:dyDescent="0.3">
      <c r="A6" s="36">
        <v>43207</v>
      </c>
      <c r="B6" s="126">
        <f>'2018 PO '!G53</f>
        <v>4268719.3370946152</v>
      </c>
      <c r="C6" s="126">
        <f>'2018 PO '!H54</f>
        <v>1080018.3229053847</v>
      </c>
      <c r="D6" s="126">
        <f t="shared" si="0"/>
        <v>5348737.66</v>
      </c>
      <c r="F6" s="148">
        <f t="shared" si="1"/>
        <v>0.79807977291872179</v>
      </c>
      <c r="G6" s="148">
        <f t="shared" si="2"/>
        <v>0.20192022708127821</v>
      </c>
      <c r="H6" s="148">
        <f t="shared" si="3"/>
        <v>1</v>
      </c>
    </row>
    <row r="7" spans="1:8" x14ac:dyDescent="0.3">
      <c r="A7" s="36">
        <v>43237</v>
      </c>
      <c r="B7" s="126">
        <f>'2018 PO '!G69</f>
        <v>4761346.9687725296</v>
      </c>
      <c r="C7" s="126">
        <f>'2018 PO '!H70</f>
        <v>1187769.4812274703</v>
      </c>
      <c r="D7" s="126">
        <f t="shared" si="0"/>
        <v>5949116.4500000002</v>
      </c>
      <c r="F7" s="148">
        <f t="shared" si="1"/>
        <v>0.80034522921005014</v>
      </c>
      <c r="G7" s="148">
        <f t="shared" si="2"/>
        <v>0.19965477078994986</v>
      </c>
      <c r="H7" s="148">
        <f t="shared" si="3"/>
        <v>1</v>
      </c>
    </row>
    <row r="8" spans="1:8" x14ac:dyDescent="0.3">
      <c r="A8" s="36">
        <v>43268</v>
      </c>
      <c r="B8" s="126">
        <f>'2018 PO '!G85</f>
        <v>4538799.0101985196</v>
      </c>
      <c r="C8" s="126">
        <f>'2018 PO '!H86</f>
        <v>1182847.8398014805</v>
      </c>
      <c r="D8" s="126">
        <f t="shared" si="0"/>
        <v>5721646.8499999996</v>
      </c>
      <c r="F8" s="148">
        <f t="shared" si="1"/>
        <v>0.79326794001599732</v>
      </c>
      <c r="G8" s="148">
        <f t="shared" si="2"/>
        <v>0.20673205998400279</v>
      </c>
      <c r="H8" s="148">
        <f t="shared" si="3"/>
        <v>1</v>
      </c>
    </row>
    <row r="9" spans="1:8" x14ac:dyDescent="0.3">
      <c r="A9" s="36">
        <v>43298</v>
      </c>
      <c r="B9" s="126">
        <f>'2018 PO '!G100</f>
        <v>3688156.6631282982</v>
      </c>
      <c r="C9" s="126">
        <f>'2018 PO '!H101</f>
        <v>997740.22687170177</v>
      </c>
      <c r="D9" s="126">
        <f t="shared" si="0"/>
        <v>4685896.8899999997</v>
      </c>
      <c r="F9" s="148">
        <f t="shared" si="1"/>
        <v>0.78707593225089045</v>
      </c>
      <c r="G9" s="148">
        <f t="shared" si="2"/>
        <v>0.21292406774910957</v>
      </c>
      <c r="H9" s="148">
        <f t="shared" si="3"/>
        <v>1</v>
      </c>
    </row>
    <row r="10" spans="1:8" x14ac:dyDescent="0.3">
      <c r="A10" s="36">
        <v>43329</v>
      </c>
      <c r="B10" s="126">
        <f>'2018 PO '!G118</f>
        <v>3035021.2451299094</v>
      </c>
      <c r="C10" s="126">
        <f>'2018 PO '!H119</f>
        <v>826794.19487009058</v>
      </c>
      <c r="D10" s="126">
        <f t="shared" si="0"/>
        <v>3861815.44</v>
      </c>
      <c r="F10" s="148">
        <f t="shared" si="1"/>
        <v>0.78590530601066466</v>
      </c>
      <c r="G10" s="148">
        <f t="shared" si="2"/>
        <v>0.21409469398933539</v>
      </c>
      <c r="H10" s="148">
        <f t="shared" si="3"/>
        <v>1</v>
      </c>
    </row>
    <row r="11" spans="1:8" x14ac:dyDescent="0.3">
      <c r="A11" s="36">
        <v>43360</v>
      </c>
      <c r="B11" s="126">
        <f>'2018 PO '!G136</f>
        <v>1327773.3383219792</v>
      </c>
      <c r="C11" s="126">
        <f>'2018 PO '!H137</f>
        <v>328640.62167802104</v>
      </c>
      <c r="D11" s="126">
        <f t="shared" si="0"/>
        <v>1656413.9600000002</v>
      </c>
      <c r="F11" s="148">
        <f t="shared" si="1"/>
        <v>0.80159511473930045</v>
      </c>
      <c r="G11" s="148">
        <f t="shared" si="2"/>
        <v>0.19840488526069958</v>
      </c>
      <c r="H11" s="148">
        <f t="shared" si="3"/>
        <v>1</v>
      </c>
    </row>
    <row r="12" spans="1:8" x14ac:dyDescent="0.3">
      <c r="A12" s="36">
        <v>43390</v>
      </c>
      <c r="B12" s="126">
        <f>'2018 PO '!G154</f>
        <v>1624507.3026772877</v>
      </c>
      <c r="C12" s="126">
        <f>'2018 PO '!H155</f>
        <v>384419.72732271254</v>
      </c>
      <c r="D12" s="126">
        <f t="shared" si="0"/>
        <v>2008927.0300000003</v>
      </c>
      <c r="F12" s="148">
        <f t="shared" si="1"/>
        <v>0.80864425557422437</v>
      </c>
      <c r="G12" s="148">
        <f t="shared" si="2"/>
        <v>0.19135574442577563</v>
      </c>
      <c r="H12" s="148">
        <f t="shared" si="3"/>
        <v>1</v>
      </c>
    </row>
    <row r="13" spans="1:8" x14ac:dyDescent="0.3">
      <c r="A13" s="36">
        <v>43421</v>
      </c>
      <c r="B13" s="126">
        <f>'2018 PO '!G171</f>
        <v>1359091.9185273929</v>
      </c>
      <c r="C13" s="126">
        <f>'2018 PO '!H172</f>
        <v>288469.80147260695</v>
      </c>
      <c r="D13" s="126">
        <f t="shared" si="0"/>
        <v>1647561.7199999997</v>
      </c>
      <c r="F13" s="148">
        <f t="shared" si="1"/>
        <v>0.82491108043429973</v>
      </c>
      <c r="G13" s="148">
        <f t="shared" si="2"/>
        <v>0.17508891956570038</v>
      </c>
      <c r="H13" s="148">
        <f t="shared" si="3"/>
        <v>1</v>
      </c>
    </row>
    <row r="14" spans="1:8" x14ac:dyDescent="0.3">
      <c r="A14" s="36">
        <v>43451</v>
      </c>
      <c r="B14" s="126">
        <f>'2018 PO '!G190</f>
        <v>814639.73784848512</v>
      </c>
      <c r="C14" s="126">
        <f>'2018 PO '!H191</f>
        <v>193673.20215151511</v>
      </c>
      <c r="D14" s="126">
        <f t="shared" si="0"/>
        <v>1008312.9400000002</v>
      </c>
      <c r="F14" s="148">
        <f t="shared" si="1"/>
        <v>0.80792351811778296</v>
      </c>
      <c r="G14" s="148">
        <f t="shared" si="2"/>
        <v>0.19207648188221713</v>
      </c>
      <c r="H14" s="148">
        <f t="shared" si="3"/>
        <v>1</v>
      </c>
    </row>
    <row r="15" spans="1:8" x14ac:dyDescent="0.3">
      <c r="B15" s="147"/>
      <c r="C15" s="147"/>
      <c r="D15" s="147"/>
    </row>
    <row r="16" spans="1:8" ht="15" thickBot="1" x14ac:dyDescent="0.35">
      <c r="B16" s="129">
        <f>SUM(B3:B15)</f>
        <v>35174812.460171439</v>
      </c>
      <c r="C16" s="129">
        <f t="shared" ref="C16:D16" si="4">SUM(C3:C15)</f>
        <v>8947995.6698285583</v>
      </c>
      <c r="D16" s="129">
        <f t="shared" si="4"/>
        <v>44122808.129999995</v>
      </c>
      <c r="F16" s="127">
        <f>B16/D16</f>
        <v>0.79720248893803669</v>
      </c>
      <c r="G16" s="127">
        <f>C16/D16</f>
        <v>0.20279751106196331</v>
      </c>
      <c r="H16" s="127">
        <f>F16+G16</f>
        <v>1</v>
      </c>
    </row>
    <row r="17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selection activeCell="G118" sqref="G118:H119"/>
    </sheetView>
  </sheetViews>
  <sheetFormatPr defaultColWidth="8.88671875" defaultRowHeight="14.4" x14ac:dyDescent="0.3"/>
  <cols>
    <col min="1" max="1" width="8.88671875" style="164"/>
    <col min="2" max="2" width="11.109375" style="164" bestFit="1" customWidth="1"/>
    <col min="3" max="3" width="19.109375" style="164" bestFit="1" customWidth="1"/>
    <col min="4" max="4" width="20" style="164" bestFit="1" customWidth="1"/>
    <col min="5" max="5" width="16.33203125" style="164" bestFit="1" customWidth="1"/>
    <col min="6" max="6" width="13.88671875" style="164" bestFit="1" customWidth="1"/>
    <col min="7" max="7" width="14.5546875" style="164" customWidth="1"/>
    <col min="8" max="9" width="14.44140625" style="164" customWidth="1"/>
    <col min="10" max="11" width="13.109375" style="164" bestFit="1" customWidth="1"/>
    <col min="12" max="12" width="11.109375" style="164" bestFit="1" customWidth="1"/>
    <col min="13" max="16384" width="8.88671875" style="164"/>
  </cols>
  <sheetData>
    <row r="1" spans="1:10" x14ac:dyDescent="0.3">
      <c r="A1" s="161" t="s">
        <v>75</v>
      </c>
      <c r="B1" s="114"/>
      <c r="C1" s="115"/>
      <c r="D1" s="162"/>
      <c r="E1" s="162"/>
      <c r="F1" s="162"/>
      <c r="G1" s="163"/>
      <c r="H1" s="163"/>
      <c r="I1" s="162"/>
    </row>
    <row r="2" spans="1:10" ht="15" thickBot="1" x14ac:dyDescent="0.35">
      <c r="A2" s="165" t="s">
        <v>14</v>
      </c>
      <c r="B2" s="166"/>
      <c r="C2" s="165"/>
      <c r="D2" s="43"/>
      <c r="E2" s="162"/>
      <c r="F2" s="162"/>
      <c r="G2" s="163">
        <f>G5+G21+G37+G53+G69+G85+G100+G118+G136+G154+G171+G190</f>
        <v>35174812.460171439</v>
      </c>
      <c r="H2" s="163"/>
      <c r="I2" s="162"/>
    </row>
    <row r="3" spans="1:10" ht="15" thickTop="1" x14ac:dyDescent="0.3">
      <c r="A3" s="75" t="s">
        <v>15</v>
      </c>
      <c r="B3" s="58"/>
      <c r="C3" s="59" t="s">
        <v>15</v>
      </c>
      <c r="D3" s="60" t="s">
        <v>16</v>
      </c>
      <c r="E3" s="43"/>
      <c r="F3" s="150" t="s">
        <v>76</v>
      </c>
      <c r="G3" s="163">
        <f>SUM(G5:G190)</f>
        <v>35174812.460171439</v>
      </c>
      <c r="H3" s="163">
        <f>SUM(H5:H191)</f>
        <v>8947995.6698285583</v>
      </c>
      <c r="I3" s="163">
        <f>G3+H3</f>
        <v>44122808.129999995</v>
      </c>
      <c r="J3" s="167"/>
    </row>
    <row r="4" spans="1:10" ht="15" thickBot="1" x14ac:dyDescent="0.35">
      <c r="A4" s="76" t="s">
        <v>17</v>
      </c>
      <c r="B4" s="77" t="s">
        <v>18</v>
      </c>
      <c r="C4" s="78" t="s">
        <v>15</v>
      </c>
      <c r="D4" s="79" t="s">
        <v>19</v>
      </c>
      <c r="E4" s="80" t="s">
        <v>20</v>
      </c>
      <c r="F4" s="81" t="s">
        <v>21</v>
      </c>
      <c r="G4" s="80" t="s">
        <v>22</v>
      </c>
      <c r="H4" s="81" t="s">
        <v>23</v>
      </c>
      <c r="I4" s="162"/>
      <c r="J4" s="167"/>
    </row>
    <row r="5" spans="1:10" x14ac:dyDescent="0.3">
      <c r="A5" s="82" t="s">
        <v>24</v>
      </c>
      <c r="B5" s="83" t="s">
        <v>25</v>
      </c>
      <c r="C5" s="83" t="s">
        <v>26</v>
      </c>
      <c r="D5" s="229">
        <f>'Jan. 18'!D6</f>
        <v>337419.54</v>
      </c>
      <c r="E5" s="139">
        <f>(D5/(D5+D6))*(D7+D8)</f>
        <v>-80029.236758442683</v>
      </c>
      <c r="F5" s="139">
        <f>D5+E5</f>
        <v>257390.3032415573</v>
      </c>
      <c r="G5" s="140">
        <f>F5+F12</f>
        <v>2970039.5732303155</v>
      </c>
      <c r="H5" s="84"/>
      <c r="I5" s="162"/>
      <c r="J5" s="167"/>
    </row>
    <row r="6" spans="1:10" x14ac:dyDescent="0.3">
      <c r="A6" s="85"/>
      <c r="B6" s="60" t="s">
        <v>27</v>
      </c>
      <c r="C6" s="60" t="s">
        <v>28</v>
      </c>
      <c r="D6" s="230">
        <f>'Jan. 18'!D7</f>
        <v>97664.36</v>
      </c>
      <c r="E6" s="141">
        <f>(D6/(D6+D5))*(D7+D8)</f>
        <v>-23164.053241557318</v>
      </c>
      <c r="F6" s="141">
        <f>D6+E6</f>
        <v>74500.30675844269</v>
      </c>
      <c r="G6" s="130"/>
      <c r="H6" s="137">
        <f>F6+F13</f>
        <v>775431.73676968459</v>
      </c>
      <c r="I6" s="162"/>
    </row>
    <row r="7" spans="1:10" x14ac:dyDescent="0.3">
      <c r="A7" s="85"/>
      <c r="B7" s="60" t="s">
        <v>29</v>
      </c>
      <c r="C7" s="60" t="s">
        <v>30</v>
      </c>
      <c r="D7" s="230">
        <f>'Jan. 18'!D8</f>
        <v>-32598.28</v>
      </c>
      <c r="E7" s="50"/>
      <c r="F7" s="50"/>
      <c r="G7" s="130"/>
      <c r="H7" s="56"/>
      <c r="I7" s="162"/>
    </row>
    <row r="8" spans="1:10" x14ac:dyDescent="0.3">
      <c r="A8" s="67"/>
      <c r="B8" s="65" t="s">
        <v>31</v>
      </c>
      <c r="C8" s="65" t="s">
        <v>32</v>
      </c>
      <c r="D8" s="231">
        <f>'Jan. 18'!D9</f>
        <v>-70595.009999999995</v>
      </c>
      <c r="E8" s="50"/>
      <c r="F8" s="50"/>
      <c r="G8" s="130"/>
      <c r="H8" s="56"/>
      <c r="I8" s="162"/>
    </row>
    <row r="9" spans="1:10" ht="15" thickBot="1" x14ac:dyDescent="0.35">
      <c r="A9" s="132" t="s">
        <v>33</v>
      </c>
      <c r="B9" s="133"/>
      <c r="C9" s="138"/>
      <c r="D9" s="130"/>
      <c r="E9" s="130"/>
      <c r="F9" s="130"/>
      <c r="G9" s="130"/>
      <c r="H9" s="56"/>
      <c r="I9" s="162"/>
    </row>
    <row r="10" spans="1:10" ht="15" thickTop="1" x14ac:dyDescent="0.3">
      <c r="A10" s="57" t="s">
        <v>15</v>
      </c>
      <c r="B10" s="58"/>
      <c r="C10" s="59" t="s">
        <v>15</v>
      </c>
      <c r="D10" s="60" t="s">
        <v>16</v>
      </c>
      <c r="E10" s="130"/>
      <c r="F10" s="130"/>
      <c r="G10" s="130"/>
      <c r="H10" s="56"/>
      <c r="I10" s="162"/>
    </row>
    <row r="11" spans="1:10" ht="15" thickBot="1" x14ac:dyDescent="0.35">
      <c r="A11" s="134" t="s">
        <v>17</v>
      </c>
      <c r="B11" s="61" t="s">
        <v>18</v>
      </c>
      <c r="C11" s="62" t="s">
        <v>15</v>
      </c>
      <c r="D11" s="70" t="s">
        <v>19</v>
      </c>
      <c r="E11" s="130"/>
      <c r="F11" s="130"/>
      <c r="G11" s="130"/>
      <c r="H11" s="56"/>
      <c r="I11" s="162"/>
    </row>
    <row r="12" spans="1:10" x14ac:dyDescent="0.3">
      <c r="A12" s="64" t="s">
        <v>24</v>
      </c>
      <c r="B12" s="65" t="s">
        <v>25</v>
      </c>
      <c r="C12" s="65" t="s">
        <v>26</v>
      </c>
      <c r="D12" s="229">
        <f>'Jan. 18'!D15</f>
        <v>3507148.73</v>
      </c>
      <c r="E12" s="141">
        <f>(D12/(D12+D13))*(D14+D15)</f>
        <v>-794499.46001124196</v>
      </c>
      <c r="F12" s="141">
        <f>E12+D12</f>
        <v>2712649.269988758</v>
      </c>
      <c r="G12" s="130"/>
      <c r="H12" s="56"/>
      <c r="I12" s="162"/>
    </row>
    <row r="13" spans="1:10" x14ac:dyDescent="0.3">
      <c r="A13" s="67"/>
      <c r="B13" s="65" t="s">
        <v>27</v>
      </c>
      <c r="C13" s="65" t="s">
        <v>28</v>
      </c>
      <c r="D13" s="230">
        <f>'Jan. 18'!D16</f>
        <v>906225.07</v>
      </c>
      <c r="E13" s="141">
        <f>(D13/(D13+D12))*(D14+D15)</f>
        <v>-205293.63998875802</v>
      </c>
      <c r="F13" s="141">
        <f>E13+D13</f>
        <v>700931.43001124193</v>
      </c>
      <c r="G13" s="130"/>
      <c r="H13" s="56"/>
      <c r="I13" s="162"/>
    </row>
    <row r="14" spans="1:10" x14ac:dyDescent="0.3">
      <c r="A14" s="67"/>
      <c r="B14" s="65" t="s">
        <v>29</v>
      </c>
      <c r="C14" s="65" t="s">
        <v>30</v>
      </c>
      <c r="D14" s="230">
        <f>'Jan. 18'!D17</f>
        <v>-197975.73</v>
      </c>
      <c r="E14" s="50"/>
      <c r="F14" s="50"/>
      <c r="G14" s="130"/>
      <c r="H14" s="56"/>
      <c r="I14" s="162"/>
    </row>
    <row r="15" spans="1:10" ht="15" thickBot="1" x14ac:dyDescent="0.35">
      <c r="A15" s="72"/>
      <c r="B15" s="73" t="s">
        <v>31</v>
      </c>
      <c r="C15" s="73" t="s">
        <v>32</v>
      </c>
      <c r="D15" s="231">
        <f>'Jan. 18'!D18</f>
        <v>-801817.37</v>
      </c>
      <c r="E15" s="52"/>
      <c r="F15" s="52"/>
      <c r="G15" s="54"/>
      <c r="H15" s="131"/>
      <c r="I15" s="162"/>
    </row>
    <row r="16" spans="1:10" ht="15" thickBot="1" x14ac:dyDescent="0.35">
      <c r="A16" s="162"/>
      <c r="B16" s="162"/>
      <c r="C16" s="162"/>
      <c r="D16" s="162"/>
      <c r="E16" s="162"/>
      <c r="F16" s="162"/>
      <c r="G16" s="162"/>
      <c r="H16" s="162"/>
      <c r="I16" s="162"/>
    </row>
    <row r="17" spans="1:8" x14ac:dyDescent="0.3">
      <c r="A17" s="168" t="s">
        <v>77</v>
      </c>
      <c r="B17" s="169"/>
      <c r="C17" s="170"/>
      <c r="D17" s="100"/>
      <c r="E17" s="100"/>
      <c r="F17" s="100"/>
      <c r="G17" s="100"/>
      <c r="H17" s="84"/>
    </row>
    <row r="18" spans="1:8" ht="15" thickBot="1" x14ac:dyDescent="0.35">
      <c r="A18" s="132" t="s">
        <v>14</v>
      </c>
      <c r="B18" s="55"/>
      <c r="C18" s="133"/>
      <c r="D18" s="130"/>
      <c r="E18" s="130"/>
      <c r="F18" s="130"/>
      <c r="G18" s="130"/>
      <c r="H18" s="56"/>
    </row>
    <row r="19" spans="1:8" ht="15" thickTop="1" x14ac:dyDescent="0.3">
      <c r="A19" s="57" t="s">
        <v>15</v>
      </c>
      <c r="B19" s="58"/>
      <c r="C19" s="59" t="s">
        <v>15</v>
      </c>
      <c r="D19" s="60" t="s">
        <v>16</v>
      </c>
      <c r="E19" s="130"/>
      <c r="F19" s="130"/>
      <c r="G19" s="130"/>
      <c r="H19" s="56"/>
    </row>
    <row r="20" spans="1:8" ht="15" thickBot="1" x14ac:dyDescent="0.35">
      <c r="A20" s="134" t="s">
        <v>17</v>
      </c>
      <c r="B20" s="61" t="s">
        <v>18</v>
      </c>
      <c r="C20" s="62" t="s">
        <v>15</v>
      </c>
      <c r="D20" s="63" t="s">
        <v>19</v>
      </c>
      <c r="E20" s="135" t="s">
        <v>20</v>
      </c>
      <c r="F20" s="136" t="s">
        <v>21</v>
      </c>
      <c r="G20" s="125" t="s">
        <v>22</v>
      </c>
      <c r="H20" s="128" t="s">
        <v>23</v>
      </c>
    </row>
    <row r="21" spans="1:8" x14ac:dyDescent="0.3">
      <c r="A21" s="64" t="s">
        <v>24</v>
      </c>
      <c r="B21" s="65" t="s">
        <v>25</v>
      </c>
      <c r="C21" s="65" t="s">
        <v>26</v>
      </c>
      <c r="D21" s="229">
        <f>'Feb. 18'!D6</f>
        <v>27667.06</v>
      </c>
      <c r="E21" s="139">
        <f>(D21/(D21+D22))*(D23+D24)</f>
        <v>-79433.139294127715</v>
      </c>
      <c r="F21" s="139">
        <f>D21+E21</f>
        <v>-51766.079294127718</v>
      </c>
      <c r="G21" s="140">
        <f>F21+F29</f>
        <v>3114663.3145624772</v>
      </c>
      <c r="H21" s="56"/>
    </row>
    <row r="22" spans="1:8" x14ac:dyDescent="0.3">
      <c r="A22" s="67"/>
      <c r="B22" s="65" t="s">
        <v>27</v>
      </c>
      <c r="C22" s="65" t="s">
        <v>28</v>
      </c>
      <c r="D22" s="230">
        <f>'Feb. 18'!D7</f>
        <v>8083.6</v>
      </c>
      <c r="E22" s="141">
        <f>(D22/(D22+D21))*(D23+D24)</f>
        <v>-23208.310705872282</v>
      </c>
      <c r="F22" s="141">
        <f>D22+E22</f>
        <v>-15124.710705872281</v>
      </c>
      <c r="G22" s="130"/>
      <c r="H22" s="137">
        <f>F22+F30</f>
        <v>780679.9254375227</v>
      </c>
    </row>
    <row r="23" spans="1:8" x14ac:dyDescent="0.3">
      <c r="A23" s="67"/>
      <c r="B23" s="65" t="s">
        <v>29</v>
      </c>
      <c r="C23" s="65" t="s">
        <v>30</v>
      </c>
      <c r="D23" s="230">
        <f>'Feb. 18'!D8</f>
        <v>-32586.28</v>
      </c>
      <c r="E23" s="66"/>
      <c r="F23" s="66"/>
      <c r="G23" s="46"/>
      <c r="H23" s="56"/>
    </row>
    <row r="24" spans="1:8" x14ac:dyDescent="0.3">
      <c r="A24" s="67"/>
      <c r="B24" s="65" t="s">
        <v>31</v>
      </c>
      <c r="C24" s="65" t="s">
        <v>32</v>
      </c>
      <c r="D24" s="231">
        <f>'Feb. 18'!D9</f>
        <v>-70055.17</v>
      </c>
      <c r="E24" s="66"/>
      <c r="F24" s="66"/>
      <c r="G24" s="46"/>
      <c r="H24" s="56"/>
    </row>
    <row r="25" spans="1:8" x14ac:dyDescent="0.3">
      <c r="A25" s="68"/>
      <c r="B25" s="130"/>
      <c r="C25" s="130"/>
      <c r="D25" s="69"/>
      <c r="E25" s="130"/>
      <c r="F25" s="130"/>
      <c r="G25" s="46"/>
      <c r="H25" s="56"/>
    </row>
    <row r="26" spans="1:8" ht="15" thickBot="1" x14ac:dyDescent="0.35">
      <c r="A26" s="132" t="s">
        <v>33</v>
      </c>
      <c r="B26" s="133"/>
      <c r="C26" s="138"/>
      <c r="D26" s="130"/>
      <c r="E26" s="130"/>
      <c r="F26" s="130"/>
      <c r="G26" s="46"/>
      <c r="H26" s="56"/>
    </row>
    <row r="27" spans="1:8" ht="15" thickTop="1" x14ac:dyDescent="0.3">
      <c r="A27" s="57" t="s">
        <v>15</v>
      </c>
      <c r="B27" s="58"/>
      <c r="C27" s="59" t="s">
        <v>15</v>
      </c>
      <c r="D27" s="60" t="s">
        <v>16</v>
      </c>
      <c r="E27" s="130"/>
      <c r="F27" s="130"/>
      <c r="G27" s="46"/>
      <c r="H27" s="56"/>
    </row>
    <row r="28" spans="1:8" ht="15" thickBot="1" x14ac:dyDescent="0.35">
      <c r="A28" s="134" t="s">
        <v>17</v>
      </c>
      <c r="B28" s="61" t="s">
        <v>18</v>
      </c>
      <c r="C28" s="62" t="s">
        <v>15</v>
      </c>
      <c r="D28" s="70" t="s">
        <v>19</v>
      </c>
      <c r="E28" s="130"/>
      <c r="F28" s="130"/>
      <c r="G28" s="130"/>
      <c r="H28" s="56"/>
    </row>
    <row r="29" spans="1:8" ht="15" x14ac:dyDescent="0.25">
      <c r="A29" s="64" t="s">
        <v>24</v>
      </c>
      <c r="B29" s="65" t="s">
        <v>25</v>
      </c>
      <c r="C29" s="65" t="s">
        <v>26</v>
      </c>
      <c r="D29" s="229">
        <f>'Feb. 18'!D15</f>
        <v>3978611.39</v>
      </c>
      <c r="E29" s="141">
        <f>(D29/(D29+D30))*(D31+D32)</f>
        <v>-812181.99614339508</v>
      </c>
      <c r="F29" s="141">
        <f>D29+E29</f>
        <v>3166429.393856605</v>
      </c>
      <c r="G29" s="71"/>
      <c r="H29" s="56"/>
    </row>
    <row r="30" spans="1:8" ht="15" x14ac:dyDescent="0.25">
      <c r="A30" s="67"/>
      <c r="B30" s="65" t="s">
        <v>27</v>
      </c>
      <c r="C30" s="65" t="s">
        <v>28</v>
      </c>
      <c r="D30" s="230">
        <f>'Feb. 18'!D16</f>
        <v>999926.73</v>
      </c>
      <c r="E30" s="141">
        <f>(D30/(D30+D29))*(D31+D32)</f>
        <v>-204122.09385660497</v>
      </c>
      <c r="F30" s="141">
        <f>D30+E30</f>
        <v>795804.63614339498</v>
      </c>
      <c r="G30" s="46"/>
      <c r="H30" s="56"/>
    </row>
    <row r="31" spans="1:8" ht="15" x14ac:dyDescent="0.25">
      <c r="A31" s="67"/>
      <c r="B31" s="65" t="s">
        <v>29</v>
      </c>
      <c r="C31" s="65" t="s">
        <v>30</v>
      </c>
      <c r="D31" s="230">
        <f>'Feb. 18'!D17</f>
        <v>-196355.05</v>
      </c>
      <c r="E31" s="66"/>
      <c r="F31" s="66"/>
      <c r="G31" s="46"/>
      <c r="H31" s="56"/>
    </row>
    <row r="32" spans="1:8" ht="15.75" thickBot="1" x14ac:dyDescent="0.3">
      <c r="A32" s="72"/>
      <c r="B32" s="73" t="s">
        <v>31</v>
      </c>
      <c r="C32" s="73" t="s">
        <v>32</v>
      </c>
      <c r="D32" s="231">
        <f>'Feb. 18'!D18</f>
        <v>-819949.04</v>
      </c>
      <c r="E32" s="74"/>
      <c r="F32" s="74"/>
      <c r="G32" s="53"/>
      <c r="H32" s="131"/>
    </row>
    <row r="33" spans="1:20" ht="15.75" thickBot="1" x14ac:dyDescent="0.3">
      <c r="A33" s="162"/>
      <c r="B33" s="17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</row>
    <row r="34" spans="1:20" ht="15" x14ac:dyDescent="0.25">
      <c r="A34" s="168" t="s">
        <v>78</v>
      </c>
      <c r="B34" s="169"/>
      <c r="C34" s="170"/>
      <c r="D34" s="100"/>
      <c r="E34" s="100"/>
      <c r="F34" s="100"/>
      <c r="G34" s="100"/>
      <c r="H34" s="84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</row>
    <row r="35" spans="1:20" ht="15.75" thickBot="1" x14ac:dyDescent="0.3">
      <c r="A35" s="132" t="s">
        <v>14</v>
      </c>
      <c r="B35" s="55"/>
      <c r="C35" s="133"/>
      <c r="D35" s="86" t="s">
        <v>16</v>
      </c>
      <c r="E35" s="130"/>
      <c r="F35" s="130"/>
      <c r="G35" s="130"/>
      <c r="H35" s="56"/>
      <c r="I35" s="41"/>
      <c r="J35" s="41"/>
      <c r="K35" s="41"/>
      <c r="L35" s="41"/>
      <c r="M35" s="41"/>
      <c r="N35" s="41"/>
      <c r="O35" s="41"/>
      <c r="P35" s="130"/>
      <c r="Q35" s="130"/>
      <c r="R35" s="162"/>
      <c r="S35" s="162"/>
      <c r="T35" s="162"/>
    </row>
    <row r="36" spans="1:20" ht="15.6" thickTop="1" thickBot="1" x14ac:dyDescent="0.35">
      <c r="A36" s="134" t="s">
        <v>17</v>
      </c>
      <c r="B36" s="61" t="s">
        <v>18</v>
      </c>
      <c r="C36" s="87" t="s">
        <v>15</v>
      </c>
      <c r="D36" s="142" t="s">
        <v>19</v>
      </c>
      <c r="E36" s="135" t="s">
        <v>20</v>
      </c>
      <c r="F36" s="136" t="s">
        <v>21</v>
      </c>
      <c r="G36" s="125" t="s">
        <v>22</v>
      </c>
      <c r="H36" s="128" t="s">
        <v>23</v>
      </c>
      <c r="I36" s="40"/>
      <c r="J36" s="40"/>
      <c r="K36" s="40"/>
      <c r="L36" s="40"/>
      <c r="M36" s="40"/>
      <c r="N36" s="40"/>
      <c r="O36" s="40"/>
      <c r="P36" s="42"/>
      <c r="Q36" s="42"/>
      <c r="R36" s="162"/>
      <c r="S36" s="162"/>
      <c r="T36" s="162"/>
    </row>
    <row r="37" spans="1:20" x14ac:dyDescent="0.3">
      <c r="A37" s="89" t="s">
        <v>24</v>
      </c>
      <c r="B37" s="90" t="s">
        <v>25</v>
      </c>
      <c r="C37" s="65" t="s">
        <v>26</v>
      </c>
      <c r="D37" s="229">
        <f>'Mar. 18'!D6</f>
        <v>10861.63</v>
      </c>
      <c r="E37" s="139">
        <f>(D37/(D37+D38))*(D39+D40)</f>
        <v>-87350.262267535974</v>
      </c>
      <c r="F37" s="139">
        <f>D37+E37</f>
        <v>-76488.63226753597</v>
      </c>
      <c r="G37" s="140">
        <f>F37+F44</f>
        <v>3672054.0506796311</v>
      </c>
      <c r="H37" s="56"/>
      <c r="I37" s="39"/>
      <c r="J37" s="39"/>
      <c r="K37" s="39"/>
      <c r="L37" s="39"/>
      <c r="M37" s="39"/>
      <c r="N37" s="39"/>
      <c r="O37" s="44"/>
      <c r="P37" s="45"/>
      <c r="Q37" s="45"/>
      <c r="R37" s="162"/>
      <c r="S37" s="162"/>
      <c r="T37" s="162"/>
    </row>
    <row r="38" spans="1:20" x14ac:dyDescent="0.3">
      <c r="A38" s="92"/>
      <c r="B38" s="90" t="s">
        <v>27</v>
      </c>
      <c r="C38" s="65" t="s">
        <v>28</v>
      </c>
      <c r="D38" s="230">
        <f>'Mar. 18'!D7</f>
        <v>2072.63</v>
      </c>
      <c r="E38" s="141">
        <f>(D38/(D38+D37))*(D39+D40)</f>
        <v>-16668.287732464014</v>
      </c>
      <c r="F38" s="141">
        <f>D38+E38</f>
        <v>-14595.657732464013</v>
      </c>
      <c r="G38" s="130"/>
      <c r="H38" s="137">
        <f>F38+F45</f>
        <v>921510.58932036825</v>
      </c>
      <c r="I38" s="39"/>
      <c r="J38" s="39"/>
      <c r="K38" s="39"/>
      <c r="L38" s="39"/>
      <c r="M38" s="39"/>
      <c r="N38" s="39"/>
      <c r="O38" s="44"/>
      <c r="P38" s="45"/>
      <c r="Q38" s="45"/>
      <c r="R38" s="162"/>
      <c r="S38" s="162"/>
      <c r="T38" s="162"/>
    </row>
    <row r="39" spans="1:20" x14ac:dyDescent="0.3">
      <c r="A39" s="92"/>
      <c r="B39" s="90" t="s">
        <v>29</v>
      </c>
      <c r="C39" s="65" t="s">
        <v>30</v>
      </c>
      <c r="D39" s="230">
        <f>'Mar. 18'!D8</f>
        <v>-31840.29</v>
      </c>
      <c r="E39" s="93"/>
      <c r="F39" s="93"/>
      <c r="G39" s="39"/>
      <c r="H39" s="94"/>
      <c r="I39" s="39"/>
      <c r="J39" s="39"/>
      <c r="K39" s="39"/>
      <c r="L39" s="39"/>
      <c r="M39" s="39"/>
      <c r="N39" s="39"/>
      <c r="O39" s="44"/>
      <c r="P39" s="45"/>
      <c r="Q39" s="45"/>
      <c r="R39" s="162"/>
      <c r="S39" s="162"/>
      <c r="T39" s="162"/>
    </row>
    <row r="40" spans="1:20" ht="15" thickBot="1" x14ac:dyDescent="0.35">
      <c r="A40" s="92"/>
      <c r="B40" s="90" t="s">
        <v>31</v>
      </c>
      <c r="C40" s="73" t="s">
        <v>32</v>
      </c>
      <c r="D40" s="231">
        <f>'Mar. 18'!D9</f>
        <v>-72178.259999999995</v>
      </c>
      <c r="E40" s="93"/>
      <c r="F40" s="93"/>
      <c r="G40" s="46"/>
      <c r="H40" s="56"/>
      <c r="I40" s="130"/>
      <c r="J40" s="130"/>
      <c r="K40" s="130"/>
      <c r="L40" s="130"/>
      <c r="M40" s="130"/>
      <c r="N40" s="130"/>
      <c r="O40" s="45"/>
      <c r="P40" s="45"/>
      <c r="Q40" s="45"/>
      <c r="R40" s="162"/>
      <c r="S40" s="162"/>
      <c r="T40" s="162"/>
    </row>
    <row r="41" spans="1:20" ht="15" thickBot="1" x14ac:dyDescent="0.35">
      <c r="A41" s="132" t="s">
        <v>33</v>
      </c>
      <c r="B41" s="133"/>
      <c r="C41" s="138"/>
      <c r="D41" s="130"/>
      <c r="E41" s="130"/>
      <c r="F41" s="130"/>
      <c r="G41" s="130"/>
      <c r="H41" s="56"/>
      <c r="I41" s="162"/>
      <c r="J41" s="162"/>
      <c r="K41" s="162"/>
      <c r="L41" s="162"/>
      <c r="M41" s="162"/>
      <c r="N41" s="162"/>
      <c r="O41" s="172"/>
      <c r="P41" s="172"/>
      <c r="Q41" s="172"/>
      <c r="R41" s="162"/>
      <c r="S41" s="162"/>
      <c r="T41" s="162"/>
    </row>
    <row r="42" spans="1:20" ht="15" thickTop="1" x14ac:dyDescent="0.3">
      <c r="A42" s="57" t="s">
        <v>15</v>
      </c>
      <c r="B42" s="58"/>
      <c r="C42" s="88" t="s">
        <v>15</v>
      </c>
      <c r="D42" s="86" t="s">
        <v>16</v>
      </c>
      <c r="E42" s="41"/>
      <c r="F42" s="41"/>
      <c r="G42" s="41"/>
      <c r="H42" s="95"/>
      <c r="I42" s="41"/>
      <c r="J42" s="41"/>
      <c r="K42" s="41"/>
      <c r="L42" s="41"/>
      <c r="M42" s="41"/>
      <c r="N42" s="41"/>
      <c r="O42" s="47"/>
      <c r="P42" s="45"/>
      <c r="Q42" s="45"/>
      <c r="R42" s="130"/>
      <c r="S42" s="130"/>
      <c r="T42" s="130"/>
    </row>
    <row r="43" spans="1:20" ht="15" thickBot="1" x14ac:dyDescent="0.35">
      <c r="A43" s="89" t="s">
        <v>17</v>
      </c>
      <c r="B43" s="90" t="s">
        <v>18</v>
      </c>
      <c r="C43" s="90" t="s">
        <v>15</v>
      </c>
      <c r="D43" s="142" t="s">
        <v>19</v>
      </c>
      <c r="E43" s="93"/>
      <c r="F43" s="93"/>
      <c r="G43" s="40"/>
      <c r="H43" s="96"/>
      <c r="I43" s="40"/>
      <c r="J43" s="40"/>
      <c r="K43" s="40"/>
      <c r="L43" s="40"/>
      <c r="M43" s="40"/>
      <c r="N43" s="40"/>
      <c r="O43" s="48"/>
      <c r="P43" s="49"/>
      <c r="Q43" s="49"/>
      <c r="R43" s="130"/>
      <c r="S43" s="130"/>
      <c r="T43" s="130"/>
    </row>
    <row r="44" spans="1:20" x14ac:dyDescent="0.3">
      <c r="A44" s="89" t="s">
        <v>24</v>
      </c>
      <c r="B44" s="90" t="s">
        <v>25</v>
      </c>
      <c r="C44" s="65" t="s">
        <v>26</v>
      </c>
      <c r="D44" s="229">
        <f>'Mar. 18'!D15</f>
        <v>4585277.3099999996</v>
      </c>
      <c r="E44" s="141">
        <f>(D44/(D44+D45))*(D46+D47)</f>
        <v>-836734.62705283216</v>
      </c>
      <c r="F44" s="141">
        <f>D44+E44</f>
        <v>3748542.6829471672</v>
      </c>
      <c r="G44" s="39"/>
      <c r="H44" s="94"/>
      <c r="I44" s="39"/>
      <c r="J44" s="39"/>
      <c r="K44" s="39"/>
      <c r="L44" s="39"/>
      <c r="M44" s="39"/>
      <c r="N44" s="39"/>
      <c r="O44" s="44"/>
      <c r="P44" s="45"/>
      <c r="Q44" s="45"/>
      <c r="R44" s="130"/>
      <c r="S44" s="130"/>
      <c r="T44" s="130"/>
    </row>
    <row r="45" spans="1:20" x14ac:dyDescent="0.3">
      <c r="A45" s="92"/>
      <c r="B45" s="90" t="s">
        <v>27</v>
      </c>
      <c r="C45" s="65" t="s">
        <v>28</v>
      </c>
      <c r="D45" s="230">
        <f>'Mar. 18'!D16</f>
        <v>1145060.1200000001</v>
      </c>
      <c r="E45" s="141">
        <f>(D45/(D45+D44))*(D46+D47)</f>
        <v>-208953.87294716781</v>
      </c>
      <c r="F45" s="141">
        <f>D45+E45</f>
        <v>936106.24705283227</v>
      </c>
      <c r="G45" s="39"/>
      <c r="H45" s="94"/>
      <c r="I45" s="39"/>
      <c r="J45" s="39"/>
      <c r="K45" s="39"/>
      <c r="L45" s="39"/>
      <c r="M45" s="39"/>
      <c r="N45" s="39"/>
      <c r="O45" s="44"/>
      <c r="P45" s="45"/>
      <c r="Q45" s="45"/>
      <c r="R45" s="130"/>
      <c r="S45" s="130"/>
      <c r="T45" s="130"/>
    </row>
    <row r="46" spans="1:20" x14ac:dyDescent="0.3">
      <c r="A46" s="92"/>
      <c r="B46" s="90" t="s">
        <v>29</v>
      </c>
      <c r="C46" s="65" t="s">
        <v>30</v>
      </c>
      <c r="D46" s="230">
        <f>'Mar. 18'!D17</f>
        <v>-196344.51</v>
      </c>
      <c r="E46" s="93"/>
      <c r="F46" s="93"/>
      <c r="G46" s="39"/>
      <c r="H46" s="94"/>
      <c r="I46" s="39"/>
      <c r="J46" s="39"/>
      <c r="K46" s="39"/>
      <c r="L46" s="39"/>
      <c r="M46" s="39"/>
      <c r="N46" s="39"/>
      <c r="O46" s="44"/>
      <c r="P46" s="45"/>
      <c r="Q46" s="45"/>
      <c r="R46" s="130"/>
      <c r="S46" s="130"/>
      <c r="T46" s="130"/>
    </row>
    <row r="47" spans="1:20" ht="15" thickBot="1" x14ac:dyDescent="0.35">
      <c r="A47" s="97"/>
      <c r="B47" s="98" t="s">
        <v>31</v>
      </c>
      <c r="C47" s="73" t="s">
        <v>32</v>
      </c>
      <c r="D47" s="231">
        <f>'Mar. 18'!D18</f>
        <v>-849343.99</v>
      </c>
      <c r="E47" s="99"/>
      <c r="F47" s="99"/>
      <c r="G47" s="54"/>
      <c r="H47" s="131"/>
      <c r="I47" s="130"/>
      <c r="J47" s="130"/>
      <c r="K47" s="130"/>
      <c r="L47" s="130"/>
      <c r="M47" s="130"/>
      <c r="N47" s="130"/>
      <c r="O47" s="45"/>
      <c r="P47" s="45"/>
      <c r="Q47" s="45"/>
      <c r="R47" s="130"/>
      <c r="S47" s="130"/>
      <c r="T47" s="130"/>
    </row>
    <row r="48" spans="1:20" ht="15" thickBot="1" x14ac:dyDescent="0.35">
      <c r="A48" s="93"/>
      <c r="B48" s="90"/>
      <c r="C48" s="90"/>
      <c r="D48" s="141"/>
      <c r="E48" s="93"/>
      <c r="F48" s="93"/>
      <c r="G48" s="130"/>
      <c r="H48" s="130"/>
      <c r="I48" s="130"/>
      <c r="J48" s="130"/>
      <c r="K48" s="130"/>
      <c r="L48" s="130"/>
      <c r="M48" s="130"/>
      <c r="N48" s="130"/>
      <c r="O48" s="45"/>
      <c r="P48" s="45"/>
      <c r="Q48" s="45"/>
      <c r="R48" s="130"/>
      <c r="S48" s="130"/>
      <c r="T48" s="130"/>
    </row>
    <row r="49" spans="1:20" x14ac:dyDescent="0.3">
      <c r="A49" s="168" t="s">
        <v>79</v>
      </c>
      <c r="B49" s="169"/>
      <c r="C49" s="170"/>
      <c r="D49" s="100"/>
      <c r="E49" s="100"/>
      <c r="F49" s="100"/>
      <c r="G49" s="100"/>
      <c r="H49" s="84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</row>
    <row r="50" spans="1:20" ht="15" thickBot="1" x14ac:dyDescent="0.35">
      <c r="A50" s="132" t="s">
        <v>14</v>
      </c>
      <c r="B50" s="55"/>
      <c r="C50" s="133"/>
      <c r="D50" s="130"/>
      <c r="E50" s="130"/>
      <c r="F50" s="130"/>
      <c r="G50" s="130"/>
      <c r="H50" s="56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0" ht="15" thickTop="1" x14ac:dyDescent="0.3">
      <c r="A51" s="57" t="s">
        <v>15</v>
      </c>
      <c r="B51" s="58"/>
      <c r="C51" s="59" t="s">
        <v>15</v>
      </c>
      <c r="D51" s="60" t="s">
        <v>16</v>
      </c>
      <c r="E51" s="130"/>
      <c r="F51" s="130"/>
      <c r="G51" s="130"/>
      <c r="H51" s="56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</row>
    <row r="52" spans="1:20" ht="15" thickBot="1" x14ac:dyDescent="0.35">
      <c r="A52" s="134" t="s">
        <v>17</v>
      </c>
      <c r="B52" s="61" t="s">
        <v>18</v>
      </c>
      <c r="C52" s="62" t="s">
        <v>15</v>
      </c>
      <c r="D52" s="142" t="s">
        <v>19</v>
      </c>
      <c r="E52" s="135" t="s">
        <v>20</v>
      </c>
      <c r="F52" s="136" t="s">
        <v>21</v>
      </c>
      <c r="G52" s="135" t="s">
        <v>22</v>
      </c>
      <c r="H52" s="128" t="s">
        <v>23</v>
      </c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</row>
    <row r="53" spans="1:20" x14ac:dyDescent="0.3">
      <c r="A53" s="64" t="s">
        <v>24</v>
      </c>
      <c r="B53" s="65" t="s">
        <v>25</v>
      </c>
      <c r="C53" s="65" t="s">
        <v>26</v>
      </c>
      <c r="D53" s="229">
        <f>Apr.18!D6</f>
        <v>6743.66</v>
      </c>
      <c r="E53" s="139">
        <f>(D53/(D53+D54))*(D55+D56)</f>
        <v>-80456.296532469758</v>
      </c>
      <c r="F53" s="139">
        <f>D53+E53</f>
        <v>-73712.636532469754</v>
      </c>
      <c r="G53" s="140">
        <f>F53+F60</f>
        <v>4268719.3370946152</v>
      </c>
      <c r="H53" s="56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</row>
    <row r="54" spans="1:20" x14ac:dyDescent="0.3">
      <c r="A54" s="67"/>
      <c r="B54" s="65" t="s">
        <v>27</v>
      </c>
      <c r="C54" s="65" t="s">
        <v>28</v>
      </c>
      <c r="D54" s="230">
        <f>Apr.18!D7</f>
        <v>2090.87</v>
      </c>
      <c r="E54" s="141">
        <f>(D54/(D54+D53))*(D55+D56)</f>
        <v>-24945.453467530249</v>
      </c>
      <c r="F54" s="141">
        <f>D54+E54</f>
        <v>-22854.58346753025</v>
      </c>
      <c r="G54" s="130"/>
      <c r="H54" s="137">
        <f>F54+F61</f>
        <v>1080018.3229053847</v>
      </c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</row>
    <row r="55" spans="1:20" x14ac:dyDescent="0.3">
      <c r="A55" s="67"/>
      <c r="B55" s="65" t="s">
        <v>29</v>
      </c>
      <c r="C55" s="65" t="s">
        <v>30</v>
      </c>
      <c r="D55" s="230">
        <f>Apr.18!D8</f>
        <v>-31840.58</v>
      </c>
      <c r="E55" s="39"/>
      <c r="F55" s="50"/>
      <c r="G55" s="39"/>
      <c r="H55" s="94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</row>
    <row r="56" spans="1:20" x14ac:dyDescent="0.3">
      <c r="A56" s="67"/>
      <c r="B56" s="65" t="s">
        <v>31</v>
      </c>
      <c r="C56" s="65" t="s">
        <v>32</v>
      </c>
      <c r="D56" s="231">
        <f>Apr.18!D9</f>
        <v>-73561.17</v>
      </c>
      <c r="E56" s="130"/>
      <c r="F56" s="130"/>
      <c r="G56" s="46"/>
      <c r="H56" s="56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</row>
    <row r="57" spans="1:20" ht="15" thickBot="1" x14ac:dyDescent="0.35">
      <c r="A57" s="132" t="s">
        <v>33</v>
      </c>
      <c r="B57" s="133"/>
      <c r="C57" s="138"/>
      <c r="D57" s="130"/>
      <c r="E57" s="40"/>
      <c r="F57" s="40"/>
      <c r="G57" s="40"/>
      <c r="H57" s="96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</row>
    <row r="58" spans="1:20" ht="15" thickTop="1" x14ac:dyDescent="0.3">
      <c r="A58" s="57" t="s">
        <v>15</v>
      </c>
      <c r="B58" s="58"/>
      <c r="C58" s="59" t="s">
        <v>15</v>
      </c>
      <c r="D58" s="86" t="s">
        <v>16</v>
      </c>
      <c r="E58" s="45"/>
      <c r="F58" s="50"/>
      <c r="G58" s="39"/>
      <c r="H58" s="94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</row>
    <row r="59" spans="1:20" ht="15" thickBot="1" x14ac:dyDescent="0.35">
      <c r="A59" s="134" t="s">
        <v>17</v>
      </c>
      <c r="B59" s="61" t="s">
        <v>18</v>
      </c>
      <c r="C59" s="62" t="s">
        <v>15</v>
      </c>
      <c r="D59" s="142" t="s">
        <v>19</v>
      </c>
      <c r="E59" s="45"/>
      <c r="F59" s="50"/>
      <c r="G59" s="39"/>
      <c r="H59" s="94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</row>
    <row r="60" spans="1:20" x14ac:dyDescent="0.3">
      <c r="A60" s="64" t="s">
        <v>24</v>
      </c>
      <c r="B60" s="65" t="s">
        <v>25</v>
      </c>
      <c r="C60" s="65" t="s">
        <v>26</v>
      </c>
      <c r="D60" s="229">
        <f>Apr.18!D15</f>
        <v>5202181.13</v>
      </c>
      <c r="E60" s="141">
        <f>(D60/(D60+D61))*(D62+D63)</f>
        <v>-859749.15637291491</v>
      </c>
      <c r="F60" s="141">
        <f>D60+E60</f>
        <v>4342431.9736270849</v>
      </c>
      <c r="G60" s="39"/>
      <c r="H60" s="94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</row>
    <row r="61" spans="1:20" x14ac:dyDescent="0.3">
      <c r="A61" s="67"/>
      <c r="B61" s="65" t="s">
        <v>27</v>
      </c>
      <c r="C61" s="65" t="s">
        <v>28</v>
      </c>
      <c r="D61" s="230">
        <f>Apr.18!D16</f>
        <v>1321228.44</v>
      </c>
      <c r="E61" s="141">
        <f>(D61/(D61+D60))*(D62+D63)</f>
        <v>-218355.53362708504</v>
      </c>
      <c r="F61" s="141">
        <f>D61+E61</f>
        <v>1102872.906372915</v>
      </c>
      <c r="G61" s="50"/>
      <c r="H61" s="101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</row>
    <row r="62" spans="1:20" x14ac:dyDescent="0.3">
      <c r="A62" s="67"/>
      <c r="B62" s="65" t="s">
        <v>29</v>
      </c>
      <c r="C62" s="65" t="s">
        <v>30</v>
      </c>
      <c r="D62" s="230">
        <f>Apr.18!D17</f>
        <v>-195456.16</v>
      </c>
      <c r="E62" s="39"/>
      <c r="F62" s="50"/>
      <c r="G62" s="130"/>
      <c r="H62" s="101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</row>
    <row r="63" spans="1:20" ht="15" thickBot="1" x14ac:dyDescent="0.35">
      <c r="A63" s="72"/>
      <c r="B63" s="73" t="s">
        <v>31</v>
      </c>
      <c r="C63" s="73" t="s">
        <v>32</v>
      </c>
      <c r="D63" s="231">
        <f>Apr.18!D18</f>
        <v>-882648.53</v>
      </c>
      <c r="E63" s="51"/>
      <c r="F63" s="52"/>
      <c r="G63" s="54"/>
      <c r="H63" s="131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</row>
    <row r="64" spans="1:20" ht="15" thickBot="1" x14ac:dyDescent="0.35">
      <c r="A64" s="162"/>
      <c r="B64" s="162"/>
      <c r="C64" s="162"/>
      <c r="D64" s="173"/>
      <c r="E64" s="162"/>
      <c r="F64" s="163"/>
      <c r="G64" s="163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</row>
    <row r="65" spans="1:8" x14ac:dyDescent="0.3">
      <c r="A65" s="168" t="s">
        <v>80</v>
      </c>
      <c r="B65" s="169"/>
      <c r="C65" s="170"/>
      <c r="D65" s="100"/>
      <c r="E65" s="100"/>
      <c r="F65" s="100"/>
      <c r="G65" s="100"/>
      <c r="H65" s="84"/>
    </row>
    <row r="66" spans="1:8" ht="15" thickBot="1" x14ac:dyDescent="0.35">
      <c r="A66" s="132" t="s">
        <v>14</v>
      </c>
      <c r="B66" s="55"/>
      <c r="C66" s="133"/>
      <c r="D66" s="130"/>
      <c r="E66" s="130"/>
      <c r="F66" s="130"/>
      <c r="G66" s="130"/>
      <c r="H66" s="56"/>
    </row>
    <row r="67" spans="1:8" ht="15" thickTop="1" x14ac:dyDescent="0.3">
      <c r="A67" s="57" t="s">
        <v>15</v>
      </c>
      <c r="B67" s="58"/>
      <c r="C67" s="59" t="s">
        <v>15</v>
      </c>
      <c r="D67" s="60" t="s">
        <v>16</v>
      </c>
      <c r="E67" s="130"/>
      <c r="F67" s="130"/>
      <c r="G67" s="130"/>
      <c r="H67" s="56"/>
    </row>
    <row r="68" spans="1:8" ht="15" thickBot="1" x14ac:dyDescent="0.35">
      <c r="A68" s="134" t="s">
        <v>17</v>
      </c>
      <c r="B68" s="61" t="s">
        <v>18</v>
      </c>
      <c r="C68" s="62" t="s">
        <v>15</v>
      </c>
      <c r="D68" s="142" t="s">
        <v>19</v>
      </c>
      <c r="E68" s="135" t="s">
        <v>20</v>
      </c>
      <c r="F68" s="136" t="s">
        <v>21</v>
      </c>
      <c r="G68" s="135" t="s">
        <v>22</v>
      </c>
      <c r="H68" s="128" t="s">
        <v>23</v>
      </c>
    </row>
    <row r="69" spans="1:8" x14ac:dyDescent="0.3">
      <c r="A69" s="64" t="s">
        <v>24</v>
      </c>
      <c r="B69" s="65" t="s">
        <v>25</v>
      </c>
      <c r="C69" s="65" t="s">
        <v>26</v>
      </c>
      <c r="D69" s="229">
        <f>May.18!D6</f>
        <v>6295.79</v>
      </c>
      <c r="E69" s="139">
        <f>(D69/(D69+D70))*(D71+D72)</f>
        <v>-87214.525913409321</v>
      </c>
      <c r="F69" s="139">
        <f>D69+E69</f>
        <v>-80918.735913409328</v>
      </c>
      <c r="G69" s="140">
        <f>F69+F76</f>
        <v>4761346.9687725296</v>
      </c>
      <c r="H69" s="56"/>
    </row>
    <row r="70" spans="1:8" x14ac:dyDescent="0.3">
      <c r="A70" s="67"/>
      <c r="B70" s="65" t="s">
        <v>27</v>
      </c>
      <c r="C70" s="65" t="s">
        <v>28</v>
      </c>
      <c r="D70" s="230">
        <f>May.18!D7</f>
        <v>1402.73</v>
      </c>
      <c r="E70" s="141">
        <f>(D70/(D70+D69))*(D71+D72)</f>
        <v>-19431.784086590669</v>
      </c>
      <c r="F70" s="141">
        <f>D70+E70</f>
        <v>-18029.05408659067</v>
      </c>
      <c r="G70" s="130"/>
      <c r="H70" s="137">
        <f>F70+F77</f>
        <v>1187769.4812274703</v>
      </c>
    </row>
    <row r="71" spans="1:8" x14ac:dyDescent="0.3">
      <c r="A71" s="67"/>
      <c r="B71" s="65" t="s">
        <v>29</v>
      </c>
      <c r="C71" s="65" t="s">
        <v>30</v>
      </c>
      <c r="D71" s="230">
        <f>May.18!D8</f>
        <v>-31655.18</v>
      </c>
      <c r="E71" s="39"/>
      <c r="F71" s="50"/>
      <c r="G71" s="39"/>
      <c r="H71" s="94"/>
    </row>
    <row r="72" spans="1:8" x14ac:dyDescent="0.3">
      <c r="A72" s="67"/>
      <c r="B72" s="65" t="s">
        <v>31</v>
      </c>
      <c r="C72" s="65" t="s">
        <v>32</v>
      </c>
      <c r="D72" s="231">
        <f>May.18!D9</f>
        <v>-74991.13</v>
      </c>
      <c r="E72" s="130"/>
      <c r="F72" s="50"/>
      <c r="G72" s="50"/>
      <c r="H72" s="56"/>
    </row>
    <row r="73" spans="1:8" ht="15" thickBot="1" x14ac:dyDescent="0.35">
      <c r="A73" s="132" t="s">
        <v>33</v>
      </c>
      <c r="B73" s="133"/>
      <c r="C73" s="138"/>
      <c r="D73" s="130"/>
      <c r="E73" s="130"/>
      <c r="F73" s="130"/>
      <c r="G73" s="130"/>
      <c r="H73" s="56"/>
    </row>
    <row r="74" spans="1:8" ht="15" thickTop="1" x14ac:dyDescent="0.3">
      <c r="A74" s="57" t="s">
        <v>15</v>
      </c>
      <c r="B74" s="58"/>
      <c r="C74" s="59" t="s">
        <v>15</v>
      </c>
      <c r="D74" s="86" t="s">
        <v>16</v>
      </c>
      <c r="E74" s="130"/>
      <c r="F74" s="130"/>
      <c r="G74" s="130"/>
      <c r="H74" s="56"/>
    </row>
    <row r="75" spans="1:8" ht="15" thickBot="1" x14ac:dyDescent="0.35">
      <c r="A75" s="134" t="s">
        <v>17</v>
      </c>
      <c r="B75" s="61" t="s">
        <v>18</v>
      </c>
      <c r="C75" s="62" t="s">
        <v>15</v>
      </c>
      <c r="D75" s="142" t="s">
        <v>19</v>
      </c>
      <c r="E75" s="130"/>
      <c r="F75" s="130"/>
      <c r="G75" s="130"/>
      <c r="H75" s="56"/>
    </row>
    <row r="76" spans="1:8" x14ac:dyDescent="0.3">
      <c r="A76" s="64" t="s">
        <v>24</v>
      </c>
      <c r="B76" s="65" t="s">
        <v>25</v>
      </c>
      <c r="C76" s="65" t="s">
        <v>26</v>
      </c>
      <c r="D76" s="229">
        <f>May.18!D15</f>
        <v>5753597.46</v>
      </c>
      <c r="E76" s="141">
        <f>(D76/(D76+D77))*(D78+D79)</f>
        <v>-911331.7553140613</v>
      </c>
      <c r="F76" s="141">
        <f>D76+E76</f>
        <v>4842265.7046859385</v>
      </c>
      <c r="G76" s="50"/>
      <c r="H76" s="101"/>
    </row>
    <row r="77" spans="1:8" x14ac:dyDescent="0.3">
      <c r="A77" s="67"/>
      <c r="B77" s="65" t="s">
        <v>27</v>
      </c>
      <c r="C77" s="65" t="s">
        <v>28</v>
      </c>
      <c r="D77" s="230">
        <f>May.18!D16</f>
        <v>1432734.14</v>
      </c>
      <c r="E77" s="141">
        <f>(D77/(D77+D76))*(D78+D79)</f>
        <v>-226935.60468593886</v>
      </c>
      <c r="F77" s="141">
        <f>D77+E77</f>
        <v>1205798.535314061</v>
      </c>
      <c r="G77" s="50"/>
      <c r="H77" s="101"/>
    </row>
    <row r="78" spans="1:8" x14ac:dyDescent="0.3">
      <c r="A78" s="67"/>
      <c r="B78" s="65" t="s">
        <v>29</v>
      </c>
      <c r="C78" s="65" t="s">
        <v>30</v>
      </c>
      <c r="D78" s="230">
        <f>May.18!D17</f>
        <v>-194646.95</v>
      </c>
      <c r="E78" s="39"/>
      <c r="F78" s="50"/>
      <c r="G78" s="130"/>
      <c r="H78" s="101"/>
    </row>
    <row r="79" spans="1:8" ht="15" thickBot="1" x14ac:dyDescent="0.35">
      <c r="A79" s="72"/>
      <c r="B79" s="73" t="s">
        <v>31</v>
      </c>
      <c r="C79" s="73" t="s">
        <v>32</v>
      </c>
      <c r="D79" s="231">
        <f>May.18!D18</f>
        <v>-943620.41</v>
      </c>
      <c r="E79" s="54"/>
      <c r="F79" s="52"/>
      <c r="G79" s="52"/>
      <c r="H79" s="131"/>
    </row>
    <row r="80" spans="1:8" ht="15" thickBot="1" x14ac:dyDescent="0.35">
      <c r="A80" s="162"/>
      <c r="B80" s="162"/>
      <c r="C80" s="162"/>
      <c r="D80" s="162"/>
      <c r="E80" s="162"/>
      <c r="F80" s="162"/>
      <c r="G80" s="162"/>
      <c r="H80" s="162"/>
    </row>
    <row r="81" spans="1:11" x14ac:dyDescent="0.3">
      <c r="A81" s="168" t="s">
        <v>81</v>
      </c>
      <c r="B81" s="169"/>
      <c r="C81" s="170"/>
      <c r="D81" s="100"/>
      <c r="E81" s="100"/>
      <c r="F81" s="100"/>
      <c r="G81" s="100"/>
      <c r="H81" s="84"/>
      <c r="I81" s="162"/>
      <c r="J81" s="162"/>
      <c r="K81" s="162"/>
    </row>
    <row r="82" spans="1:11" ht="15" thickBot="1" x14ac:dyDescent="0.35">
      <c r="A82" s="132" t="s">
        <v>14</v>
      </c>
      <c r="B82" s="55"/>
      <c r="C82" s="133"/>
      <c r="D82" s="130"/>
      <c r="E82" s="130"/>
      <c r="F82" s="130"/>
      <c r="G82" s="130"/>
      <c r="H82" s="56"/>
      <c r="I82" s="130"/>
      <c r="J82" s="162"/>
      <c r="K82" s="162"/>
    </row>
    <row r="83" spans="1:11" ht="15" thickTop="1" x14ac:dyDescent="0.3">
      <c r="A83" s="57" t="s">
        <v>15</v>
      </c>
      <c r="B83" s="58"/>
      <c r="C83" s="88" t="s">
        <v>15</v>
      </c>
      <c r="D83" s="86" t="s">
        <v>16</v>
      </c>
      <c r="E83" s="41"/>
      <c r="F83" s="41"/>
      <c r="G83" s="41"/>
      <c r="H83" s="95"/>
      <c r="I83" s="130"/>
      <c r="J83" s="162"/>
      <c r="K83" s="162"/>
    </row>
    <row r="84" spans="1:11" ht="15" thickBot="1" x14ac:dyDescent="0.35">
      <c r="A84" s="134" t="s">
        <v>17</v>
      </c>
      <c r="B84" s="61" t="s">
        <v>18</v>
      </c>
      <c r="C84" s="87" t="s">
        <v>15</v>
      </c>
      <c r="D84" s="142" t="s">
        <v>19</v>
      </c>
      <c r="E84" s="135" t="s">
        <v>20</v>
      </c>
      <c r="F84" s="136" t="s">
        <v>21</v>
      </c>
      <c r="G84" s="135" t="s">
        <v>22</v>
      </c>
      <c r="H84" s="128" t="s">
        <v>23</v>
      </c>
      <c r="I84" s="130"/>
      <c r="J84" s="162"/>
      <c r="K84" s="162"/>
    </row>
    <row r="85" spans="1:11" x14ac:dyDescent="0.3">
      <c r="A85" s="64" t="s">
        <v>24</v>
      </c>
      <c r="B85" s="65" t="s">
        <v>25</v>
      </c>
      <c r="C85" s="65" t="s">
        <v>26</v>
      </c>
      <c r="D85" s="229">
        <f>Jun.18!D6</f>
        <v>5844.53</v>
      </c>
      <c r="E85" s="139">
        <f>(D85/(D85+D86))*(D87+D88)</f>
        <v>-85477.960891535389</v>
      </c>
      <c r="F85" s="139">
        <f>D85+E85</f>
        <v>-79633.43089153539</v>
      </c>
      <c r="G85" s="140">
        <f>F85+F92</f>
        <v>4538799.0101985196</v>
      </c>
      <c r="H85" s="56"/>
    </row>
    <row r="86" spans="1:11" x14ac:dyDescent="0.3">
      <c r="A86" s="67"/>
      <c r="B86" s="65" t="s">
        <v>27</v>
      </c>
      <c r="C86" s="65" t="s">
        <v>28</v>
      </c>
      <c r="D86" s="230">
        <f>Jun.18!D7</f>
        <v>1496.85</v>
      </c>
      <c r="E86" s="141">
        <f>(D86/(D86+D85))*(D87+D88)</f>
        <v>-21891.869108464623</v>
      </c>
      <c r="F86" s="141">
        <f>D86+E86</f>
        <v>-20395.019108464625</v>
      </c>
      <c r="G86" s="130"/>
      <c r="H86" s="137">
        <f>F86+F93</f>
        <v>1182847.8398014805</v>
      </c>
    </row>
    <row r="87" spans="1:11" x14ac:dyDescent="0.3">
      <c r="A87" s="67"/>
      <c r="B87" s="65" t="s">
        <v>29</v>
      </c>
      <c r="C87" s="65" t="s">
        <v>30</v>
      </c>
      <c r="D87" s="230">
        <f>Jun.18!D8</f>
        <v>-31646.28</v>
      </c>
      <c r="E87" s="39"/>
      <c r="F87" s="39"/>
      <c r="G87" s="39"/>
      <c r="H87" s="94"/>
    </row>
    <row r="88" spans="1:11" x14ac:dyDescent="0.3">
      <c r="A88" s="67"/>
      <c r="B88" s="65" t="s">
        <v>31</v>
      </c>
      <c r="C88" s="65" t="s">
        <v>32</v>
      </c>
      <c r="D88" s="231">
        <f>Jun.18!D9</f>
        <v>-75723.55</v>
      </c>
      <c r="E88" s="130"/>
      <c r="F88" s="50"/>
      <c r="G88" s="50"/>
      <c r="H88" s="56"/>
    </row>
    <row r="89" spans="1:11" ht="15" thickBot="1" x14ac:dyDescent="0.35">
      <c r="A89" s="132" t="s">
        <v>33</v>
      </c>
      <c r="B89" s="133"/>
      <c r="C89" s="138"/>
      <c r="D89" s="130"/>
      <c r="E89" s="130"/>
      <c r="F89" s="130"/>
      <c r="G89" s="130"/>
      <c r="H89" s="56"/>
    </row>
    <row r="90" spans="1:11" ht="15" thickTop="1" x14ac:dyDescent="0.3">
      <c r="A90" s="57" t="s">
        <v>15</v>
      </c>
      <c r="B90" s="58"/>
      <c r="C90" s="88" t="s">
        <v>15</v>
      </c>
      <c r="D90" s="86" t="s">
        <v>16</v>
      </c>
      <c r="E90" s="41"/>
      <c r="F90" s="41"/>
      <c r="G90" s="41"/>
      <c r="H90" s="95"/>
    </row>
    <row r="91" spans="1:11" ht="15" thickBot="1" x14ac:dyDescent="0.35">
      <c r="A91" s="134" t="s">
        <v>17</v>
      </c>
      <c r="B91" s="61" t="s">
        <v>18</v>
      </c>
      <c r="C91" s="87" t="s">
        <v>15</v>
      </c>
      <c r="D91" s="142" t="s">
        <v>19</v>
      </c>
      <c r="E91" s="40"/>
      <c r="F91" s="40"/>
      <c r="G91" s="40"/>
      <c r="H91" s="96"/>
    </row>
    <row r="92" spans="1:11" x14ac:dyDescent="0.3">
      <c r="A92" s="64" t="s">
        <v>24</v>
      </c>
      <c r="B92" s="65" t="s">
        <v>25</v>
      </c>
      <c r="C92" s="65" t="s">
        <v>26</v>
      </c>
      <c r="D92" s="229">
        <f>Jun.18!D15</f>
        <v>5558677.0599999996</v>
      </c>
      <c r="E92" s="141">
        <f>(D92/(D92+D93))*(D94+D95)</f>
        <v>-940244.61890994525</v>
      </c>
      <c r="F92" s="141">
        <f>D92+E92</f>
        <v>4618432.4410900548</v>
      </c>
      <c r="G92" s="39"/>
      <c r="H92" s="94"/>
    </row>
    <row r="93" spans="1:11" x14ac:dyDescent="0.3">
      <c r="A93" s="67"/>
      <c r="B93" s="65" t="s">
        <v>27</v>
      </c>
      <c r="C93" s="65" t="s">
        <v>28</v>
      </c>
      <c r="D93" s="230">
        <f>Jun.18!D16</f>
        <v>1448205.33</v>
      </c>
      <c r="E93" s="141">
        <f>(D93/(D93+D92))*(D94+D95)</f>
        <v>-244962.47109005493</v>
      </c>
      <c r="F93" s="141">
        <f>D93+E93</f>
        <v>1203242.8589099452</v>
      </c>
      <c r="G93" s="39"/>
      <c r="H93" s="94"/>
    </row>
    <row r="94" spans="1:11" x14ac:dyDescent="0.3">
      <c r="A94" s="67"/>
      <c r="B94" s="65" t="s">
        <v>29</v>
      </c>
      <c r="C94" s="65" t="s">
        <v>30</v>
      </c>
      <c r="D94" s="230">
        <f>Jun.18!D17</f>
        <v>-193094.17</v>
      </c>
      <c r="E94" s="93"/>
      <c r="F94" s="93"/>
      <c r="G94" s="39"/>
      <c r="H94" s="94"/>
      <c r="I94" s="162"/>
      <c r="J94" s="50"/>
      <c r="K94" s="50"/>
    </row>
    <row r="95" spans="1:11" ht="15" thickBot="1" x14ac:dyDescent="0.35">
      <c r="A95" s="72"/>
      <c r="B95" s="73" t="s">
        <v>31</v>
      </c>
      <c r="C95" s="73" t="s">
        <v>32</v>
      </c>
      <c r="D95" s="231">
        <f>Jun.18!D18</f>
        <v>-992112.92</v>
      </c>
      <c r="E95" s="99"/>
      <c r="F95" s="99"/>
      <c r="G95" s="51"/>
      <c r="H95" s="131"/>
      <c r="I95" s="162"/>
      <c r="J95" s="50"/>
      <c r="K95" s="50"/>
    </row>
    <row r="96" spans="1:11" ht="15" thickBot="1" x14ac:dyDescent="0.35">
      <c r="A96" s="162"/>
      <c r="B96" s="162"/>
      <c r="C96" s="162"/>
      <c r="D96" s="173"/>
      <c r="E96" s="162"/>
      <c r="F96" s="163"/>
      <c r="G96" s="162"/>
      <c r="H96" s="162"/>
      <c r="I96" s="162"/>
      <c r="J96" s="130"/>
      <c r="K96" s="130"/>
    </row>
    <row r="97" spans="1:12" x14ac:dyDescent="0.3">
      <c r="A97" s="161" t="s">
        <v>82</v>
      </c>
      <c r="B97" s="114"/>
      <c r="C97" s="115"/>
      <c r="D97" s="174"/>
      <c r="E97" s="175"/>
      <c r="F97" s="175"/>
      <c r="G97" s="175"/>
      <c r="H97" s="84"/>
      <c r="I97" s="162"/>
      <c r="J97" s="50"/>
      <c r="K97" s="130"/>
    </row>
    <row r="98" spans="1:12" ht="15" thickBot="1" x14ac:dyDescent="0.35">
      <c r="A98" s="132" t="s">
        <v>14</v>
      </c>
      <c r="B98" s="55"/>
      <c r="C98" s="133"/>
      <c r="D98" s="65"/>
      <c r="E98" s="112"/>
      <c r="F98" s="112"/>
      <c r="G98" s="50">
        <v>0</v>
      </c>
      <c r="H98" s="56"/>
      <c r="I98" s="162"/>
      <c r="J98" s="162"/>
      <c r="K98" s="162"/>
    </row>
    <row r="99" spans="1:12" ht="15.6" thickTop="1" thickBot="1" x14ac:dyDescent="0.35">
      <c r="A99" s="134" t="s">
        <v>17</v>
      </c>
      <c r="B99" s="134" t="s">
        <v>18</v>
      </c>
      <c r="C99" s="105" t="s">
        <v>15</v>
      </c>
      <c r="D99" s="142" t="s">
        <v>19</v>
      </c>
      <c r="E99" s="135" t="s">
        <v>20</v>
      </c>
      <c r="F99" s="136" t="s">
        <v>21</v>
      </c>
      <c r="G99" s="135" t="s">
        <v>22</v>
      </c>
      <c r="H99" s="128" t="s">
        <v>23</v>
      </c>
      <c r="I99" s="162"/>
      <c r="J99" s="162"/>
      <c r="K99" s="162"/>
    </row>
    <row r="100" spans="1:12" x14ac:dyDescent="0.3">
      <c r="A100" s="64" t="s">
        <v>24</v>
      </c>
      <c r="B100" s="65" t="s">
        <v>25</v>
      </c>
      <c r="C100" s="65" t="s">
        <v>26</v>
      </c>
      <c r="D100" s="229">
        <f>Jul.18!D6</f>
        <v>5518.23</v>
      </c>
      <c r="E100" s="139">
        <f>(D100/(D100+D101))*(D102+D103)</f>
        <v>-92540.514578101749</v>
      </c>
      <c r="F100" s="139">
        <f>D100+E100</f>
        <v>-87022.284578101753</v>
      </c>
      <c r="G100" s="140">
        <f>F100+F109</f>
        <v>3688156.6631282982</v>
      </c>
      <c r="H100" s="56"/>
      <c r="I100" s="50"/>
      <c r="J100" s="176"/>
      <c r="K100" s="176"/>
      <c r="L100" s="167"/>
    </row>
    <row r="101" spans="1:12" x14ac:dyDescent="0.3">
      <c r="A101" s="67"/>
      <c r="B101" s="65" t="s">
        <v>27</v>
      </c>
      <c r="C101" s="65" t="s">
        <v>28</v>
      </c>
      <c r="D101" s="230">
        <f>Jul.18!D7</f>
        <v>822.28</v>
      </c>
      <c r="E101" s="141">
        <f>(D101/(D101+D100))*(D102+D103)</f>
        <v>-13789.605421898237</v>
      </c>
      <c r="F101" s="141">
        <f>D101+E101</f>
        <v>-12967.325421898237</v>
      </c>
      <c r="G101" s="130"/>
      <c r="H101" s="137">
        <f>F101+F110</f>
        <v>997740.22687170177</v>
      </c>
      <c r="I101" s="50"/>
      <c r="J101" s="176"/>
      <c r="K101" s="176"/>
      <c r="L101" s="167"/>
    </row>
    <row r="102" spans="1:12" x14ac:dyDescent="0.3">
      <c r="A102" s="67"/>
      <c r="B102" s="65" t="s">
        <v>29</v>
      </c>
      <c r="C102" s="65" t="s">
        <v>30</v>
      </c>
      <c r="D102" s="230">
        <f>Jul.18!D8</f>
        <v>-31639.59</v>
      </c>
      <c r="E102" s="93"/>
      <c r="F102" s="130"/>
      <c r="G102" s="130"/>
      <c r="H102" s="56"/>
      <c r="I102" s="50"/>
      <c r="J102" s="176"/>
      <c r="K102" s="176"/>
      <c r="L102" s="167"/>
    </row>
    <row r="103" spans="1:12" x14ac:dyDescent="0.3">
      <c r="A103" s="67"/>
      <c r="B103" s="65" t="s">
        <v>31</v>
      </c>
      <c r="C103" s="65" t="s">
        <v>32</v>
      </c>
      <c r="D103" s="231">
        <f>Jul.18!D9</f>
        <v>-74690.53</v>
      </c>
      <c r="E103" s="93"/>
      <c r="F103" s="143"/>
      <c r="G103" s="130"/>
      <c r="H103" s="56"/>
      <c r="I103" s="50"/>
      <c r="J103" s="176"/>
      <c r="K103" s="176"/>
      <c r="L103" s="167"/>
    </row>
    <row r="104" spans="1:12" x14ac:dyDescent="0.3">
      <c r="A104" s="110"/>
      <c r="B104" s="107"/>
      <c r="C104" s="107"/>
      <c r="D104" s="107"/>
      <c r="E104" s="143"/>
      <c r="F104" s="143"/>
      <c r="G104" s="130"/>
      <c r="H104" s="56"/>
      <c r="I104" s="176"/>
      <c r="J104" s="176"/>
      <c r="K104" s="176"/>
      <c r="L104" s="167"/>
    </row>
    <row r="105" spans="1:12" x14ac:dyDescent="0.3">
      <c r="A105" s="113"/>
      <c r="B105" s="114"/>
      <c r="C105" s="115"/>
      <c r="D105" s="107"/>
      <c r="E105" s="143"/>
      <c r="F105" s="143"/>
      <c r="G105" s="130"/>
      <c r="H105" s="56"/>
      <c r="I105" s="176"/>
      <c r="J105" s="176"/>
      <c r="K105" s="176"/>
      <c r="L105" s="167"/>
    </row>
    <row r="106" spans="1:12" ht="15" thickBot="1" x14ac:dyDescent="0.35">
      <c r="A106" s="132" t="s">
        <v>33</v>
      </c>
      <c r="B106" s="133"/>
      <c r="C106" s="138"/>
      <c r="D106" s="107"/>
      <c r="E106" s="143"/>
      <c r="F106" s="143"/>
      <c r="G106" s="130"/>
      <c r="H106" s="56"/>
      <c r="I106" s="176"/>
      <c r="J106" s="176"/>
      <c r="K106" s="176"/>
      <c r="L106" s="167"/>
    </row>
    <row r="107" spans="1:12" ht="15" thickTop="1" x14ac:dyDescent="0.3">
      <c r="A107" s="106" t="s">
        <v>15</v>
      </c>
      <c r="B107" s="102"/>
      <c r="C107" s="103" t="s">
        <v>15</v>
      </c>
      <c r="D107" s="65" t="s">
        <v>16</v>
      </c>
      <c r="E107" s="143"/>
      <c r="F107" s="143"/>
      <c r="G107" s="130"/>
      <c r="H107" s="56"/>
      <c r="I107" s="176"/>
      <c r="J107" s="176"/>
      <c r="K107" s="176"/>
      <c r="L107" s="167"/>
    </row>
    <row r="108" spans="1:12" ht="15" thickBot="1" x14ac:dyDescent="0.35">
      <c r="A108" s="108" t="s">
        <v>17</v>
      </c>
      <c r="B108" s="104" t="s">
        <v>18</v>
      </c>
      <c r="C108" s="105" t="s">
        <v>15</v>
      </c>
      <c r="D108" s="142" t="s">
        <v>19</v>
      </c>
      <c r="E108" s="143"/>
      <c r="F108" s="143"/>
      <c r="G108" s="130"/>
      <c r="H108" s="56"/>
      <c r="I108" s="176"/>
      <c r="J108" s="176"/>
      <c r="K108" s="176"/>
      <c r="L108" s="167"/>
    </row>
    <row r="109" spans="1:12" x14ac:dyDescent="0.3">
      <c r="A109" s="64" t="s">
        <v>24</v>
      </c>
      <c r="B109" s="65" t="s">
        <v>25</v>
      </c>
      <c r="C109" s="65" t="s">
        <v>26</v>
      </c>
      <c r="D109" s="229">
        <f>Jul.18!D15</f>
        <v>4717554.5</v>
      </c>
      <c r="E109" s="141">
        <f>(D109/(D109+D110))*(D111+D112)</f>
        <v>-942375.55229360005</v>
      </c>
      <c r="F109" s="141">
        <f>D109+E109</f>
        <v>3775178.9477064</v>
      </c>
      <c r="G109" s="130"/>
      <c r="H109" s="137"/>
      <c r="I109" s="162"/>
      <c r="J109" s="162"/>
      <c r="K109" s="162"/>
    </row>
    <row r="110" spans="1:12" x14ac:dyDescent="0.3">
      <c r="A110" s="67"/>
      <c r="B110" s="65" t="s">
        <v>27</v>
      </c>
      <c r="C110" s="65" t="s">
        <v>28</v>
      </c>
      <c r="D110" s="230">
        <f>Jul.18!D16</f>
        <v>1263004.49</v>
      </c>
      <c r="E110" s="141">
        <f>(D110/(D110+D109))*(D111+D112)</f>
        <v>-252296.93770639991</v>
      </c>
      <c r="F110" s="141">
        <f>D110+E110</f>
        <v>1010707.5522936</v>
      </c>
      <c r="G110" s="130"/>
      <c r="H110" s="56"/>
      <c r="I110" s="162"/>
      <c r="J110" s="162"/>
      <c r="K110" s="162"/>
    </row>
    <row r="111" spans="1:12" x14ac:dyDescent="0.3">
      <c r="A111" s="67"/>
      <c r="B111" s="65" t="s">
        <v>29</v>
      </c>
      <c r="C111" s="65" t="s">
        <v>30</v>
      </c>
      <c r="D111" s="230">
        <f>Jul.18!D17</f>
        <v>-189230.44</v>
      </c>
      <c r="E111" s="93"/>
      <c r="F111" s="143"/>
      <c r="G111" s="130"/>
      <c r="H111" s="56"/>
      <c r="I111" s="162"/>
      <c r="J111" s="162"/>
      <c r="K111" s="162"/>
    </row>
    <row r="112" spans="1:12" x14ac:dyDescent="0.3">
      <c r="A112" s="67"/>
      <c r="B112" s="65" t="s">
        <v>31</v>
      </c>
      <c r="C112" s="65" t="s">
        <v>32</v>
      </c>
      <c r="D112" s="231">
        <f>Jul.18!D18</f>
        <v>-1005442.05</v>
      </c>
      <c r="E112" s="93"/>
      <c r="F112" s="143"/>
      <c r="G112" s="130"/>
      <c r="H112" s="56"/>
      <c r="I112" s="162"/>
      <c r="J112" s="162"/>
      <c r="K112" s="162"/>
    </row>
    <row r="113" spans="1:12" ht="15" thickBot="1" x14ac:dyDescent="0.35">
      <c r="A113" s="111"/>
      <c r="B113" s="54"/>
      <c r="C113" s="54"/>
      <c r="D113" s="54"/>
      <c r="E113" s="54"/>
      <c r="F113" s="54"/>
      <c r="G113" s="54"/>
      <c r="H113" s="131"/>
    </row>
    <row r="114" spans="1:12" x14ac:dyDescent="0.3">
      <c r="A114" s="168" t="s">
        <v>83</v>
      </c>
      <c r="B114" s="169"/>
      <c r="C114" s="170"/>
      <c r="D114" s="100"/>
      <c r="E114" s="100"/>
      <c r="F114" s="100"/>
      <c r="G114" s="100"/>
      <c r="H114" s="84"/>
    </row>
    <row r="115" spans="1:12" ht="15" thickBot="1" x14ac:dyDescent="0.35">
      <c r="A115" s="132" t="s">
        <v>14</v>
      </c>
      <c r="B115" s="55"/>
      <c r="C115" s="133"/>
      <c r="D115" s="107"/>
      <c r="E115" s="107"/>
      <c r="F115" s="107"/>
      <c r="G115" s="107"/>
      <c r="H115" s="56"/>
    </row>
    <row r="116" spans="1:12" ht="15" thickTop="1" x14ac:dyDescent="0.3">
      <c r="A116" s="106" t="s">
        <v>15</v>
      </c>
      <c r="B116" s="102"/>
      <c r="C116" s="103" t="s">
        <v>15</v>
      </c>
      <c r="D116" s="65" t="s">
        <v>16</v>
      </c>
      <c r="E116" s="107"/>
      <c r="F116" s="107"/>
      <c r="G116" s="107"/>
      <c r="H116" s="56"/>
    </row>
    <row r="117" spans="1:12" ht="15" thickBot="1" x14ac:dyDescent="0.35">
      <c r="A117" s="108" t="s">
        <v>17</v>
      </c>
      <c r="B117" s="104" t="s">
        <v>18</v>
      </c>
      <c r="C117" s="105" t="s">
        <v>15</v>
      </c>
      <c r="D117" s="142" t="s">
        <v>19</v>
      </c>
      <c r="E117" s="135" t="s">
        <v>20</v>
      </c>
      <c r="F117" s="136" t="s">
        <v>21</v>
      </c>
      <c r="G117" s="135" t="s">
        <v>22</v>
      </c>
      <c r="H117" s="128" t="s">
        <v>23</v>
      </c>
      <c r="I117" s="177"/>
      <c r="J117" s="178"/>
      <c r="K117" s="178"/>
    </row>
    <row r="118" spans="1:12" x14ac:dyDescent="0.3">
      <c r="A118" s="64" t="s">
        <v>24</v>
      </c>
      <c r="B118" s="65" t="s">
        <v>25</v>
      </c>
      <c r="C118" s="65" t="s">
        <v>26</v>
      </c>
      <c r="D118" s="229">
        <f>Aug.18!D6</f>
        <v>4734.62</v>
      </c>
      <c r="E118" s="139">
        <f>(D118/(D118+D119))*(D120+D121)</f>
        <v>-91123.269290167518</v>
      </c>
      <c r="F118" s="139">
        <f>D118+E118</f>
        <v>-86388.649290167523</v>
      </c>
      <c r="G118" s="140">
        <f>F118+F127</f>
        <v>3035021.2451299094</v>
      </c>
      <c r="H118" s="56"/>
      <c r="I118" s="141"/>
      <c r="J118" s="141"/>
      <c r="K118" s="50"/>
      <c r="L118" s="130"/>
    </row>
    <row r="119" spans="1:12" x14ac:dyDescent="0.3">
      <c r="A119" s="67"/>
      <c r="B119" s="65" t="s">
        <v>27</v>
      </c>
      <c r="C119" s="65" t="s">
        <v>28</v>
      </c>
      <c r="D119" s="230">
        <f>Aug.18!D7</f>
        <v>699.62</v>
      </c>
      <c r="E119" s="141">
        <f>(D119/(D119+D118))*(D120+D121)</f>
        <v>-13465.00070983247</v>
      </c>
      <c r="F119" s="141">
        <f>D119+E119</f>
        <v>-12765.380709832469</v>
      </c>
      <c r="G119" s="130"/>
      <c r="H119" s="137">
        <f>F119+F128</f>
        <v>826794.19487009058</v>
      </c>
      <c r="I119" s="141"/>
      <c r="J119" s="141"/>
      <c r="K119" s="130"/>
      <c r="L119" s="50"/>
    </row>
    <row r="120" spans="1:12" x14ac:dyDescent="0.3">
      <c r="A120" s="67"/>
      <c r="B120" s="65" t="s">
        <v>29</v>
      </c>
      <c r="C120" s="65" t="s">
        <v>30</v>
      </c>
      <c r="D120" s="230">
        <f>Aug.18!D8</f>
        <v>-29498.93</v>
      </c>
      <c r="E120" s="93"/>
      <c r="F120" s="130"/>
      <c r="G120" s="130"/>
      <c r="H120" s="56"/>
    </row>
    <row r="121" spans="1:12" x14ac:dyDescent="0.3">
      <c r="A121" s="67"/>
      <c r="B121" s="65" t="s">
        <v>31</v>
      </c>
      <c r="C121" s="65" t="s">
        <v>32</v>
      </c>
      <c r="D121" s="231">
        <f>Aug.18!D9</f>
        <v>-75089.34</v>
      </c>
      <c r="E121" s="93"/>
      <c r="F121" s="109"/>
      <c r="G121" s="130"/>
      <c r="H121" s="56"/>
    </row>
    <row r="122" spans="1:12" x14ac:dyDescent="0.3">
      <c r="A122" s="110"/>
      <c r="B122" s="107"/>
      <c r="C122" s="107"/>
      <c r="D122" s="107"/>
      <c r="E122" s="109"/>
      <c r="F122" s="143"/>
      <c r="G122" s="130"/>
      <c r="H122" s="56"/>
    </row>
    <row r="123" spans="1:12" x14ac:dyDescent="0.3">
      <c r="A123" s="110"/>
      <c r="B123" s="107"/>
      <c r="C123" s="107"/>
      <c r="D123" s="107"/>
      <c r="E123" s="109"/>
      <c r="F123" s="143"/>
      <c r="G123" s="130"/>
      <c r="H123" s="56"/>
    </row>
    <row r="124" spans="1:12" ht="15" thickBot="1" x14ac:dyDescent="0.35">
      <c r="A124" s="132" t="s">
        <v>33</v>
      </c>
      <c r="B124" s="133"/>
      <c r="C124" s="138"/>
      <c r="D124" s="107"/>
      <c r="E124" s="109"/>
      <c r="F124" s="143"/>
      <c r="G124" s="130"/>
      <c r="H124" s="56"/>
    </row>
    <row r="125" spans="1:12" ht="15" thickTop="1" x14ac:dyDescent="0.3">
      <c r="A125" s="106" t="s">
        <v>15</v>
      </c>
      <c r="B125" s="102"/>
      <c r="C125" s="103" t="s">
        <v>15</v>
      </c>
      <c r="D125" s="65" t="s">
        <v>16</v>
      </c>
      <c r="E125" s="109"/>
      <c r="F125" s="143"/>
      <c r="G125" s="130"/>
      <c r="H125" s="56"/>
    </row>
    <row r="126" spans="1:12" ht="15" thickBot="1" x14ac:dyDescent="0.35">
      <c r="A126" s="108" t="s">
        <v>17</v>
      </c>
      <c r="B126" s="104" t="s">
        <v>18</v>
      </c>
      <c r="C126" s="105" t="s">
        <v>15</v>
      </c>
      <c r="D126" s="142" t="s">
        <v>19</v>
      </c>
      <c r="E126" s="109"/>
      <c r="F126" s="143"/>
      <c r="G126" s="130"/>
      <c r="H126" s="56"/>
    </row>
    <row r="127" spans="1:12" x14ac:dyDescent="0.3">
      <c r="A127" s="64" t="s">
        <v>24</v>
      </c>
      <c r="B127" s="65" t="s">
        <v>25</v>
      </c>
      <c r="C127" s="65" t="s">
        <v>26</v>
      </c>
      <c r="D127" s="229">
        <f>Aug.18!D15</f>
        <v>4077359.76</v>
      </c>
      <c r="E127" s="141">
        <f>(D127/(D127+D128))*(D129+D130)</f>
        <v>-955949.86557992292</v>
      </c>
      <c r="F127" s="141">
        <f>D127+E127</f>
        <v>3121409.8944200771</v>
      </c>
      <c r="G127" s="130"/>
      <c r="H127" s="56"/>
      <c r="I127" s="141"/>
      <c r="J127" s="141"/>
    </row>
    <row r="128" spans="1:12" x14ac:dyDescent="0.3">
      <c r="A128" s="67"/>
      <c r="B128" s="65" t="s">
        <v>27</v>
      </c>
      <c r="C128" s="65" t="s">
        <v>28</v>
      </c>
      <c r="D128" s="230">
        <f>Aug.18!D16</f>
        <v>1096679.56</v>
      </c>
      <c r="E128" s="141">
        <f>(D128/(D128+D127))*(D129+D130)</f>
        <v>-257119.98442007706</v>
      </c>
      <c r="F128" s="141">
        <f>D128+E128</f>
        <v>839559.575579923</v>
      </c>
      <c r="G128" s="130"/>
      <c r="H128" s="56"/>
      <c r="I128" s="141"/>
      <c r="J128" s="141"/>
    </row>
    <row r="129" spans="1:8" x14ac:dyDescent="0.3">
      <c r="A129" s="67"/>
      <c r="B129" s="65" t="s">
        <v>29</v>
      </c>
      <c r="C129" s="65" t="s">
        <v>30</v>
      </c>
      <c r="D129" s="230">
        <f>Aug.18!D17</f>
        <v>-187540.92</v>
      </c>
      <c r="E129" s="93"/>
      <c r="F129" s="109"/>
      <c r="G129" s="130"/>
      <c r="H129" s="56"/>
    </row>
    <row r="130" spans="1:8" x14ac:dyDescent="0.3">
      <c r="A130" s="67"/>
      <c r="B130" s="65" t="s">
        <v>31</v>
      </c>
      <c r="C130" s="65" t="s">
        <v>32</v>
      </c>
      <c r="D130" s="231">
        <f>Aug.18!D18</f>
        <v>-1025528.93</v>
      </c>
      <c r="E130" s="93"/>
      <c r="F130" s="109"/>
      <c r="G130" s="130"/>
      <c r="H130" s="56"/>
    </row>
    <row r="131" spans="1:8" ht="15" thickBot="1" x14ac:dyDescent="0.35">
      <c r="A131" s="111"/>
      <c r="B131" s="54"/>
      <c r="C131" s="54"/>
      <c r="D131" s="54"/>
      <c r="E131" s="54"/>
      <c r="F131" s="54"/>
      <c r="G131" s="54"/>
      <c r="H131" s="131"/>
    </row>
    <row r="132" spans="1:8" ht="15" thickBot="1" x14ac:dyDescent="0.35">
      <c r="A132" s="162"/>
      <c r="B132" s="162"/>
      <c r="C132" s="162"/>
      <c r="D132" s="162"/>
      <c r="E132" s="162"/>
      <c r="F132" s="162"/>
      <c r="G132" s="162"/>
      <c r="H132" s="162"/>
    </row>
    <row r="133" spans="1:8" x14ac:dyDescent="0.3">
      <c r="A133" s="168" t="s">
        <v>84</v>
      </c>
      <c r="B133" s="169"/>
      <c r="C133" s="170"/>
      <c r="D133" s="174"/>
      <c r="E133" s="100"/>
      <c r="F133" s="100"/>
      <c r="G133" s="100"/>
      <c r="H133" s="84"/>
    </row>
    <row r="134" spans="1:8" ht="15" thickBot="1" x14ac:dyDescent="0.35">
      <c r="A134" s="132" t="s">
        <v>14</v>
      </c>
      <c r="B134" s="55"/>
      <c r="C134" s="133"/>
      <c r="D134" s="65" t="s">
        <v>16</v>
      </c>
      <c r="E134" s="130"/>
      <c r="F134" s="130"/>
      <c r="G134" s="130"/>
      <c r="H134" s="56"/>
    </row>
    <row r="135" spans="1:8" ht="15.6" thickTop="1" thickBot="1" x14ac:dyDescent="0.35">
      <c r="A135" s="108" t="s">
        <v>17</v>
      </c>
      <c r="B135" s="104" t="s">
        <v>18</v>
      </c>
      <c r="C135" s="105" t="s">
        <v>15</v>
      </c>
      <c r="D135" s="142" t="s">
        <v>19</v>
      </c>
      <c r="E135" s="135" t="s">
        <v>20</v>
      </c>
      <c r="F135" s="136" t="s">
        <v>21</v>
      </c>
      <c r="G135" s="135" t="s">
        <v>22</v>
      </c>
      <c r="H135" s="128" t="s">
        <v>23</v>
      </c>
    </row>
    <row r="136" spans="1:8" x14ac:dyDescent="0.3">
      <c r="A136" s="64" t="s">
        <v>24</v>
      </c>
      <c r="B136" s="65" t="s">
        <v>25</v>
      </c>
      <c r="C136" s="65" t="s">
        <v>26</v>
      </c>
      <c r="D136" s="229">
        <f>Sept.18!D6</f>
        <v>3925.71</v>
      </c>
      <c r="E136" s="139">
        <f>(D136/(D136+D137))*(D138+D139)</f>
        <v>-89742.424630061403</v>
      </c>
      <c r="F136" s="139">
        <f>D136+E136</f>
        <v>-85816.714630061397</v>
      </c>
      <c r="G136" s="140">
        <f>F136+F145</f>
        <v>1327773.3383219792</v>
      </c>
      <c r="H136" s="56"/>
    </row>
    <row r="137" spans="1:8" x14ac:dyDescent="0.3">
      <c r="A137" s="67"/>
      <c r="B137" s="65" t="s">
        <v>27</v>
      </c>
      <c r="C137" s="65" t="s">
        <v>28</v>
      </c>
      <c r="D137" s="230">
        <f>Sept.18!D7</f>
        <v>671.81</v>
      </c>
      <c r="E137" s="141">
        <f>(D137/(D137+D136))*(D138+D139)</f>
        <v>-15357.695369938572</v>
      </c>
      <c r="F137" s="141">
        <f>D137+E137</f>
        <v>-14685.885369938573</v>
      </c>
      <c r="G137" s="130"/>
      <c r="H137" s="137">
        <f>F137+F146</f>
        <v>328640.62167802104</v>
      </c>
    </row>
    <row r="138" spans="1:8" x14ac:dyDescent="0.3">
      <c r="A138" s="67"/>
      <c r="B138" s="65" t="s">
        <v>29</v>
      </c>
      <c r="C138" s="65" t="s">
        <v>30</v>
      </c>
      <c r="D138" s="230">
        <f>Sept.18!D8</f>
        <v>-29510.78</v>
      </c>
      <c r="E138" s="130"/>
      <c r="F138" s="50"/>
      <c r="G138" s="130"/>
      <c r="H138" s="56"/>
    </row>
    <row r="139" spans="1:8" x14ac:dyDescent="0.3">
      <c r="A139" s="67"/>
      <c r="B139" s="65" t="s">
        <v>31</v>
      </c>
      <c r="C139" s="65" t="s">
        <v>32</v>
      </c>
      <c r="D139" s="231">
        <f>Sept.18!D9</f>
        <v>-75589.34</v>
      </c>
      <c r="E139" s="130"/>
      <c r="F139" s="50"/>
      <c r="G139" s="130"/>
      <c r="H139" s="56"/>
    </row>
    <row r="140" spans="1:8" x14ac:dyDescent="0.3">
      <c r="A140" s="110"/>
      <c r="B140" s="107"/>
      <c r="C140" s="107"/>
      <c r="D140" s="116"/>
      <c r="E140" s="130"/>
      <c r="F140" s="130"/>
      <c r="G140" s="130"/>
      <c r="H140" s="56"/>
    </row>
    <row r="141" spans="1:8" x14ac:dyDescent="0.3">
      <c r="A141" s="110"/>
      <c r="B141" s="107"/>
      <c r="C141" s="107"/>
      <c r="D141" s="107"/>
      <c r="E141" s="130"/>
      <c r="F141" s="130"/>
      <c r="G141" s="130"/>
      <c r="H141" s="56"/>
    </row>
    <row r="142" spans="1:8" ht="15" thickBot="1" x14ac:dyDescent="0.35">
      <c r="A142" s="132" t="s">
        <v>33</v>
      </c>
      <c r="B142" s="133"/>
      <c r="C142" s="138"/>
      <c r="D142" s="107"/>
      <c r="E142" s="130"/>
      <c r="F142" s="130"/>
      <c r="G142" s="130"/>
      <c r="H142" s="56"/>
    </row>
    <row r="143" spans="1:8" ht="15" thickTop="1" x14ac:dyDescent="0.3">
      <c r="A143" s="106" t="s">
        <v>15</v>
      </c>
      <c r="B143" s="102"/>
      <c r="C143" s="103" t="s">
        <v>15</v>
      </c>
      <c r="D143" s="65" t="s">
        <v>16</v>
      </c>
      <c r="E143" s="130"/>
      <c r="F143" s="130"/>
      <c r="G143" s="130"/>
      <c r="H143" s="56"/>
    </row>
    <row r="144" spans="1:8" ht="15" thickBot="1" x14ac:dyDescent="0.35">
      <c r="A144" s="108" t="s">
        <v>17</v>
      </c>
      <c r="B144" s="104" t="s">
        <v>18</v>
      </c>
      <c r="C144" s="105" t="s">
        <v>15</v>
      </c>
      <c r="D144" s="142" t="s">
        <v>19</v>
      </c>
      <c r="E144" s="130"/>
      <c r="F144" s="130"/>
      <c r="G144" s="130"/>
      <c r="H144" s="56"/>
    </row>
    <row r="145" spans="1:8" x14ac:dyDescent="0.3">
      <c r="A145" s="64" t="s">
        <v>24</v>
      </c>
      <c r="B145" s="65" t="s">
        <v>25</v>
      </c>
      <c r="C145" s="65" t="s">
        <v>26</v>
      </c>
      <c r="D145" s="229">
        <f>Sept.18!D15</f>
        <v>2406489.96</v>
      </c>
      <c r="E145" s="141">
        <f>(D145/(D145+D146))*(D147+D148)</f>
        <v>-992899.90704795963</v>
      </c>
      <c r="F145" s="141">
        <f>D145+E145</f>
        <v>1413590.0529520405</v>
      </c>
      <c r="G145" s="130"/>
      <c r="H145" s="56"/>
    </row>
    <row r="146" spans="1:8" x14ac:dyDescent="0.3">
      <c r="A146" s="67"/>
      <c r="B146" s="65" t="s">
        <v>27</v>
      </c>
      <c r="C146" s="65" t="s">
        <v>28</v>
      </c>
      <c r="D146" s="230">
        <f>Sept.18!D16</f>
        <v>584477.65</v>
      </c>
      <c r="E146" s="141">
        <f>(D146/(D146+D145))*(D147+D148)</f>
        <v>-241151.14295204039</v>
      </c>
      <c r="F146" s="141">
        <f>D146+E146</f>
        <v>343326.5070479596</v>
      </c>
      <c r="G146" s="130"/>
      <c r="H146" s="56"/>
    </row>
    <row r="147" spans="1:8" x14ac:dyDescent="0.3">
      <c r="A147" s="67"/>
      <c r="B147" s="65" t="s">
        <v>29</v>
      </c>
      <c r="C147" s="65" t="s">
        <v>30</v>
      </c>
      <c r="D147" s="230">
        <f>Sept.18!D17</f>
        <v>-186375.5</v>
      </c>
      <c r="E147" s="130"/>
      <c r="F147" s="50"/>
      <c r="G147" s="130"/>
      <c r="H147" s="56"/>
    </row>
    <row r="148" spans="1:8" x14ac:dyDescent="0.3">
      <c r="A148" s="67"/>
      <c r="B148" s="65" t="s">
        <v>31</v>
      </c>
      <c r="C148" s="65" t="s">
        <v>32</v>
      </c>
      <c r="D148" s="231">
        <f>Sept.18!D18</f>
        <v>-1047675.55</v>
      </c>
      <c r="E148" s="130"/>
      <c r="F148" s="50"/>
      <c r="G148" s="130"/>
      <c r="H148" s="56"/>
    </row>
    <row r="149" spans="1:8" ht="15" thickBot="1" x14ac:dyDescent="0.35">
      <c r="A149" s="111"/>
      <c r="B149" s="54"/>
      <c r="C149" s="54"/>
      <c r="D149" s="54"/>
      <c r="E149" s="54"/>
      <c r="F149" s="54"/>
      <c r="G149" s="54"/>
      <c r="H149" s="131"/>
    </row>
    <row r="150" spans="1:8" ht="15" thickBot="1" x14ac:dyDescent="0.35">
      <c r="A150" s="162"/>
      <c r="B150" s="179"/>
      <c r="C150" s="162"/>
      <c r="D150" s="162"/>
      <c r="E150" s="162"/>
      <c r="F150" s="162"/>
      <c r="G150" s="162"/>
      <c r="H150" s="162"/>
    </row>
    <row r="151" spans="1:8" x14ac:dyDescent="0.3">
      <c r="A151" s="168" t="s">
        <v>85</v>
      </c>
      <c r="B151" s="169"/>
      <c r="C151" s="170"/>
      <c r="D151" s="180"/>
      <c r="E151" s="180"/>
      <c r="F151" s="180"/>
      <c r="G151" s="180"/>
      <c r="H151" s="181"/>
    </row>
    <row r="152" spans="1:8" ht="15" thickBot="1" x14ac:dyDescent="0.35">
      <c r="A152" s="132" t="s">
        <v>14</v>
      </c>
      <c r="B152" s="55"/>
      <c r="C152" s="133"/>
      <c r="D152" s="65" t="s">
        <v>16</v>
      </c>
      <c r="E152" s="93"/>
      <c r="F152" s="93"/>
      <c r="G152" s="93"/>
      <c r="H152" s="118"/>
    </row>
    <row r="153" spans="1:8" ht="15.6" thickTop="1" thickBot="1" x14ac:dyDescent="0.35">
      <c r="A153" s="108" t="s">
        <v>17</v>
      </c>
      <c r="B153" s="104" t="s">
        <v>18</v>
      </c>
      <c r="C153" s="105" t="s">
        <v>15</v>
      </c>
      <c r="D153" s="142" t="s">
        <v>19</v>
      </c>
      <c r="E153" s="135" t="s">
        <v>20</v>
      </c>
      <c r="F153" s="136" t="s">
        <v>21</v>
      </c>
      <c r="G153" s="135" t="s">
        <v>22</v>
      </c>
      <c r="H153" s="128" t="s">
        <v>23</v>
      </c>
    </row>
    <row r="154" spans="1:8" x14ac:dyDescent="0.3">
      <c r="A154" s="64" t="s">
        <v>24</v>
      </c>
      <c r="B154" s="65" t="s">
        <v>25</v>
      </c>
      <c r="C154" s="65" t="s">
        <v>26</v>
      </c>
      <c r="D154" s="229">
        <f>Oct.18!D6</f>
        <v>3278.64</v>
      </c>
      <c r="E154" s="139">
        <f>(D154/(D154+D155))*(D156+D157)</f>
        <v>-90489.686185691287</v>
      </c>
      <c r="F154" s="139">
        <f>D154+E154</f>
        <v>-87211.046185691288</v>
      </c>
      <c r="G154" s="140">
        <f>F154+F163</f>
        <v>1624507.3026772877</v>
      </c>
      <c r="H154" s="56"/>
    </row>
    <row r="155" spans="1:8" x14ac:dyDescent="0.3">
      <c r="A155" s="67"/>
      <c r="B155" s="65" t="s">
        <v>27</v>
      </c>
      <c r="C155" s="65" t="s">
        <v>28</v>
      </c>
      <c r="D155" s="230">
        <f>Oct.18!D7</f>
        <v>371.72</v>
      </c>
      <c r="E155" s="141">
        <f>(D155/(D155+D154))*(D156+D157)</f>
        <v>-10259.383814308729</v>
      </c>
      <c r="F155" s="141">
        <f>D155+E155</f>
        <v>-9887.6638143087293</v>
      </c>
      <c r="G155" s="130"/>
      <c r="H155" s="137">
        <f>F155+F164</f>
        <v>384419.72732271254</v>
      </c>
    </row>
    <row r="156" spans="1:8" x14ac:dyDescent="0.3">
      <c r="A156" s="67"/>
      <c r="B156" s="65" t="s">
        <v>29</v>
      </c>
      <c r="C156" s="65" t="s">
        <v>30</v>
      </c>
      <c r="D156" s="230">
        <f>Oct.18!D8</f>
        <v>-29494.19</v>
      </c>
      <c r="E156" s="120"/>
      <c r="F156" s="145"/>
      <c r="G156" s="144"/>
      <c r="H156" s="56"/>
    </row>
    <row r="157" spans="1:8" x14ac:dyDescent="0.3">
      <c r="A157" s="67"/>
      <c r="B157" s="65" t="s">
        <v>31</v>
      </c>
      <c r="C157" s="65" t="s">
        <v>32</v>
      </c>
      <c r="D157" s="231">
        <f>Oct.18!D9</f>
        <v>-71254.880000000005</v>
      </c>
      <c r="E157" s="120"/>
      <c r="F157" s="145"/>
      <c r="G157" s="145"/>
      <c r="H157" s="56"/>
    </row>
    <row r="158" spans="1:8" x14ac:dyDescent="0.3">
      <c r="A158" s="92"/>
      <c r="B158" s="93"/>
      <c r="C158" s="93"/>
      <c r="D158" s="93"/>
      <c r="E158" s="119"/>
      <c r="F158" s="144"/>
      <c r="G158" s="145"/>
      <c r="H158" s="56"/>
    </row>
    <row r="159" spans="1:8" x14ac:dyDescent="0.3">
      <c r="A159" s="92"/>
      <c r="B159" s="93"/>
      <c r="C159" s="93"/>
      <c r="D159" s="93"/>
      <c r="E159" s="119"/>
      <c r="F159" s="144"/>
      <c r="G159" s="145"/>
      <c r="H159" s="56"/>
    </row>
    <row r="160" spans="1:8" ht="15" thickBot="1" x14ac:dyDescent="0.35">
      <c r="A160" s="132" t="s">
        <v>33</v>
      </c>
      <c r="B160" s="133"/>
      <c r="C160" s="138"/>
      <c r="D160" s="93"/>
      <c r="E160" s="119"/>
      <c r="F160" s="144"/>
      <c r="G160" s="145"/>
      <c r="H160" s="56"/>
    </row>
    <row r="161" spans="1:8" ht="15" thickTop="1" x14ac:dyDescent="0.3">
      <c r="A161" s="106" t="s">
        <v>15</v>
      </c>
      <c r="B161" s="117" t="s">
        <v>15</v>
      </c>
      <c r="C161" s="103" t="s">
        <v>15</v>
      </c>
      <c r="D161" s="65" t="s">
        <v>16</v>
      </c>
      <c r="E161" s="119"/>
      <c r="F161" s="144"/>
      <c r="G161" s="145"/>
      <c r="H161" s="56"/>
    </row>
    <row r="162" spans="1:8" ht="15" thickBot="1" x14ac:dyDescent="0.35">
      <c r="A162" s="108" t="s">
        <v>17</v>
      </c>
      <c r="B162" s="104" t="s">
        <v>18</v>
      </c>
      <c r="C162" s="105" t="s">
        <v>15</v>
      </c>
      <c r="D162" s="142" t="s">
        <v>19</v>
      </c>
      <c r="E162" s="119"/>
      <c r="F162" s="144"/>
      <c r="G162" s="145"/>
      <c r="H162" s="56"/>
    </row>
    <row r="163" spans="1:8" x14ac:dyDescent="0.3">
      <c r="A163" s="64" t="s">
        <v>24</v>
      </c>
      <c r="B163" s="65" t="s">
        <v>25</v>
      </c>
      <c r="C163" s="65" t="s">
        <v>26</v>
      </c>
      <c r="D163" s="229">
        <f>Oct.18!D15</f>
        <v>2702655.5</v>
      </c>
      <c r="E163" s="141">
        <f>(D163/(D163+D164))*(D165+D166)</f>
        <v>-990937.15113702102</v>
      </c>
      <c r="F163" s="141">
        <f>D163+E163</f>
        <v>1711718.3488629791</v>
      </c>
      <c r="G163" s="144"/>
      <c r="H163" s="56"/>
    </row>
    <row r="164" spans="1:8" x14ac:dyDescent="0.3">
      <c r="A164" s="67"/>
      <c r="B164" s="65" t="s">
        <v>27</v>
      </c>
      <c r="C164" s="65" t="s">
        <v>28</v>
      </c>
      <c r="D164" s="230">
        <f>Oct.18!D16</f>
        <v>622577.32999999996</v>
      </c>
      <c r="E164" s="141">
        <f>(D164/(D164+D163))*(D165+D166)</f>
        <v>-228269.93886297868</v>
      </c>
      <c r="F164" s="141">
        <f>D164+E164</f>
        <v>394307.39113702124</v>
      </c>
      <c r="G164" s="144"/>
      <c r="H164" s="56"/>
    </row>
    <row r="165" spans="1:8" x14ac:dyDescent="0.3">
      <c r="A165" s="67"/>
      <c r="B165" s="65" t="s">
        <v>29</v>
      </c>
      <c r="C165" s="65" t="s">
        <v>30</v>
      </c>
      <c r="D165" s="230">
        <f>Oct.18!D17</f>
        <v>-184454.5</v>
      </c>
      <c r="E165" s="120"/>
      <c r="F165" s="144"/>
      <c r="G165" s="144"/>
      <c r="H165" s="56"/>
    </row>
    <row r="166" spans="1:8" ht="15" thickBot="1" x14ac:dyDescent="0.35">
      <c r="A166" s="72"/>
      <c r="B166" s="73" t="s">
        <v>31</v>
      </c>
      <c r="C166" s="73" t="s">
        <v>32</v>
      </c>
      <c r="D166" s="231">
        <f>Oct.18!D18</f>
        <v>-1034752.59</v>
      </c>
      <c r="E166" s="121"/>
      <c r="F166" s="146"/>
      <c r="G166" s="146"/>
      <c r="H166" s="131"/>
    </row>
    <row r="167" spans="1:8" ht="15" thickBot="1" x14ac:dyDescent="0.35">
      <c r="A167" s="162"/>
      <c r="B167" s="162"/>
      <c r="C167" s="162"/>
      <c r="D167" s="162"/>
      <c r="E167" s="162"/>
      <c r="F167" s="162"/>
      <c r="G167" s="162"/>
      <c r="H167" s="162"/>
    </row>
    <row r="168" spans="1:8" x14ac:dyDescent="0.3">
      <c r="A168" s="168" t="s">
        <v>86</v>
      </c>
      <c r="B168" s="169"/>
      <c r="C168" s="170"/>
      <c r="D168" s="180"/>
      <c r="E168" s="180"/>
      <c r="F168" s="180"/>
      <c r="G168" s="100"/>
      <c r="H168" s="84"/>
    </row>
    <row r="169" spans="1:8" ht="15" thickBot="1" x14ac:dyDescent="0.35">
      <c r="A169" s="132" t="s">
        <v>14</v>
      </c>
      <c r="B169" s="55"/>
      <c r="C169" s="133"/>
      <c r="D169" s="65" t="s">
        <v>16</v>
      </c>
      <c r="E169" s="93"/>
      <c r="F169" s="93"/>
      <c r="G169" s="130"/>
      <c r="H169" s="56"/>
    </row>
    <row r="170" spans="1:8" ht="15.6" thickTop="1" thickBot="1" x14ac:dyDescent="0.35">
      <c r="A170" s="108" t="s">
        <v>17</v>
      </c>
      <c r="B170" s="104" t="s">
        <v>18</v>
      </c>
      <c r="C170" s="105" t="s">
        <v>15</v>
      </c>
      <c r="D170" s="142" t="s">
        <v>19</v>
      </c>
      <c r="E170" s="135" t="s">
        <v>20</v>
      </c>
      <c r="F170" s="136" t="s">
        <v>21</v>
      </c>
      <c r="G170" s="135" t="s">
        <v>22</v>
      </c>
      <c r="H170" s="128" t="s">
        <v>23</v>
      </c>
    </row>
    <row r="171" spans="1:8" x14ac:dyDescent="0.3">
      <c r="A171" s="64" t="s">
        <v>24</v>
      </c>
      <c r="B171" s="65" t="s">
        <v>25</v>
      </c>
      <c r="C171" s="65" t="s">
        <v>26</v>
      </c>
      <c r="D171" s="229">
        <f>Nov.18!D6</f>
        <v>2629.86</v>
      </c>
      <c r="E171" s="139">
        <f>(D171/(D171+D172))*(D173+D174)</f>
        <v>-95865.544966610905</v>
      </c>
      <c r="F171" s="139">
        <f>D171+E171</f>
        <v>-93235.684966610905</v>
      </c>
      <c r="G171" s="140">
        <f>F171+F180</f>
        <v>1359091.9185273929</v>
      </c>
      <c r="H171" s="56"/>
    </row>
    <row r="172" spans="1:8" x14ac:dyDescent="0.3">
      <c r="A172" s="67"/>
      <c r="B172" s="65" t="s">
        <v>27</v>
      </c>
      <c r="C172" s="65" t="s">
        <v>28</v>
      </c>
      <c r="D172" s="230">
        <f>Nov.18!D7</f>
        <v>143.5</v>
      </c>
      <c r="E172" s="141">
        <f>(D172/(D172+D171))*(D173+D174)</f>
        <v>-5230.9650333891022</v>
      </c>
      <c r="F172" s="141">
        <f>D172+E172</f>
        <v>-5087.4650333891022</v>
      </c>
      <c r="G172" s="130"/>
      <c r="H172" s="137">
        <f>F172+F181</f>
        <v>288469.80147260695</v>
      </c>
    </row>
    <row r="173" spans="1:8" x14ac:dyDescent="0.3">
      <c r="A173" s="67"/>
      <c r="B173" s="65" t="s">
        <v>29</v>
      </c>
      <c r="C173" s="65" t="s">
        <v>30</v>
      </c>
      <c r="D173" s="230">
        <f>Nov.18!D8</f>
        <v>-29300.18</v>
      </c>
      <c r="E173" s="93"/>
      <c r="F173" s="93"/>
      <c r="G173" s="130"/>
      <c r="H173" s="56"/>
    </row>
    <row r="174" spans="1:8" x14ac:dyDescent="0.3">
      <c r="A174" s="67"/>
      <c r="B174" s="65" t="s">
        <v>31</v>
      </c>
      <c r="C174" s="65" t="s">
        <v>32</v>
      </c>
      <c r="D174" s="231">
        <f>Nov.18!D9</f>
        <v>-71796.33</v>
      </c>
      <c r="E174" s="93"/>
      <c r="F174" s="93"/>
      <c r="G174" s="130"/>
      <c r="H174" s="56"/>
    </row>
    <row r="175" spans="1:8" x14ac:dyDescent="0.3">
      <c r="A175" s="92"/>
      <c r="B175" s="93"/>
      <c r="C175" s="93"/>
      <c r="D175" s="93"/>
      <c r="E175" s="93"/>
      <c r="F175" s="93"/>
      <c r="G175" s="130"/>
      <c r="H175" s="56"/>
    </row>
    <row r="176" spans="1:8" x14ac:dyDescent="0.3">
      <c r="A176" s="92"/>
      <c r="B176" s="93"/>
      <c r="C176" s="93"/>
      <c r="D176" s="93"/>
      <c r="E176" s="93"/>
      <c r="F176" s="93"/>
      <c r="G176" s="130"/>
      <c r="H176" s="56"/>
    </row>
    <row r="177" spans="1:8" ht="15" thickBot="1" x14ac:dyDescent="0.35">
      <c r="A177" s="132" t="s">
        <v>33</v>
      </c>
      <c r="B177" s="133"/>
      <c r="C177" s="138"/>
      <c r="D177" s="93"/>
      <c r="E177" s="93"/>
      <c r="F177" s="93"/>
      <c r="G177" s="130"/>
      <c r="H177" s="56"/>
    </row>
    <row r="178" spans="1:8" ht="15" thickTop="1" x14ac:dyDescent="0.3">
      <c r="A178" s="106" t="s">
        <v>15</v>
      </c>
      <c r="B178" s="117"/>
      <c r="C178" s="103"/>
      <c r="D178" s="65"/>
      <c r="E178" s="93"/>
      <c r="F178" s="93"/>
      <c r="G178" s="130"/>
      <c r="H178" s="56"/>
    </row>
    <row r="179" spans="1:8" ht="15" thickBot="1" x14ac:dyDescent="0.35">
      <c r="A179" s="108" t="s">
        <v>17</v>
      </c>
      <c r="B179" s="104"/>
      <c r="C179" s="105"/>
      <c r="D179" s="142" t="s">
        <v>19</v>
      </c>
      <c r="E179" s="93"/>
      <c r="F179" s="93"/>
      <c r="G179" s="130"/>
      <c r="H179" s="56"/>
    </row>
    <row r="180" spans="1:8" x14ac:dyDescent="0.3">
      <c r="A180" s="64" t="s">
        <v>24</v>
      </c>
      <c r="B180" s="65" t="s">
        <v>25</v>
      </c>
      <c r="C180" s="65" t="s">
        <v>26</v>
      </c>
      <c r="D180" s="229">
        <f>Nov.18!D15</f>
        <v>2526242.21</v>
      </c>
      <c r="E180" s="141">
        <f>(D180/(D180+D181))*(D182+D183)</f>
        <v>-1073914.6065059961</v>
      </c>
      <c r="F180" s="141">
        <f>D180+E180</f>
        <v>1452327.6034940039</v>
      </c>
      <c r="G180" s="130"/>
      <c r="H180" s="56"/>
    </row>
    <row r="181" spans="1:8" x14ac:dyDescent="0.3">
      <c r="A181" s="67"/>
      <c r="B181" s="65" t="s">
        <v>27</v>
      </c>
      <c r="C181" s="65" t="s">
        <v>28</v>
      </c>
      <c r="D181" s="230">
        <f>Nov.18!D16</f>
        <v>510626.36</v>
      </c>
      <c r="E181" s="141">
        <f>(D181/(D181+D180))*(D182+D183)</f>
        <v>-217069.09349400393</v>
      </c>
      <c r="F181" s="141">
        <f>D181+E181</f>
        <v>293557.26650599606</v>
      </c>
      <c r="G181" s="130"/>
      <c r="H181" s="56"/>
    </row>
    <row r="182" spans="1:8" x14ac:dyDescent="0.3">
      <c r="A182" s="67"/>
      <c r="B182" s="65" t="s">
        <v>29</v>
      </c>
      <c r="C182" s="65" t="s">
        <v>30</v>
      </c>
      <c r="D182" s="230">
        <f>Nov.18!D17</f>
        <v>-183309.16</v>
      </c>
      <c r="E182" s="93"/>
      <c r="F182" s="93"/>
      <c r="G182" s="130"/>
      <c r="H182" s="56"/>
    </row>
    <row r="183" spans="1:8" x14ac:dyDescent="0.3">
      <c r="A183" s="67"/>
      <c r="B183" s="65" t="s">
        <v>31</v>
      </c>
      <c r="C183" s="65" t="s">
        <v>32</v>
      </c>
      <c r="D183" s="231">
        <f>Nov.18!D18</f>
        <v>-1107674.54</v>
      </c>
      <c r="E183" s="93"/>
      <c r="F183" s="122"/>
      <c r="G183" s="130"/>
      <c r="H183" s="56"/>
    </row>
    <row r="184" spans="1:8" ht="15" thickBot="1" x14ac:dyDescent="0.35">
      <c r="A184" s="111"/>
      <c r="B184" s="54"/>
      <c r="C184" s="54"/>
      <c r="D184" s="54"/>
      <c r="E184" s="54"/>
      <c r="F184" s="182"/>
      <c r="G184" s="54"/>
      <c r="H184" s="131"/>
    </row>
    <row r="186" spans="1:8" ht="15" thickBot="1" x14ac:dyDescent="0.35">
      <c r="A186" s="162"/>
      <c r="B186" s="162"/>
      <c r="C186" s="162"/>
      <c r="D186" s="162"/>
      <c r="E186" s="162"/>
      <c r="F186" s="162"/>
      <c r="G186" s="162"/>
      <c r="H186" s="162"/>
    </row>
    <row r="187" spans="1:8" x14ac:dyDescent="0.3">
      <c r="A187" s="168" t="s">
        <v>87</v>
      </c>
      <c r="B187" s="169"/>
      <c r="C187" s="170"/>
      <c r="D187" s="180"/>
      <c r="E187" s="180"/>
      <c r="F187" s="180"/>
      <c r="G187" s="100"/>
      <c r="H187" s="84"/>
    </row>
    <row r="188" spans="1:8" ht="15" thickBot="1" x14ac:dyDescent="0.35">
      <c r="A188" s="132" t="s">
        <v>14</v>
      </c>
      <c r="B188" s="55"/>
      <c r="C188" s="133"/>
      <c r="D188" s="65" t="s">
        <v>16</v>
      </c>
      <c r="E188" s="93"/>
      <c r="F188" s="93"/>
      <c r="G188" s="130"/>
      <c r="H188" s="56"/>
    </row>
    <row r="189" spans="1:8" ht="15.6" thickTop="1" thickBot="1" x14ac:dyDescent="0.35">
      <c r="A189" s="108" t="s">
        <v>17</v>
      </c>
      <c r="B189" s="104" t="s">
        <v>18</v>
      </c>
      <c r="C189" s="105" t="s">
        <v>15</v>
      </c>
      <c r="D189" s="142" t="s">
        <v>19</v>
      </c>
      <c r="E189" s="135" t="s">
        <v>20</v>
      </c>
      <c r="F189" s="136" t="s">
        <v>21</v>
      </c>
      <c r="G189" s="135" t="s">
        <v>22</v>
      </c>
      <c r="H189" s="128" t="s">
        <v>23</v>
      </c>
    </row>
    <row r="190" spans="1:8" x14ac:dyDescent="0.3">
      <c r="A190" s="64" t="s">
        <v>24</v>
      </c>
      <c r="B190" s="65" t="s">
        <v>25</v>
      </c>
      <c r="C190" s="65" t="s">
        <v>26</v>
      </c>
      <c r="D190" s="229">
        <f>Dec.18!D6</f>
        <v>1856.83</v>
      </c>
      <c r="E190" s="139">
        <f>(D190/(D190+D191))*(D192+D193)</f>
        <v>-96094.265519298046</v>
      </c>
      <c r="F190" s="139">
        <f>D190+E190</f>
        <v>-94237.435519298044</v>
      </c>
      <c r="G190" s="140">
        <f>F190+F199</f>
        <v>814639.73784848512</v>
      </c>
      <c r="H190" s="56"/>
    </row>
    <row r="191" spans="1:8" x14ac:dyDescent="0.3">
      <c r="A191" s="67"/>
      <c r="B191" s="65" t="s">
        <v>27</v>
      </c>
      <c r="C191" s="65" t="s">
        <v>28</v>
      </c>
      <c r="D191" s="230">
        <f>Dec.18!D7</f>
        <v>121.61</v>
      </c>
      <c r="E191" s="141">
        <f>(D191/(D191+D190))*(D192+D193)</f>
        <v>-6293.5344807019683</v>
      </c>
      <c r="F191" s="141">
        <f>D191+E191</f>
        <v>-6171.9244807019686</v>
      </c>
      <c r="G191" s="130"/>
      <c r="H191" s="137">
        <f>F191+F200</f>
        <v>193673.20215151511</v>
      </c>
    </row>
    <row r="192" spans="1:8" x14ac:dyDescent="0.3">
      <c r="A192" s="67"/>
      <c r="B192" s="65" t="s">
        <v>29</v>
      </c>
      <c r="C192" s="65" t="s">
        <v>30</v>
      </c>
      <c r="D192" s="230">
        <f>Dec.18!D8</f>
        <v>-29242.53</v>
      </c>
      <c r="E192" s="93"/>
      <c r="F192" s="93"/>
      <c r="G192" s="130"/>
      <c r="H192" s="56"/>
    </row>
    <row r="193" spans="1:8" x14ac:dyDescent="0.3">
      <c r="A193" s="67"/>
      <c r="B193" s="65" t="s">
        <v>31</v>
      </c>
      <c r="C193" s="65" t="s">
        <v>32</v>
      </c>
      <c r="D193" s="231">
        <f>Dec.18!D9</f>
        <v>-73145.27</v>
      </c>
      <c r="E193" s="93"/>
      <c r="F193" s="93"/>
      <c r="G193" s="130"/>
      <c r="H193" s="56"/>
    </row>
    <row r="194" spans="1:8" x14ac:dyDescent="0.3">
      <c r="A194" s="92"/>
      <c r="B194" s="93"/>
      <c r="C194" s="93"/>
      <c r="D194" s="93"/>
      <c r="E194" s="93"/>
      <c r="F194" s="93"/>
      <c r="G194" s="130"/>
      <c r="H194" s="56"/>
    </row>
    <row r="195" spans="1:8" x14ac:dyDescent="0.3">
      <c r="A195" s="92"/>
      <c r="B195" s="93"/>
      <c r="C195" s="93"/>
      <c r="D195" s="93"/>
      <c r="E195" s="93"/>
      <c r="F195" s="93"/>
      <c r="G195" s="130"/>
      <c r="H195" s="56"/>
    </row>
    <row r="196" spans="1:8" ht="15" thickBot="1" x14ac:dyDescent="0.35">
      <c r="A196" s="132" t="s">
        <v>33</v>
      </c>
      <c r="B196" s="133"/>
      <c r="C196" s="138"/>
      <c r="D196" s="93"/>
      <c r="E196" s="93"/>
      <c r="F196" s="93"/>
      <c r="G196" s="130"/>
      <c r="H196" s="56"/>
    </row>
    <row r="197" spans="1:8" ht="15" thickTop="1" x14ac:dyDescent="0.3">
      <c r="A197" s="106" t="s">
        <v>15</v>
      </c>
      <c r="B197" s="117" t="s">
        <v>15</v>
      </c>
      <c r="C197" s="103" t="s">
        <v>15</v>
      </c>
      <c r="D197" s="65" t="s">
        <v>16</v>
      </c>
      <c r="E197" s="93"/>
      <c r="F197" s="93"/>
      <c r="G197" s="130"/>
      <c r="H197" s="56"/>
    </row>
    <row r="198" spans="1:8" ht="15" thickBot="1" x14ac:dyDescent="0.35">
      <c r="A198" s="108" t="s">
        <v>17</v>
      </c>
      <c r="B198" s="104" t="s">
        <v>18</v>
      </c>
      <c r="C198" s="105" t="s">
        <v>15</v>
      </c>
      <c r="D198" s="142" t="s">
        <v>19</v>
      </c>
      <c r="E198" s="93"/>
      <c r="F198" s="93"/>
      <c r="G198" s="130"/>
      <c r="H198" s="56"/>
    </row>
    <row r="199" spans="1:8" x14ac:dyDescent="0.3">
      <c r="A199" s="64" t="s">
        <v>24</v>
      </c>
      <c r="B199" s="65" t="s">
        <v>25</v>
      </c>
      <c r="C199" s="65" t="s">
        <v>26</v>
      </c>
      <c r="D199" s="229">
        <f>Dec.18!D15</f>
        <v>2003939.53</v>
      </c>
      <c r="E199" s="141">
        <f>(D199/(D199+D200))*(D201+D202)</f>
        <v>-1095062.3566322168</v>
      </c>
      <c r="F199" s="141">
        <f>D199+E199</f>
        <v>908877.17336778319</v>
      </c>
      <c r="G199" s="91"/>
      <c r="H199" s="56"/>
    </row>
    <row r="200" spans="1:8" x14ac:dyDescent="0.3">
      <c r="A200" s="67"/>
      <c r="B200" s="65" t="s">
        <v>27</v>
      </c>
      <c r="C200" s="65" t="s">
        <v>28</v>
      </c>
      <c r="D200" s="230">
        <f>Dec.18!D16</f>
        <v>440628.9</v>
      </c>
      <c r="E200" s="141">
        <f>(D200/(D200+D199))*(D201+D202)</f>
        <v>-240783.77336778294</v>
      </c>
      <c r="F200" s="141">
        <f>D200+E200</f>
        <v>199845.12663221708</v>
      </c>
      <c r="G200" s="91"/>
      <c r="H200" s="56"/>
    </row>
    <row r="201" spans="1:8" x14ac:dyDescent="0.3">
      <c r="A201" s="67"/>
      <c r="B201" s="65" t="s">
        <v>29</v>
      </c>
      <c r="C201" s="65" t="s">
        <v>30</v>
      </c>
      <c r="D201" s="230">
        <f>Dec.18!D17</f>
        <v>-183703.69</v>
      </c>
      <c r="E201" s="93"/>
      <c r="F201" s="93"/>
      <c r="G201" s="130"/>
      <c r="H201" s="56"/>
    </row>
    <row r="202" spans="1:8" x14ac:dyDescent="0.3">
      <c r="A202" s="67"/>
      <c r="B202" s="65" t="s">
        <v>31</v>
      </c>
      <c r="C202" s="65" t="s">
        <v>32</v>
      </c>
      <c r="D202" s="231">
        <f>Dec.18!D18</f>
        <v>-1152142.44</v>
      </c>
      <c r="E202" s="93"/>
      <c r="F202" s="93"/>
      <c r="G202" s="130"/>
      <c r="H202" s="56"/>
    </row>
    <row r="203" spans="1:8" ht="15" thickBot="1" x14ac:dyDescent="0.35">
      <c r="A203" s="111"/>
      <c r="B203" s="54"/>
      <c r="C203" s="54"/>
      <c r="D203" s="54"/>
      <c r="E203" s="54"/>
      <c r="F203" s="54"/>
      <c r="G203" s="54"/>
      <c r="H203" s="131"/>
    </row>
    <row r="204" spans="1:8" x14ac:dyDescent="0.3">
      <c r="A204" s="43"/>
      <c r="B204" s="43"/>
      <c r="C204" s="43"/>
      <c r="D204" s="43"/>
      <c r="E204" s="43"/>
      <c r="F204" s="43"/>
      <c r="G204" s="43"/>
      <c r="H204" s="43"/>
    </row>
    <row r="205" spans="1:8" x14ac:dyDescent="0.3">
      <c r="A205" s="43"/>
      <c r="B205" s="43"/>
      <c r="C205" s="43"/>
      <c r="D205" s="43"/>
      <c r="E205" s="43"/>
      <c r="F205" s="43"/>
      <c r="G205" s="43"/>
      <c r="H205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6" sqref="E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4" width="25" bestFit="1" customWidth="1"/>
    <col min="5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0" width="25" bestFit="1" customWidth="1"/>
    <col min="261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6" width="25" bestFit="1" customWidth="1"/>
    <col min="517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2" width="25" bestFit="1" customWidth="1"/>
    <col min="773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8" width="25" bestFit="1" customWidth="1"/>
    <col min="1029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4" width="25" bestFit="1" customWidth="1"/>
    <col min="1285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0" width="25" bestFit="1" customWidth="1"/>
    <col min="1541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6" width="25" bestFit="1" customWidth="1"/>
    <col min="1797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2" width="25" bestFit="1" customWidth="1"/>
    <col min="2053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8" width="25" bestFit="1" customWidth="1"/>
    <col min="2309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4" width="25" bestFit="1" customWidth="1"/>
    <col min="2565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0" width="25" bestFit="1" customWidth="1"/>
    <col min="2821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6" width="25" bestFit="1" customWidth="1"/>
    <col min="3077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2" width="25" bestFit="1" customWidth="1"/>
    <col min="3333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8" width="25" bestFit="1" customWidth="1"/>
    <col min="3589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4" width="25" bestFit="1" customWidth="1"/>
    <col min="3845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0" width="25" bestFit="1" customWidth="1"/>
    <col min="4101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6" width="25" bestFit="1" customWidth="1"/>
    <col min="4357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2" width="25" bestFit="1" customWidth="1"/>
    <col min="4613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8" width="25" bestFit="1" customWidth="1"/>
    <col min="4869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4" width="25" bestFit="1" customWidth="1"/>
    <col min="5125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0" width="25" bestFit="1" customWidth="1"/>
    <col min="5381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6" width="25" bestFit="1" customWidth="1"/>
    <col min="5637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2" width="25" bestFit="1" customWidth="1"/>
    <col min="5893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8" width="25" bestFit="1" customWidth="1"/>
    <col min="6149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4" width="25" bestFit="1" customWidth="1"/>
    <col min="6405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0" width="25" bestFit="1" customWidth="1"/>
    <col min="6661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6" width="25" bestFit="1" customWidth="1"/>
    <col min="6917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2" width="25" bestFit="1" customWidth="1"/>
    <col min="7173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8" width="25" bestFit="1" customWidth="1"/>
    <col min="7429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4" width="25" bestFit="1" customWidth="1"/>
    <col min="7685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0" width="25" bestFit="1" customWidth="1"/>
    <col min="7941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6" width="25" bestFit="1" customWidth="1"/>
    <col min="8197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2" width="25" bestFit="1" customWidth="1"/>
    <col min="8453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8" width="25" bestFit="1" customWidth="1"/>
    <col min="8709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4" width="25" bestFit="1" customWidth="1"/>
    <col min="8965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0" width="25" bestFit="1" customWidth="1"/>
    <col min="9221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6" width="25" bestFit="1" customWidth="1"/>
    <col min="9477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2" width="25" bestFit="1" customWidth="1"/>
    <col min="9733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8" width="25" bestFit="1" customWidth="1"/>
    <col min="9989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4" width="25" bestFit="1" customWidth="1"/>
    <col min="10245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0" width="25" bestFit="1" customWidth="1"/>
    <col min="10501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6" width="25" bestFit="1" customWidth="1"/>
    <col min="10757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2" width="25" bestFit="1" customWidth="1"/>
    <col min="11013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8" width="25" bestFit="1" customWidth="1"/>
    <col min="11269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4" width="25" bestFit="1" customWidth="1"/>
    <col min="11525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0" width="25" bestFit="1" customWidth="1"/>
    <col min="11781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6" width="25" bestFit="1" customWidth="1"/>
    <col min="12037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2" width="25" bestFit="1" customWidth="1"/>
    <col min="12293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8" width="25" bestFit="1" customWidth="1"/>
    <col min="12549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4" width="25" bestFit="1" customWidth="1"/>
    <col min="12805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0" width="25" bestFit="1" customWidth="1"/>
    <col min="13061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6" width="25" bestFit="1" customWidth="1"/>
    <col min="13317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2" width="25" bestFit="1" customWidth="1"/>
    <col min="13573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8" width="25" bestFit="1" customWidth="1"/>
    <col min="13829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4" width="25" bestFit="1" customWidth="1"/>
    <col min="14085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0" width="25" bestFit="1" customWidth="1"/>
    <col min="14341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6" width="25" bestFit="1" customWidth="1"/>
    <col min="14597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2" width="25" bestFit="1" customWidth="1"/>
    <col min="14853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8" width="25" bestFit="1" customWidth="1"/>
    <col min="15109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4" width="25" bestFit="1" customWidth="1"/>
    <col min="15365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0" width="25" bestFit="1" customWidth="1"/>
    <col min="15621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6" width="25" bestFit="1" customWidth="1"/>
    <col min="15877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2" width="25" bestFit="1" customWidth="1"/>
    <col min="16133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337419.54</v>
      </c>
      <c r="E6" s="201">
        <f>((D6/(D6+D7))*(D8+D9))+D6</f>
        <v>257390.3032415573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97664.36</v>
      </c>
      <c r="E7" s="201">
        <f>((D7/(D7+D6))*(D8+D9))+D7</f>
        <v>74500.30675844269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-32598.28</v>
      </c>
      <c r="E8" s="197">
        <f>SUM(E6:E7)</f>
        <v>331890.61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-70595.009999999995</v>
      </c>
    </row>
    <row r="10" spans="1:10" ht="15" thickBot="1" x14ac:dyDescent="0.35">
      <c r="C10" s="190" t="s">
        <v>55</v>
      </c>
      <c r="D10" s="211">
        <f>SUM(D6:D9)</f>
        <v>331890.61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3507148.73</v>
      </c>
      <c r="E15" s="201">
        <f>((D15/(D15+D16))*(D17+D18))+D15</f>
        <v>2712649.269988758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906225.07</v>
      </c>
      <c r="E16" s="201">
        <f>((D16/(D16+D15))*(D17+D18))+D16</f>
        <v>700931.43001124193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-197975.73</v>
      </c>
      <c r="E17" s="197">
        <f>SUM(E15:E16)</f>
        <v>3413580.7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-801817.37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3413580.6999999993</v>
      </c>
    </row>
    <row r="20" spans="1:6" ht="15" thickTop="1" x14ac:dyDescent="0.3"/>
    <row r="21" spans="1:6" x14ac:dyDescent="0.3">
      <c r="D21" t="s">
        <v>61</v>
      </c>
      <c r="E21" s="186">
        <f>E6+E15</f>
        <v>2970039.5732303155</v>
      </c>
      <c r="F21" s="187" t="s">
        <v>56</v>
      </c>
    </row>
    <row r="22" spans="1:6" x14ac:dyDescent="0.3">
      <c r="D22" t="s">
        <v>60</v>
      </c>
      <c r="E22" s="188">
        <f>E7+E16</f>
        <v>775431.73676968459</v>
      </c>
      <c r="F22" s="187" t="s">
        <v>57</v>
      </c>
    </row>
    <row r="23" spans="1:6" x14ac:dyDescent="0.3">
      <c r="E23" s="186">
        <f>SUM(E21:E22)</f>
        <v>3745471.31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9" sqref="G3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27667.06</v>
      </c>
      <c r="E6" s="201">
        <f>((D6/(D6+D7))*(D8+D9))+D6</f>
        <v>-51766.079294127718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8083.6</v>
      </c>
      <c r="E7" s="201">
        <f>((D7/(D7+D6))*(D8+D9))+D7</f>
        <v>-15124.710705872281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-32586.28</v>
      </c>
      <c r="E8" s="197">
        <f>SUM(E6:E7)</f>
        <v>-66890.789999999994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-70055.17</v>
      </c>
    </row>
    <row r="10" spans="1:10" ht="15" thickBot="1" x14ac:dyDescent="0.35">
      <c r="C10" s="190" t="s">
        <v>55</v>
      </c>
      <c r="D10" s="211">
        <f>SUM(D6:D9)</f>
        <v>-66890.789999999994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3978611.39</v>
      </c>
      <c r="E15" s="201">
        <f>((D15/(D15+D16))*(D17+D18))+D15</f>
        <v>3166429.393856605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999926.73</v>
      </c>
      <c r="E16" s="201">
        <f>((D16/(D16+D15))*(D17+D18))+D16</f>
        <v>795804.63614339498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-196355.05</v>
      </c>
      <c r="E17" s="197">
        <f>SUM(E15:E16)</f>
        <v>3962234.0300000003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-819949.04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3962234.0300000003</v>
      </c>
    </row>
    <row r="20" spans="1:6" ht="15" thickTop="1" x14ac:dyDescent="0.3"/>
    <row r="21" spans="1:6" x14ac:dyDescent="0.3">
      <c r="D21" t="s">
        <v>61</v>
      </c>
      <c r="E21" s="186">
        <f>E6+E15</f>
        <v>3114663.3145624772</v>
      </c>
      <c r="F21" s="187" t="s">
        <v>56</v>
      </c>
    </row>
    <row r="22" spans="1:6" x14ac:dyDescent="0.3">
      <c r="D22" t="s">
        <v>60</v>
      </c>
      <c r="E22" s="188">
        <f>E7+E16</f>
        <v>780679.9254375227</v>
      </c>
      <c r="F22" s="187" t="s">
        <v>57</v>
      </c>
    </row>
    <row r="23" spans="1:6" x14ac:dyDescent="0.3">
      <c r="E23" s="186">
        <f>SUM(E21:E22)</f>
        <v>3895343.2399999998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10861.63</v>
      </c>
      <c r="E6" s="201">
        <f>((D6/(D6+D7))*(D8+D9))+D6</f>
        <v>-76488.63226753597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2072.63</v>
      </c>
      <c r="E7" s="201">
        <f>((D7/(D7+D6))*(D8+D9))+D7</f>
        <v>-14595.657732464013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-31840.29</v>
      </c>
      <c r="E8" s="197">
        <f>SUM(E6:E7)</f>
        <v>-91084.289999999979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-72178.259999999995</v>
      </c>
    </row>
    <row r="10" spans="1:10" ht="15" thickBot="1" x14ac:dyDescent="0.35">
      <c r="C10" s="190" t="s">
        <v>55</v>
      </c>
      <c r="D10" s="211">
        <f>SUM(D6:D9)</f>
        <v>-91084.29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4585277.3099999996</v>
      </c>
      <c r="E15" s="201">
        <f>((D15/(D15+D16))*(D17+D18))+D15</f>
        <v>3748542.6829471672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1145060.1200000001</v>
      </c>
      <c r="E16" s="201">
        <f>((D16/(D16+D15))*(D17+D18))+D16</f>
        <v>936106.24705283227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-196344.51</v>
      </c>
      <c r="E17" s="197">
        <f>SUM(E15:E16)</f>
        <v>4684648.93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-849343.99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4684648.93</v>
      </c>
    </row>
    <row r="20" spans="1:6" ht="15" thickTop="1" x14ac:dyDescent="0.3"/>
    <row r="21" spans="1:6" x14ac:dyDescent="0.3">
      <c r="D21" t="s">
        <v>61</v>
      </c>
      <c r="E21" s="186">
        <f>E6+E15</f>
        <v>3672054.0506796311</v>
      </c>
      <c r="F21" s="187" t="s">
        <v>56</v>
      </c>
    </row>
    <row r="22" spans="1:6" x14ac:dyDescent="0.3">
      <c r="D22" t="s">
        <v>60</v>
      </c>
      <c r="E22" s="188">
        <f>E7+E16</f>
        <v>921510.58932036825</v>
      </c>
      <c r="F22" s="187" t="s">
        <v>57</v>
      </c>
    </row>
    <row r="23" spans="1:6" x14ac:dyDescent="0.3">
      <c r="E23" s="186">
        <f>SUM(E21:E22)</f>
        <v>4593564.6399999997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6743.66</v>
      </c>
      <c r="E6" s="201">
        <f>((D6/(D6+D7))*(D8+D9))+D6</f>
        <v>-73712.636532469754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2090.87</v>
      </c>
      <c r="E7" s="201">
        <f>((D7/(D7+D6))*(D8+D9))+D7</f>
        <v>-22854.58346753025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-31840.58</v>
      </c>
      <c r="E8" s="197">
        <f>SUM(E6:E7)</f>
        <v>-96567.22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-73561.17</v>
      </c>
    </row>
    <row r="10" spans="1:10" ht="15" thickBot="1" x14ac:dyDescent="0.35">
      <c r="C10" s="190" t="s">
        <v>55</v>
      </c>
      <c r="D10" s="211">
        <f>SUM(D6:D9)</f>
        <v>-96567.22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5202181.13</v>
      </c>
      <c r="E15" s="201">
        <f>((D15/(D15+D16))*(D17+D18))+D15</f>
        <v>4342431.9736270849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1321228.44</v>
      </c>
      <c r="E16" s="201">
        <f>((D16/(D16+D15))*(D17+D18))+D16</f>
        <v>1102872.906372915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-195456.16</v>
      </c>
      <c r="E17" s="197">
        <f>SUM(E15:E16)</f>
        <v>5445304.8799999999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-882648.53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5445304.8799999999</v>
      </c>
    </row>
    <row r="20" spans="1:6" ht="15" thickTop="1" x14ac:dyDescent="0.3"/>
    <row r="21" spans="1:6" x14ac:dyDescent="0.3">
      <c r="D21" t="s">
        <v>61</v>
      </c>
      <c r="E21" s="186">
        <f>E6+E15</f>
        <v>4268719.3370946152</v>
      </c>
      <c r="F21" s="187" t="s">
        <v>56</v>
      </c>
    </row>
    <row r="22" spans="1:6" x14ac:dyDescent="0.3">
      <c r="D22" t="s">
        <v>60</v>
      </c>
      <c r="E22" s="188">
        <f>E7+E16</f>
        <v>1080018.3229053847</v>
      </c>
      <c r="F22" s="187" t="s">
        <v>57</v>
      </c>
    </row>
    <row r="23" spans="1:6" x14ac:dyDescent="0.3">
      <c r="E23" s="186">
        <f>SUM(E21:E22)</f>
        <v>5348737.66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B32" sqref="B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6295.79</v>
      </c>
      <c r="E6" s="201">
        <f>((D6/(D6+D7))*(D8+D9))+D6</f>
        <v>-80918.735913409328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1402.73</v>
      </c>
      <c r="E7" s="201">
        <f>((D7/(D7+D6))*(D8+D9))+D7</f>
        <v>-18029.05408659067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-31655.18</v>
      </c>
      <c r="E8" s="197">
        <f>SUM(E6:E7)</f>
        <v>-98947.79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-74991.13</v>
      </c>
    </row>
    <row r="10" spans="1:10" ht="15" thickBot="1" x14ac:dyDescent="0.35">
      <c r="C10" s="190" t="s">
        <v>55</v>
      </c>
      <c r="D10" s="211">
        <f>SUM(D6:D9)</f>
        <v>-98947.790000000008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5753597.46</v>
      </c>
      <c r="E15" s="201">
        <f>((D15/(D15+D16))*(D17+D18))+D15</f>
        <v>4842265.7046859385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1432734.14</v>
      </c>
      <c r="E16" s="201">
        <f>((D16/(D16+D15))*(D17+D18))+D16</f>
        <v>1205798.535314061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-194646.95</v>
      </c>
      <c r="E17" s="197">
        <f>SUM(E15:E16)</f>
        <v>6048064.2399999993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-943620.41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6048064.2399999993</v>
      </c>
    </row>
    <row r="20" spans="1:6" ht="15" thickTop="1" x14ac:dyDescent="0.3"/>
    <row r="21" spans="1:6" x14ac:dyDescent="0.3">
      <c r="D21" t="s">
        <v>61</v>
      </c>
      <c r="E21" s="186">
        <f>E6+E15</f>
        <v>4761346.9687725296</v>
      </c>
      <c r="F21" s="187" t="s">
        <v>56</v>
      </c>
    </row>
    <row r="22" spans="1:6" x14ac:dyDescent="0.3">
      <c r="D22" t="s">
        <v>60</v>
      </c>
      <c r="E22" s="188">
        <f>E7+E16</f>
        <v>1187769.4812274703</v>
      </c>
      <c r="F22" s="187" t="s">
        <v>57</v>
      </c>
    </row>
    <row r="23" spans="1:6" x14ac:dyDescent="0.3">
      <c r="E23" s="186">
        <f>SUM(E21:E22)</f>
        <v>5949116.4500000002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5844.53</v>
      </c>
      <c r="E6" s="201">
        <f>((D6/(D6+D7))*(D8+D9))+D6</f>
        <v>-79633.43089153539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1496.85</v>
      </c>
      <c r="E7" s="201">
        <f>((D7/(D7+D6))*(D8+D9))+D7</f>
        <v>-20395.019108464625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-31646.28</v>
      </c>
      <c r="E8" s="197">
        <f>SUM(E6:E7)</f>
        <v>-100028.45000000001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-75723.55</v>
      </c>
    </row>
    <row r="10" spans="1:10" ht="15" thickBot="1" x14ac:dyDescent="0.35">
      <c r="C10" s="190" t="s">
        <v>55</v>
      </c>
      <c r="D10" s="211">
        <f>SUM(D6:D9)</f>
        <v>-100028.45000000001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5558677.0599999996</v>
      </c>
      <c r="E15" s="201">
        <f>((D15/(D15+D16))*(D17+D18))+D15</f>
        <v>4618432.4410900548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1448205.33</v>
      </c>
      <c r="E16" s="201">
        <f>((D16/(D16+D15))*(D17+D18))+D16</f>
        <v>1203242.8589099452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-193094.17</v>
      </c>
      <c r="E17" s="197">
        <f>SUM(E15:E16)</f>
        <v>5821675.2999999998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-992112.92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5821675.2999999998</v>
      </c>
    </row>
    <row r="20" spans="1:6" ht="15" thickTop="1" x14ac:dyDescent="0.3"/>
    <row r="21" spans="1:6" x14ac:dyDescent="0.3">
      <c r="D21" t="s">
        <v>61</v>
      </c>
      <c r="E21" s="186">
        <f>E6+E15</f>
        <v>4538799.0101985196</v>
      </c>
      <c r="F21" s="187" t="s">
        <v>56</v>
      </c>
    </row>
    <row r="22" spans="1:6" x14ac:dyDescent="0.3">
      <c r="D22" t="s">
        <v>60</v>
      </c>
      <c r="E22" s="188">
        <f>E7+E16</f>
        <v>1182847.8398014805</v>
      </c>
      <c r="F22" s="187" t="s">
        <v>57</v>
      </c>
    </row>
    <row r="23" spans="1:6" x14ac:dyDescent="0.3">
      <c r="E23" s="186">
        <f>SUM(E21:E22)</f>
        <v>5721646.8499999996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5518.23</v>
      </c>
      <c r="E6" s="216">
        <f>((D6/(D6+D7))*(D8+D9))+D6</f>
        <v>-87022.284578101753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822.28</v>
      </c>
      <c r="E7" s="216">
        <f>((D7/(D7+D6))*(D8+D9))+D7</f>
        <v>-12967.325421898237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-31639.59</v>
      </c>
      <c r="E8" s="197">
        <f>SUM(E6:E7)</f>
        <v>-99989.609999999986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-74690.53</v>
      </c>
    </row>
    <row r="10" spans="1:10" ht="15" thickBot="1" x14ac:dyDescent="0.35">
      <c r="C10" s="190" t="s">
        <v>55</v>
      </c>
      <c r="D10" s="211">
        <f>SUM(D6:D9)</f>
        <v>-99989.61</v>
      </c>
    </row>
    <row r="11" spans="1:10" ht="15" thickTop="1" x14ac:dyDescent="0.3">
      <c r="E11" s="217">
        <f>D6/(D6+D7)</f>
        <v>0.87031327132990877</v>
      </c>
    </row>
    <row r="12" spans="1:10" ht="18" thickBot="1" x14ac:dyDescent="0.4">
      <c r="A12" s="210" t="s">
        <v>33</v>
      </c>
      <c r="B12" s="210"/>
      <c r="C12" s="209"/>
      <c r="E12" s="218">
        <f>E11*(D9+D8)</f>
        <v>-92540.514578101749</v>
      </c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4717554.5</v>
      </c>
      <c r="E15" s="216">
        <f>((D15/(D15+D16))*(D17+D18))+D15</f>
        <v>3775178.9477064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1263004.49</v>
      </c>
      <c r="E16" s="216">
        <f>((D16/(D16+D15))*(D17+D18))+D16</f>
        <v>1010707.5522936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-189230.44</v>
      </c>
      <c r="E17" s="197">
        <f>SUM(E15:E16)</f>
        <v>4785886.5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-1005442.05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4785886.5</v>
      </c>
    </row>
    <row r="20" spans="1:6" ht="15" thickTop="1" x14ac:dyDescent="0.3">
      <c r="E20" s="217">
        <f>D15/(D15+D16)</f>
        <v>0.78881497664150624</v>
      </c>
    </row>
    <row r="21" spans="1:6" x14ac:dyDescent="0.3">
      <c r="E21" s="218">
        <f>E20*(D18+D17)</f>
        <v>-942375.55229360005</v>
      </c>
    </row>
    <row r="22" spans="1:6" x14ac:dyDescent="0.3">
      <c r="D22" t="s">
        <v>61</v>
      </c>
      <c r="E22" s="186">
        <f>E6+E15</f>
        <v>3688156.6631282982</v>
      </c>
      <c r="F22" s="187" t="s">
        <v>56</v>
      </c>
    </row>
    <row r="23" spans="1:6" x14ac:dyDescent="0.3">
      <c r="D23" t="s">
        <v>60</v>
      </c>
      <c r="E23" s="188">
        <f>E7+E16</f>
        <v>997740.22687170177</v>
      </c>
      <c r="F23" s="187" t="s">
        <v>57</v>
      </c>
    </row>
    <row r="24" spans="1:6" x14ac:dyDescent="0.3">
      <c r="E24" s="186">
        <f>SUM(E22:E23)</f>
        <v>4685896.8899999997</v>
      </c>
    </row>
    <row r="26" spans="1:6" x14ac:dyDescent="0.3">
      <c r="E26" s="185">
        <f>SUM(D6:D9,D15:D18)-E24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39" sqref="E3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4734.62</v>
      </c>
      <c r="E6" s="201">
        <f>((D6/(D6+D7))*(D8+D9))+D6</f>
        <v>-86388.649290167523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699.62</v>
      </c>
      <c r="E7" s="201">
        <f>((D7/(D7+D6))*(D8+D9))+D7</f>
        <v>-12765.380709832469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-29498.93</v>
      </c>
      <c r="E8" s="197">
        <f>SUM(E6:E7)</f>
        <v>-99154.03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-75089.34</v>
      </c>
    </row>
    <row r="10" spans="1:10" ht="15" thickBot="1" x14ac:dyDescent="0.35">
      <c r="C10" s="190" t="s">
        <v>55</v>
      </c>
      <c r="D10" s="211">
        <f>SUM(D6:D9)</f>
        <v>-99154.03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4077359.76</v>
      </c>
      <c r="E15" s="201">
        <f>((D15/(D15+D16))*(D17+D18))+D15</f>
        <v>3121409.8944200771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1096679.56</v>
      </c>
      <c r="E16" s="201">
        <f>((D16/(D16+D15))*(D17+D18))+D16</f>
        <v>839559.575579923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-187540.92</v>
      </c>
      <c r="E17" s="197">
        <f>SUM(E15:E16)</f>
        <v>3960969.47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-1025528.93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3960969.47</v>
      </c>
    </row>
    <row r="20" spans="1:6" ht="15" thickTop="1" x14ac:dyDescent="0.3"/>
    <row r="21" spans="1:6" x14ac:dyDescent="0.3">
      <c r="D21" t="s">
        <v>61</v>
      </c>
      <c r="E21" s="186">
        <f>E6+E15</f>
        <v>3035021.2451299094</v>
      </c>
      <c r="F21" s="187" t="s">
        <v>56</v>
      </c>
    </row>
    <row r="22" spans="1:6" x14ac:dyDescent="0.3">
      <c r="D22" t="s">
        <v>60</v>
      </c>
      <c r="E22" s="188">
        <f>E7+E16</f>
        <v>826794.19487009058</v>
      </c>
      <c r="F22" s="187" t="s">
        <v>57</v>
      </c>
    </row>
    <row r="23" spans="1:6" x14ac:dyDescent="0.3">
      <c r="E23" s="186">
        <f>SUM(E21:E22)</f>
        <v>3861815.44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8.10937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8.10937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8.10937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8.10937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8.10937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8.10937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8.10937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8.10937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8.10937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8.10937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8.10937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8.10937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8.10937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8.10937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8.10937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8.10937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8.10937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8.10937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8.10937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8.10937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8.10937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8.10937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8.10937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8.10937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8.10937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8.10937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8.10937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8.10937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8.10937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8.10937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8.10937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8.10937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8.10937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8.10937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8.10937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8.10937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8.10937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8.10937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8.10937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8.10937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8.10937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8.10937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8.10937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8.10937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8.10937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8.10937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8.10937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8.10937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8.10937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8.10937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8.10937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8.10937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8.10937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8.10937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8.10937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8.10937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8.10937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8.10937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8.10937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8.10937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8.10937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8.10937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8.10937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8.10937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3925.71</v>
      </c>
      <c r="E6" s="183">
        <f>((D6/(D6+D7))*(D8+D9))+D6</f>
        <v>-85816.714630061397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671.81</v>
      </c>
      <c r="E7" s="183">
        <f>((D7/(D7+D6))*(D8+D9))+D7</f>
        <v>-14685.885369938573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-29510.78</v>
      </c>
      <c r="E8" s="197">
        <f>SUM(E6:E7)</f>
        <v>-100502.59999999998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-75589.34</v>
      </c>
    </row>
    <row r="10" spans="1:10" ht="15" thickBot="1" x14ac:dyDescent="0.35">
      <c r="C10" s="190" t="s">
        <v>55</v>
      </c>
      <c r="D10" s="211">
        <f>SUM(D6:D9)</f>
        <v>-100502.59999999999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2406489.96</v>
      </c>
      <c r="E15" s="183">
        <f>((D15/(D15+D16))*(D17+D18))+D15</f>
        <v>1413590.0529520405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584477.65</v>
      </c>
      <c r="E16" s="183">
        <f>((D16/(D16+D15))*(D17+D18))+D16</f>
        <v>343326.5070479596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-186375.5</v>
      </c>
      <c r="E17" s="197">
        <f>SUM(E15:E16)</f>
        <v>1756916.56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-1047675.55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1756916.5599999998</v>
      </c>
    </row>
    <row r="20" spans="1:6" ht="15" thickTop="1" x14ac:dyDescent="0.3"/>
    <row r="21" spans="1:6" x14ac:dyDescent="0.3">
      <c r="D21" t="s">
        <v>61</v>
      </c>
      <c r="E21" s="186">
        <f>E6+E15</f>
        <v>1327773.3383219792</v>
      </c>
      <c r="F21" s="187" t="s">
        <v>56</v>
      </c>
    </row>
    <row r="22" spans="1:6" x14ac:dyDescent="0.3">
      <c r="D22" t="s">
        <v>60</v>
      </c>
      <c r="E22" s="188">
        <f>E7+E16</f>
        <v>328640.62167802104</v>
      </c>
      <c r="F22" s="187" t="s">
        <v>57</v>
      </c>
    </row>
    <row r="23" spans="1:6" x14ac:dyDescent="0.3">
      <c r="E23" s="186">
        <f>SUM(E21:E22)</f>
        <v>1656413.9600000002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6" sqref="D6"/>
    </sheetView>
  </sheetViews>
  <sheetFormatPr defaultRowHeight="14.4" x14ac:dyDescent="0.3"/>
  <cols>
    <col min="1" max="1" width="17.5546875" customWidth="1"/>
    <col min="2" max="2" width="11" customWidth="1"/>
    <col min="3" max="3" width="16.6640625" customWidth="1"/>
    <col min="4" max="4" width="23.5546875" bestFit="1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3.5546875" bestFit="1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3.5546875" bestFit="1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3.5546875" bestFit="1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3.5546875" bestFit="1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3.5546875" bestFit="1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3.5546875" bestFit="1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3.5546875" bestFit="1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3.5546875" bestFit="1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3.5546875" bestFit="1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3.5546875" bestFit="1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3.5546875" bestFit="1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3.5546875" bestFit="1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3.5546875" bestFit="1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3.5546875" bestFit="1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3.5546875" bestFit="1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3.5546875" bestFit="1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3.5546875" bestFit="1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3.5546875" bestFit="1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3.5546875" bestFit="1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3.5546875" bestFit="1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3.5546875" bestFit="1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3.5546875" bestFit="1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3.5546875" bestFit="1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3.5546875" bestFit="1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3.5546875" bestFit="1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3.5546875" bestFit="1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3.5546875" bestFit="1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3.5546875" bestFit="1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3.5546875" bestFit="1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3.5546875" bestFit="1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3.5546875" bestFit="1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3.5546875" bestFit="1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3.5546875" bestFit="1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3.5546875" bestFit="1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3.5546875" bestFit="1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3.5546875" bestFit="1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3.5546875" bestFit="1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3.5546875" bestFit="1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3.5546875" bestFit="1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3.5546875" bestFit="1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3.5546875" bestFit="1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3.5546875" bestFit="1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3.5546875" bestFit="1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3.5546875" bestFit="1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3.5546875" bestFit="1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3.5546875" bestFit="1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3.5546875" bestFit="1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3.5546875" bestFit="1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3.5546875" bestFit="1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3.5546875" bestFit="1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3.5546875" bestFit="1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3.5546875" bestFit="1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3.5546875" bestFit="1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3.5546875" bestFit="1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3.5546875" bestFit="1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3.5546875" bestFit="1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3.5546875" bestFit="1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3.5546875" bestFit="1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3.5546875" bestFit="1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3.5546875" bestFit="1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3.5546875" bestFit="1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3.5546875" bestFit="1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3.5546875" bestFit="1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3278.64</v>
      </c>
      <c r="E6" s="201">
        <f>((D6/(D6+D7))*(D8+D9))+D6</f>
        <v>-87211.046185691288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371.72</v>
      </c>
      <c r="E7" s="201">
        <f>((D7/(D7+D6))*(D8+D9))+D7</f>
        <v>-9887.6638143087293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-29494.19</v>
      </c>
      <c r="E8" s="197">
        <f>SUM(E6:E7)</f>
        <v>-97098.710000000021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-71254.880000000005</v>
      </c>
    </row>
    <row r="10" spans="1:10" ht="15" thickBot="1" x14ac:dyDescent="0.35">
      <c r="C10" s="190" t="s">
        <v>55</v>
      </c>
      <c r="D10" s="211">
        <f>SUM(D6:D9)</f>
        <v>-97098.71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2702655.5</v>
      </c>
      <c r="E15" s="201">
        <f>((D15/(D15+D16))*(D17+D18))+D15</f>
        <v>1711718.3488629791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622577.32999999996</v>
      </c>
      <c r="E16" s="201">
        <f>((D16/(D16+D15))*(D17+D18))+D16</f>
        <v>394307.39113702124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-184454.5</v>
      </c>
      <c r="E17" s="197">
        <f>SUM(E15:E16)</f>
        <v>2106025.7400000002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-1034752.59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2106025.7400000002</v>
      </c>
    </row>
    <row r="20" spans="1:6" ht="15" thickTop="1" x14ac:dyDescent="0.3"/>
    <row r="21" spans="1:6" x14ac:dyDescent="0.3">
      <c r="D21" t="s">
        <v>61</v>
      </c>
      <c r="E21" s="186">
        <f>E6+E15</f>
        <v>1624507.3026772877</v>
      </c>
      <c r="F21" s="187" t="s">
        <v>56</v>
      </c>
    </row>
    <row r="22" spans="1:6" x14ac:dyDescent="0.3">
      <c r="D22" t="s">
        <v>60</v>
      </c>
      <c r="E22" s="188">
        <f>E7+E16</f>
        <v>384419.72732271254</v>
      </c>
      <c r="F22" s="187" t="s">
        <v>57</v>
      </c>
    </row>
    <row r="23" spans="1:6" x14ac:dyDescent="0.3">
      <c r="E23" s="186">
        <f>SUM(E21:E22)</f>
        <v>2008927.0300000003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selection activeCell="A42" sqref="A4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2629.86</v>
      </c>
      <c r="E6" s="201">
        <f>((D6/(D6+D7))*(D8+D9))+D6</f>
        <v>-93235.684966610905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143.5</v>
      </c>
      <c r="E7" s="201">
        <f>((D7/(D7+D6))*(D8+D9))+D7</f>
        <v>-5087.4650333891022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-29300.18</v>
      </c>
      <c r="E8" s="197">
        <f>SUM(E6:E7)</f>
        <v>-98323.150000000009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-71796.33</v>
      </c>
    </row>
    <row r="10" spans="1:10" ht="15" thickBot="1" x14ac:dyDescent="0.35">
      <c r="C10" s="190" t="s">
        <v>55</v>
      </c>
      <c r="D10" s="211">
        <f>SUM(D6:D9)</f>
        <v>-98323.15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2526242.21</v>
      </c>
      <c r="E15" s="201">
        <f>((D15/(D15+D16))*(D17+D18))+D15</f>
        <v>1452327.6034940039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510626.36</v>
      </c>
      <c r="E16" s="201">
        <f>((D16/(D16+D15))*(D17+D18))+D16</f>
        <v>293557.26650599606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-183309.16</v>
      </c>
      <c r="E17" s="197">
        <f>SUM(E15:E16)</f>
        <v>1745884.8699999999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-1107674.54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1745884.8699999996</v>
      </c>
    </row>
    <row r="20" spans="1:6" ht="15" thickTop="1" x14ac:dyDescent="0.3"/>
    <row r="21" spans="1:6" x14ac:dyDescent="0.3">
      <c r="D21" t="s">
        <v>61</v>
      </c>
      <c r="E21" s="186">
        <f>E6+E15</f>
        <v>1359091.9185273929</v>
      </c>
      <c r="F21" s="187" t="s">
        <v>56</v>
      </c>
    </row>
    <row r="22" spans="1:6" x14ac:dyDescent="0.3">
      <c r="D22" t="s">
        <v>60</v>
      </c>
      <c r="E22" s="188">
        <f>E7+E16</f>
        <v>288469.80147260695</v>
      </c>
      <c r="F22" s="187" t="s">
        <v>57</v>
      </c>
    </row>
    <row r="23" spans="1:6" x14ac:dyDescent="0.3">
      <c r="E23" s="186">
        <f>SUM(E21:E22)</f>
        <v>1647561.7199999997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9" sqref="D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1856.83</v>
      </c>
      <c r="E6" s="201">
        <f>((D6/(D6+D7))*(D8+D9))+D6</f>
        <v>-94237.435519298044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121.61</v>
      </c>
      <c r="E7" s="201">
        <f>((D7/(D7+D6))*(D8+D9))+D7</f>
        <v>-6171.9244807019686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-29242.53</v>
      </c>
      <c r="E8" s="197">
        <f>SUM(E6:E7)</f>
        <v>-100409.36000000002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-73145.27</v>
      </c>
    </row>
    <row r="10" spans="1:10" ht="15" thickBot="1" x14ac:dyDescent="0.35">
      <c r="C10" s="190" t="s">
        <v>55</v>
      </c>
      <c r="D10" s="211">
        <f>SUM(D6:D9)</f>
        <v>-100409.36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2003939.53</v>
      </c>
      <c r="E15" s="201">
        <f>((D15/(D15+D16))*(D17+D18))+D15</f>
        <v>908877.17336778319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440628.9</v>
      </c>
      <c r="E16" s="201">
        <f>((D16/(D16+D15))*(D17+D18))+D16</f>
        <v>199845.12663221708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-183703.69</v>
      </c>
      <c r="E17" s="197">
        <f>SUM(E15:E16)</f>
        <v>1108722.3000000003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-1152142.44</v>
      </c>
    </row>
    <row r="19" spans="1:6" ht="15" thickBot="1" x14ac:dyDescent="0.35">
      <c r="A19" s="219"/>
      <c r="B19" s="220"/>
      <c r="C19" s="190" t="s">
        <v>58</v>
      </c>
      <c r="D19" s="189">
        <f>SUM(D15:D18)</f>
        <v>1108722.3000000003</v>
      </c>
    </row>
    <row r="20" spans="1:6" ht="15" thickTop="1" x14ac:dyDescent="0.3"/>
    <row r="21" spans="1:6" x14ac:dyDescent="0.3">
      <c r="D21" t="s">
        <v>61</v>
      </c>
      <c r="E21" s="186">
        <f>E6+E15</f>
        <v>814639.73784848512</v>
      </c>
      <c r="F21" s="187" t="s">
        <v>56</v>
      </c>
    </row>
    <row r="22" spans="1:6" x14ac:dyDescent="0.3">
      <c r="D22" t="s">
        <v>60</v>
      </c>
      <c r="E22" s="188">
        <f>E7+E16</f>
        <v>193673.20215151511</v>
      </c>
      <c r="F22" s="187" t="s">
        <v>57</v>
      </c>
    </row>
    <row r="23" spans="1:6" x14ac:dyDescent="0.3">
      <c r="E23" s="186">
        <f>SUM(E21:E22)</f>
        <v>1008312.9400000002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5ABDE7-EA30-446C-8F81-2F72D961548E}"/>
</file>

<file path=customXml/itemProps2.xml><?xml version="1.0" encoding="utf-8"?>
<ds:datastoreItem xmlns:ds="http://schemas.openxmlformats.org/officeDocument/2006/customXml" ds:itemID="{09756F3B-9533-47F8-A276-03D971970F91}"/>
</file>

<file path=customXml/itemProps3.xml><?xml version="1.0" encoding="utf-8"?>
<ds:datastoreItem xmlns:ds="http://schemas.openxmlformats.org/officeDocument/2006/customXml" ds:itemID="{EC423F2F-3C19-4B8A-8EFB-47EACCD2E31E}"/>
</file>

<file path=customXml/itemProps4.xml><?xml version="1.0" encoding="utf-8"?>
<ds:datastoreItem xmlns:ds="http://schemas.openxmlformats.org/officeDocument/2006/customXml" ds:itemID="{BAA98BF4-94FD-499C-A94B-4EE7A1E63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3.11E</vt:lpstr>
      <vt:lpstr>3.11G</vt:lpstr>
      <vt:lpstr>Ord 43100673 Int-Cust Dep 2018</vt:lpstr>
      <vt:lpstr>E&amp;G Split</vt:lpstr>
      <vt:lpstr>2018 PO </vt:lpstr>
      <vt:lpstr>Jan. 18</vt:lpstr>
      <vt:lpstr>Feb. 18</vt:lpstr>
      <vt:lpstr>Mar. 18</vt:lpstr>
      <vt:lpstr>Apr.18</vt:lpstr>
      <vt:lpstr>May.18</vt:lpstr>
      <vt:lpstr>Jun.18</vt:lpstr>
      <vt:lpstr>Jul.18</vt:lpstr>
      <vt:lpstr>Aug.18</vt:lpstr>
      <vt:lpstr>Sept.18</vt:lpstr>
      <vt:lpstr>Oct.18</vt:lpstr>
      <vt:lpstr>Nov.18</vt:lpstr>
      <vt:lpstr>Dec.18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npeder</cp:lastModifiedBy>
  <dcterms:created xsi:type="dcterms:W3CDTF">2017-08-10T16:46:00Z</dcterms:created>
  <dcterms:modified xsi:type="dcterms:W3CDTF">2019-03-27T21:12:06Z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