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20.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calcChain.xml" ContentType="application/vnd.openxmlformats-officedocument.spreadsheetml.calcChain+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3.xml" ContentType="application/vnd.openxmlformats-officedocument.spreadsheetml.externalLink+xml"/>
  <Override PartName="/xl/comments1.xml" ContentType="application/vnd.openxmlformats-officedocument.spreadsheetml.comments+xml"/>
  <Override PartName="/xl/externalLinks/externalLink19.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276" windowWidth="11988" windowHeight="9600" tabRatio="642" firstSheet="1" activeTab="1"/>
  </bookViews>
  <sheets>
    <sheet name="Table 1" sheetId="57" r:id="rId1"/>
    <sheet name="Proforma - Proposed  Revenue" sheetId="38" r:id="rId2"/>
    <sheet name="Proforma - Proposed vs. no 120 " sheetId="24" r:id="rId3"/>
    <sheet name="Typical Res Customer Sch 120" sheetId="66" r:id="rId4"/>
    <sheet name="Effective Rate by Schedule" sheetId="70" r:id="rId5"/>
    <sheet name="Sch 120 Street &amp; Area Lighting" sheetId="76" r:id="rId6"/>
    <sheet name="Peak Credit Budget 2019" sheetId="4" r:id="rId7"/>
    <sheet name="Sch 258 Rate Summary" sheetId="39" r:id="rId8"/>
    <sheet name="Sch 258 Rates 2017" sheetId="44" r:id="rId9"/>
    <sheet name="Peak Credit Budget 2018" sheetId="33" r:id="rId10"/>
    <sheet name="Projected Revenue on F2018" sheetId="50" r:id="rId11"/>
    <sheet name="UE-170033 LR Data Summary" sheetId="72" r:id="rId12"/>
    <sheet name="UE-170033 LR Data- Dem 4CP" sheetId="73" r:id="rId13"/>
    <sheet name="UE-170033 LR Data -Energy" sheetId="7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Jun09">" BS!$AI$7:$AI$1643"</definedName>
    <definedName name="______six6" hidden="1">{#N/A,#N/A,FALSE,"CRPT";#N/A,#N/A,FALSE,"TREND";#N/A,#N/A,FALSE,"%Curve"}</definedName>
    <definedName name="______www1" hidden="1">{#N/A,#N/A,FALSE,"schA"}</definedName>
    <definedName name="_____Jun09">" BS!$AI$7:$AI$1643"</definedName>
    <definedName name="_____six6" hidden="1">{#N/A,#N/A,FALSE,"CRPT";#N/A,#N/A,FALSE,"TREND";#N/A,#N/A,FALSE,"%Curve"}</definedName>
    <definedName name="_____www1" hidden="1">{#N/A,#N/A,FALSE,"schA"}</definedName>
    <definedName name="____Jun09">" BS!$AI$7:$AI$1643"</definedName>
    <definedName name="____six6" hidden="1">{#N/A,#N/A,FALSE,"CRPT";#N/A,#N/A,FALSE,"TREND";#N/A,#N/A,FALSE,"%Curve"}</definedName>
    <definedName name="____www1" hidden="1">{#N/A,#N/A,FALSE,"schA"}</definedName>
    <definedName name="___Jun09">" BS!$AI$7:$AI$1643"</definedName>
    <definedName name="___six6" hidden="1">{#N/A,#N/A,FALSE,"CRPT";#N/A,#N/A,FALSE,"TREND";#N/A,#N/A,FALSE,"%Curve"}</definedName>
    <definedName name="___www1" hidden="1">{#N/A,#N/A,FALSE,"schA"}</definedName>
    <definedName name="__123Graph_A" hidden="1">[3]Inputs!#REF!</definedName>
    <definedName name="__123Graph_B" hidden="1">[3]Inputs!#REF!</definedName>
    <definedName name="__123Graph_D" hidden="1">#REF!</definedName>
    <definedName name="__123Graph_ECURRENT" hidden="1">[4]ConsolidatingPL!#REF!</definedName>
    <definedName name="__Jun09">" BS!$AI$7:$AI$1643"</definedName>
    <definedName name="__six6" hidden="1">{#N/A,#N/A,FALSE,"CRPT";#N/A,#N/A,FALSE,"TREND";#N/A,#N/A,FALSE,"%Curve"}</definedName>
    <definedName name="__www1" hidden="1">{#N/A,#N/A,FALSE,"schA"}</definedName>
    <definedName name="_1Price_Ta">#REF!</definedName>
    <definedName name="_2Price_Ta">#REF!</definedName>
    <definedName name="_B">'[5]Rate Design'!#REF!</definedName>
    <definedName name="_ex1" hidden="1">{#N/A,#N/A,FALSE,"Summ";#N/A,#N/A,FALSE,"General"}</definedName>
    <definedName name="_Fill" hidden="1">#REF!</definedName>
    <definedName name="_Key1" hidden="1">#REF!</definedName>
    <definedName name="_Key2" hidden="1">#REF!</definedName>
    <definedName name="_MEN2">[1]Jan!#REF!</definedName>
    <definedName name="_MEN3">[1]Jan!#REF!</definedName>
    <definedName name="_new1" hidden="1">{#N/A,#N/A,FALSE,"Summ";#N/A,#N/A,FALSE,"General"}</definedName>
    <definedName name="_Order1">255</definedName>
    <definedName name="_Order2">255</definedName>
    <definedName name="_P">#REF!</definedName>
    <definedName name="_PC1">[6]CLASSIFIERS!$A$7:$IV$7</definedName>
    <definedName name="_PC2">[6]CLASSIFIERS!$A$10:$IV$10</definedName>
    <definedName name="_PC3">[6]CLASSIFIERS!$A$12:$IV$12</definedName>
    <definedName name="_PC4">[6]CLASSIFIERS!$A$13:$IV$13</definedName>
    <definedName name="_Regression_Int">1</definedName>
    <definedName name="_SEC24">[6]EXTERNAL!$A$112:$IV$114</definedName>
    <definedName name="_Sep03">[7]BS!$AB$7:$AB$3420</definedName>
    <definedName name="_six6" hidden="1">{#N/A,#N/A,FALSE,"CRPT";#N/A,#N/A,FALSE,"TREND";#N/A,#N/A,FALSE,"%Curve"}</definedName>
    <definedName name="_Sort" hidden="1">#REF!</definedName>
    <definedName name="_TOP1">[1]Jan!#REF!</definedName>
    <definedName name="_www1" hidden="1">{#N/A,#N/A,FALSE,"schA"}</definedName>
    <definedName name="a" hidden="1">{#N/A,#N/A,FALSE,"Coversheet";#N/A,#N/A,FALSE,"QA"}</definedName>
    <definedName name="AAAAAAAAAAAAAA" hidden="1">{#N/A,#N/A,FALSE,"Coversheet";#N/A,#N/A,FALSE,"QA"}</definedName>
    <definedName name="AccessDatabase">"I:\COMTREL\FINICLE\TradeSummary.mdb"</definedName>
    <definedName name="Acct108364">'[8]Func Study'!#REF!</definedName>
    <definedName name="Acct108364S">'[8]Func Study'!#REF!</definedName>
    <definedName name="Acct228.42TROJD">'[9]Func Study'!#REF!</definedName>
    <definedName name="Acct2281SO">'[10]Func Study'!$H$2190</definedName>
    <definedName name="Acct2283SO">'[10]Func Study'!$H$2198</definedName>
    <definedName name="Acct22842TROJD">'[9]Func Study'!#REF!</definedName>
    <definedName name="Acct228SO">'[10]Func Study'!$H$2194</definedName>
    <definedName name="Acct350">'[10]Func Study'!$H$1628</definedName>
    <definedName name="Acct352">'[10]Func Study'!$H$1635</definedName>
    <definedName name="Acct353">'[10]Func Study'!$H$1641</definedName>
    <definedName name="Acct354">'[10]Func Study'!$H$1647</definedName>
    <definedName name="Acct355">'[10]Func Study'!$H$1654</definedName>
    <definedName name="Acct356">'[10]Func Study'!$H$1660</definedName>
    <definedName name="Acct357">'[10]Func Study'!$H$1666</definedName>
    <definedName name="Acct358">'[10]Func Study'!$H$1672</definedName>
    <definedName name="Acct359">'[10]Func Study'!$H$1678</definedName>
    <definedName name="Acct360">'[10]Func Study'!$H$1698</definedName>
    <definedName name="Acct361">'[10]Func Study'!$H$1704</definedName>
    <definedName name="Acct362">'[10]Func Study'!$H$1710</definedName>
    <definedName name="Acct364">'[10]Func Study'!$H$1717</definedName>
    <definedName name="Acct365">'[10]Func Study'!$H$1724</definedName>
    <definedName name="Acct366">'[10]Func Study'!$H$1731</definedName>
    <definedName name="Acct367">'[10]Func Study'!$H$1738</definedName>
    <definedName name="Acct368">'[10]Func Study'!$H$1744</definedName>
    <definedName name="Acct369">'[10]Func Study'!$H$1751</definedName>
    <definedName name="Acct370">'[10]Func Study'!$H$1762</definedName>
    <definedName name="Acct371">'[10]Func Study'!$H$1769</definedName>
    <definedName name="Acct372">'[10]Func Study'!$H$1776</definedName>
    <definedName name="Acct372A">'[10]Func Study'!$H$1775</definedName>
    <definedName name="Acct372DP">'[10]Func Study'!$H$1773</definedName>
    <definedName name="Acct372DS">'[10]Func Study'!$H$1774</definedName>
    <definedName name="Acct373">'[10]Func Study'!$H$1782</definedName>
    <definedName name="Acct41011">'[11]Functional Study'!#REF!</definedName>
    <definedName name="Acct41011BADDEBT">'[11]Functional Study'!#REF!</definedName>
    <definedName name="Acct41011DITEXP">'[11]Functional Study'!#REF!</definedName>
    <definedName name="Acct41011S">'[11]Functional Study'!#REF!</definedName>
    <definedName name="Acct41011SE">'[11]Functional Study'!#REF!</definedName>
    <definedName name="Acct41011SG1">'[11]Functional Study'!#REF!</definedName>
    <definedName name="Acct41011SG2">'[11]Functional Study'!#REF!</definedName>
    <definedName name="ACCT41011SGCT">'[11]Functional Study'!#REF!</definedName>
    <definedName name="Acct41011SGPP">'[11]Functional Study'!#REF!</definedName>
    <definedName name="Acct41011SNP">'[11]Functional Study'!#REF!</definedName>
    <definedName name="ACCT41011SNPD">'[11]Functional Study'!#REF!</definedName>
    <definedName name="Acct41011SO">'[11]Functional Study'!#REF!</definedName>
    <definedName name="Acct41011TROJP">'[11]Functional Study'!#REF!</definedName>
    <definedName name="Acct41111">'[11]Functional Study'!#REF!</definedName>
    <definedName name="Acct41111BADDEBT">'[11]Functional Study'!#REF!</definedName>
    <definedName name="Acct41111DITEXP">'[11]Functional Study'!#REF!</definedName>
    <definedName name="Acct41111S">'[11]Functional Study'!#REF!</definedName>
    <definedName name="Acct41111SE">'[11]Functional Study'!#REF!</definedName>
    <definedName name="Acct41111SG1">'[11]Functional Study'!#REF!</definedName>
    <definedName name="Acct41111SG2">'[11]Functional Study'!#REF!</definedName>
    <definedName name="Acct41111SG3">'[11]Functional Study'!#REF!</definedName>
    <definedName name="Acct41111SGPP">'[11]Functional Study'!#REF!</definedName>
    <definedName name="Acct41111SNP">'[11]Functional Study'!#REF!</definedName>
    <definedName name="Acct41111SNTP">'[11]Functional Study'!#REF!</definedName>
    <definedName name="Acct41111SO">'[11]Functional Study'!#REF!</definedName>
    <definedName name="Acct41111TROJP">'[11]Functional Study'!#REF!</definedName>
    <definedName name="Acct411BADDEBT">'[11]Functional Study'!#REF!</definedName>
    <definedName name="Acct411DGP">'[11]Functional Study'!#REF!</definedName>
    <definedName name="Acct411DGU">'[11]Functional Study'!#REF!</definedName>
    <definedName name="Acct411DITEXP">'[11]Functional Study'!#REF!</definedName>
    <definedName name="Acct411DNPP">'[11]Functional Study'!#REF!</definedName>
    <definedName name="Acct411DNPTP">'[11]Functional Study'!#REF!</definedName>
    <definedName name="Acct411S">'[11]Functional Study'!#REF!</definedName>
    <definedName name="Acct411SE">'[11]Functional Study'!#REF!</definedName>
    <definedName name="Acct411SG">'[11]Functional Study'!#REF!</definedName>
    <definedName name="Acct411SGPP">'[11]Functional Study'!#REF!</definedName>
    <definedName name="Acct411SO">'[11]Functional Study'!#REF!</definedName>
    <definedName name="Acct411TROJP">'[11]Functional Study'!#REF!</definedName>
    <definedName name="Acct447DGU">'[9]Func Study'!#REF!</definedName>
    <definedName name="Acct448S">'[10]Func Study'!$H$274</definedName>
    <definedName name="Acct450S">'[10]Func Study'!$H$302</definedName>
    <definedName name="Acct451S">'[10]Func Study'!$H$307</definedName>
    <definedName name="Acct454S">'[10]Func Study'!$H$318</definedName>
    <definedName name="Acct456S">'[10]Func Study'!$H$325</definedName>
    <definedName name="Acct510">'[10]Func Study'!#REF!</definedName>
    <definedName name="Acct510DNPPSU">'[10]Func Study'!#REF!</definedName>
    <definedName name="ACCT510JBG">'[10]Func Study'!#REF!</definedName>
    <definedName name="ACCT510SSGCH">'[10]Func Study'!#REF!</definedName>
    <definedName name="ACCT557CAGE">'[10]Func Study'!$H$683</definedName>
    <definedName name="Acct557CT">'[10]Func Study'!$H$681</definedName>
    <definedName name="Acct580">'[10]Func Study'!$H$791</definedName>
    <definedName name="Acct581">'[10]Func Study'!$H$796</definedName>
    <definedName name="Acct582">'[10]Func Study'!$H$801</definedName>
    <definedName name="Acct583">'[10]Func Study'!$H$806</definedName>
    <definedName name="Acct584">'[10]Func Study'!$H$811</definedName>
    <definedName name="Acct585">'[10]Func Study'!$H$816</definedName>
    <definedName name="Acct586">'[10]Func Study'!$H$821</definedName>
    <definedName name="Acct587">'[10]Func Study'!$H$826</definedName>
    <definedName name="Acct588">'[10]Func Study'!$H$831</definedName>
    <definedName name="Acct589">'[10]Func Study'!$H$836</definedName>
    <definedName name="Acct590">'[10]Func Study'!$H$841</definedName>
    <definedName name="Acct591">'[10]Func Study'!$H$846</definedName>
    <definedName name="Acct592">'[10]Func Study'!$H$851</definedName>
    <definedName name="Acct593">'[10]Func Study'!$H$856</definedName>
    <definedName name="Acct594">'[10]Func Study'!$H$861</definedName>
    <definedName name="Acct595">'[10]Func Study'!$H$866</definedName>
    <definedName name="Acct596">'[10]Func Study'!$H$876</definedName>
    <definedName name="Acct597">'[10]Func Study'!$H$881</definedName>
    <definedName name="Acct598">'[10]Func Study'!$H$886</definedName>
    <definedName name="ACCT904SG">'[12]Functional Study'!#REF!</definedName>
    <definedName name="AcctAGA">'[10]Func Study'!$H$296</definedName>
    <definedName name="AcctDFAD">'[10]Func Study'!#REF!</definedName>
    <definedName name="AcctDFAP">'[10]Func Study'!#REF!</definedName>
    <definedName name="AcctDFAT">'[10]Func Study'!#REF!</definedName>
    <definedName name="AcctTable">[13]Variables!$AK$42:$AK$396</definedName>
    <definedName name="AcctTS0">'[10]Func Study'!$H$1686</definedName>
    <definedName name="Acq1Plant">'[14]Acquisition Inputs'!$C$8</definedName>
    <definedName name="Acq2Plant">'[14]Acquisition Inputs'!$C$70</definedName>
    <definedName name="ActualROR">'[9]G+T+D+R+M'!$H$61</definedName>
    <definedName name="ADJPTDCE.T">[6]INTERNAL!$A$31:$IV$33</definedName>
    <definedName name="Adjs2avg">[15]Inputs!$L$255:'[15]Inputs'!$T$505</definedName>
    <definedName name="After_Tax_Cash_Discount">'[16]Assumptions (Input)'!$D$37</definedName>
    <definedName name="afudc_flag">'[16]Assumptions (Input)'!$B$13</definedName>
    <definedName name="ANCIL">[6]EXTERNAL!$A$163:$IV$165</definedName>
    <definedName name="APR">[17]Backup!#REF!</definedName>
    <definedName name="APRT">#REF!</definedName>
    <definedName name="AS2DocOpenMode">"AS2DocumentEdit"</definedName>
    <definedName name="Assessment_Rate">'[16]Assumptions (Input)'!$B$7</definedName>
    <definedName name="AUG">[17]Backup!#REF!</definedName>
    <definedName name="AUGT">#REF!</definedName>
    <definedName name="Aurora_Prices">"Monthly Price Summary'!$C$4:$H$63"</definedName>
    <definedName name="AvgFactors">[13]Factors!$B$3:$P$99</definedName>
    <definedName name="b" hidden="1">{#N/A,#N/A,FALSE,"Coversheet";#N/A,#N/A,FALSE,"QA"}</definedName>
    <definedName name="BACK1">#REF!</definedName>
    <definedName name="BACK2">#REF!</definedName>
    <definedName name="BACK3">#REF!</definedName>
    <definedName name="BACKUP1">#REF!</definedName>
    <definedName name="Beg_Unb_KWHs">[18]LeadSht!$L$10</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[19]ZZCOOM_M03_Q005!#REF!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[19]ZZCOOM_M03_Q005!#REF!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[19]ZZCOOM_M03_Q005!#REF!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[19]ZZCOOM_M03_Q005!#REF!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[19]ZZCOOM_M03_Q005!#REF!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[19]ZZCOOM_M03_Q005!#REF!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OK_LIFE">'[20]Lvl FCR'!$G$10</definedName>
    <definedName name="BOOKADJ">#REF!</definedName>
    <definedName name="BPAX">[6]EXTERNAL!$A$121:$IV$123</definedName>
    <definedName name="Button_1">"TradeSummary_Ken_Finicle_List"</definedName>
    <definedName name="CAE.T">[6]INTERNAL!$A$34:$IV$36</definedName>
    <definedName name="CAES1.T">[6]INTERNAL!$A$37:$IV$39</definedName>
    <definedName name="cap">[21]Readings!$B$2</definedName>
    <definedName name="Capital_Inflation">'[16]Assumptions (Input)'!$B$11</definedName>
    <definedName name="CASE">[22]INPUTS!$C$8</definedName>
    <definedName name="CaseDescription">'[14]Dispatch Cases'!$C$11</definedName>
    <definedName name="CBWorkbookPriority">-2060790043</definedName>
    <definedName name="CCGT_HeatRate">[14]Assumptions!$H$23</definedName>
    <definedName name="CCGTPrice">[14]Assumptions!$H$22</definedName>
    <definedName name="Check">#REF!</definedName>
    <definedName name="CL_RT2">'[23]Transp Data'!$A$6:$C$81</definedName>
    <definedName name="Classification">'[10]Func Study'!$AB$251</definedName>
    <definedName name="Close_Date">'[16]Capital Projects(Input)'!$D$7:$D$53</definedName>
    <definedName name="COMADJ">#REF!</definedName>
    <definedName name="COMP">#REF!</definedName>
    <definedName name="COMPACTUAL">#REF!</definedName>
    <definedName name="COMPT">#REF!</definedName>
    <definedName name="COMPWEATHER">#REF!</definedName>
    <definedName name="Construction_OH">'[24]Virtual 49 Back-Up'!$E$54</definedName>
    <definedName name="ConversionFactor">[14]Assumptions!$I$65</definedName>
    <definedName name="COSFacVal">[10]Inputs!$R$5</definedName>
    <definedName name="CurrQtr">'[25]Inc Stmt'!$AJ$222</definedName>
    <definedName name="CUS">[6]CLASSIFIERS!$A$6:$IV$6</definedName>
    <definedName name="CUST_1">[6]EXTERNAL!$A$22:$IV$24</definedName>
    <definedName name="CUST_4">[6]EXTERNAL!$A$25:$IV$27</definedName>
    <definedName name="CUST_5">[6]EXTERNAL!$A$28:$IV$30</definedName>
    <definedName name="CUST_6">[6]EXTERNAL!$A$31:$IV$33</definedName>
    <definedName name="D108.05.T">[6]INTERNAL!$A$22:$IV$24</definedName>
    <definedName name="D108.10.T">[6]INTERNAL!$A$25:$IV$27</definedName>
    <definedName name="D361.T">[6]INTERNAL!$A$4:$IV$6</definedName>
    <definedName name="D362.T">[6]INTERNAL!$A$7:$IV$9</definedName>
    <definedName name="D364.T">[6]INTERNAL!$A$10:$IV$12</definedName>
    <definedName name="D366.T">[6]INTERNAL!$A$13:$IV$15</definedName>
    <definedName name="D368.T">[6]INTERNAL!$A$16:$IV$18</definedName>
    <definedName name="D370.T">[6]INTERNAL!$A$19:$IV$21</definedName>
    <definedName name="D372.T">[6]INTERNAL!$A$28:$IV$30</definedName>
    <definedName name="Data.Avg">'[25]Avg Amts'!$A$5:$BP$34</definedName>
    <definedName name="Data.Qtrs.Avg">'[25]Avg Amts'!$A$5:$IV$5</definedName>
    <definedName name="_xlnm.Database">[26]Invoice!#REF!</definedName>
    <definedName name="DATE">[27]Jan!#REF!</definedName>
    <definedName name="DebtPerc">[14]Assumptions!$I$58</definedName>
    <definedName name="DEC">[17]Backup!#REF!</definedName>
    <definedName name="DECT">#REF!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[6]CLASSIFIERS!$A$4:$IV$4</definedName>
    <definedName name="DEM_1">[6]EXTERNAL!$A$7:$IV$9</definedName>
    <definedName name="DEM_12CP">[6]EXTERNAL!$A$118:$IV$120</definedName>
    <definedName name="DEM_12NCP_P">[6]EXTERNAL!$A$187:$IV$189</definedName>
    <definedName name="DEM_12NCP_S">[6]EXTERNAL!$A$190:$IV$192</definedName>
    <definedName name="DEM_12NCP1">[6]EXTERNAL!$A$139:$IV$141</definedName>
    <definedName name="DEM_12NCP2">[6]EXTERNAL!$A$130:$IV$132</definedName>
    <definedName name="DEM_1A">[6]EXTERNAL!$A$115:$IV$117</definedName>
    <definedName name="DEM_2A">[6]EXTERNAL!$A$148:$IV$150</definedName>
    <definedName name="DEM_3A">[6]EXTERNAL!$A$199:$IV$201</definedName>
    <definedName name="DEM_3B">[6]EXTERNAL!$A$196:$IV$198</definedName>
    <definedName name="Demand">[9]Inputs!$D$8</definedName>
    <definedName name="Demand2">[28]Inputs!$D$11</definedName>
    <definedName name="DES1.T">[6]INTERNAL!$A$40:$IV$42</definedName>
    <definedName name="DES2.T">[6]INTERNAL!$A$43:$IV$45</definedName>
    <definedName name="DF_HeatRate">[14]Assumptions!$L$23</definedName>
    <definedName name="DFIT" hidden="1">{#N/A,#N/A,FALSE,"Coversheet";#N/A,#N/A,FALSE,"QA"}</definedName>
    <definedName name="DIR_40">[6]EXTERNAL!$A$193:$IV$195</definedName>
    <definedName name="DIR_449">[6]EXTERNAL!$A$127:$IV$129</definedName>
    <definedName name="DIR_449_ENERGY">[6]EXTERNAL!$A$160:$IV$162</definedName>
    <definedName name="DIR_449_HV">[6]EXTERNAL!$A$157:$IV$159</definedName>
    <definedName name="DIR_449_OATT">[6]EXTERNAL!$A$166:$IV$168</definedName>
    <definedName name="DIR_RESALE">[6]EXTERNAL!$A$124:$IV$126</definedName>
    <definedName name="DIR_RESALE_LARGE">[6]EXTERNAL!$A$154:$IV$156</definedName>
    <definedName name="DIR_RESALE_SMALL">[6]EXTERNAL!$A$151:$IV$153</definedName>
    <definedName name="DIR108.09">[6]EXTERNAL!$A$106:$IV$108</definedName>
    <definedName name="DIR235.00">[6]EXTERNAL!$A$85:$IV$87</definedName>
    <definedName name="DIR360.01">[6]EXTERNAL!$A$37:$IV$39</definedName>
    <definedName name="DIR361.01">[6]EXTERNAL!$A$40:$IV$42</definedName>
    <definedName name="DIR362.01">[6]EXTERNAL!$A$43:$IV$45</definedName>
    <definedName name="DIR364.01">[6]EXTERNAL!$A$46:$IV$48</definedName>
    <definedName name="DIR366.01">[6]EXTERNAL!$A$49:$IV$51</definedName>
    <definedName name="DIR368.03">[6]EXTERNAL!$A$55:$IV$57</definedName>
    <definedName name="DIR368.03C">[6]EXTERNAL!$A$52:$IV$54</definedName>
    <definedName name="DIR372.00">[6]EXTERNAL!$A$58:$IV$60</definedName>
    <definedName name="DIR373.00">[6]EXTERNAL!$A$61:$IV$63</definedName>
    <definedName name="DIR450.01">[6]EXTERNAL!$A$10:$IV$12</definedName>
    <definedName name="DIR450.02">[6]EXTERNAL!$A$184:$IV$186</definedName>
    <definedName name="DIR451.02">[6]EXTERNAL!$A$70:$IV$72</definedName>
    <definedName name="DIR451.03">[6]EXTERNAL!$A$136:$IV$138</definedName>
    <definedName name="DIR451.05">[6]EXTERNAL!$A$76:$IV$78</definedName>
    <definedName name="DIR451.06">[6]EXTERNAL!$A$109:$IV$111</definedName>
    <definedName name="DIR451.07">[6]EXTERNAL!$A$133:$IV$135</definedName>
    <definedName name="DIR454.04">[6]EXTERNAL!$A$73:$IV$75</definedName>
    <definedName name="DIR556.01">[6]EXTERNAL!$A$175:$IV$177</definedName>
    <definedName name="DIR565.02">[6]EXTERNAL!$A$178:$IV$180</definedName>
    <definedName name="DIR908.01">[6]EXTERNAL!$A$172:$IV$174</definedName>
    <definedName name="DIR920.01">[6]EXTERNAL!$A$181:$IV$183</definedName>
    <definedName name="Dis">'[10]Func Study'!$AB$250</definedName>
    <definedName name="DisFac">'[10]Func Dist Factor Table'!$A$11:$G$25</definedName>
    <definedName name="Dist_factor">#REF!</definedName>
    <definedName name="DistPeakMethod">[12]Inputs!#REF!</definedName>
    <definedName name="DocketNumber">'[29]JHS-19'!$AR$2</definedName>
    <definedName name="DP.T">[6]INTERNAL!$A$46:$IV$48</definedName>
    <definedName name="DUDE" hidden="1">#REF!</definedName>
    <definedName name="EBFIT.T">[6]INTERNAL!$A$88:$IV$90</definedName>
    <definedName name="ee" hidden="1">{#N/A,#N/A,FALSE,"Month ";#N/A,#N/A,FALSE,"YTD";#N/A,#N/A,FALSE,"12 mo ended"}</definedName>
    <definedName name="EffTax">[6]INPUTS!$F$31</definedName>
    <definedName name="Electric_Prices">'[30]Monthly Price Summary'!$B$4:$E$27</definedName>
    <definedName name="ElecWC_LineItems">[7]BS!$AO$7:$AO$3420</definedName>
    <definedName name="ElRBLine">[7]BS!$AP$7:$AP$3141</definedName>
    <definedName name="EndDate">[14]Assumptions!$C$11</definedName>
    <definedName name="energy">[21]Readings!$B$3</definedName>
    <definedName name="ENERGY_1">[6]EXTERNAL!$A$4:$IV$6</definedName>
    <definedName name="ENERGY_2">[6]EXTERNAL!$A$145:$IV$147</definedName>
    <definedName name="Engy">[9]Inputs!$D$9</definedName>
    <definedName name="Engy2">[28]Inputs!$D$12</definedName>
    <definedName name="EPIS.T">[6]INTERNAL!$A$49:$IV$51</definedName>
    <definedName name="error" hidden="1">{#N/A,#N/A,FALSE,"Coversheet";#N/A,#N/A,FALSE,"QA"}</definedName>
    <definedName name="Estimate" hidden="1">{#N/A,#N/A,FALSE,"Summ";#N/A,#N/A,FALSE,"General"}</definedName>
    <definedName name="ex" hidden="1">{#N/A,#N/A,FALSE,"Summ";#N/A,#N/A,FALSE,"General"}</definedName>
    <definedName name="F" hidden="1">#REF!</definedName>
    <definedName name="f101top">#REF!</definedName>
    <definedName name="f104top">#REF!</definedName>
    <definedName name="f138top">#REF!</definedName>
    <definedName name="f140top">#REF!</definedName>
    <definedName name="Factorck">'[10]COS Factor Table'!$O$15:$O$113</definedName>
    <definedName name="FactorType">[13]Variables!$AK$2:$AL$12</definedName>
    <definedName name="FACTP">#REF!</definedName>
    <definedName name="FactSum">'[10]COS Factor Table'!$A$14:$O$113</definedName>
    <definedName name="FCR">'[24]Virtual 49 Back-Up'!$B$20</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[17]Backup!#REF!</definedName>
    <definedName name="FEBT">#REF!</definedName>
    <definedName name="Fed_Cap_Tax">[31]Inputs!$E$112</definedName>
    <definedName name="FedTaxRate">[14]Assumptions!$C$33</definedName>
    <definedName name="ffff" hidden="1">{#N/A,#N/A,FALSE,"Coversheet";#N/A,#N/A,FALSE,"QA"}</definedName>
    <definedName name="fffgf" hidden="1">{#N/A,#N/A,FALSE,"Coversheet";#N/A,#N/A,FALSE,"QA"}</definedName>
    <definedName name="FIT_Tax_Rate">'[16]Assumptions (Input)'!$B$5</definedName>
    <definedName name="FranchiseTax">[15]Variables!$D$26</definedName>
    <definedName name="FTAX">[6]INPUTS!$F$30</definedName>
    <definedName name="Func">'[10]Func Factor Table'!$A$10:$H$77</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unction">'[10]Func Study'!$AB$250</definedName>
    <definedName name="GP.T">[6]INTERNAL!$A$52:$IV$54</definedName>
    <definedName name="GREATER10MW">#REF!</definedName>
    <definedName name="GTD_Percents">#REF!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1252</definedName>
    <definedName name="HTML_Control" localSheetId="5">{"'Sheet1'!$A$1:$J$121"}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IBFIT.T">[6]INTERNAL!$A$85:$IV$87</definedName>
    <definedName name="ID_0303_RVN_data">#REF!</definedName>
    <definedName name="IDcontractsRVN">#REF!</definedName>
    <definedName name="income_satement_ytd" hidden="1">{#N/A,#N/A,FALSE,"monthly";#N/A,#N/A,FALSE,"year to date";#N/A,#N/A,FALSE,"12_months_IS";#N/A,#N/A,FALSE,"balance sheet";#N/A,#N/A,FALSE,"op_revenues_12m";#N/A,#N/A,FALSE,"op_revenues_ytd";#N/A,#N/A,FALSE,"op_revenues_cm"}</definedName>
    <definedName name="inctaxrate">0.4</definedName>
    <definedName name="INDADJ">#REF!</definedName>
    <definedName name="INPUT">[32]Summary!#REF!</definedName>
    <definedName name="Instructions">#REF!</definedName>
    <definedName name="Insurance_Rate">'[16]Assumptions (Input)'!$B$9</definedName>
    <definedName name="INTRESEXCH">[33]Sheet1!$AG$1</definedName>
    <definedName name="ISytd" hidden="1">{#N/A,#N/A,FALSE,"monthly";#N/A,#N/A,FALSE,"year to date";#N/A,#N/A,FALSE,"12_months_IS";#N/A,#N/A,FALSE,"balance sheet";#N/A,#N/A,FALSE,"op_revenues_12m";#N/A,#N/A,FALSE,"op_revenues_ytd";#N/A,#N/A,FALSE,"op_revenues_cm"}</definedName>
    <definedName name="JAN">[17]Backup!#REF!</definedName>
    <definedName name="Jane" hidden="1">{#N/A,#N/A,FALSE,"Expenditures";#N/A,#N/A,FALSE,"Property Placed In-Service";#N/A,#N/A,FALSE,"Removals";#N/A,#N/A,FALSE,"Retirements";#N/A,#N/A,FALSE,"CWIP Balances";#N/A,#N/A,FALSE,"CWIP_Expend_Ratios";#N/A,#N/A,FALSE,"CWIP_Yr_End"}</definedName>
    <definedName name="JANT">#REF!</definedName>
    <definedName name="jfkljsdkljiejgr" hidden="1">{#N/A,#N/A,FALSE,"Summ";#N/A,#N/A,FALSE,"General"}</definedName>
    <definedName name="jjj">[34]Inputs!$N$18</definedName>
    <definedName name="JUL">[17]Backup!#REF!</definedName>
    <definedName name="JULT">#REF!</definedName>
    <definedName name="JUN">[17]Backup!#REF!</definedName>
    <definedName name="JUNT">#REF!</definedName>
    <definedName name="Jurisdiction">[13]Variables!$AK$15</definedName>
    <definedName name="JurisNumber">[13]Variables!$AL$15</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ATEPAY">[33]Sheet1!$E$3:$E$25</definedName>
    <definedName name="Levy_Rate">'[16]Assumptions (Input)'!$B$6</definedName>
    <definedName name="limcount">1</definedName>
    <definedName name="LINE.T">[6]INTERNAL!$A$55:$IV$57</definedName>
    <definedName name="Line_Ext_Credit">#REF!</definedName>
    <definedName name="LinkCos">'[10]JAM Download'!$K$4</definedName>
    <definedName name="LoadArray">'[35]Load Source Data'!$C$78:$X$89</definedName>
    <definedName name="LOG">[17]Backup!#REF!</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lookup" hidden="1">{#N/A,#N/A,FALSE,"Coversheet";#N/A,#N/A,FALSE,"QA"}</definedName>
    <definedName name="LOSS">[17]Backup!#REF!</definedName>
    <definedName name="M9100F4_v4">[36]M9100F4!$A$1:$V$99</definedName>
    <definedName name="MACRS">'[16]MACRS RATES'!$A$3:$AT$10</definedName>
    <definedName name="MACTIT">#REF!</definedName>
    <definedName name="MAR">[17]Backup!#REF!</definedName>
    <definedName name="MART">#REF!</definedName>
    <definedName name="MAY">[17]Backup!#REF!</definedName>
    <definedName name="MAYT">#REF!</definedName>
    <definedName name="MCtoREV">#REF!</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RGER_COST">[33]Sheet1!$AF$3:$AJ$28</definedName>
    <definedName name="Method">[9]Inputs!$C$6</definedName>
    <definedName name="Miller" hidden="1">{#N/A,#N/A,FALSE,"Expenditures";#N/A,#N/A,FALSE,"Property Placed In-Service";#N/A,#N/A,FALSE,"CWIP Balances"}</definedName>
    <definedName name="MONTH">[17]Backup!#REF!</definedName>
    <definedName name="monthlist">[37]Table!$R$2:$S$13</definedName>
    <definedName name="monthtotals">'[37]WA SBC'!$D$40:$O$40</definedName>
    <definedName name="MTD_Format">[38]Mthly!$B$11:$D$11,[38]Mthly!$B$31:$D$31</definedName>
    <definedName name="MTKWH">#REF!</definedName>
    <definedName name="MTR_YR3">[39]Variables!$E$14</definedName>
    <definedName name="MTREV">#REF!</definedName>
    <definedName name="MULT">#REF!</definedName>
    <definedName name="NCP_360">[6]EXTERNAL!$A$13:$IV$15</definedName>
    <definedName name="NCP_361">[6]EXTERNAL!$A$16:$IV$18</definedName>
    <definedName name="NCP_362">[6]EXTERNAL!$A$19:$IV$21</definedName>
    <definedName name="Net_to_Gross_Factor">[10]Inputs!$G$8</definedName>
    <definedName name="NetToGross">[15]Variables!$D$23</definedName>
    <definedName name="new" hidden="1">{#N/A,#N/A,FALSE,"Summ";#N/A,#N/A,FALSE,"General"}</definedName>
    <definedName name="NEWMO1">[1]Jan!#REF!</definedName>
    <definedName name="NEWMO2">[1]Jan!#REF!</definedName>
    <definedName name="NEWMONTH">[1]Jan!#REF!</definedName>
    <definedName name="NORMALIZE">#REF!</definedName>
    <definedName name="NOV">[17]Backup!#REF!</definedName>
    <definedName name="NOVT">#REF!</definedName>
    <definedName name="NPC">[12]Inputs!$N$18</definedName>
    <definedName name="NRG">[6]CLASSIFIERS!$A$5:$IV$5</definedName>
    <definedName name="NUM">#REF!</definedName>
    <definedName name="Number_of_Payments" localSheetId="5">MATCH(0.01,End_Bal,-1)+1</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_M_Input">'[16]MiscItems(Input)'!$B$5:$AO$8,'[16]MiscItems(Input)'!$B$13:$AO$13,'[16]MiscItems(Input)'!$B$15:$B$17,'[16]MiscItems(Input)'!$B$17:$AO$17,'[16]MiscItems(Input)'!$B$15:$AO$15</definedName>
    <definedName name="O_M_Rate">'[24]Virtual 49 Back-Up'!$B$21</definedName>
    <definedName name="OBCLEASE">[33]Sheet1!$AF$4:$AI$23</definedName>
    <definedName name="OCT">[17]Backup!#REF!</definedName>
    <definedName name="OCTT">#REF!</definedName>
    <definedName name="OH">[6]CLASSIFIERS!$A$8:$IV$8</definedName>
    <definedName name="OH_NCP">[6]EXTERNAL!$A$79:$IV$81</definedName>
    <definedName name="OH_SVC">[6]EXTERNAL!$A$142:$IV$144</definedName>
    <definedName name="OH_TFMR">[6]EXTERNAL!$A$97:$IV$99</definedName>
    <definedName name="OH_TFMRC">[6]EXTERNAL!$A$94:$IV$96</definedName>
    <definedName name="ONE">[1]Jan!#REF!</definedName>
    <definedName name="option">'[40]Dist Misc'!$F$120</definedName>
    <definedName name="OthRCF">[22]INPUTS!$F$41</definedName>
    <definedName name="OthUnc">[6]INPUTS!$F$36</definedName>
    <definedName name="outlookdata">'[41]pivoted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110">#REF!</definedName>
    <definedName name="Page120">#REF!</definedName>
    <definedName name="Page2">#REF!</definedName>
    <definedName name="PAGE3">#REF!</definedName>
    <definedName name="Page4">#REF!</definedName>
    <definedName name="Page5">#REF!</definedName>
    <definedName name="Page6">#REF!</definedName>
    <definedName name="Page62">[42]TransInvest!#REF!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BLOCK">#REF!</definedName>
    <definedName name="PBLOCKWZ">#REF!</definedName>
    <definedName name="PCOMP">#REF!</definedName>
    <definedName name="PCOMPOSITES">#REF!</definedName>
    <definedName name="PCOMPWZ">#REF!</definedName>
    <definedName name="PeakMethod">[9]Inputs!$T$5</definedName>
    <definedName name="Percent_debt">[31]Inputs!$E$129</definedName>
    <definedName name="Plant_Input">'[16]Plant(Input)'!$B$7:$AP$9,'[16]Plant(Input)'!$B$11,'[16]Plant(Input)'!$B$15:$AP$15,'[16]Plant(Input)'!$B$18,'[16]Plant(Input)'!$B$20:$AP$20</definedName>
    <definedName name="PMAC">[17]Backup!#REF!</definedName>
    <definedName name="POWER.T">[6]INTERNAL!$A$58:$IV$60</definedName>
    <definedName name="PP.T">[6]INTERNAL!$A$61:$IV$63</definedName>
    <definedName name="PRESENT">#REF!</definedName>
    <definedName name="PreTaxDebtCost">[14]Assumptions!$I$56</definedName>
    <definedName name="PreTaxWACC">[14]Assumptions!$I$62</definedName>
    <definedName name="PRICCHNG">#REF!</definedName>
    <definedName name="Prices_Aurora">'[30]Monthly Price Summary'!$C$4:$H$63</definedName>
    <definedName name="_xlnm.Print_Area" localSheetId="4">'Effective Rate by Schedule'!$A$1:$CA$37</definedName>
    <definedName name="_xlnm.Print_Area" localSheetId="9">'Peak Credit Budget 2018'!$A$1:$L$27</definedName>
    <definedName name="_xlnm.Print_Area" localSheetId="6">'Peak Credit Budget 2019'!$A$1:$L$30</definedName>
    <definedName name="_xlnm.Print_Area" localSheetId="1">'Proforma - Proposed  Revenue'!$A$1:$K$36</definedName>
    <definedName name="_xlnm.Print_Area" localSheetId="2">'Proforma - Proposed vs. no 120 '!$A$1:$N$43</definedName>
    <definedName name="_xlnm.Print_Area" localSheetId="10">'Projected Revenue on F2018'!$A$1:$M$41</definedName>
    <definedName name="_xlnm.Print_Area" localSheetId="5">'Sch 120 Street &amp; Area Lighting'!$A$1:$L$171</definedName>
    <definedName name="_xlnm.Print_Area" localSheetId="7">'Sch 258 Rate Summary'!$A$1:$AL$16</definedName>
    <definedName name="_xlnm.Print_Area" localSheetId="8">'Sch 258 Rates 2017'!$A$1:$E$31</definedName>
    <definedName name="_xlnm.Print_Area" localSheetId="0">'Table 1'!$A$1:$L$38</definedName>
    <definedName name="_xlnm.Print_Area" localSheetId="3">'Typical Res Customer Sch 120'!$A$1:$T$62</definedName>
    <definedName name="_xlnm.Print_Area" localSheetId="12">'UE-170033 LR Data- Dem 4CP'!$A$1:$V$23</definedName>
    <definedName name="_xlnm.Print_Area" localSheetId="13">'UE-170033 LR Data -Energy'!$A$1:$K$81</definedName>
    <definedName name="_xlnm.Print_Area" localSheetId="11">'UE-170033 LR Data Summary'!$A$1:$N$26</definedName>
    <definedName name="_xlnm.Print_Titles" localSheetId="4">'Effective Rate by Schedule'!$A:$E</definedName>
    <definedName name="_xlnm.Print_Titles" localSheetId="5">'Sch 120 Street &amp; Area Lighting'!$1:$13</definedName>
    <definedName name="_xlnm.Print_Titles" localSheetId="7">'Sch 258 Rate Summary'!$A:$C</definedName>
    <definedName name="Prior_Month">[18]Sch_120!$I$21</definedName>
    <definedName name="PROFORMA">[6]EXTERNAL!$A$67:$IV$69</definedName>
    <definedName name="PROFORMA_RETAIL">[6]EXTERNAL!$A$91:$IV$93</definedName>
    <definedName name="PROFORMA_RETAIL_TAX">[6]EXTERNAL!$A$169:$IV$171</definedName>
    <definedName name="Prov_Cap_Tax">[31]Inputs!$E$111</definedName>
    <definedName name="PTABLES">#REF!</definedName>
    <definedName name="PTDGP.T">[6]INTERNAL!$A$64:$IV$66</definedName>
    <definedName name="PTDMOD">#REF!</definedName>
    <definedName name="PTDP.T">[6]INTERNAL!$A$67:$IV$69</definedName>
    <definedName name="PTDROLL">#REF!</definedName>
    <definedName name="PTMOD">#REF!</definedName>
    <definedName name="PTROLL">#REF!</definedName>
    <definedName name="PWORKBACK">#REF!</definedName>
    <definedName name="q" hidden="1">{#N/A,#N/A,FALSE,"Coversheet";#N/A,#N/A,FALSE,"QA"}</definedName>
    <definedName name="qqq" hidden="1">{#N/A,#N/A,FALSE,"schA"}</definedName>
    <definedName name="Query1">#REF!</definedName>
    <definedName name="RATE2">'[23]Transp Data'!$A$8:$I$112</definedName>
    <definedName name="Rates">[43]Codes!$A$1:$C$500</definedName>
    <definedName name="RB.T">[6]INTERNAL!$A$70:$IV$72</definedName>
    <definedName name="RC_ADJ">#REF!</definedName>
    <definedName name="Requlated_scenario">'[16]Assumptions (Input)'!$B$12</definedName>
    <definedName name="RESADJ">#REF!</definedName>
    <definedName name="ResExchCrRate">[18]Sch_194!$M$31</definedName>
    <definedName name="RESID">[6]EXTERNAL!$A$88:$IV$90</definedName>
    <definedName name="resource_lookup">'[44]#REF'!$B$3:$C$112</definedName>
    <definedName name="ResourceSupplier">[15]Variables!$D$28</definedName>
    <definedName name="ResRCF">[22]INPUTS!$F$39</definedName>
    <definedName name="ResUnc">[6]INPUTS!$F$34</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_SCHD">#REF!</definedName>
    <definedName name="RevClass">[43]Codes!$F$2:$G$10</definedName>
    <definedName name="Revenue_by_month_take_2">#REF!</definedName>
    <definedName name="revenue_flag">'[16]Assumptions (Input)'!$C$12</definedName>
    <definedName name="Revenue_Taxes">'[16]Assumptions (Input)'!$B$8</definedName>
    <definedName name="RevenueCheck">#REF!</definedName>
    <definedName name="REVFAC1.T">[6]INTERNAL!$A$73:$IV$75</definedName>
    <definedName name="RevReqSettle">#REF!</definedName>
    <definedName name="REVVSTRS">#REF!</definedName>
    <definedName name="RISFORM">#REF!</definedName>
    <definedName name="ROD">[6]INPUTS!$F$25</definedName>
    <definedName name="ROR">[22]INPUTS!$F$24</definedName>
    <definedName name="SAPBEXhrIndnt">"Wide"</definedName>
    <definedName name="SAPsysID">"708C5W7SBKP804JT78WJ0JNKI"</definedName>
    <definedName name="SAPwbID">"ARS"</definedName>
    <definedName name="SBRCF">[22]INPUTS!$F$40</definedName>
    <definedName name="SbUnc">[6]INPUTS!$F$35</definedName>
    <definedName name="SCH33CUSTS">#REF!</definedName>
    <definedName name="SCH48ADJ">#REF!</definedName>
    <definedName name="SCH98NOR">#REF!</definedName>
    <definedName name="SCHED47">#REF!</definedName>
    <definedName name="Schedule">[12]Inputs!$N$14</definedName>
    <definedName name="sdlfhsdlhfkl" hidden="1">{#N/A,#N/A,FALSE,"Summ";#N/A,#N/A,FALSE,"General"}</definedName>
    <definedName name="se">#REF!</definedName>
    <definedName name="SECOND">[1]Jan!#REF!</definedName>
    <definedName name="SEP">[17]Backup!#REF!</definedName>
    <definedName name="Sep03AMA">[7]BS!$AN$7:$AN$3420</definedName>
    <definedName name="SEPT">#REF!</definedName>
    <definedName name="SERVICES_3">#REF!</definedName>
    <definedName name="seven" hidden="1">{#N/A,#N/A,FALSE,"CRPT";#N/A,#N/A,FALSE,"TREND";#N/A,#N/A,FALSE,"%Curve"}</definedName>
    <definedName name="sg">#REF!</definedName>
    <definedName name="six" hidden="1">{#N/A,#N/A,FALSE,"Drill Sites";"WP 212",#N/A,FALSE,"MWAG EOR";"WP 213",#N/A,FALSE,"MWAG EOR";#N/A,#N/A,FALSE,"Misc. Facility";#N/A,#N/A,FALSE,"WWTP"}</definedName>
    <definedName name="solver_eval">0</definedName>
    <definedName name="solver_ntri">1000</definedName>
    <definedName name="solver_rsmp">1</definedName>
    <definedName name="solver_seed">0</definedName>
    <definedName name="START">[1]Jan!#REF!</definedName>
    <definedName name="StartDate">[14]Assumptions!$C$9</definedName>
    <definedName name="STAX">[6]INPUTS!$F$29</definedName>
    <definedName name="SUM_TAB1">#REF!</definedName>
    <definedName name="SUM_TAB2">#REF!</definedName>
    <definedName name="SUM_TAB3">#REF!</definedName>
    <definedName name="SW.T">[6]INTERNAL!$A$76:$IV$78</definedName>
    <definedName name="SWPTD.T">[6]INTERNAL!$A$79:$IV$81</definedName>
    <definedName name="t" hidden="1">{#N/A,#N/A,FALSE,"CESTSUM";#N/A,#N/A,FALSE,"est sum A";#N/A,#N/A,FALSE,"est detail A"}</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A">#REF!</definedName>
    <definedName name="TABLEONE">#REF!</definedName>
    <definedName name="TargetROR">[9]Inputs!$G$29</definedName>
    <definedName name="TDMOD">#REF!</definedName>
    <definedName name="TDP.T">[6]INTERNAL!$A$82:$IV$84</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[33]Sheet1!$A$4:$E$40</definedName>
    <definedName name="Test">#REF!</definedName>
    <definedName name="Test1">#REF!</definedName>
    <definedName name="Test2">#REF!</definedName>
    <definedName name="Test3">#REF!</definedName>
    <definedName name="Test4">#REF!</definedName>
    <definedName name="Test5">#REF!</definedName>
    <definedName name="TestPeriod">[10]Inputs!$C$5</definedName>
    <definedName name="TFR">[6]CLASSIFIERS!$A$11:$IV$11</definedName>
    <definedName name="ThermalBookLife">[14]Assumptions!$C$25</definedName>
    <definedName name="Title">[14]Assumptions!$A$1</definedName>
    <definedName name="TotalRateBase">'[10]G+T+D+R+M'!$H$58</definedName>
    <definedName name="TP.T">[6]INTERNAL!$A$91:$IV$93</definedName>
    <definedName name="tr" hidden="1">{#N/A,#N/A,FALSE,"CESTSUM";#N/A,#N/A,FALSE,"est sum A";#N/A,#N/A,FALSE,"est detail A"}</definedName>
    <definedName name="Transfer" hidden="1">#REF!</definedName>
    <definedName name="Transfers" hidden="1">#REF!</definedName>
    <definedName name="TRANSM_2">[45]Transm2!$A$1:$M$461:'[45]10 Yr FC'!$M$47</definedName>
    <definedName name="u" hidden="1">{#N/A,#N/A,FALSE,"Summ";#N/A,#N/A,FALSE,"General"}</definedName>
    <definedName name="UAACT115S">'[12]Functional Study'!#REF!</definedName>
    <definedName name="UAcct103">'[10]Func Study'!$AB$1613</definedName>
    <definedName name="UAcct105Dnpg">'[10]Func Study'!$AB$2010</definedName>
    <definedName name="UAcct105S">'[10]Func Study'!$AB$2005</definedName>
    <definedName name="UAcct105Seu">'[10]Func Study'!$AB$2009</definedName>
    <definedName name="UAcct105Snppo">'[10]Func Study'!$AB$2008</definedName>
    <definedName name="UAcct105Snpps">'[10]Func Study'!$AB$2006</definedName>
    <definedName name="UAcct105Snpt">'[10]Func Study'!$AB$2007</definedName>
    <definedName name="UAcct1081390">'[10]Func Study'!$AB$2451</definedName>
    <definedName name="UAcct1081390Rcl">'[10]Func Study'!$AB$2450</definedName>
    <definedName name="UAcct1081399">'[10]Func Study'!$AB$2459</definedName>
    <definedName name="UAcct1081399Rcl">'[10]Func Study'!$AB$2458</definedName>
    <definedName name="UAcct108360">'[10]Func Study'!$AB$2355</definedName>
    <definedName name="UAcct108361">'[10]Func Study'!$AB$2359</definedName>
    <definedName name="UAcct108362">'[10]Func Study'!$AB$2363</definedName>
    <definedName name="UAcct108364">'[10]Func Study'!$AB$2367</definedName>
    <definedName name="UAcct108365">'[10]Func Study'!$AB$2371</definedName>
    <definedName name="UAcct108366">'[10]Func Study'!$AB$2375</definedName>
    <definedName name="UAcct108367">'[10]Func Study'!$AB$2379</definedName>
    <definedName name="UAcct108368">'[10]Func Study'!$AB$2383</definedName>
    <definedName name="UAcct108369">'[10]Func Study'!$AB$2387</definedName>
    <definedName name="UAcct108370">'[10]Func Study'!$AB$2391</definedName>
    <definedName name="UAcct108371">'[10]Func Study'!$AB$2395</definedName>
    <definedName name="UAcct108372">'[10]Func Study'!$AB$2399</definedName>
    <definedName name="UAcct108373">'[10]Func Study'!$AB$2403</definedName>
    <definedName name="UAcct108D">'[10]Func Study'!$AB$2415</definedName>
    <definedName name="UAcct108D00">'[10]Func Study'!$AB$2407</definedName>
    <definedName name="UAcct108Ds">'[10]Func Study'!$AB$2411</definedName>
    <definedName name="UAcct108Ep">'[10]Func Study'!$AB$2327</definedName>
    <definedName name="UAcct108Gpcn">'[10]Func Study'!$AB$2429</definedName>
    <definedName name="UAcct108Gps">'[10]Func Study'!$AB$2425</definedName>
    <definedName name="UAcct108Gpse">'[10]Func Study'!$AB$2431</definedName>
    <definedName name="UAcct108Gpsg">'[10]Func Study'!$AB$2428</definedName>
    <definedName name="UAcct108Gpsgp">'[10]Func Study'!$AB$2426</definedName>
    <definedName name="UAcct108Gpsgu">'[10]Func Study'!$AB$2427</definedName>
    <definedName name="UAcct108Gpso">'[10]Func Study'!$AB$2430</definedName>
    <definedName name="UACCT108GPSSGCH">'[10]Func Study'!$AB$2434</definedName>
    <definedName name="UACCT108GPSSGCT">'[10]Func Study'!$AB$2433</definedName>
    <definedName name="UAcct108Hp">'[10]Func Study'!$AB$2313</definedName>
    <definedName name="UAcct108Mp">'[10]Func Study'!$AB$2444</definedName>
    <definedName name="UAcct108Np">'[10]Func Study'!$AB$2305</definedName>
    <definedName name="UAcct108Op">'[10]Func Study'!$AB$2322</definedName>
    <definedName name="UACCT108OPSSCCT">'[10]Func Study'!$AB$2321</definedName>
    <definedName name="UAcct108Sp">'[10]Func Study'!$AB$2299</definedName>
    <definedName name="UACCT108SPSSGCH">'[10]Func Study'!$AB$2298</definedName>
    <definedName name="UAcct108Tp">'[10]Func Study'!$AB$2346</definedName>
    <definedName name="UAcct111Clg">'[10]Func Study'!$AB$2487</definedName>
    <definedName name="UAcct111Clgsou">'[10]Func Study'!$AB$2485</definedName>
    <definedName name="UAcct111Clh">'[10]Func Study'!$AB$2493</definedName>
    <definedName name="UAcct111Cls">'[10]Func Study'!$AB$2478</definedName>
    <definedName name="UAcct111Ipcn">'[10]Func Study'!$AB$2502</definedName>
    <definedName name="UAcct111Ips">'[10]Func Study'!$AB$2497</definedName>
    <definedName name="UAcct111Ipse">'[10]Func Study'!$AB$2500</definedName>
    <definedName name="UAcct111Ipsg">'[10]Func Study'!$AB$2501</definedName>
    <definedName name="UAcct111Ipsgp">'[10]Func Study'!$AB$2498</definedName>
    <definedName name="UAcct111Ipsgu">'[10]Func Study'!$AB$2499</definedName>
    <definedName name="UAcct111Ipso">'[10]Func Study'!$AB$2506</definedName>
    <definedName name="UACCT111IPSSGCH">'[10]Func Study'!$AB$2505</definedName>
    <definedName name="UACCT111IPSSGCT">'[10]Func Study'!$AB$2504</definedName>
    <definedName name="UAcct114">'[10]Func Study'!$AB$2017</definedName>
    <definedName name="UACCT115">'[12]Functional Study'!#REF!</definedName>
    <definedName name="UACCT115DGP">'[12]Functional Study'!#REF!</definedName>
    <definedName name="UACCT115SG">'[12]Functional Study'!#REF!</definedName>
    <definedName name="UAcct120">'[10]Func Study'!$AB$2021</definedName>
    <definedName name="UAcct124">'[10]Func Study'!$AB$2026</definedName>
    <definedName name="UAcct141">'[10]Func Study'!$AB$2173</definedName>
    <definedName name="UAcct151">'[10]Func Study'!$AB$2049</definedName>
    <definedName name="Uacct151SSECT">'[10]Func Study'!$AB$2047</definedName>
    <definedName name="UAcct154">'[10]Func Study'!$AB$2083</definedName>
    <definedName name="Uacct154SSGCT">'[10]Func Study'!$AB$2080</definedName>
    <definedName name="UAcct163">'[10]Func Study'!$AB$2093</definedName>
    <definedName name="UAcct165">'[10]Func Study'!$AB$2108</definedName>
    <definedName name="UAcct165Gps">'[10]Func Study'!$AB$2104</definedName>
    <definedName name="UAcct182">'[10]Func Study'!$AB$2033</definedName>
    <definedName name="UAcct18222">'[10]Func Study'!$AB$2163</definedName>
    <definedName name="UAcct182M">'[10]Func Study'!$AB$2118</definedName>
    <definedName name="UAcct182MSSGCH">'[10]Func Study'!$AB$2113</definedName>
    <definedName name="UAcct186">'[10]Func Study'!$AB$2041</definedName>
    <definedName name="UAcct1869">'[10]Func Study'!$AB$2168</definedName>
    <definedName name="UAcct186M">'[10]Func Study'!$AB$2129</definedName>
    <definedName name="UAcct190">'[10]Func Study'!$AB$2243</definedName>
    <definedName name="UAcct190Baddebt">'[10]Func Study'!$AB$2237</definedName>
    <definedName name="UAcct190Dop">'[10]Func Study'!$AB$2235</definedName>
    <definedName name="UAcct2281">'[10]Func Study'!$AB$2191</definedName>
    <definedName name="UAcct2282">'[10]Func Study'!$AB$2195</definedName>
    <definedName name="UAcct2283">'[10]Func Study'!$AB$2200</definedName>
    <definedName name="UACCT22841SG">'[10]Func Study'!$AB$2205</definedName>
    <definedName name="UAcct22842">'[10]Func Study'!$AB$2211</definedName>
    <definedName name="UAcct22842Trojd">'[9]Func Study'!#REF!</definedName>
    <definedName name="UAcct235">'[10]Func Study'!$AB$2187</definedName>
    <definedName name="UACCT235CN">'[10]Func Study'!$AB$2186</definedName>
    <definedName name="UAcct252">'[10]Func Study'!$AB$2219</definedName>
    <definedName name="UAcct25316">'[10]Func Study'!$AB$2057</definedName>
    <definedName name="UAcct25317">'[10]Func Study'!$AB$2061</definedName>
    <definedName name="UAcct25318">'[10]Func Study'!$AB$2098</definedName>
    <definedName name="UAcct25319">'[10]Func Study'!$AB$2065</definedName>
    <definedName name="uacct25398">'[10]Func Study'!$AB$2222</definedName>
    <definedName name="UAcct25399">'[10]Func Study'!$AB$2230</definedName>
    <definedName name="UACCT254SO">'[10]Func Study'!$AB$2202</definedName>
    <definedName name="UAcct255">'[10]Func Study'!$AB$2284</definedName>
    <definedName name="UAcct281">'[10]Func Study'!$AB$2249</definedName>
    <definedName name="UAcct282">'[10]Func Study'!$AB$2259</definedName>
    <definedName name="UAcct282Cn">'[10]Func Study'!$AB$2256</definedName>
    <definedName name="UAcct282So">'[10]Func Study'!$AB$2255</definedName>
    <definedName name="UAcct283">'[10]Func Study'!$AB$2271</definedName>
    <definedName name="UAcct283So">'[10]Func Study'!$AB$2265</definedName>
    <definedName name="UAcct301S">'[10]Func Study'!$AB$1964</definedName>
    <definedName name="UAcct301Sg">'[10]Func Study'!$AB$1966</definedName>
    <definedName name="UAcct301So">'[10]Func Study'!$AB$1965</definedName>
    <definedName name="UAcct302S">'[10]Func Study'!$AB$1969</definedName>
    <definedName name="UAcct302Sg">'[10]Func Study'!$AB$1970</definedName>
    <definedName name="UAcct302Sgp">'[10]Func Study'!$AB$1971</definedName>
    <definedName name="UAcct302Sgu">'[10]Func Study'!$AB$1972</definedName>
    <definedName name="UAcct303Cn">'[10]Func Study'!$AB$1980</definedName>
    <definedName name="UAcct303S">'[10]Func Study'!$AB$1976</definedName>
    <definedName name="UAcct303Se">'[10]Func Study'!$AB$1979</definedName>
    <definedName name="UAcct303Sg">'[10]Func Study'!$AB$1977</definedName>
    <definedName name="UAcct303Sgu">'[10]Func Study'!$AB$1981</definedName>
    <definedName name="UAcct303So">'[10]Func Study'!$AB$1978</definedName>
    <definedName name="UACCT303SSGCH">'[10]Func Study'!$AB$1983</definedName>
    <definedName name="UAcct310">'[10]Func Study'!$AB$1414</definedName>
    <definedName name="UAcct310JBG">'[10]Func Study'!$AB$1413</definedName>
    <definedName name="UAcct311">'[10]Func Study'!$AB$1421</definedName>
    <definedName name="UAcct311JBG">'[10]Func Study'!$AB$1420</definedName>
    <definedName name="UAcct312">'[10]Func Study'!$AB$1428</definedName>
    <definedName name="UAcct312JBG">'[10]Func Study'!$AB$1427</definedName>
    <definedName name="UAcct314">'[10]Func Study'!$AB$1435</definedName>
    <definedName name="UAcct314JBG">'[10]Func Study'!$AB$1434</definedName>
    <definedName name="UAcct315">'[10]Func Study'!$AB$1442</definedName>
    <definedName name="UAcct315JBG">'[10]Func Study'!$AB$1441</definedName>
    <definedName name="UAcct316">'[10]Func Study'!$AB$1450</definedName>
    <definedName name="UAcct316JBG">'[10]Func Study'!$AB$1449</definedName>
    <definedName name="UAcct320">'[10]Func Study'!$AB$1466</definedName>
    <definedName name="UAcct321">'[10]Func Study'!$AB$1471</definedName>
    <definedName name="UAcct322">'[10]Func Study'!$AB$1476</definedName>
    <definedName name="UAcct323">'[10]Func Study'!$AB$1481</definedName>
    <definedName name="UAcct324">'[10]Func Study'!$AB$1486</definedName>
    <definedName name="UAcct325">'[10]Func Study'!$AB$1491</definedName>
    <definedName name="UAcct33">'[10]Func Study'!$AB$295</definedName>
    <definedName name="UAcct330">'[10]Func Study'!$AB$1508</definedName>
    <definedName name="UAcct331">'[10]Func Study'!$AB$1513</definedName>
    <definedName name="UAcct332">'[10]Func Study'!$AB$1518</definedName>
    <definedName name="UAcct333">'[10]Func Study'!$AB$1523</definedName>
    <definedName name="UAcct334">'[10]Func Study'!$AB$1528</definedName>
    <definedName name="UAcct335">'[10]Func Study'!$AB$1533</definedName>
    <definedName name="UAcct336">'[10]Func Study'!$AB$1539</definedName>
    <definedName name="UAcct340Dgu">'[10]Func Study'!$AB$1564</definedName>
    <definedName name="UAcct340Sgu">'[10]Func Study'!$AB$1565</definedName>
    <definedName name="UAcct341Dgu">'[10]Func Study'!$AB$1569</definedName>
    <definedName name="UAcct341Sgu">'[10]Func Study'!$AB$1570</definedName>
    <definedName name="UAcct342Dgu">'[10]Func Study'!$AB$1574</definedName>
    <definedName name="UAcct342Sgu">'[10]Func Study'!$AB$1575</definedName>
    <definedName name="UAcct343">'[10]Func Study'!$AB$1584</definedName>
    <definedName name="UAcct344S">'[10]Func Study'!$AB$1587</definedName>
    <definedName name="UAcct344Sgp">'[10]Func Study'!$AB$1588</definedName>
    <definedName name="UAcct345Dgu">'[10]Func Study'!$AB$1594</definedName>
    <definedName name="UAcct345Sgu">'[10]Func Study'!$AB$1595</definedName>
    <definedName name="UAcct346">'[10]Func Study'!$AB$1601</definedName>
    <definedName name="UAcct350">'[10]Func Study'!$AB$1628</definedName>
    <definedName name="UAcct352">'[10]Func Study'!$AB$1635</definedName>
    <definedName name="UAcct353">'[10]Func Study'!$AB$1641</definedName>
    <definedName name="UAcct354">'[10]Func Study'!$AB$1647</definedName>
    <definedName name="UAcct355">'[10]Func Study'!$AB$1654</definedName>
    <definedName name="UAcct356">'[10]Func Study'!$AB$1660</definedName>
    <definedName name="UAcct357">'[10]Func Study'!$AB$1666</definedName>
    <definedName name="UAcct358">'[10]Func Study'!$AB$1672</definedName>
    <definedName name="UAcct359">'[10]Func Study'!$AB$1678</definedName>
    <definedName name="UAcct360">'[10]Func Study'!$AB$1698</definedName>
    <definedName name="UAcct361">'[10]Func Study'!$AB$1704</definedName>
    <definedName name="UAcct362">'[10]Func Study'!$AB$1710</definedName>
    <definedName name="UAcct368">'[10]Func Study'!$AB$1744</definedName>
    <definedName name="UAcct369">'[10]Func Study'!$AB$1751</definedName>
    <definedName name="UAcct370">'[10]Func Study'!$AB$1762</definedName>
    <definedName name="UAcct372A">'[10]Func Study'!$AB$1775</definedName>
    <definedName name="UAcct372Dp">'[10]Func Study'!$AB$1773</definedName>
    <definedName name="UAcct372Ds">'[10]Func Study'!$AB$1774</definedName>
    <definedName name="UAcct373">'[10]Func Study'!$AB$1782</definedName>
    <definedName name="UAcct389Cn">'[10]Func Study'!$AB$1800</definedName>
    <definedName name="UAcct389S">'[10]Func Study'!$AB$1799</definedName>
    <definedName name="UAcct389Sg">'[10]Func Study'!$AB$1802</definedName>
    <definedName name="UAcct389Sgu">'[10]Func Study'!$AB$1801</definedName>
    <definedName name="UAcct389So">'[10]Func Study'!$AB$1803</definedName>
    <definedName name="UAcct390Cn">'[10]Func Study'!$AB$1810</definedName>
    <definedName name="UAcct390JBG">'[10]Func Study'!$AB$1812</definedName>
    <definedName name="UAcct390L">'[10]Func Study'!$AB$1927</definedName>
    <definedName name="UACCT390LRCL">'[10]Func Study'!$AB$1929</definedName>
    <definedName name="UAcct390S">'[10]Func Study'!$AB$1807</definedName>
    <definedName name="UAcct390Sgp">'[10]Func Study'!$AB$1808</definedName>
    <definedName name="UAcct390Sgu">'[10]Func Study'!$AB$1809</definedName>
    <definedName name="UAcct390Sop">'[10]Func Study'!$AB$1811</definedName>
    <definedName name="UAcct390Sou">'[10]Func Study'!$AB$1813</definedName>
    <definedName name="UAcct391Cn">'[10]Func Study'!$AB$1820</definedName>
    <definedName name="UACCT391JBE">'[10]Func Study'!$AB$1825</definedName>
    <definedName name="UAcct391S">'[10]Func Study'!$AB$1817</definedName>
    <definedName name="UAcct391Sg">'[10]Func Study'!$AB$1821</definedName>
    <definedName name="UAcct391Sgp">'[10]Func Study'!$AB$1818</definedName>
    <definedName name="UAcct391Sgu">'[10]Func Study'!$AB$1819</definedName>
    <definedName name="UAcct391So">'[10]Func Study'!$AB$1823</definedName>
    <definedName name="UACCT391SSGCH">'[10]Func Study'!$AB$1824</definedName>
    <definedName name="UAcct392Cn">'[10]Func Study'!$AB$1832</definedName>
    <definedName name="UAcct392L">'[10]Func Study'!$AB$1935</definedName>
    <definedName name="UAcct392Lrcl">'[10]Func Study'!$AB$1937</definedName>
    <definedName name="UAcct392S">'[10]Func Study'!$AB$1829</definedName>
    <definedName name="UAcct392Se">'[10]Func Study'!$AB$1834</definedName>
    <definedName name="UAcct392Sg">'[10]Func Study'!$AB$1831</definedName>
    <definedName name="UAcct392Sgp">'[10]Func Study'!$AB$1835</definedName>
    <definedName name="UAcct392Sgu">'[10]Func Study'!$AB$1833</definedName>
    <definedName name="UAcct392So">'[10]Func Study'!$AB$1830</definedName>
    <definedName name="UACCT392SSGCH">'[10]Func Study'!$AB$1836</definedName>
    <definedName name="UAcct393S">'[10]Func Study'!$AB$1841</definedName>
    <definedName name="UAcct393Sg">'[10]Func Study'!$AB$1845</definedName>
    <definedName name="UAcct393Sgp">'[10]Func Study'!$AB$1842</definedName>
    <definedName name="UAcct393Sgu">'[10]Func Study'!$AB$1843</definedName>
    <definedName name="UAcct393So">'[10]Func Study'!$AB$1844</definedName>
    <definedName name="UACCT393SSGCT">'[10]Func Study'!$AB$1846</definedName>
    <definedName name="UAcct394S">'[10]Func Study'!$AB$1850</definedName>
    <definedName name="UAcct394Se">'[10]Func Study'!$AB$1854</definedName>
    <definedName name="UAcct394Sg">'[10]Func Study'!$AB$1855</definedName>
    <definedName name="UAcct394Sgp">'[10]Func Study'!$AB$1851</definedName>
    <definedName name="UAcct394Sgu">'[10]Func Study'!$AB$1852</definedName>
    <definedName name="UAcct394So">'[10]Func Study'!$AB$1853</definedName>
    <definedName name="UACCT394SSGCH">'[10]Func Study'!$AB$1856</definedName>
    <definedName name="UAcct395S">'[10]Func Study'!$AB$1861</definedName>
    <definedName name="UAcct395Se">'[10]Func Study'!$AB$1865</definedName>
    <definedName name="UAcct395Sg">'[10]Func Study'!$AB$1866</definedName>
    <definedName name="UAcct395Sgp">'[10]Func Study'!$AB$1862</definedName>
    <definedName name="UAcct395Sgu">'[10]Func Study'!$AB$1863</definedName>
    <definedName name="UAcct395So">'[10]Func Study'!$AB$1864</definedName>
    <definedName name="UACCT395SSGCH">'[10]Func Study'!$AB$1867</definedName>
    <definedName name="UAcct396S">'[10]Func Study'!$AB$1872</definedName>
    <definedName name="UAcct396Se">'[10]Func Study'!$AB$1877</definedName>
    <definedName name="UAcct396Sg">'[10]Func Study'!$AB$1874</definedName>
    <definedName name="UAcct396Sgp">'[10]Func Study'!$AB$1873</definedName>
    <definedName name="UAcct396Sgu">'[10]Func Study'!$AB$1876</definedName>
    <definedName name="UAcct396So">'[10]Func Study'!$AB$1875</definedName>
    <definedName name="UACCT396SSGCH">'[10]Func Study'!$AB$1879</definedName>
    <definedName name="UACCT396SSGCT">'[10]Func Study'!$AB$1878</definedName>
    <definedName name="UAcct397Cn">'[10]Func Study'!$AB$1890</definedName>
    <definedName name="UAcct397JBG">'[10]Func Study'!$AB$1893</definedName>
    <definedName name="UAcct397S">'[10]Func Study'!$AB$1886</definedName>
    <definedName name="UAcct397Se">'[10]Func Study'!$AB$1892</definedName>
    <definedName name="UAcct397Sg">'[10]Func Study'!$AB$1891</definedName>
    <definedName name="UAcct397Sgp">'[10]Func Study'!$AB$1887</definedName>
    <definedName name="UAcct397Sgu">'[10]Func Study'!$AB$1888</definedName>
    <definedName name="UAcct397So">'[10]Func Study'!$AB$1889</definedName>
    <definedName name="UAcct398Cn">'[10]Func Study'!$AB$1902</definedName>
    <definedName name="UAcct398S">'[10]Func Study'!$AB$1899</definedName>
    <definedName name="UAcct398Se">'[10]Func Study'!$AB$1904</definedName>
    <definedName name="UAcct398Sg">'[10]Func Study'!$AB$1905</definedName>
    <definedName name="UAcct398Sgp">'[10]Func Study'!$AB$1900</definedName>
    <definedName name="UAcct398Sgu">'[10]Func Study'!$AB$1901</definedName>
    <definedName name="UAcct398So">'[10]Func Study'!$AB$1903</definedName>
    <definedName name="UACCT398SSGCT">'[10]Func Study'!$AB$1906</definedName>
    <definedName name="UAcct399">'[10]Func Study'!$AB$1913</definedName>
    <definedName name="UAcct399G">'[10]Func Study'!$AB$1955</definedName>
    <definedName name="UAcct399L">'[10]Func Study'!$AB$1917</definedName>
    <definedName name="UAcct399Lrcl">'[10]Func Study'!$AB$1919</definedName>
    <definedName name="UAcct403360">'[10]Func Study'!$AB$1090</definedName>
    <definedName name="UAcct403361">'[10]Func Study'!$AB$1091</definedName>
    <definedName name="UAcct403362">'[10]Func Study'!$AB$1092</definedName>
    <definedName name="UAcct403364">'[10]Func Study'!$AB$1094</definedName>
    <definedName name="UAcct403365">'[10]Func Study'!$AB$1095</definedName>
    <definedName name="UAcct403366">'[10]Func Study'!$AB$1096</definedName>
    <definedName name="UAcct403367">'[10]Func Study'!$AB$1097</definedName>
    <definedName name="UAcct403368">'[10]Func Study'!$AB$1098</definedName>
    <definedName name="UAcct403369">'[10]Func Study'!$AB$1099</definedName>
    <definedName name="UAcct403370">'[10]Func Study'!$AB$1100</definedName>
    <definedName name="UAcct403371">'[10]Func Study'!$AB$1101</definedName>
    <definedName name="UAcct403372">'[10]Func Study'!$AB$1102</definedName>
    <definedName name="UAcct403373">'[10]Func Study'!$AB$1103</definedName>
    <definedName name="UAcct403Ep">'[10]Func Study'!$AB$1130</definedName>
    <definedName name="UAcct403Gpcn">'[10]Func Study'!$AB$1111</definedName>
    <definedName name="UAcct403GPDGP">'[10]Func Study'!$AB$1108</definedName>
    <definedName name="UAcct403GPDGU">'[10]Func Study'!$AB$1109</definedName>
    <definedName name="UAcct403GPJBG">'[10]Func Study'!$AB$1115</definedName>
    <definedName name="UAcct403Gps">'[10]Func Study'!$AB$1107</definedName>
    <definedName name="UAcct403Gpsg">'[10]Func Study'!$AB$1112</definedName>
    <definedName name="UAcct403Gpso">'[10]Func Study'!$AB$1113</definedName>
    <definedName name="UAcct403Gv0">'[10]Func Study'!$AB$1121</definedName>
    <definedName name="UAcct403Hp">'[10]Func Study'!$AB$1072</definedName>
    <definedName name="UACCT403JBE">'[10]Func Study'!$AB$1116</definedName>
    <definedName name="UAcct403Mp">'[10]Func Study'!$AB$1125</definedName>
    <definedName name="UAcct403Np">'[10]Func Study'!$AB$1065</definedName>
    <definedName name="UAcct403Op">'[10]Func Study'!$AB$1080</definedName>
    <definedName name="UAcct403OPCAGE">'[10]Func Study'!$AB$1078</definedName>
    <definedName name="UAcct403Sp">'[10]Func Study'!$AB$1061</definedName>
    <definedName name="UAcct403SPJBG">'[10]Func Study'!$AB$1058</definedName>
    <definedName name="UAcct403Tp">'[10]Func Study'!$AB$1087</definedName>
    <definedName name="UAcct404330">'[10]Func Study'!$AB$1177</definedName>
    <definedName name="UACCT404GP">'[10]Func Study'!$AB$1146</definedName>
    <definedName name="UACCT404GPCN">'[10]Func Study'!$AB$1143</definedName>
    <definedName name="UACCT404GPSO">'[10]Func Study'!$AB$1141</definedName>
    <definedName name="UAcct404Ipcn">'[10]Func Study'!$AB$1158</definedName>
    <definedName name="UAcct404IPJBG">'[10]Func Study'!$AB$1163</definedName>
    <definedName name="UAcct404Ips">'[10]Func Study'!$AB$1154</definedName>
    <definedName name="UAcct404Ipse">'[10]Func Study'!$AB$1155</definedName>
    <definedName name="UAcct404Ipsg">'[10]Func Study'!$AB$1156</definedName>
    <definedName name="UAcct404Ipsg1">'[10]Func Study'!$AB$1159</definedName>
    <definedName name="UAcct404Ipsg2">'[10]Func Study'!$AB$1160</definedName>
    <definedName name="UAcct404Ipso">'[10]Func Study'!$AB$1157</definedName>
    <definedName name="UAcct404M">'[10]Func Study'!$AB$1168</definedName>
    <definedName name="UACCT404OP">'[10]Func Study'!$AB$1172</definedName>
    <definedName name="UACCT404SP">'[10]Func Study'!$AB$1151</definedName>
    <definedName name="UAcct405">'[10]Func Study'!$AB$1185</definedName>
    <definedName name="UAcct406">'[10]Func Study'!$AB$1193</definedName>
    <definedName name="UAcct407">'[10]Func Study'!$AB$1202</definedName>
    <definedName name="UAcct408">'[10]Func Study'!$AB$1221</definedName>
    <definedName name="UAcct408S">'[10]Func Study'!$AB$1213</definedName>
    <definedName name="UAcct41010">'[10]Func Study'!$AB$1294</definedName>
    <definedName name="UAcct41011">'[10]Func Study'!$AB$1309</definedName>
    <definedName name="UACCT41020">'[11]Functional Study'!#REF!</definedName>
    <definedName name="UACCT41020BADDEBT">'[11]Functional Study'!#REF!</definedName>
    <definedName name="UACCT41020DITEXP">'[11]Functional Study'!#REF!</definedName>
    <definedName name="UACCT41020DNPU">'[11]Functional Study'!#REF!</definedName>
    <definedName name="UACCT41020S">'[11]Functional Study'!#REF!</definedName>
    <definedName name="UACCT41020SE">'[11]Functional Study'!#REF!</definedName>
    <definedName name="UACCT41020SG">'[11]Functional Study'!#REF!</definedName>
    <definedName name="UACCT41020SGCT">'[11]Functional Study'!#REF!</definedName>
    <definedName name="UACCT41020SGPP">'[11]Functional Study'!#REF!</definedName>
    <definedName name="UACCT41020SO">'[11]Functional Study'!#REF!</definedName>
    <definedName name="UACCT41020TROJP">'[11]Functional Study'!#REF!</definedName>
    <definedName name="UACCT4102SNPD">'[11]Functional Study'!#REF!</definedName>
    <definedName name="UAcct41110">'[10]Func Study'!$AB$1325</definedName>
    <definedName name="UAcct41111">'[11]Functional Study'!#REF!</definedName>
    <definedName name="UAcct41111Baddebt">'[11]Functional Study'!#REF!</definedName>
    <definedName name="UAcct41111Dgp">'[11]Functional Study'!#REF!</definedName>
    <definedName name="UAcct41111Dgu">'[11]Functional Study'!#REF!</definedName>
    <definedName name="UAcct41111Ditexp">'[11]Functional Study'!#REF!</definedName>
    <definedName name="UAcct41111Dnpp">'[11]Functional Study'!#REF!</definedName>
    <definedName name="UAcct41111Dnptp">'[11]Functional Study'!#REF!</definedName>
    <definedName name="UAcct41111S">'[11]Functional Study'!#REF!</definedName>
    <definedName name="UAcct41111Se">'[11]Functional Study'!#REF!</definedName>
    <definedName name="UAcct41111Sg">'[11]Functional Study'!#REF!</definedName>
    <definedName name="UAcct41111Sgpp">'[11]Functional Study'!#REF!</definedName>
    <definedName name="UAcct41111So">'[11]Functional Study'!#REF!</definedName>
    <definedName name="UAcct41111Trojp">'[11]Functional Study'!#REF!</definedName>
    <definedName name="UAcct41140">'[10]Func Study'!$AB$1232</definedName>
    <definedName name="UAcct41141">'[10]Func Study'!$AB$1237</definedName>
    <definedName name="UAcct41160">'[10]Func Study'!$AB$369</definedName>
    <definedName name="UAcct41170">'[10]Func Study'!$AB$374</definedName>
    <definedName name="UAcct4118">'[10]Func Study'!$AB$378</definedName>
    <definedName name="UAcct41181">'[10]Func Study'!$AB$381</definedName>
    <definedName name="UAcct4194">'[10]Func Study'!$AB$385</definedName>
    <definedName name="UAcct421">'[10]Func Study'!$AB$394</definedName>
    <definedName name="UAcct4311">'[10]Func Study'!$AB$401</definedName>
    <definedName name="UAcct442Se">'[10]Func Study'!$AB$259</definedName>
    <definedName name="UAcct442Sg">'[10]Func Study'!$AB$260</definedName>
    <definedName name="UAcct447">'[10]Func Study'!$AB$281</definedName>
    <definedName name="UAcct447CAEE">'[8]Func Study'!#REF!</definedName>
    <definedName name="UAcct447CAGE">'[8]Func Study'!#REF!</definedName>
    <definedName name="UAcct447Dgu">'[9]Func Study'!#REF!</definedName>
    <definedName name="UACCT447NPC">'[10]Func Study'!$AB$289</definedName>
    <definedName name="UACCT447NPCCAEW">'[10]Func Study'!$AB$286</definedName>
    <definedName name="UACCT447NPCCAGW">'[10]Func Study'!$AB$287</definedName>
    <definedName name="UACCT447NPCDGP">'[10]Func Study'!$AB$288</definedName>
    <definedName name="UAcct447S">'[10]Func Study'!$AB$280</definedName>
    <definedName name="UAcct448S">'[10]Func Study'!$AB$274</definedName>
    <definedName name="UAcct448So">'[10]Func Study'!$AB$275</definedName>
    <definedName name="UAcct449">'[10]Func Study'!$AB$294</definedName>
    <definedName name="UAcct450">'[10]Func Study'!$AB$304</definedName>
    <definedName name="UAcct450S">'[10]Func Study'!$AB$302</definedName>
    <definedName name="UAcct450So">'[10]Func Study'!$AB$303</definedName>
    <definedName name="UAcct451S">'[10]Func Study'!$AB$307</definedName>
    <definedName name="UAcct451Sg">'[10]Func Study'!$AB$308</definedName>
    <definedName name="UAcct451So">'[10]Func Study'!$AB$309</definedName>
    <definedName name="UAcct453">'[10]Func Study'!$AB$315</definedName>
    <definedName name="UAcct453CAGE">'[8]Func Study'!#REF!</definedName>
    <definedName name="UAcct453CAGW">'[8]Func Study'!#REF!</definedName>
    <definedName name="UAcct454">'[10]Func Study'!$AB$322</definedName>
    <definedName name="UAcct454JBG">'[10]Func Study'!$AB$319</definedName>
    <definedName name="UAcct454S">'[10]Func Study'!$AB$318</definedName>
    <definedName name="UAcct454Sg">'[10]Func Study'!$AB$320</definedName>
    <definedName name="UAcct454So">'[10]Func Study'!$AB$321</definedName>
    <definedName name="UAcct456">'[10]Func Study'!$AB$332</definedName>
    <definedName name="UAcct456CAEW">'[10]Func Study'!$AB$331</definedName>
    <definedName name="UAcct456S">'[10]Func Study'!$AB$325</definedName>
    <definedName name="UAcct456So">'[10]Func Study'!$AB$329</definedName>
    <definedName name="UAcct500">'[10]Func Study'!$AB$416</definedName>
    <definedName name="UAcct500JBG">'[10]Func Study'!$AB$414</definedName>
    <definedName name="UAcct501">'[10]Func Study'!$AB$423</definedName>
    <definedName name="UAcct501CAEW">'[10]Func Study'!$AB$420</definedName>
    <definedName name="UAcct501JBE">'[10]Func Study'!$AB$421</definedName>
    <definedName name="UACCT501NPCCAEW">'[10]Func Study'!$AB$426</definedName>
    <definedName name="UAcct502">'[10]Func Study'!$AB$433</definedName>
    <definedName name="UAcct502CAGE">'[10]Func Study'!$AB$431</definedName>
    <definedName name="UAcct502JBG">'[8]Func Study'!#REF!</definedName>
    <definedName name="UAcct503">'[10]Func Study'!$AB$437</definedName>
    <definedName name="UACCT503NPC">'[10]Func Study'!$AB$443</definedName>
    <definedName name="UAcct505">'[10]Func Study'!$AB$449</definedName>
    <definedName name="UAcct505CAGE">'[10]Func Study'!$AB$447</definedName>
    <definedName name="UAcct505JBG">'[8]Func Study'!#REF!</definedName>
    <definedName name="UAcct506">'[10]Func Study'!$AB$455</definedName>
    <definedName name="UAcct506CAGE">'[10]Func Study'!$AB$452</definedName>
    <definedName name="UAcct506JBG">'[8]Func Study'!#REF!</definedName>
    <definedName name="UAcct507">'[10]Func Study'!$AB$464</definedName>
    <definedName name="UAcct507CAGE">'[10]Func Study'!$AB$462</definedName>
    <definedName name="UAcct507JBG">'[8]Func Study'!#REF!</definedName>
    <definedName name="UAcct510">'[10]Func Study'!$AB$469</definedName>
    <definedName name="UAcct510CAGE">'[10]Func Study'!$AB$467</definedName>
    <definedName name="UAcct510JBG">'[8]Func Study'!#REF!</definedName>
    <definedName name="UAcct511">'[10]Func Study'!$AB$474</definedName>
    <definedName name="UAcct511CAGE">'[10]Func Study'!$AB$472</definedName>
    <definedName name="UAcct511JBG">'[8]Func Study'!#REF!</definedName>
    <definedName name="UAcct512">'[10]Func Study'!$AB$479</definedName>
    <definedName name="UAcct512CAGE">'[10]Func Study'!$AB$477</definedName>
    <definedName name="UAcct512JBG">'[8]Func Study'!#REF!</definedName>
    <definedName name="UAcct513">'[10]Func Study'!$AB$484</definedName>
    <definedName name="UAcct513CAGE">'[10]Func Study'!$AB$482</definedName>
    <definedName name="UAcct513JBG">'[8]Func Study'!#REF!</definedName>
    <definedName name="UAcct514">'[10]Func Study'!$AB$489</definedName>
    <definedName name="UAcct514CAGE">'[10]Func Study'!$AB$487</definedName>
    <definedName name="UAcct514JBG">'[8]Func Study'!#REF!</definedName>
    <definedName name="UAcct517">'[10]Func Study'!$AB$498</definedName>
    <definedName name="UAcct518">'[10]Func Study'!$AB$502</definedName>
    <definedName name="UAcct519">'[10]Func Study'!$AB$507</definedName>
    <definedName name="UAcct520">'[10]Func Study'!$AB$511</definedName>
    <definedName name="UAcct523">'[10]Func Study'!$AB$515</definedName>
    <definedName name="UAcct524">'[10]Func Study'!$AB$519</definedName>
    <definedName name="UAcct528">'[10]Func Study'!$AB$523</definedName>
    <definedName name="UAcct529">'[10]Func Study'!$AB$527</definedName>
    <definedName name="UAcct530">'[10]Func Study'!$AB$531</definedName>
    <definedName name="UAcct531">'[10]Func Study'!$AB$535</definedName>
    <definedName name="UAcct532">'[10]Func Study'!$AB$539</definedName>
    <definedName name="UAcct535">'[10]Func Study'!$AB$551</definedName>
    <definedName name="UAcct536">'[10]Func Study'!$AB$555</definedName>
    <definedName name="UAcct537">'[10]Func Study'!$AB$559</definedName>
    <definedName name="UAcct538">'[10]Func Study'!$AB$563</definedName>
    <definedName name="UAcct539">'[10]Func Study'!$AB$568</definedName>
    <definedName name="UAcct540">'[10]Func Study'!$AB$572</definedName>
    <definedName name="UAcct541">'[10]Func Study'!$AB$576</definedName>
    <definedName name="UAcct542">'[10]Func Study'!$AB$580</definedName>
    <definedName name="UAcct543">'[10]Func Study'!$AB$584</definedName>
    <definedName name="UAcct544">'[10]Func Study'!$AB$588</definedName>
    <definedName name="UAcct545">'[10]Func Study'!$AB$592</definedName>
    <definedName name="UAcct546">'[10]Func Study'!$AB$606</definedName>
    <definedName name="UAcct546CAGE">'[10]Func Study'!$AB$605</definedName>
    <definedName name="UAcct547CAEW">'[10]Func Study'!$AB$610</definedName>
    <definedName name="UACCT547NPCCAEW">'[10]Func Study'!$AB$613</definedName>
    <definedName name="UAcct547Se">'[10]Func Study'!$AB$609</definedName>
    <definedName name="UAcct548">'[10]Func Study'!$AB$621</definedName>
    <definedName name="UACCT548CAGE">'[10]Func Study'!$AB$620</definedName>
    <definedName name="UAcct549">'[10]Func Study'!$AB$626</definedName>
    <definedName name="Uacct549CAGE">'[10]Func Study'!$AB$625</definedName>
    <definedName name="UAcct5506SE">'[8]Func Study'!#REF!</definedName>
    <definedName name="UAcct551CAGE">'[10]Func Study'!$AB$634</definedName>
    <definedName name="UACCT551SG">'[10]Func Study'!$AB$635</definedName>
    <definedName name="UACCT552CAGE">'[10]Func Study'!$AB$640</definedName>
    <definedName name="UAcct552SG">'[10]Func Study'!$AB$639</definedName>
    <definedName name="UACCT553CAGE">'[10]Func Study'!$AB$646</definedName>
    <definedName name="UAcct553SG">'[10]Func Study'!$AB$645</definedName>
    <definedName name="UACCT554CAGE">'[10]Func Study'!$AB$651</definedName>
    <definedName name="UAcct554SG">'[10]Func Study'!$AB$650</definedName>
    <definedName name="UAcct555CAEE">'[8]Func Study'!#REF!</definedName>
    <definedName name="UAcct555CAEW">'[10]Func Study'!$AB$665</definedName>
    <definedName name="UAcct555CAGE">'[8]Func Study'!#REF!</definedName>
    <definedName name="UAcct555CAGW">'[10]Func Study'!$AB$664</definedName>
    <definedName name="UACCT555DGP">'[10]Func Study'!$AB$670</definedName>
    <definedName name="UACCT555NPCCAEW">'[10]Func Study'!$AB$669</definedName>
    <definedName name="UACCT555NPCCAGW">'[10]Func Study'!$AB$668</definedName>
    <definedName name="UAcct555S">'[10]Func Study'!$AB$663</definedName>
    <definedName name="UAcct555Se">'[10]Func Study'!$AB$665</definedName>
    <definedName name="UACCT555SG">'[10]Func Study'!$AB$664</definedName>
    <definedName name="UAcct556">'[10]Func Study'!$AB$676</definedName>
    <definedName name="UAcct557">'[10]Func Study'!$AB$685</definedName>
    <definedName name="UAcct560">'[10]Func Study'!$AB$715</definedName>
    <definedName name="UAcct561">'[10]Func Study'!$AB$720</definedName>
    <definedName name="UAcct562">'[10]Func Study'!$AB$726</definedName>
    <definedName name="UAcct563">'[10]Func Study'!$AB$731</definedName>
    <definedName name="UAcct564">'[10]Func Study'!$AB$735</definedName>
    <definedName name="UAcct565">'[10]Func Study'!$AB$739</definedName>
    <definedName name="UACCT565NPC">'[10]Func Study'!$AB$744</definedName>
    <definedName name="UACCT565NPCCAGW">'[10]Func Study'!$AB$742</definedName>
    <definedName name="UAcct566">'[10]Func Study'!$AB$748</definedName>
    <definedName name="UAcct567">'[10]Func Study'!$AB$752</definedName>
    <definedName name="UAcct568">'[10]Func Study'!$AB$756</definedName>
    <definedName name="UAcct569">'[10]Func Study'!$AB$760</definedName>
    <definedName name="UAcct570">'[10]Func Study'!$AB$765</definedName>
    <definedName name="UAcct571">'[10]Func Study'!$AB$770</definedName>
    <definedName name="UAcct572">'[10]Func Study'!$AB$774</definedName>
    <definedName name="UAcct573">'[10]Func Study'!$AB$778</definedName>
    <definedName name="UAcct580">'[10]Func Study'!$AB$791</definedName>
    <definedName name="UAcct581">'[10]Func Study'!$AB$796</definedName>
    <definedName name="UAcct582">'[10]Func Study'!$AB$801</definedName>
    <definedName name="UAcct583">'[10]Func Study'!$AB$806</definedName>
    <definedName name="UAcct584">'[10]Func Study'!$AB$811</definedName>
    <definedName name="UAcct585">'[10]Func Study'!$AB$816</definedName>
    <definedName name="UAcct586">'[10]Func Study'!$AB$821</definedName>
    <definedName name="UAcct587">'[10]Func Study'!$AB$826</definedName>
    <definedName name="UAcct588">'[10]Func Study'!$AB$831</definedName>
    <definedName name="UAcct589">'[10]Func Study'!$AB$836</definedName>
    <definedName name="UAcct590">'[10]Func Study'!$AB$841</definedName>
    <definedName name="UAcct591">'[10]Func Study'!$AB$846</definedName>
    <definedName name="UAcct592">'[10]Func Study'!$AB$851</definedName>
    <definedName name="UAcct593">'[10]Func Study'!$AB$856</definedName>
    <definedName name="UAcct594">'[10]Func Study'!$AB$861</definedName>
    <definedName name="UAcct595">'[10]Func Study'!$AB$866</definedName>
    <definedName name="UAcct596">'[10]Func Study'!$AB$876</definedName>
    <definedName name="UAcct597">'[10]Func Study'!$AB$881</definedName>
    <definedName name="UAcct598">'[10]Func Study'!$AB$886</definedName>
    <definedName name="UAcct901">'[10]Func Study'!$AB$898</definedName>
    <definedName name="UAcct902">'[10]Func Study'!$AB$903</definedName>
    <definedName name="UAcct903">'[10]Func Study'!$AB$908</definedName>
    <definedName name="UAcct904">'[10]Func Study'!$AB$914</definedName>
    <definedName name="Uacct904SG">'[12]Functional Study'!#REF!</definedName>
    <definedName name="UAcct905">'[10]Func Study'!$AB$919</definedName>
    <definedName name="UAcct907">'[10]Func Study'!$AB$933</definedName>
    <definedName name="UAcct908">'[10]Func Study'!$AB$938</definedName>
    <definedName name="UAcct909">'[10]Func Study'!$AB$943</definedName>
    <definedName name="UAcct910">'[10]Func Study'!$AB$948</definedName>
    <definedName name="UAcct911">'[10]Func Study'!$AB$959</definedName>
    <definedName name="UAcct912">'[10]Func Study'!$AB$964</definedName>
    <definedName name="UAcct913">'[10]Func Study'!$AB$969</definedName>
    <definedName name="UAcct916">'[10]Func Study'!$AB$974</definedName>
    <definedName name="UAcct920">'[10]Func Study'!$AB$985</definedName>
    <definedName name="UAcct920Cn">'[10]Func Study'!$AB$983</definedName>
    <definedName name="UAcct921">'[10]Func Study'!$AB$991</definedName>
    <definedName name="UAcct921Cn">'[10]Func Study'!$AB$989</definedName>
    <definedName name="UAcct923">'[10]Func Study'!$AB$997</definedName>
    <definedName name="UAcct923CAGW">'[10]Func Study'!$AB$995</definedName>
    <definedName name="UAcct924">'[10]Func Study'!$AB$1001</definedName>
    <definedName name="UAcct925">'[10]Func Study'!$AB$1005</definedName>
    <definedName name="UAcct926">'[10]Func Study'!$AB$1011</definedName>
    <definedName name="UAcct927">'[10]Func Study'!$AB$1016</definedName>
    <definedName name="UAcct928">'[10]Func Study'!$AB$1023</definedName>
    <definedName name="UAcct929">'[10]Func Study'!$AB$1028</definedName>
    <definedName name="UAcct930">'[10]Func Study'!$AB$1034</definedName>
    <definedName name="UAcct931">'[10]Func Study'!$AB$1039</definedName>
    <definedName name="UAcct935">'[10]Func Study'!$AB$1045</definedName>
    <definedName name="UAcctAGA">'[10]Func Study'!$AB$296</definedName>
    <definedName name="UAcctcwc">'[10]Func Study'!$AB$2136</definedName>
    <definedName name="UAcctd00">'[10]Func Study'!$AB$1786</definedName>
    <definedName name="UAcctdfa">'[10]Func Study'!#REF!</definedName>
    <definedName name="UAcctdfad">'[10]Func Study'!#REF!</definedName>
    <definedName name="UAcctdfap">'[10]Func Study'!#REF!</definedName>
    <definedName name="UAcctdfat">'[10]Func Study'!#REF!</definedName>
    <definedName name="UAcctds0">'[10]Func Study'!$AB$1790</definedName>
    <definedName name="UACCTECDDGP">'[10]Func Study'!$AB$687</definedName>
    <definedName name="UACCTECDMC">'[10]Func Study'!$AB$689</definedName>
    <definedName name="UACCTECDS">'[10]Func Study'!$AB$691</definedName>
    <definedName name="UACCTECDSG1">'[10]Func Study'!$AB$688</definedName>
    <definedName name="UACCTECDSG2">'[10]Func Study'!$AB$690</definedName>
    <definedName name="UACCTECDSG3">'[10]Func Study'!$AB$692</definedName>
    <definedName name="UAcctfit">'[10]Func Study'!$AB$1395</definedName>
    <definedName name="UAcctg00">'[10]Func Study'!$AB$1947</definedName>
    <definedName name="UAccth00">'[10]Func Study'!$AB$1545</definedName>
    <definedName name="UAccti00">'[10]Func Study'!$AB$1993</definedName>
    <definedName name="UAcctn00">'[10]Func Study'!$AB$1496</definedName>
    <definedName name="UAccto00">'[10]Func Study'!$AB$1606</definedName>
    <definedName name="UAcctowc">'[10]Func Study'!$AB$2149</definedName>
    <definedName name="UACCTOWCSSECH">'[10]Func Study'!$AB$2148</definedName>
    <definedName name="UAccts00">'[10]Func Study'!$AB$1455</definedName>
    <definedName name="UAcctsttax">'[10]Func Study'!$AB$1377</definedName>
    <definedName name="UAcctt00">'[10]Func Study'!$AB$1682</definedName>
    <definedName name="UG">[6]CLASSIFIERS!$A$9:$IV$9</definedName>
    <definedName name="UG_NCP">[6]EXTERNAL!$A$82:$IV$84</definedName>
    <definedName name="UG_TFMR">[6]EXTERNAL!$A$103:$IV$105</definedName>
    <definedName name="UG_TFMRC">[6]EXTERNAL!$A$100:$IV$102</definedName>
    <definedName name="UNBILLED">[6]EXTERNAL!$A$64:$IV$66</definedName>
    <definedName name="UNBILREV">#REF!</definedName>
    <definedName name="UncollectibleAccounts">[15]Variables!$D$25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rossReceipts">[15]Variables!$D$29</definedName>
    <definedName name="v" hidden="1">{#N/A,#N/A,FALSE,"Coversheet";#N/A,#N/A,FALSE,"QA"}</definedName>
    <definedName name="ValidAccount">[13]Variables!$AK$43:$AK$369</definedName>
    <definedName name="Value" hidden="1">{#N/A,#N/A,FALSE,"Summ";#N/A,#N/A,FALSE,"General"}</definedName>
    <definedName name="Values_Entered" localSheetId="5">IF(Loan_Amount*Interest_Rate*Loan_Years*Loan_Start&gt;0,1,0)</definedName>
    <definedName name="Values_Entered">IF(Loan_Amount*Interest_Rate*Loan_Years*Loan_Start&gt;0,1,0)</definedName>
    <definedName name="VAR">[17]Backup!#REF!</definedName>
    <definedName name="VARIABLE">[32]Summary!#REF!</definedName>
    <definedName name="VOMEsc">[14]Assumptions!$C$21</definedName>
    <definedName name="VOUCHER">#REF!</definedName>
    <definedName name="w" hidden="1">{#N/A,#N/A,FALSE,"Schedule F";#N/A,#N/A,FALSE,"Schedule G"}</definedName>
    <definedName name="WACC">[14]Assumptions!$I$61</definedName>
    <definedName name="WaRevenueTax">[15]Variables!$D$27</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IDTH">#REF!</definedName>
    <definedName name="WinterPeak">'[46]Load Data'!$D$9:$H$12,'[46]Load Data'!$D$20:$H$22</definedName>
    <definedName name="WORK1">#REF!</definedName>
    <definedName name="WORK2">#REF!</definedName>
    <definedName name="WORK3">#REF!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#REF!</definedName>
    <definedName name="Years_evaluated">'[47]Revison Inputs'!$B$6</definedName>
    <definedName name="YEFactors">[13]Factors!$S$3:$AG$99</definedName>
    <definedName name="YTD_Format">[38]YTD!$B$13:$D$13,[38]YTD!$B$32:$D$32</definedName>
    <definedName name="yuf" hidden="1">{#N/A,#N/A,FALSE,"Summ";#N/A,#N/A,FALSE,"General"}</definedName>
    <definedName name="z" hidden="1">{#N/A,#N/A,FALSE,"Coversheet";#N/A,#N/A,FALSE,"QA"}</definedName>
    <definedName name="ZA">'[48] annual balance '!#REF!</definedName>
  </definedNames>
  <calcPr calcId="145621"/>
</workbook>
</file>

<file path=xl/calcChain.xml><?xml version="1.0" encoding="utf-8"?>
<calcChain xmlns="http://schemas.openxmlformats.org/spreadsheetml/2006/main">
  <c r="G171" i="76" l="1"/>
  <c r="J171" i="76" s="1"/>
  <c r="G170" i="76"/>
  <c r="J170" i="76" s="1"/>
  <c r="G169" i="76"/>
  <c r="J169" i="76" s="1"/>
  <c r="G168" i="76"/>
  <c r="J168" i="76" s="1"/>
  <c r="G167" i="76"/>
  <c r="J167" i="76" s="1"/>
  <c r="G166" i="76"/>
  <c r="J166" i="76" s="1"/>
  <c r="G165" i="76"/>
  <c r="J165" i="76" s="1"/>
  <c r="G164" i="76"/>
  <c r="J164" i="76" s="1"/>
  <c r="G163" i="76"/>
  <c r="J163" i="76" s="1"/>
  <c r="G162" i="76"/>
  <c r="J162" i="76" s="1"/>
  <c r="G161" i="76"/>
  <c r="J161" i="76" s="1"/>
  <c r="G160" i="76"/>
  <c r="J160" i="76" s="1"/>
  <c r="G159" i="76"/>
  <c r="J159" i="76" s="1"/>
  <c r="G158" i="76"/>
  <c r="J158" i="76" s="1"/>
  <c r="B158" i="76"/>
  <c r="B159" i="76" s="1"/>
  <c r="B160" i="76" s="1"/>
  <c r="B161" i="76" s="1"/>
  <c r="B162" i="76" s="1"/>
  <c r="B163" i="76" s="1"/>
  <c r="B164" i="76" s="1"/>
  <c r="B165" i="76" s="1"/>
  <c r="B166" i="76" s="1"/>
  <c r="B167" i="76" s="1"/>
  <c r="B168" i="76" s="1"/>
  <c r="B169" i="76" s="1"/>
  <c r="B170" i="76" s="1"/>
  <c r="B171" i="76" s="1"/>
  <c r="G157" i="76"/>
  <c r="J157" i="76" s="1"/>
  <c r="G154" i="76"/>
  <c r="G153" i="76"/>
  <c r="B153" i="76"/>
  <c r="B154" i="76" s="1"/>
  <c r="G151" i="76"/>
  <c r="J151" i="76" s="1"/>
  <c r="G150" i="76"/>
  <c r="J150" i="76" s="1"/>
  <c r="G149" i="76"/>
  <c r="J149" i="76" s="1"/>
  <c r="G148" i="76"/>
  <c r="J148" i="76" s="1"/>
  <c r="G146" i="76"/>
  <c r="J146" i="76" s="1"/>
  <c r="G145" i="76"/>
  <c r="J145" i="76" s="1"/>
  <c r="G144" i="76"/>
  <c r="J144" i="76" s="1"/>
  <c r="G143" i="76"/>
  <c r="B143" i="76"/>
  <c r="B144" i="76" s="1"/>
  <c r="B145" i="76" s="1"/>
  <c r="B146" i="76" s="1"/>
  <c r="G142" i="76"/>
  <c r="G140" i="76"/>
  <c r="J140" i="76" s="1"/>
  <c r="G139" i="76"/>
  <c r="J139" i="76" s="1"/>
  <c r="G138" i="76"/>
  <c r="J138" i="76" s="1"/>
  <c r="G137" i="76"/>
  <c r="J137" i="76" s="1"/>
  <c r="G136" i="76"/>
  <c r="B136" i="76"/>
  <c r="B148" i="76" s="1"/>
  <c r="B149" i="76" s="1"/>
  <c r="B150" i="76" s="1"/>
  <c r="B151" i="76" s="1"/>
  <c r="G135" i="76"/>
  <c r="J135" i="76" s="1"/>
  <c r="G132" i="76"/>
  <c r="J132" i="76" s="1"/>
  <c r="J20" i="76" s="1"/>
  <c r="G129" i="76"/>
  <c r="J129" i="76" s="1"/>
  <c r="G128" i="76"/>
  <c r="J128" i="76" s="1"/>
  <c r="G127" i="76"/>
  <c r="J127" i="76" s="1"/>
  <c r="G126" i="76"/>
  <c r="J126" i="76" s="1"/>
  <c r="G125" i="76"/>
  <c r="J125" i="76" s="1"/>
  <c r="G124" i="76"/>
  <c r="J124" i="76" s="1"/>
  <c r="G123" i="76"/>
  <c r="G122" i="76"/>
  <c r="J122" i="76" s="1"/>
  <c r="G121" i="76"/>
  <c r="J121" i="76" s="1"/>
  <c r="G119" i="76"/>
  <c r="G117" i="76"/>
  <c r="J117" i="76" s="1"/>
  <c r="G116" i="76"/>
  <c r="J116" i="76" s="1"/>
  <c r="G115" i="76"/>
  <c r="J115" i="76" s="1"/>
  <c r="G114" i="76"/>
  <c r="J114" i="76" s="1"/>
  <c r="G113" i="76"/>
  <c r="J113" i="76" s="1"/>
  <c r="B113" i="76"/>
  <c r="B114" i="76" s="1"/>
  <c r="B115" i="76" s="1"/>
  <c r="B116" i="76" s="1"/>
  <c r="B117" i="76" s="1"/>
  <c r="B119" i="76" s="1"/>
  <c r="G112" i="76"/>
  <c r="J112" i="76" s="1"/>
  <c r="G109" i="76"/>
  <c r="J109" i="76" s="1"/>
  <c r="G108" i="76"/>
  <c r="J108" i="76" s="1"/>
  <c r="G107" i="76"/>
  <c r="J107" i="76" s="1"/>
  <c r="G106" i="76"/>
  <c r="G105" i="76"/>
  <c r="G104" i="76"/>
  <c r="J104" i="76" s="1"/>
  <c r="G103" i="76"/>
  <c r="J103" i="76" s="1"/>
  <c r="G102" i="76"/>
  <c r="J102" i="76" s="1"/>
  <c r="G101" i="76"/>
  <c r="G98" i="76"/>
  <c r="G97" i="76"/>
  <c r="J97" i="76" s="1"/>
  <c r="G96" i="76"/>
  <c r="J96" i="76" s="1"/>
  <c r="G95" i="76"/>
  <c r="J95" i="76" s="1"/>
  <c r="G94" i="76"/>
  <c r="G93" i="76"/>
  <c r="J93" i="76" s="1"/>
  <c r="G92" i="76"/>
  <c r="J92" i="76" s="1"/>
  <c r="G91" i="76"/>
  <c r="B91" i="76"/>
  <c r="B92" i="76" s="1"/>
  <c r="B93" i="76" s="1"/>
  <c r="B94" i="76" s="1"/>
  <c r="B95" i="76" s="1"/>
  <c r="B96" i="76" s="1"/>
  <c r="B97" i="76" s="1"/>
  <c r="B98" i="76" s="1"/>
  <c r="B101" i="76" s="1"/>
  <c r="B102" i="76" s="1"/>
  <c r="B103" i="76" s="1"/>
  <c r="B104" i="76" s="1"/>
  <c r="B105" i="76" s="1"/>
  <c r="B106" i="76" s="1"/>
  <c r="B107" i="76" s="1"/>
  <c r="B108" i="76" s="1"/>
  <c r="B109" i="76" s="1"/>
  <c r="G90" i="76"/>
  <c r="G87" i="76"/>
  <c r="J87" i="76" s="1"/>
  <c r="G86" i="76"/>
  <c r="G85" i="76"/>
  <c r="J85" i="76" s="1"/>
  <c r="G84" i="76"/>
  <c r="J84" i="76" s="1"/>
  <c r="G83" i="76"/>
  <c r="G82" i="76"/>
  <c r="J82" i="76" s="1"/>
  <c r="G81" i="76"/>
  <c r="J81" i="76" s="1"/>
  <c r="G80" i="76"/>
  <c r="J80" i="76" s="1"/>
  <c r="G79" i="76"/>
  <c r="G77" i="76"/>
  <c r="J77" i="76" s="1"/>
  <c r="G76" i="76"/>
  <c r="J76" i="76" s="1"/>
  <c r="G75" i="76"/>
  <c r="J75" i="76" s="1"/>
  <c r="G74" i="76"/>
  <c r="J74" i="76" s="1"/>
  <c r="G73" i="76"/>
  <c r="J73" i="76" s="1"/>
  <c r="G72" i="76"/>
  <c r="J72" i="76" s="1"/>
  <c r="G70" i="76"/>
  <c r="G69" i="76"/>
  <c r="J69" i="76" s="1"/>
  <c r="G68" i="76"/>
  <c r="G67" i="76"/>
  <c r="G66" i="76"/>
  <c r="G65" i="76"/>
  <c r="J65" i="76" s="1"/>
  <c r="G64" i="76"/>
  <c r="J64" i="76" s="1"/>
  <c r="G63" i="76"/>
  <c r="J63" i="76" s="1"/>
  <c r="B63" i="76"/>
  <c r="B64" i="76" s="1"/>
  <c r="B65" i="76" s="1"/>
  <c r="B66" i="76" s="1"/>
  <c r="B67" i="76" s="1"/>
  <c r="B68" i="76" s="1"/>
  <c r="B69" i="76" s="1"/>
  <c r="B70" i="76" s="1"/>
  <c r="B72" i="76" s="1"/>
  <c r="B73" i="76" s="1"/>
  <c r="B74" i="76" s="1"/>
  <c r="B75" i="76" s="1"/>
  <c r="B76" i="76" s="1"/>
  <c r="B77" i="76" s="1"/>
  <c r="B79" i="76" s="1"/>
  <c r="B80" i="76" s="1"/>
  <c r="B81" i="76" s="1"/>
  <c r="B82" i="76" s="1"/>
  <c r="B83" i="76" s="1"/>
  <c r="B84" i="76" s="1"/>
  <c r="B85" i="76" s="1"/>
  <c r="B86" i="76" s="1"/>
  <c r="B87" i="76" s="1"/>
  <c r="G62" i="76"/>
  <c r="J62" i="76" s="1"/>
  <c r="G59" i="76"/>
  <c r="J59" i="76" s="1"/>
  <c r="G58" i="76"/>
  <c r="G57" i="76"/>
  <c r="C57" i="76"/>
  <c r="C58" i="76" s="1"/>
  <c r="C59" i="76" s="1"/>
  <c r="G56" i="76"/>
  <c r="J56" i="76" s="1"/>
  <c r="G55" i="76"/>
  <c r="J55" i="76" s="1"/>
  <c r="G54" i="76"/>
  <c r="J54" i="76" s="1"/>
  <c r="G53" i="76"/>
  <c r="J53" i="76" s="1"/>
  <c r="G51" i="76"/>
  <c r="G50" i="76"/>
  <c r="J50" i="76" s="1"/>
  <c r="G49" i="76"/>
  <c r="J49" i="76" s="1"/>
  <c r="G48" i="76"/>
  <c r="J48" i="76" s="1"/>
  <c r="G47" i="76"/>
  <c r="G46" i="76"/>
  <c r="J46" i="76" s="1"/>
  <c r="G45" i="76"/>
  <c r="J45" i="76" s="1"/>
  <c r="B45" i="76"/>
  <c r="B46" i="76" s="1"/>
  <c r="B47" i="76" s="1"/>
  <c r="B48" i="76" s="1"/>
  <c r="G44" i="76"/>
  <c r="J44" i="76" s="1"/>
  <c r="G41" i="76"/>
  <c r="J41" i="76" s="1"/>
  <c r="G40" i="76"/>
  <c r="J40" i="76" s="1"/>
  <c r="G39" i="76"/>
  <c r="J39" i="76" s="1"/>
  <c r="G38" i="76"/>
  <c r="J38" i="76" s="1"/>
  <c r="G37" i="76"/>
  <c r="J37" i="76" s="1"/>
  <c r="G36" i="76"/>
  <c r="J36" i="76" s="1"/>
  <c r="G35" i="76"/>
  <c r="J35" i="76" s="1"/>
  <c r="G34" i="76"/>
  <c r="J34" i="76" s="1"/>
  <c r="G33" i="76"/>
  <c r="J33" i="76" s="1"/>
  <c r="G30" i="76"/>
  <c r="J30" i="76" s="1"/>
  <c r="G29" i="76"/>
  <c r="G28" i="76"/>
  <c r="J28" i="76" s="1"/>
  <c r="B28" i="76"/>
  <c r="B29" i="76" s="1"/>
  <c r="B30" i="76" s="1"/>
  <c r="G27" i="76"/>
  <c r="G25" i="76"/>
  <c r="I21" i="76"/>
  <c r="I20" i="76"/>
  <c r="I19" i="76"/>
  <c r="I18" i="76"/>
  <c r="I17" i="76"/>
  <c r="I16" i="76"/>
  <c r="I15" i="76"/>
  <c r="I14" i="76"/>
  <c r="A11" i="76"/>
  <c r="A12" i="76" s="1"/>
  <c r="A13" i="76" s="1"/>
  <c r="A14" i="76" s="1"/>
  <c r="A15" i="76" s="1"/>
  <c r="A16" i="76" s="1"/>
  <c r="A17" i="76" s="1"/>
  <c r="A18" i="76" s="1"/>
  <c r="A19" i="76" s="1"/>
  <c r="A20" i="76" s="1"/>
  <c r="A21" i="76" s="1"/>
  <c r="A22" i="76" s="1"/>
  <c r="A23" i="76" s="1"/>
  <c r="A24" i="76" s="1"/>
  <c r="A25" i="76" s="1"/>
  <c r="A26" i="76" s="1"/>
  <c r="A27" i="76" s="1"/>
  <c r="A28" i="76" l="1"/>
  <c r="A29" i="76" s="1"/>
  <c r="A30" i="76" s="1"/>
  <c r="A31" i="76" s="1"/>
  <c r="A32" i="76" s="1"/>
  <c r="A33" i="76" s="1"/>
  <c r="A34" i="76" s="1"/>
  <c r="A35" i="76" s="1"/>
  <c r="A36" i="76" s="1"/>
  <c r="A37" i="76" s="1"/>
  <c r="A38" i="76" s="1"/>
  <c r="A39" i="76" s="1"/>
  <c r="A40" i="76" s="1"/>
  <c r="A41" i="76" s="1"/>
  <c r="A42" i="76" s="1"/>
  <c r="A43" i="76" s="1"/>
  <c r="A44" i="76" s="1"/>
  <c r="A45" i="76" s="1"/>
  <c r="A46" i="76" s="1"/>
  <c r="A47" i="76" s="1"/>
  <c r="A48" i="76" s="1"/>
  <c r="A49" i="76" s="1"/>
  <c r="A50" i="76" s="1"/>
  <c r="A51" i="76" s="1"/>
  <c r="A52" i="76" s="1"/>
  <c r="A53" i="76" s="1"/>
  <c r="A54" i="76" s="1"/>
  <c r="A55" i="76" s="1"/>
  <c r="A56" i="76" s="1"/>
  <c r="A57" i="76" s="1"/>
  <c r="A58" i="76" s="1"/>
  <c r="A59" i="76" s="1"/>
  <c r="A60" i="76" s="1"/>
  <c r="A61" i="76" s="1"/>
  <c r="I22" i="76"/>
  <c r="J15" i="76"/>
  <c r="B137" i="76"/>
  <c r="B138" i="76" s="1"/>
  <c r="B139" i="76" s="1"/>
  <c r="B140" i="76" s="1"/>
  <c r="J47" i="76"/>
  <c r="B53" i="76"/>
  <c r="B49" i="76"/>
  <c r="J57" i="76"/>
  <c r="J51" i="76"/>
  <c r="J66" i="76"/>
  <c r="J67" i="76"/>
  <c r="J98" i="76"/>
  <c r="J154" i="76"/>
  <c r="J136" i="76"/>
  <c r="J142" i="76"/>
  <c r="J68" i="76"/>
  <c r="J105" i="76"/>
  <c r="J106" i="76"/>
  <c r="J119" i="76"/>
  <c r="J123" i="76"/>
  <c r="J153" i="76"/>
  <c r="J27" i="76"/>
  <c r="J58" i="76"/>
  <c r="J70" i="76"/>
  <c r="J79" i="76"/>
  <c r="J90" i="76"/>
  <c r="J91" i="76"/>
  <c r="J94" i="76"/>
  <c r="J143" i="76"/>
  <c r="J83" i="76"/>
  <c r="J86" i="76"/>
  <c r="J101" i="76"/>
  <c r="J25" i="76"/>
  <c r="J29" i="76"/>
  <c r="F23" i="33"/>
  <c r="F19" i="33"/>
  <c r="F18" i="33"/>
  <c r="F16" i="33"/>
  <c r="F13" i="33"/>
  <c r="F12" i="33"/>
  <c r="F11" i="33"/>
  <c r="F10" i="33"/>
  <c r="F9" i="33"/>
  <c r="F8" i="33"/>
  <c r="F7" i="33"/>
  <c r="F6" i="33"/>
  <c r="D23" i="33"/>
  <c r="D19" i="33"/>
  <c r="D18" i="33"/>
  <c r="D16" i="33"/>
  <c r="D13" i="33"/>
  <c r="D12" i="33"/>
  <c r="D11" i="33"/>
  <c r="D10" i="33"/>
  <c r="D9" i="33"/>
  <c r="D8" i="33"/>
  <c r="D7" i="33"/>
  <c r="D6" i="33"/>
  <c r="H3" i="33"/>
  <c r="G3" i="33"/>
  <c r="F3" i="33"/>
  <c r="E3" i="33"/>
  <c r="D3" i="33"/>
  <c r="AI14" i="39"/>
  <c r="AI13" i="39"/>
  <c r="AI11" i="39"/>
  <c r="AI10" i="39"/>
  <c r="AI8" i="39"/>
  <c r="AI7" i="39"/>
  <c r="G56" i="66"/>
  <c r="A62" i="76" l="1"/>
  <c r="A63" i="76" s="1"/>
  <c r="A64" i="76" s="1"/>
  <c r="A65" i="76" s="1"/>
  <c r="A66" i="76" s="1"/>
  <c r="A67" i="76" s="1"/>
  <c r="A68" i="76" s="1"/>
  <c r="A69" i="76" s="1"/>
  <c r="A70" i="76" s="1"/>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111" i="76" s="1"/>
  <c r="A112" i="76" s="1"/>
  <c r="A113" i="76" s="1"/>
  <c r="A114" i="76" s="1"/>
  <c r="A115" i="76" s="1"/>
  <c r="A116" i="76" s="1"/>
  <c r="A117" i="76" s="1"/>
  <c r="A118" i="76" s="1"/>
  <c r="A119" i="76" s="1"/>
  <c r="A120" i="76" s="1"/>
  <c r="A121" i="76" s="1"/>
  <c r="A122" i="76" s="1"/>
  <c r="A123" i="76" s="1"/>
  <c r="A124" i="76" s="1"/>
  <c r="A125" i="76" s="1"/>
  <c r="A126" i="76" s="1"/>
  <c r="A127" i="76" s="1"/>
  <c r="A128" i="76" s="1"/>
  <c r="A129" i="76" s="1"/>
  <c r="A130" i="76" s="1"/>
  <c r="A131" i="76" s="1"/>
  <c r="A132" i="76" s="1"/>
  <c r="A133" i="76" s="1"/>
  <c r="A134" i="76" s="1"/>
  <c r="A135" i="76" s="1"/>
  <c r="A136" i="76" s="1"/>
  <c r="A137" i="76" s="1"/>
  <c r="A138" i="76" s="1"/>
  <c r="A139" i="76" s="1"/>
  <c r="A140" i="76" s="1"/>
  <c r="A141" i="76" s="1"/>
  <c r="A142" i="76" s="1"/>
  <c r="A143" i="76" s="1"/>
  <c r="A144" i="76" s="1"/>
  <c r="A145" i="76" s="1"/>
  <c r="A146" i="76" s="1"/>
  <c r="A147" i="76" s="1"/>
  <c r="A148" i="76" s="1"/>
  <c r="A149" i="76" s="1"/>
  <c r="A150" i="76" s="1"/>
  <c r="A151" i="76" s="1"/>
  <c r="A152" i="76" s="1"/>
  <c r="A153" i="76" s="1"/>
  <c r="A154" i="76" s="1"/>
  <c r="A155" i="76" s="1"/>
  <c r="A156" i="76" s="1"/>
  <c r="A157" i="76" s="1"/>
  <c r="A158" i="76" s="1"/>
  <c r="A159" i="76" s="1"/>
  <c r="A160" i="76" s="1"/>
  <c r="A161" i="76" s="1"/>
  <c r="A162" i="76" s="1"/>
  <c r="A163" i="76" s="1"/>
  <c r="A164" i="76" s="1"/>
  <c r="A165" i="76" s="1"/>
  <c r="A166" i="76" s="1"/>
  <c r="A167" i="76" s="1"/>
  <c r="A168" i="76" s="1"/>
  <c r="A169" i="76" s="1"/>
  <c r="A170" i="76" s="1"/>
  <c r="A171" i="76" s="1"/>
  <c r="J18" i="76"/>
  <c r="J21" i="76"/>
  <c r="J17" i="76"/>
  <c r="J16" i="76"/>
  <c r="J19" i="76"/>
  <c r="B50" i="76"/>
  <c r="B54" i="76"/>
  <c r="J10" i="76"/>
  <c r="J14" i="76"/>
  <c r="F7" i="38"/>
  <c r="F31" i="38"/>
  <c r="F29" i="38"/>
  <c r="F25" i="38"/>
  <c r="F24" i="38"/>
  <c r="F22" i="38"/>
  <c r="F18" i="38"/>
  <c r="F17" i="38"/>
  <c r="F16" i="38"/>
  <c r="F12" i="38"/>
  <c r="F11" i="38"/>
  <c r="F10" i="38"/>
  <c r="F9" i="38"/>
  <c r="B55" i="76" l="1"/>
  <c r="B51" i="76"/>
  <c r="B56" i="76" s="1"/>
  <c r="B57" i="76" s="1"/>
  <c r="B58" i="76" s="1"/>
  <c r="B59" i="76" s="1"/>
  <c r="J22" i="76"/>
  <c r="BW28" i="70"/>
  <c r="BW24" i="70"/>
  <c r="BW23" i="70"/>
  <c r="BW21" i="70"/>
  <c r="BW20" i="70"/>
  <c r="BW19" i="70"/>
  <c r="BW18" i="70"/>
  <c r="BW16" i="70"/>
  <c r="BW15" i="70"/>
  <c r="BW14" i="70"/>
  <c r="BW12" i="70"/>
  <c r="BW11" i="70"/>
  <c r="BW10" i="70"/>
  <c r="BW9" i="70"/>
  <c r="BW7" i="70"/>
  <c r="K31" i="50" l="1"/>
  <c r="J31" i="50"/>
  <c r="I31" i="50"/>
  <c r="H31" i="50"/>
  <c r="K25" i="50"/>
  <c r="J25" i="50"/>
  <c r="H25" i="50"/>
  <c r="K19" i="50"/>
  <c r="I19" i="50"/>
  <c r="H19" i="50"/>
  <c r="K10" i="50"/>
  <c r="H10" i="50"/>
  <c r="A9" i="50"/>
  <c r="A10" i="50"/>
  <c r="A11" i="50" s="1"/>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C31" i="50" l="1"/>
  <c r="G31" i="50"/>
  <c r="I10" i="50"/>
  <c r="I25" i="50"/>
  <c r="D10" i="50"/>
  <c r="M15" i="50"/>
  <c r="D25" i="50"/>
  <c r="M27" i="50"/>
  <c r="M35" i="50"/>
  <c r="E19" i="50"/>
  <c r="M17" i="50"/>
  <c r="E25" i="50"/>
  <c r="M23" i="50"/>
  <c r="M30" i="50"/>
  <c r="G10" i="50"/>
  <c r="M14" i="50"/>
  <c r="M18" i="50"/>
  <c r="M24" i="50"/>
  <c r="M12" i="50"/>
  <c r="M16" i="50"/>
  <c r="M22" i="50"/>
  <c r="D31" i="50"/>
  <c r="M39" i="50"/>
  <c r="F19" i="50"/>
  <c r="F25" i="50"/>
  <c r="M33" i="50"/>
  <c r="L19" i="50"/>
  <c r="L31" i="50"/>
  <c r="G25" i="50"/>
  <c r="E10" i="50"/>
  <c r="E31" i="50"/>
  <c r="G19" i="50"/>
  <c r="J10" i="50"/>
  <c r="L10" i="50"/>
  <c r="M9" i="50"/>
  <c r="M21" i="50"/>
  <c r="D19" i="50"/>
  <c r="F10" i="50"/>
  <c r="F31" i="50"/>
  <c r="J19" i="50"/>
  <c r="L25" i="50"/>
  <c r="M29" i="50"/>
  <c r="M13" i="50"/>
  <c r="M8" i="50"/>
  <c r="H37" i="50"/>
  <c r="H41" i="50" s="1"/>
  <c r="K37" i="50"/>
  <c r="K41" i="50" s="1"/>
  <c r="C25" i="50"/>
  <c r="C10" i="50"/>
  <c r="C19" i="50"/>
  <c r="I37" i="50" l="1"/>
  <c r="I41" i="50" s="1"/>
  <c r="L37" i="50"/>
  <c r="L41" i="50" s="1"/>
  <c r="J37" i="50"/>
  <c r="J41" i="50" s="1"/>
  <c r="G37" i="50"/>
  <c r="G41" i="50" s="1"/>
  <c r="D37" i="50"/>
  <c r="D41" i="50" s="1"/>
  <c r="F37" i="50"/>
  <c r="F41" i="50" s="1"/>
  <c r="E37" i="50"/>
  <c r="E41" i="50" s="1"/>
  <c r="C37" i="50"/>
  <c r="C41" i="50" s="1"/>
  <c r="J19" i="4" l="1"/>
  <c r="I25" i="33"/>
  <c r="H38" i="24"/>
  <c r="J9" i="4" l="1"/>
  <c r="J7" i="4"/>
  <c r="J13" i="4"/>
  <c r="J16" i="4"/>
  <c r="J10" i="4"/>
  <c r="J18" i="4"/>
  <c r="J6" i="4"/>
  <c r="J11" i="4"/>
  <c r="J23" i="4"/>
  <c r="J8" i="4"/>
  <c r="J12" i="4"/>
  <c r="K11" i="72"/>
  <c r="K17" i="72"/>
  <c r="C27" i="73" l="1"/>
  <c r="C29" i="73"/>
  <c r="C28" i="73"/>
  <c r="F19" i="4"/>
  <c r="F10" i="4"/>
  <c r="F23" i="4"/>
  <c r="F13" i="4"/>
  <c r="F12" i="4"/>
  <c r="F7" i="4"/>
  <c r="F6" i="4"/>
  <c r="D19" i="4"/>
  <c r="D18" i="4"/>
  <c r="D10" i="4"/>
  <c r="D8" i="4"/>
  <c r="P34" i="74"/>
  <c r="O34" i="74"/>
  <c r="N34" i="74"/>
  <c r="J32" i="74"/>
  <c r="J31" i="74"/>
  <c r="J30" i="74"/>
  <c r="J29" i="74"/>
  <c r="J28" i="74"/>
  <c r="O27" i="74"/>
  <c r="N27" i="74"/>
  <c r="J27" i="74"/>
  <c r="K16" i="72" s="1"/>
  <c r="C16" i="72" s="1"/>
  <c r="D16" i="72" s="1"/>
  <c r="D16" i="4" s="1"/>
  <c r="J26" i="74"/>
  <c r="P25" i="74"/>
  <c r="J25" i="74"/>
  <c r="J24" i="74"/>
  <c r="J23" i="74"/>
  <c r="J22" i="74"/>
  <c r="J21" i="74"/>
  <c r="J20" i="74"/>
  <c r="K19" i="73"/>
  <c r="I19" i="73"/>
  <c r="I21" i="73" s="1"/>
  <c r="I23" i="73" s="1"/>
  <c r="G19" i="73"/>
  <c r="G21" i="73" s="1"/>
  <c r="G23" i="73" s="1"/>
  <c r="F19" i="73"/>
  <c r="L11" i="72" s="1"/>
  <c r="V26" i="73"/>
  <c r="U26" i="73"/>
  <c r="T26" i="73"/>
  <c r="S26" i="73"/>
  <c r="R26" i="73"/>
  <c r="Q26" i="73"/>
  <c r="P26" i="73"/>
  <c r="O26" i="73"/>
  <c r="N26" i="73"/>
  <c r="M26" i="73"/>
  <c r="L26" i="73"/>
  <c r="K26" i="73"/>
  <c r="J26" i="73"/>
  <c r="I26" i="73"/>
  <c r="H26" i="73"/>
  <c r="G26" i="73"/>
  <c r="F26" i="73"/>
  <c r="E26" i="73"/>
  <c r="D26" i="73"/>
  <c r="U23" i="73"/>
  <c r="S23" i="73"/>
  <c r="Q23" i="73"/>
  <c r="P23" i="73"/>
  <c r="L23" i="73"/>
  <c r="E23" i="73"/>
  <c r="U21" i="73"/>
  <c r="T21" i="73"/>
  <c r="T23" i="73" s="1"/>
  <c r="S21" i="73"/>
  <c r="Q21" i="73"/>
  <c r="O21" i="73"/>
  <c r="N21" i="73"/>
  <c r="M21" i="73"/>
  <c r="J21" i="73"/>
  <c r="J23" i="73" s="1"/>
  <c r="H21" i="73"/>
  <c r="H23" i="73" s="1"/>
  <c r="E21" i="73"/>
  <c r="V19" i="73"/>
  <c r="U19" i="73"/>
  <c r="T19" i="73"/>
  <c r="S19" i="73"/>
  <c r="R19" i="73"/>
  <c r="R21" i="73" s="1"/>
  <c r="R23" i="73" s="1"/>
  <c r="Q19" i="73"/>
  <c r="P19" i="73"/>
  <c r="O19" i="73"/>
  <c r="N19" i="73"/>
  <c r="M19" i="73"/>
  <c r="L19" i="73"/>
  <c r="J19" i="73"/>
  <c r="L14" i="72" s="1"/>
  <c r="H14" i="72" s="1"/>
  <c r="I14" i="72" s="1"/>
  <c r="H19" i="73"/>
  <c r="E19" i="73"/>
  <c r="A27" i="73"/>
  <c r="K24" i="72"/>
  <c r="D24" i="72"/>
  <c r="C24" i="72"/>
  <c r="L21" i="72"/>
  <c r="K21" i="72"/>
  <c r="C21" i="72" s="1"/>
  <c r="D21" i="72" s="1"/>
  <c r="I21" i="72"/>
  <c r="H21" i="72"/>
  <c r="L20" i="72"/>
  <c r="K20" i="72"/>
  <c r="H20" i="72"/>
  <c r="C20" i="72"/>
  <c r="L19" i="72"/>
  <c r="H19" i="72" s="1"/>
  <c r="K19" i="72"/>
  <c r="C19" i="72"/>
  <c r="L18" i="72"/>
  <c r="K18" i="72"/>
  <c r="I18" i="72"/>
  <c r="H18" i="72"/>
  <c r="D18" i="72"/>
  <c r="D23" i="4" s="1"/>
  <c r="C18" i="72"/>
  <c r="L17" i="72"/>
  <c r="I17" i="72"/>
  <c r="H17" i="72"/>
  <c r="C17" i="72"/>
  <c r="D17" i="72" s="1"/>
  <c r="L15" i="72"/>
  <c r="K15" i="72"/>
  <c r="C15" i="72" s="1"/>
  <c r="D15" i="72" s="1"/>
  <c r="D13" i="4" s="1"/>
  <c r="I15" i="72"/>
  <c r="K14" i="72"/>
  <c r="C14" i="72" s="1"/>
  <c r="D14" i="72" s="1"/>
  <c r="D12" i="4" s="1"/>
  <c r="K13" i="72"/>
  <c r="C13" i="72"/>
  <c r="D13" i="72" s="1"/>
  <c r="D11" i="4" s="1"/>
  <c r="K12" i="72"/>
  <c r="D9" i="4" s="1"/>
  <c r="C11" i="72"/>
  <c r="L10" i="72"/>
  <c r="K10" i="72"/>
  <c r="I10" i="72"/>
  <c r="H10" i="72"/>
  <c r="C10" i="72"/>
  <c r="D10" i="72" s="1"/>
  <c r="D7" i="4" s="1"/>
  <c r="L9" i="72"/>
  <c r="K9" i="72"/>
  <c r="K23" i="72" s="1"/>
  <c r="K25" i="72" s="1"/>
  <c r="I9" i="72"/>
  <c r="H9" i="72"/>
  <c r="C9" i="72"/>
  <c r="D9" i="72" s="1"/>
  <c r="D6" i="4" s="1"/>
  <c r="C12" i="72" l="1"/>
  <c r="D12" i="72" s="1"/>
  <c r="L12" i="72"/>
  <c r="H12" i="72" s="1"/>
  <c r="I12" i="72" s="1"/>
  <c r="F9" i="4" s="1"/>
  <c r="F21" i="73"/>
  <c r="L16" i="72"/>
  <c r="H16" i="72" s="1"/>
  <c r="I16" i="72" s="1"/>
  <c r="F16" i="4"/>
  <c r="K21" i="73"/>
  <c r="K23" i="73" s="1"/>
  <c r="F8" i="4"/>
  <c r="H11" i="72"/>
  <c r="F23" i="73"/>
  <c r="D11" i="72"/>
  <c r="L13" i="72"/>
  <c r="H13" i="72" s="1"/>
  <c r="I13" i="72" s="1"/>
  <c r="F11" i="4" s="1"/>
  <c r="D19" i="73"/>
  <c r="L24" i="72" s="1"/>
  <c r="D23" i="72" l="1"/>
  <c r="D25" i="72" s="1"/>
  <c r="C23" i="72"/>
  <c r="C25" i="72" s="1"/>
  <c r="D23" i="73"/>
  <c r="I24" i="72" s="1"/>
  <c r="D21" i="73"/>
  <c r="H24" i="72" s="1"/>
  <c r="H23" i="72"/>
  <c r="I11" i="72"/>
  <c r="I23" i="72" s="1"/>
  <c r="L23" i="72"/>
  <c r="L25" i="72" s="1"/>
  <c r="D28" i="72" l="1"/>
  <c r="H25" i="72"/>
  <c r="I25" i="72"/>
  <c r="I28" i="72"/>
  <c r="A28" i="66"/>
  <c r="G47" i="66" l="1"/>
  <c r="G46" i="66"/>
  <c r="G45" i="66"/>
  <c r="G44" i="66"/>
  <c r="AG14" i="39"/>
  <c r="AG13" i="39"/>
  <c r="AG11" i="39"/>
  <c r="AG10" i="39"/>
  <c r="AG8" i="39"/>
  <c r="AG7" i="39"/>
  <c r="AG15" i="39"/>
  <c r="A8" i="33" l="1"/>
  <c r="A9" i="33" s="1"/>
  <c r="A10" i="33" s="1"/>
  <c r="A11" i="33" s="1"/>
  <c r="A12" i="33" s="1"/>
  <c r="A13" i="33" s="1"/>
  <c r="A14" i="33" s="1"/>
  <c r="A15" i="33" s="1"/>
  <c r="A16" i="33" s="1"/>
  <c r="A17" i="33" s="1"/>
  <c r="A18" i="33" s="1"/>
  <c r="A19" i="33" s="1"/>
  <c r="A20" i="33" s="1"/>
  <c r="A21" i="33" s="1"/>
  <c r="A22" i="33" s="1"/>
  <c r="A23" i="33" s="1"/>
  <c r="A24" i="33" s="1"/>
  <c r="A25" i="33" s="1"/>
  <c r="A7" i="33"/>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7" i="4"/>
  <c r="A9" i="70"/>
  <c r="A10" i="70" s="1"/>
  <c r="A11" i="70" s="1"/>
  <c r="A12" i="70" s="1"/>
  <c r="A13" i="70" s="1"/>
  <c r="A14" i="70" s="1"/>
  <c r="A15" i="70" s="1"/>
  <c r="A16" i="70" s="1"/>
  <c r="A17" i="70" s="1"/>
  <c r="A18" i="70" s="1"/>
  <c r="A19" i="70" s="1"/>
  <c r="A20" i="70" s="1"/>
  <c r="A21" i="70" s="1"/>
  <c r="A22" i="70" s="1"/>
  <c r="A23" i="70" s="1"/>
  <c r="A24" i="70" s="1"/>
  <c r="A25" i="70" s="1"/>
  <c r="A26" i="70" s="1"/>
  <c r="A27" i="70" s="1"/>
  <c r="A28" i="70" s="1"/>
  <c r="A29" i="70" s="1"/>
  <c r="A30" i="70" s="1"/>
  <c r="A31" i="70" s="1"/>
  <c r="A32" i="70" s="1"/>
  <c r="A33" i="70" s="1"/>
  <c r="A34" i="70" s="1"/>
  <c r="A35" i="70" s="1"/>
  <c r="A8" i="70"/>
  <c r="A9" i="66"/>
  <c r="A10" i="66" s="1"/>
  <c r="A11" i="66" s="1"/>
  <c r="A12" i="66" s="1"/>
  <c r="A13" i="66" s="1"/>
  <c r="A14" i="66" s="1"/>
  <c r="A15" i="66" s="1"/>
  <c r="A16" i="66" s="1"/>
  <c r="A17" i="66" s="1"/>
  <c r="A18" i="66" s="1"/>
  <c r="A19" i="66" s="1"/>
  <c r="A20" i="66" s="1"/>
  <c r="A21" i="66" s="1"/>
  <c r="A22" i="66" s="1"/>
  <c r="A23" i="66" s="1"/>
  <c r="A24" i="66" s="1"/>
  <c r="A25" i="66" s="1"/>
  <c r="A26" i="66" s="1"/>
  <c r="A27" i="66" s="1"/>
  <c r="A30" i="66" s="1"/>
  <c r="A31" i="66" s="1"/>
  <c r="A32" i="66" s="1"/>
  <c r="A33" i="66" s="1"/>
  <c r="A34" i="66" s="1"/>
  <c r="A35" i="66" s="1"/>
  <c r="A36" i="66" s="1"/>
  <c r="A37" i="66" s="1"/>
  <c r="A38" i="66" s="1"/>
  <c r="A39" i="66" s="1"/>
  <c r="A40" i="66" s="1"/>
  <c r="A41" i="66" s="1"/>
  <c r="A42" i="66" s="1"/>
  <c r="A43" i="66" s="1"/>
  <c r="A44" i="66" s="1"/>
  <c r="A45" i="66" s="1"/>
  <c r="A46" i="66" s="1"/>
  <c r="A47" i="66" s="1"/>
  <c r="A48" i="66" s="1"/>
  <c r="A49" i="66" s="1"/>
  <c r="A50" i="66" s="1"/>
  <c r="A51" i="66" s="1"/>
  <c r="A52" i="66" s="1"/>
  <c r="A53" i="66" s="1"/>
  <c r="A54" i="66" s="1"/>
  <c r="A55" i="66" s="1"/>
  <c r="A56" i="66" s="1"/>
  <c r="A57" i="66" s="1"/>
  <c r="A58" i="66" s="1"/>
  <c r="A59" i="66" s="1"/>
  <c r="A60" i="66" s="1"/>
  <c r="A61" i="66" s="1"/>
  <c r="A62" i="66" s="1"/>
  <c r="A8" i="66"/>
  <c r="A8" i="24"/>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7" i="24"/>
  <c r="A9" i="38"/>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8" i="38"/>
  <c r="A7" i="38"/>
  <c r="H45" i="66" l="1"/>
  <c r="C80" i="66"/>
  <c r="E79" i="66"/>
  <c r="C18" i="66" s="1"/>
  <c r="B79" i="66"/>
  <c r="E78" i="66"/>
  <c r="C17" i="66" s="1"/>
  <c r="I17" i="66" s="1"/>
  <c r="B78" i="66"/>
  <c r="E77" i="66"/>
  <c r="C16" i="66" s="1"/>
  <c r="B77" i="66"/>
  <c r="E76" i="66"/>
  <c r="C15" i="66" s="1"/>
  <c r="B76" i="66"/>
  <c r="E75" i="66"/>
  <c r="C14" i="66" s="1"/>
  <c r="B75" i="66"/>
  <c r="E74" i="66"/>
  <c r="C13" i="66" s="1"/>
  <c r="I13" i="66" s="1"/>
  <c r="B74" i="66"/>
  <c r="E73" i="66"/>
  <c r="C12" i="66" s="1"/>
  <c r="I12" i="66" s="1"/>
  <c r="B73" i="66"/>
  <c r="E72" i="66"/>
  <c r="C11" i="66" s="1"/>
  <c r="B72" i="66"/>
  <c r="E71" i="66"/>
  <c r="C10" i="66" s="1"/>
  <c r="B71" i="66"/>
  <c r="E70" i="66"/>
  <c r="C9" i="66" s="1"/>
  <c r="I9" i="66" s="1"/>
  <c r="B70" i="66"/>
  <c r="E69" i="66"/>
  <c r="C8" i="66" s="1"/>
  <c r="B69" i="66"/>
  <c r="B68" i="66"/>
  <c r="H47" i="66"/>
  <c r="H46" i="66"/>
  <c r="H44" i="66"/>
  <c r="G41" i="66"/>
  <c r="G34" i="66"/>
  <c r="H34" i="66"/>
  <c r="N26" i="66"/>
  <c r="M26" i="66"/>
  <c r="L26" i="66"/>
  <c r="K26" i="66"/>
  <c r="J26" i="66"/>
  <c r="I26" i="66"/>
  <c r="H26" i="66"/>
  <c r="F26" i="66"/>
  <c r="E26" i="66"/>
  <c r="D26" i="66"/>
  <c r="H41" i="66" l="1"/>
  <c r="I8" i="66"/>
  <c r="I16" i="66"/>
  <c r="H48" i="66"/>
  <c r="L10" i="66"/>
  <c r="H10" i="66"/>
  <c r="D10" i="66"/>
  <c r="N10" i="66"/>
  <c r="J10" i="66"/>
  <c r="F10" i="66"/>
  <c r="M10" i="66"/>
  <c r="E10" i="66"/>
  <c r="K10" i="66"/>
  <c r="I10" i="66"/>
  <c r="L14" i="66"/>
  <c r="H14" i="66"/>
  <c r="D14" i="66"/>
  <c r="N14" i="66"/>
  <c r="J14" i="66"/>
  <c r="F14" i="66"/>
  <c r="M14" i="66"/>
  <c r="E14" i="66"/>
  <c r="K14" i="66"/>
  <c r="I14" i="66"/>
  <c r="L18" i="66"/>
  <c r="H18" i="66"/>
  <c r="D18" i="66"/>
  <c r="N18" i="66"/>
  <c r="J18" i="66"/>
  <c r="F18" i="66"/>
  <c r="M18" i="66"/>
  <c r="E18" i="66"/>
  <c r="K18" i="66"/>
  <c r="I18" i="66"/>
  <c r="K8" i="66"/>
  <c r="L12" i="66"/>
  <c r="H12" i="66"/>
  <c r="D12" i="66"/>
  <c r="N12" i="66"/>
  <c r="J12" i="66"/>
  <c r="F12" i="66"/>
  <c r="E8" i="66"/>
  <c r="M8" i="66"/>
  <c r="N9" i="66"/>
  <c r="J9" i="66"/>
  <c r="F9" i="66"/>
  <c r="L9" i="66"/>
  <c r="H9" i="66"/>
  <c r="D9" i="66"/>
  <c r="K9" i="66"/>
  <c r="E12" i="66"/>
  <c r="M12" i="66"/>
  <c r="N13" i="66"/>
  <c r="J13" i="66"/>
  <c r="F13" i="66"/>
  <c r="L13" i="66"/>
  <c r="H13" i="66"/>
  <c r="D13" i="66"/>
  <c r="K13" i="66"/>
  <c r="E16" i="66"/>
  <c r="M16" i="66"/>
  <c r="N17" i="66"/>
  <c r="J17" i="66"/>
  <c r="F17" i="66"/>
  <c r="L17" i="66"/>
  <c r="H17" i="66"/>
  <c r="D17" i="66"/>
  <c r="K17" i="66"/>
  <c r="G48" i="66"/>
  <c r="E9" i="66"/>
  <c r="M9" i="66"/>
  <c r="I11" i="66"/>
  <c r="E13" i="66"/>
  <c r="M13" i="66"/>
  <c r="I15" i="66"/>
  <c r="E17" i="66"/>
  <c r="M17" i="66"/>
  <c r="E68" i="66"/>
  <c r="D80" i="66"/>
  <c r="N11" i="66"/>
  <c r="J11" i="66"/>
  <c r="F11" i="66"/>
  <c r="L11" i="66"/>
  <c r="H11" i="66"/>
  <c r="D11" i="66"/>
  <c r="K11" i="66"/>
  <c r="N15" i="66"/>
  <c r="J15" i="66"/>
  <c r="F15" i="66"/>
  <c r="L15" i="66"/>
  <c r="H15" i="66"/>
  <c r="D15" i="66"/>
  <c r="K15" i="66"/>
  <c r="L8" i="66"/>
  <c r="H8" i="66"/>
  <c r="D8" i="66"/>
  <c r="N8" i="66"/>
  <c r="J8" i="66"/>
  <c r="F8" i="66"/>
  <c r="E11" i="66"/>
  <c r="M11" i="66"/>
  <c r="K12" i="66"/>
  <c r="E15" i="66"/>
  <c r="M15" i="66"/>
  <c r="L16" i="66"/>
  <c r="H16" i="66"/>
  <c r="D16" i="66"/>
  <c r="N16" i="66"/>
  <c r="J16" i="66"/>
  <c r="F16" i="66"/>
  <c r="K16" i="66"/>
  <c r="E82" i="66" l="1"/>
  <c r="E80" i="66"/>
  <c r="C7" i="66"/>
  <c r="N7" i="66" l="1"/>
  <c r="N20" i="66" s="1"/>
  <c r="J7" i="66"/>
  <c r="J20" i="66" s="1"/>
  <c r="F7" i="66"/>
  <c r="F20" i="66" s="1"/>
  <c r="L7" i="66"/>
  <c r="L20" i="66" s="1"/>
  <c r="H7" i="66"/>
  <c r="H20" i="66" s="1"/>
  <c r="D7" i="66"/>
  <c r="C20" i="66"/>
  <c r="C22" i="66" s="1"/>
  <c r="C28" i="66" s="1"/>
  <c r="K7" i="66"/>
  <c r="K20" i="66" s="1"/>
  <c r="I7" i="66"/>
  <c r="I20" i="66" s="1"/>
  <c r="M7" i="66"/>
  <c r="M20" i="66" s="1"/>
  <c r="E7" i="66"/>
  <c r="E20" i="66" s="1"/>
  <c r="N28" i="66" l="1"/>
  <c r="L28" i="66"/>
  <c r="D28" i="66"/>
  <c r="K28" i="66"/>
  <c r="H28" i="66"/>
  <c r="E28" i="66"/>
  <c r="I28" i="66"/>
  <c r="M28" i="66"/>
  <c r="F28" i="66"/>
  <c r="J28" i="66"/>
  <c r="L22" i="66"/>
  <c r="L24" i="66"/>
  <c r="F22" i="66"/>
  <c r="F24" i="66"/>
  <c r="I24" i="66"/>
  <c r="I22" i="66"/>
  <c r="D20" i="66"/>
  <c r="J22" i="66"/>
  <c r="J24" i="66"/>
  <c r="M24" i="66"/>
  <c r="M22" i="66"/>
  <c r="K24" i="66"/>
  <c r="K22" i="66"/>
  <c r="E24" i="66"/>
  <c r="E22" i="66"/>
  <c r="H22" i="66"/>
  <c r="H24" i="66"/>
  <c r="N22" i="66"/>
  <c r="N24" i="66"/>
  <c r="D22" i="66" l="1"/>
  <c r="D24" i="66"/>
  <c r="B36" i="24" l="1"/>
  <c r="G28" i="66" l="1"/>
  <c r="N29" i="24"/>
  <c r="AE14" i="39"/>
  <c r="AE13" i="39"/>
  <c r="AE11" i="39"/>
  <c r="AE15" i="39" s="1"/>
  <c r="AE10" i="39"/>
  <c r="AE8" i="39"/>
  <c r="AE7" i="39"/>
  <c r="A17" i="44"/>
  <c r="AC7" i="39"/>
  <c r="AA7" i="39"/>
  <c r="C28" i="44" s="1"/>
  <c r="Y7" i="39"/>
  <c r="W7" i="39"/>
  <c r="U7" i="39"/>
  <c r="S7" i="39"/>
  <c r="P28" i="66" l="1"/>
  <c r="O28" i="66"/>
  <c r="G17" i="66"/>
  <c r="G16" i="66"/>
  <c r="G10" i="66"/>
  <c r="G18" i="66"/>
  <c r="G59" i="66"/>
  <c r="G11" i="66"/>
  <c r="G9" i="66"/>
  <c r="G8" i="66"/>
  <c r="G15" i="66"/>
  <c r="G12" i="66"/>
  <c r="G26" i="66"/>
  <c r="G13" i="66"/>
  <c r="G14" i="66"/>
  <c r="G7" i="66"/>
  <c r="D28" i="70"/>
  <c r="D31" i="24" s="1"/>
  <c r="D31" i="38" s="1"/>
  <c r="D24" i="70"/>
  <c r="D25" i="24" s="1"/>
  <c r="D25" i="38" s="1"/>
  <c r="D21" i="70"/>
  <c r="D22" i="24" s="1"/>
  <c r="D22" i="38" s="1"/>
  <c r="D16" i="70"/>
  <c r="D18" i="24" s="1"/>
  <c r="D18" i="38" s="1"/>
  <c r="K12" i="33"/>
  <c r="D12" i="70"/>
  <c r="D12" i="24" s="1"/>
  <c r="D12" i="38" s="1"/>
  <c r="D7" i="70"/>
  <c r="D26" i="70"/>
  <c r="D29" i="24" s="1"/>
  <c r="D29" i="38" s="1"/>
  <c r="P13" i="66" l="1"/>
  <c r="O13" i="66"/>
  <c r="P8" i="66"/>
  <c r="O8" i="66"/>
  <c r="P18" i="66"/>
  <c r="O18" i="66"/>
  <c r="P26" i="66"/>
  <c r="O26" i="66"/>
  <c r="P9" i="66"/>
  <c r="O9" i="66"/>
  <c r="P10" i="66"/>
  <c r="O10" i="66"/>
  <c r="P7" i="66"/>
  <c r="G20" i="66"/>
  <c r="O7" i="66"/>
  <c r="P12" i="66"/>
  <c r="O12" i="66"/>
  <c r="P11" i="66"/>
  <c r="O11" i="66"/>
  <c r="P16" i="66"/>
  <c r="O16" i="66"/>
  <c r="P14" i="66"/>
  <c r="O14" i="66"/>
  <c r="P15" i="66"/>
  <c r="O15" i="66"/>
  <c r="G61" i="66"/>
  <c r="G62" i="66"/>
  <c r="P17" i="66"/>
  <c r="O17" i="66"/>
  <c r="D9" i="70"/>
  <c r="D9" i="24" s="1"/>
  <c r="D9" i="38" s="1"/>
  <c r="D11" i="70"/>
  <c r="D11" i="24" s="1"/>
  <c r="D11" i="38" s="1"/>
  <c r="K13" i="33"/>
  <c r="K21" i="33"/>
  <c r="D17" i="44" s="1"/>
  <c r="D10" i="70"/>
  <c r="D10" i="24" s="1"/>
  <c r="D10" i="38" s="1"/>
  <c r="D14" i="70"/>
  <c r="D16" i="24" s="1"/>
  <c r="D16" i="38" s="1"/>
  <c r="K19" i="33"/>
  <c r="D23" i="70"/>
  <c r="D24" i="24" s="1"/>
  <c r="K9" i="33"/>
  <c r="D15" i="70"/>
  <c r="D17" i="24" s="1"/>
  <c r="D17" i="38" s="1"/>
  <c r="K6" i="33"/>
  <c r="K10" i="33"/>
  <c r="K16" i="33"/>
  <c r="K23" i="33"/>
  <c r="K8" i="33"/>
  <c r="D7" i="24"/>
  <c r="K7" i="33"/>
  <c r="K11" i="33"/>
  <c r="K18" i="33"/>
  <c r="BU33" i="70" l="1"/>
  <c r="BQ33" i="70"/>
  <c r="O20" i="66"/>
  <c r="G24" i="66"/>
  <c r="G22" i="66"/>
  <c r="P20" i="66"/>
  <c r="Q33" i="70"/>
  <c r="AO33" i="70"/>
  <c r="AX33" i="70"/>
  <c r="BN33" i="70"/>
  <c r="J33" i="70"/>
  <c r="AJ33" i="70"/>
  <c r="AV33" i="70"/>
  <c r="BA33" i="70"/>
  <c r="K25" i="33"/>
  <c r="G33" i="70"/>
  <c r="AW33" i="70"/>
  <c r="AF33" i="70"/>
  <c r="T33" i="70"/>
  <c r="X33" i="70"/>
  <c r="U33" i="70"/>
  <c r="AK33" i="70"/>
  <c r="H33" i="70"/>
  <c r="L21" i="33"/>
  <c r="BY26" i="70" s="1"/>
  <c r="K21" i="4"/>
  <c r="BB33" i="70"/>
  <c r="BE33" i="70"/>
  <c r="AB33" i="70"/>
  <c r="BF33" i="70"/>
  <c r="AN33" i="70"/>
  <c r="AG33" i="70"/>
  <c r="M33" i="70"/>
  <c r="AS33" i="70"/>
  <c r="P33" i="70"/>
  <c r="Y33" i="70"/>
  <c r="L33" i="70"/>
  <c r="AR33" i="70"/>
  <c r="I33" i="70"/>
  <c r="BJ33" i="70"/>
  <c r="BM33" i="70"/>
  <c r="AC33" i="70"/>
  <c r="BI33" i="70"/>
  <c r="D7" i="38"/>
  <c r="D24" i="38"/>
  <c r="O24" i="66" l="1"/>
  <c r="O22" i="66"/>
  <c r="P22" i="66"/>
  <c r="P24" i="66"/>
  <c r="D40" i="70"/>
  <c r="BK28" i="70" l="1"/>
  <c r="BK24" i="70"/>
  <c r="BK23" i="70"/>
  <c r="AC10" i="39" s="1"/>
  <c r="BK20" i="70"/>
  <c r="BK18" i="70"/>
  <c r="AC13" i="39" s="1"/>
  <c r="BK16" i="70"/>
  <c r="BK15" i="70"/>
  <c r="BK14" i="70"/>
  <c r="BK12" i="70"/>
  <c r="BK11" i="70"/>
  <c r="BK10" i="70"/>
  <c r="BK9" i="70"/>
  <c r="F25" i="33" l="1"/>
  <c r="G13" i="33" s="1"/>
  <c r="AC11" i="39"/>
  <c r="AC15" i="39" s="1"/>
  <c r="D25" i="33"/>
  <c r="E18" i="33" s="1"/>
  <c r="BK7" i="70"/>
  <c r="E7" i="33" l="1"/>
  <c r="G8" i="33"/>
  <c r="G16" i="33"/>
  <c r="G10" i="33"/>
  <c r="G18" i="33"/>
  <c r="H18" i="33" s="1"/>
  <c r="G11" i="33"/>
  <c r="E16" i="33"/>
  <c r="E23" i="33"/>
  <c r="E19" i="33"/>
  <c r="H19" i="33" s="1"/>
  <c r="E8" i="33"/>
  <c r="H8" i="33" s="1"/>
  <c r="H16" i="33"/>
  <c r="G6" i="33"/>
  <c r="G23" i="33"/>
  <c r="G7" i="33"/>
  <c r="H7" i="33" s="1"/>
  <c r="G19" i="33"/>
  <c r="E6" i="33"/>
  <c r="E13" i="33"/>
  <c r="H13" i="33" s="1"/>
  <c r="G12" i="33"/>
  <c r="G9" i="33"/>
  <c r="E12" i="33"/>
  <c r="E9" i="33"/>
  <c r="H9" i="33" s="1"/>
  <c r="E10" i="33"/>
  <c r="E11" i="33"/>
  <c r="BK21" i="70"/>
  <c r="BK19" i="70"/>
  <c r="AC14" i="39" s="1"/>
  <c r="H11" i="33" l="1"/>
  <c r="H12" i="33"/>
  <c r="H23" i="33"/>
  <c r="G25" i="33"/>
  <c r="H6" i="33"/>
  <c r="H25" i="33" s="1"/>
  <c r="E25" i="33"/>
  <c r="H10" i="33"/>
  <c r="Q14" i="39" l="1"/>
  <c r="Q13" i="39"/>
  <c r="N15" i="39"/>
  <c r="N14" i="39"/>
  <c r="N13" i="39"/>
  <c r="M14" i="39"/>
  <c r="M13" i="39"/>
  <c r="BG28" i="70" l="1"/>
  <c r="BG26" i="70"/>
  <c r="AA8" i="39" s="1"/>
  <c r="BG24" i="70"/>
  <c r="BG23" i="70"/>
  <c r="AA10" i="39" s="1"/>
  <c r="BG21" i="70"/>
  <c r="BG20" i="70"/>
  <c r="BG19" i="70"/>
  <c r="AA14" i="39" s="1"/>
  <c r="BG18" i="70"/>
  <c r="AA13" i="39" s="1"/>
  <c r="BG16" i="70"/>
  <c r="BG15" i="70"/>
  <c r="BG14" i="70"/>
  <c r="BG12" i="70"/>
  <c r="BG11" i="70"/>
  <c r="BG10" i="70"/>
  <c r="BG9" i="70"/>
  <c r="BG7" i="70"/>
  <c r="BC28" i="70"/>
  <c r="BC26" i="70"/>
  <c r="Y8" i="39" s="1"/>
  <c r="BC24" i="70"/>
  <c r="Y11" i="39" s="1"/>
  <c r="Y15" i="39" s="1"/>
  <c r="BC23" i="70"/>
  <c r="Y10" i="39" s="1"/>
  <c r="BC21" i="70"/>
  <c r="BC20" i="70"/>
  <c r="BC19" i="70"/>
  <c r="Y14" i="39" s="1"/>
  <c r="BC18" i="70"/>
  <c r="Y13" i="39" s="1"/>
  <c r="BC16" i="70"/>
  <c r="BC15" i="70"/>
  <c r="BC14" i="70"/>
  <c r="BC12" i="70"/>
  <c r="BC11" i="70"/>
  <c r="BC10" i="70"/>
  <c r="BC9" i="70"/>
  <c r="AY28" i="70"/>
  <c r="AY26" i="70"/>
  <c r="W8" i="39" s="1"/>
  <c r="AY24" i="70"/>
  <c r="W11" i="39" s="1"/>
  <c r="W15" i="39" s="1"/>
  <c r="AY23" i="70"/>
  <c r="W10" i="39" s="1"/>
  <c r="AY21" i="70"/>
  <c r="AY20" i="70"/>
  <c r="AY19" i="70"/>
  <c r="W14" i="39" s="1"/>
  <c r="AY18" i="70"/>
  <c r="W13" i="39" s="1"/>
  <c r="AY16" i="70"/>
  <c r="AY15" i="70"/>
  <c r="AY14" i="70"/>
  <c r="AY12" i="70"/>
  <c r="AY11" i="70"/>
  <c r="AY10" i="70"/>
  <c r="AY9" i="70"/>
  <c r="AY7" i="70"/>
  <c r="AT28" i="70"/>
  <c r="AT26" i="70"/>
  <c r="U8" i="39" s="1"/>
  <c r="AT24" i="70"/>
  <c r="U11" i="39" s="1"/>
  <c r="AT23" i="70"/>
  <c r="U10" i="39" s="1"/>
  <c r="AT21" i="70"/>
  <c r="AT20" i="70"/>
  <c r="AT19" i="70"/>
  <c r="U14" i="39" s="1"/>
  <c r="AT18" i="70"/>
  <c r="U13" i="39" s="1"/>
  <c r="AT16" i="70"/>
  <c r="AT15" i="70"/>
  <c r="AT14" i="70"/>
  <c r="AT12" i="70"/>
  <c r="AT11" i="70"/>
  <c r="AT10" i="70"/>
  <c r="AT9" i="70"/>
  <c r="AP28" i="70"/>
  <c r="AP26" i="70"/>
  <c r="S8" i="39" s="1"/>
  <c r="AP24" i="70"/>
  <c r="S11" i="39" s="1"/>
  <c r="AP23" i="70"/>
  <c r="S10" i="39" s="1"/>
  <c r="AP21" i="70"/>
  <c r="AP20" i="70"/>
  <c r="AP19" i="70"/>
  <c r="S14" i="39" s="1"/>
  <c r="AP18" i="70"/>
  <c r="S13" i="39" s="1"/>
  <c r="AP16" i="70"/>
  <c r="AP15" i="70"/>
  <c r="AP14" i="70"/>
  <c r="AP12" i="70"/>
  <c r="AP11" i="70"/>
  <c r="AP10" i="70"/>
  <c r="AP9" i="70"/>
  <c r="AL28" i="70"/>
  <c r="AL26" i="70"/>
  <c r="AL24" i="70"/>
  <c r="AL23" i="70"/>
  <c r="AL21" i="70"/>
  <c r="AL20" i="70"/>
  <c r="AL19" i="70"/>
  <c r="AL18" i="70"/>
  <c r="AL16" i="70"/>
  <c r="AL15" i="70"/>
  <c r="AL14" i="70"/>
  <c r="AL12" i="70"/>
  <c r="AL11" i="70"/>
  <c r="AL10" i="70"/>
  <c r="AL9" i="70"/>
  <c r="AH28" i="70"/>
  <c r="AH26" i="70"/>
  <c r="AH24" i="70"/>
  <c r="AH23" i="70"/>
  <c r="AH21" i="70"/>
  <c r="AH20" i="70"/>
  <c r="AH19" i="70"/>
  <c r="AH18" i="70"/>
  <c r="AH16" i="70"/>
  <c r="AH15" i="70"/>
  <c r="AH14" i="70"/>
  <c r="AH12" i="70"/>
  <c r="AH11" i="70"/>
  <c r="AH10" i="70"/>
  <c r="AH9" i="70"/>
  <c r="AD28" i="70"/>
  <c r="AD26" i="70"/>
  <c r="AD24" i="70"/>
  <c r="AD23" i="70"/>
  <c r="AD21" i="70"/>
  <c r="AD20" i="70"/>
  <c r="AD19" i="70"/>
  <c r="AD18" i="70"/>
  <c r="AD16" i="70"/>
  <c r="AD15" i="70"/>
  <c r="AD14" i="70"/>
  <c r="AD12" i="70"/>
  <c r="AD11" i="70"/>
  <c r="AD10" i="70"/>
  <c r="AD9" i="70"/>
  <c r="Z28" i="70"/>
  <c r="Z26" i="70"/>
  <c r="Z24" i="70"/>
  <c r="Z23" i="70"/>
  <c r="Z21" i="70"/>
  <c r="Z20" i="70"/>
  <c r="Z19" i="70"/>
  <c r="Z18" i="70"/>
  <c r="Z16" i="70"/>
  <c r="Z15" i="70"/>
  <c r="Z14" i="70"/>
  <c r="Z12" i="70"/>
  <c r="Z11" i="70"/>
  <c r="Z10" i="70"/>
  <c r="Z9" i="70"/>
  <c r="V28" i="70"/>
  <c r="V26" i="70"/>
  <c r="V24" i="70"/>
  <c r="V23" i="70"/>
  <c r="V21" i="70"/>
  <c r="V20" i="70"/>
  <c r="V19" i="70"/>
  <c r="V18" i="70"/>
  <c r="V16" i="70"/>
  <c r="V15" i="70"/>
  <c r="V14" i="70"/>
  <c r="V12" i="70"/>
  <c r="V11" i="70"/>
  <c r="V10" i="70"/>
  <c r="V9" i="70"/>
  <c r="R21" i="70"/>
  <c r="R20" i="70"/>
  <c r="R19" i="70"/>
  <c r="R18" i="70"/>
  <c r="R28" i="70"/>
  <c r="R26" i="70"/>
  <c r="R24" i="70"/>
  <c r="R23" i="70"/>
  <c r="R16" i="70"/>
  <c r="R15" i="70"/>
  <c r="R14" i="70"/>
  <c r="R12" i="70"/>
  <c r="R11" i="70"/>
  <c r="R10" i="70"/>
  <c r="R9" i="70"/>
  <c r="R7" i="70"/>
  <c r="N28" i="70"/>
  <c r="N24" i="70"/>
  <c r="N16" i="70"/>
  <c r="N14" i="70"/>
  <c r="N11" i="70"/>
  <c r="N9" i="70"/>
  <c r="J28" i="70"/>
  <c r="J26" i="70"/>
  <c r="J24" i="70"/>
  <c r="J23" i="70"/>
  <c r="J16" i="70"/>
  <c r="J15" i="70"/>
  <c r="J14" i="70"/>
  <c r="J12" i="70"/>
  <c r="J11" i="70"/>
  <c r="J10" i="70"/>
  <c r="J9" i="70"/>
  <c r="J7" i="70"/>
  <c r="N26" i="70"/>
  <c r="N23" i="70"/>
  <c r="N15" i="70"/>
  <c r="N12" i="70"/>
  <c r="N10" i="70"/>
  <c r="Z7" i="70"/>
  <c r="N7" i="70"/>
  <c r="E4" i="70"/>
  <c r="D4" i="70"/>
  <c r="AA11" i="39" l="1"/>
  <c r="AA15" i="39" s="1"/>
  <c r="BC7" i="70"/>
  <c r="AT7" i="70"/>
  <c r="AP7" i="70"/>
  <c r="AL7" i="70"/>
  <c r="AH7" i="70"/>
  <c r="AD7" i="70"/>
  <c r="V7" i="70"/>
  <c r="C24" i="44" l="1"/>
  <c r="C26" i="44" s="1"/>
  <c r="C29" i="44" s="1"/>
  <c r="C30" i="44" l="1"/>
  <c r="BW26" i="70" l="1"/>
  <c r="BV33" i="70"/>
  <c r="E17" i="44"/>
  <c r="C17" i="44" s="1"/>
  <c r="BK26" i="70"/>
  <c r="BZ26" i="70"/>
  <c r="BW33" i="70" l="1"/>
  <c r="BR33" i="70"/>
  <c r="CA26" i="70"/>
  <c r="G29" i="38" s="1"/>
  <c r="AC8" i="39"/>
  <c r="BS33" i="70" l="1"/>
  <c r="F29" i="24"/>
  <c r="AK8" i="39"/>
  <c r="AK7" i="39"/>
  <c r="K23" i="4" l="1"/>
  <c r="D13" i="44"/>
  <c r="K18" i="4"/>
  <c r="K6" i="4" l="1"/>
  <c r="K8" i="4"/>
  <c r="K13" i="4"/>
  <c r="K10" i="4"/>
  <c r="K9" i="4"/>
  <c r="K11" i="4"/>
  <c r="K12" i="4"/>
  <c r="K19" i="4"/>
  <c r="D14" i="44"/>
  <c r="K16" i="4"/>
  <c r="D9" i="44"/>
  <c r="K7" i="4" l="1"/>
  <c r="K25" i="4" s="1"/>
  <c r="K3" i="33"/>
  <c r="Q15" i="39"/>
  <c r="M15" i="39"/>
  <c r="D25" i="4"/>
  <c r="D29" i="72" s="1"/>
  <c r="D30" i="72" s="1"/>
  <c r="E8" i="4" l="1"/>
  <c r="E10" i="4"/>
  <c r="E12" i="4"/>
  <c r="E16" i="4"/>
  <c r="E19" i="4"/>
  <c r="E7" i="4"/>
  <c r="E9" i="4"/>
  <c r="E11" i="4"/>
  <c r="E13" i="4"/>
  <c r="E18" i="4"/>
  <c r="E23" i="4"/>
  <c r="E6" i="4"/>
  <c r="A9" i="44"/>
  <c r="B37" i="70" l="1"/>
  <c r="S15" i="39" l="1"/>
  <c r="A10" i="44"/>
  <c r="A11" i="44" s="1"/>
  <c r="A12" i="44" s="1"/>
  <c r="A13" i="44" s="1"/>
  <c r="A14" i="44" s="1"/>
  <c r="A15" i="44" s="1"/>
  <c r="A16" i="44" s="1"/>
  <c r="A18" i="44" s="1"/>
  <c r="A19" i="44" s="1"/>
  <c r="A21" i="44" s="1"/>
  <c r="A22" i="44" s="1"/>
  <c r="A23" i="44" s="1"/>
  <c r="A24" i="44" s="1"/>
  <c r="A25" i="44" s="1"/>
  <c r="A26" i="44" s="1"/>
  <c r="A27" i="44" s="1"/>
  <c r="A28" i="44" s="1"/>
  <c r="A29" i="44" s="1"/>
  <c r="A30" i="44" s="1"/>
  <c r="E4" i="24"/>
  <c r="D4" i="24"/>
  <c r="D15" i="44" l="1"/>
  <c r="O15" i="39"/>
  <c r="O13" i="39"/>
  <c r="O14" i="39" l="1"/>
  <c r="E25" i="4"/>
  <c r="D19" i="44"/>
  <c r="D27" i="38" l="1"/>
  <c r="F27" i="38" s="1"/>
  <c r="D20" i="38"/>
  <c r="F20" i="38" s="1"/>
  <c r="D14" i="38"/>
  <c r="D33" i="38" l="1"/>
  <c r="F14" i="38"/>
  <c r="D27" i="24"/>
  <c r="D14" i="24"/>
  <c r="D20" i="24"/>
  <c r="F33" i="38" l="1"/>
  <c r="D33" i="24"/>
  <c r="D30" i="70"/>
  <c r="BU30" i="70" l="1"/>
  <c r="BV30" i="70"/>
  <c r="BW30" i="70"/>
  <c r="BQ30" i="70"/>
  <c r="BR30" i="70"/>
  <c r="BS30" i="70"/>
  <c r="D41" i="70"/>
  <c r="BM30" i="70"/>
  <c r="BN30" i="70"/>
  <c r="BO33" i="70"/>
  <c r="BO30" i="70" s="1"/>
  <c r="BI30" i="70"/>
  <c r="BK33" i="70"/>
  <c r="BJ30" i="70"/>
  <c r="BG33" i="70"/>
  <c r="H30" i="70"/>
  <c r="Y30" i="70"/>
  <c r="L30" i="70"/>
  <c r="N33" i="70"/>
  <c r="U30" i="70"/>
  <c r="AC30" i="70"/>
  <c r="AK30" i="70"/>
  <c r="AS30" i="70"/>
  <c r="BB30" i="70"/>
  <c r="G30" i="70"/>
  <c r="M30" i="70"/>
  <c r="T30" i="70"/>
  <c r="V33" i="70"/>
  <c r="AD33" i="70"/>
  <c r="AB30" i="70"/>
  <c r="AL33" i="70"/>
  <c r="AJ30" i="70"/>
  <c r="AT33" i="70"/>
  <c r="AR30" i="70"/>
  <c r="AX30" i="70"/>
  <c r="BE30" i="70"/>
  <c r="P30" i="70"/>
  <c r="R33" i="70"/>
  <c r="AG30" i="70"/>
  <c r="AO30" i="70"/>
  <c r="AW30" i="70"/>
  <c r="BF30" i="70"/>
  <c r="I30" i="70"/>
  <c r="Q30" i="70"/>
  <c r="X30" i="70"/>
  <c r="Z33" i="70"/>
  <c r="AF30" i="70"/>
  <c r="AH33" i="70"/>
  <c r="AN30" i="70"/>
  <c r="AP33" i="70"/>
  <c r="AV30" i="70"/>
  <c r="AY33" i="70"/>
  <c r="BA30" i="70"/>
  <c r="BC33" i="70"/>
  <c r="BK30" i="70" l="1"/>
  <c r="AY30" i="70"/>
  <c r="BG30" i="70"/>
  <c r="AL30" i="70"/>
  <c r="V30" i="70"/>
  <c r="N30" i="70"/>
  <c r="BC30" i="70"/>
  <c r="AP30" i="70"/>
  <c r="Z30" i="70"/>
  <c r="R30" i="70"/>
  <c r="AT30" i="70"/>
  <c r="AD30" i="70"/>
  <c r="J30" i="70"/>
  <c r="AH30" i="70"/>
  <c r="U15" i="39"/>
  <c r="F25" i="4" l="1"/>
  <c r="I29" i="72" s="1"/>
  <c r="I30" i="72" s="1"/>
  <c r="G18" i="4" l="1"/>
  <c r="H18" i="4" s="1"/>
  <c r="G13" i="4"/>
  <c r="H13" i="4" s="1"/>
  <c r="G7" i="4"/>
  <c r="H7" i="4" s="1"/>
  <c r="G9" i="4"/>
  <c r="H9" i="4" s="1"/>
  <c r="G11" i="4"/>
  <c r="H11" i="4" s="1"/>
  <c r="G16" i="4"/>
  <c r="H16" i="4" s="1"/>
  <c r="G23" i="4"/>
  <c r="H23" i="4" s="1"/>
  <c r="G8" i="4"/>
  <c r="H8" i="4" s="1"/>
  <c r="G10" i="4"/>
  <c r="G12" i="4"/>
  <c r="H12" i="4" s="1"/>
  <c r="G19" i="4"/>
  <c r="H19" i="4" s="1"/>
  <c r="G6" i="4"/>
  <c r="H10" i="4"/>
  <c r="M31" i="24" l="1"/>
  <c r="L23" i="4"/>
  <c r="BZ28" i="70" s="1"/>
  <c r="M9" i="24"/>
  <c r="L7" i="4"/>
  <c r="BZ9" i="70" s="1"/>
  <c r="M12" i="24"/>
  <c r="L10" i="4"/>
  <c r="BZ12" i="70" s="1"/>
  <c r="M17" i="24"/>
  <c r="L12" i="4"/>
  <c r="BZ15" i="70" s="1"/>
  <c r="M18" i="24"/>
  <c r="L13" i="4"/>
  <c r="BZ16" i="70" s="1"/>
  <c r="M16" i="24"/>
  <c r="L11" i="4"/>
  <c r="BZ14" i="70" s="1"/>
  <c r="M25" i="24"/>
  <c r="L19" i="4"/>
  <c r="BZ24" i="70" s="1"/>
  <c r="BZ20" i="70" s="1"/>
  <c r="M22" i="24"/>
  <c r="L16" i="4"/>
  <c r="BZ18" i="70" s="1"/>
  <c r="BZ19" i="70" s="1"/>
  <c r="BZ21" i="70" s="1"/>
  <c r="M24" i="24"/>
  <c r="L18" i="4"/>
  <c r="BZ23" i="70" s="1"/>
  <c r="M10" i="24"/>
  <c r="L8" i="4"/>
  <c r="BZ10" i="70" s="1"/>
  <c r="M11" i="24"/>
  <c r="L9" i="4"/>
  <c r="BZ11" i="70" s="1"/>
  <c r="G25" i="4"/>
  <c r="H6" i="4"/>
  <c r="J25" i="4" l="1"/>
  <c r="H25" i="4"/>
  <c r="L6" i="4" l="1"/>
  <c r="BZ7" i="70" s="1"/>
  <c r="BZ33" i="70" s="1"/>
  <c r="BZ30" i="70" s="1"/>
  <c r="M7" i="24"/>
  <c r="J9" i="33" l="1"/>
  <c r="L9" i="33" s="1"/>
  <c r="BY11" i="70" s="1"/>
  <c r="CA11" i="70" s="1"/>
  <c r="J13" i="33"/>
  <c r="L13" i="33" s="1"/>
  <c r="BY16" i="70" s="1"/>
  <c r="CA16" i="70" s="1"/>
  <c r="J23" i="33"/>
  <c r="L23" i="33" s="1"/>
  <c r="BY28" i="70" s="1"/>
  <c r="CA28" i="70" s="1"/>
  <c r="J8" i="33"/>
  <c r="L8" i="33" s="1"/>
  <c r="BY10" i="70" s="1"/>
  <c r="CA10" i="70" s="1"/>
  <c r="J12" i="33"/>
  <c r="L12" i="33" s="1"/>
  <c r="BY15" i="70" s="1"/>
  <c r="CA15" i="70" s="1"/>
  <c r="J7" i="33"/>
  <c r="L7" i="33" s="1"/>
  <c r="BY9" i="70" s="1"/>
  <c r="CA9" i="70" s="1"/>
  <c r="J19" i="33"/>
  <c r="L19" i="33" s="1"/>
  <c r="BY24" i="70" s="1"/>
  <c r="AI15" i="39" s="1"/>
  <c r="J11" i="33"/>
  <c r="L11" i="33" s="1"/>
  <c r="BY14" i="70" s="1"/>
  <c r="CA14" i="70" s="1"/>
  <c r="J18" i="33"/>
  <c r="L18" i="33" s="1"/>
  <c r="BY23" i="70" s="1"/>
  <c r="J6" i="33"/>
  <c r="J10" i="33"/>
  <c r="L10" i="33" s="1"/>
  <c r="BY12" i="70" s="1"/>
  <c r="CA12" i="70" s="1"/>
  <c r="J16" i="33"/>
  <c r="L16" i="33" s="1"/>
  <c r="BY18" i="70" s="1"/>
  <c r="CA23" i="70" l="1"/>
  <c r="AK10" i="39" s="1"/>
  <c r="L6" i="33"/>
  <c r="BY7" i="70" s="1"/>
  <c r="CA7" i="70" s="1"/>
  <c r="H56" i="66" s="1"/>
  <c r="J25" i="33"/>
  <c r="L25" i="33" s="1"/>
  <c r="BY19" i="70"/>
  <c r="CA18" i="70"/>
  <c r="AK13" i="39" s="1"/>
  <c r="G16" i="38"/>
  <c r="F16" i="24"/>
  <c r="G9" i="38"/>
  <c r="F9" i="24"/>
  <c r="G10" i="38"/>
  <c r="F10" i="24"/>
  <c r="F18" i="24"/>
  <c r="G18" i="38"/>
  <c r="F12" i="24"/>
  <c r="G12" i="38"/>
  <c r="BY20" i="70"/>
  <c r="CA20" i="70" s="1"/>
  <c r="CA24" i="70"/>
  <c r="AK11" i="39" s="1"/>
  <c r="AK15" i="39" s="1"/>
  <c r="G17" i="38"/>
  <c r="F17" i="24"/>
  <c r="F31" i="24"/>
  <c r="G31" i="38"/>
  <c r="G11" i="38"/>
  <c r="F11" i="24"/>
  <c r="N12" i="24"/>
  <c r="L12" i="24" s="1"/>
  <c r="N24" i="24"/>
  <c r="L24" i="24" s="1"/>
  <c r="N25" i="24"/>
  <c r="L25" i="24" s="1"/>
  <c r="N17" i="24"/>
  <c r="L17" i="24" s="1"/>
  <c r="N31" i="24"/>
  <c r="L31" i="24" s="1"/>
  <c r="N11" i="24"/>
  <c r="L11" i="24" s="1"/>
  <c r="N22" i="24"/>
  <c r="L22" i="24" s="1"/>
  <c r="N7" i="24"/>
  <c r="N16" i="24"/>
  <c r="L16" i="24" s="1"/>
  <c r="N9" i="24"/>
  <c r="L9" i="24" s="1"/>
  <c r="N10" i="24"/>
  <c r="L10" i="24" s="1"/>
  <c r="N18" i="24"/>
  <c r="L18" i="24" s="1"/>
  <c r="F24" i="24" l="1"/>
  <c r="G24" i="38"/>
  <c r="F14" i="24"/>
  <c r="F20" i="24"/>
  <c r="E9" i="44"/>
  <c r="C9" i="44" s="1"/>
  <c r="G22" i="38"/>
  <c r="F22" i="24"/>
  <c r="G25" i="38"/>
  <c r="F25" i="24"/>
  <c r="G14" i="38"/>
  <c r="G20" i="38"/>
  <c r="G7" i="38"/>
  <c r="Q28" i="66" s="1"/>
  <c r="R28" i="66" s="1"/>
  <c r="F7" i="24"/>
  <c r="BY21" i="70"/>
  <c r="BY33" i="70" s="1"/>
  <c r="CA19" i="70"/>
  <c r="AK14" i="39" s="1"/>
  <c r="L7" i="24"/>
  <c r="N33" i="24"/>
  <c r="S28" i="66" l="1"/>
  <c r="T28" i="66"/>
  <c r="Q26" i="66"/>
  <c r="R26" i="66" s="1"/>
  <c r="Q17" i="66"/>
  <c r="R17" i="66" s="1"/>
  <c r="Q15" i="66"/>
  <c r="R15" i="66" s="1"/>
  <c r="Q13" i="66"/>
  <c r="R13" i="66" s="1"/>
  <c r="Q11" i="66"/>
  <c r="R11" i="66" s="1"/>
  <c r="Q9" i="66"/>
  <c r="R9" i="66" s="1"/>
  <c r="Q7" i="66"/>
  <c r="Q18" i="66"/>
  <c r="R18" i="66" s="1"/>
  <c r="Q16" i="66"/>
  <c r="R16" i="66" s="1"/>
  <c r="Q14" i="66"/>
  <c r="R14" i="66" s="1"/>
  <c r="Q12" i="66"/>
  <c r="R12" i="66" s="1"/>
  <c r="Q10" i="66"/>
  <c r="R10" i="66" s="1"/>
  <c r="Q8" i="66"/>
  <c r="R8" i="66" s="1"/>
  <c r="H59" i="66"/>
  <c r="F27" i="24"/>
  <c r="F33" i="24" s="1"/>
  <c r="G27" i="38"/>
  <c r="G33" i="38" s="1"/>
  <c r="BY30" i="70"/>
  <c r="CA21" i="70"/>
  <c r="E13" i="44"/>
  <c r="C13" i="44" s="1"/>
  <c r="T10" i="66" l="1"/>
  <c r="S10" i="66"/>
  <c r="T13" i="66"/>
  <c r="S13" i="66"/>
  <c r="Q20" i="66"/>
  <c r="R7" i="66"/>
  <c r="T15" i="66"/>
  <c r="S15" i="66"/>
  <c r="H61" i="66"/>
  <c r="H62" i="66"/>
  <c r="T14" i="66"/>
  <c r="S14" i="66"/>
  <c r="T9" i="66"/>
  <c r="S9" i="66"/>
  <c r="T17" i="66"/>
  <c r="S17" i="66"/>
  <c r="T18" i="66"/>
  <c r="S18" i="66"/>
  <c r="T12" i="66"/>
  <c r="S12" i="66"/>
  <c r="T8" i="66"/>
  <c r="S8" i="66"/>
  <c r="T16" i="66"/>
  <c r="S16" i="66"/>
  <c r="T11" i="66"/>
  <c r="S11" i="66"/>
  <c r="T26" i="66"/>
  <c r="S26" i="66"/>
  <c r="CA33" i="70"/>
  <c r="CA30" i="70" s="1"/>
  <c r="T7" i="66" l="1"/>
  <c r="R20" i="66"/>
  <c r="S7" i="66"/>
  <c r="S20" i="66" s="1"/>
  <c r="Q24" i="66"/>
  <c r="Q22" i="66"/>
  <c r="E14" i="44"/>
  <c r="C14" i="44" s="1"/>
  <c r="S24" i="66" l="1"/>
  <c r="S22" i="66"/>
  <c r="R24" i="66"/>
  <c r="R22" i="66"/>
  <c r="T22" i="66" s="1"/>
  <c r="T20" i="66"/>
  <c r="E12" i="44"/>
  <c r="C12" i="44" s="1"/>
  <c r="C15" i="44" l="1"/>
  <c r="E15" i="44" s="1"/>
  <c r="H39" i="24" l="1"/>
  <c r="H40" i="24" s="1"/>
  <c r="C19" i="44"/>
  <c r="E19" i="44" s="1"/>
  <c r="I21" i="4"/>
  <c r="M29" i="24" s="1"/>
  <c r="L29" i="24" l="1"/>
  <c r="M33" i="24"/>
  <c r="I25" i="4"/>
  <c r="L21" i="4"/>
  <c r="L33" i="24" l="1"/>
  <c r="J29" i="4"/>
  <c r="L25" i="4"/>
  <c r="E15" i="70" l="1"/>
  <c r="E17" i="24" s="1"/>
  <c r="E16" i="70"/>
  <c r="E18" i="24" s="1"/>
  <c r="E12" i="70"/>
  <c r="E12" i="24" s="1"/>
  <c r="E28" i="70"/>
  <c r="E31" i="24" s="1"/>
  <c r="G18" i="24" l="1"/>
  <c r="H18" i="24" s="1"/>
  <c r="K18" i="24" s="1"/>
  <c r="E18" i="38"/>
  <c r="G17" i="24"/>
  <c r="H17" i="24" s="1"/>
  <c r="K17" i="24" s="1"/>
  <c r="E17" i="38"/>
  <c r="E31" i="38"/>
  <c r="G31" i="24"/>
  <c r="H31" i="24" s="1"/>
  <c r="G12" i="24"/>
  <c r="H12" i="24" s="1"/>
  <c r="K12" i="24" s="1"/>
  <c r="E12" i="38"/>
  <c r="E11" i="70"/>
  <c r="E11" i="24" s="1"/>
  <c r="I31" i="24" l="1"/>
  <c r="K11" i="76"/>
  <c r="I12" i="24"/>
  <c r="E10" i="70"/>
  <c r="E10" i="24" s="1"/>
  <c r="M10" i="50"/>
  <c r="E7" i="70"/>
  <c r="K31" i="24"/>
  <c r="G11" i="24"/>
  <c r="H11" i="24" s="1"/>
  <c r="K11" i="24" s="1"/>
  <c r="E11" i="38"/>
  <c r="H12" i="38"/>
  <c r="I12" i="38"/>
  <c r="H31" i="38"/>
  <c r="I31" i="38"/>
  <c r="E14" i="70"/>
  <c r="E16" i="24" s="1"/>
  <c r="M25" i="50"/>
  <c r="I18" i="24"/>
  <c r="E9" i="70"/>
  <c r="E9" i="24" s="1"/>
  <c r="M19" i="50"/>
  <c r="I17" i="24"/>
  <c r="I18" i="38"/>
  <c r="H18" i="38"/>
  <c r="H17" i="38"/>
  <c r="I17" i="38"/>
  <c r="L11" i="76" l="1"/>
  <c r="L10" i="76" s="1"/>
  <c r="H163" i="76" s="1"/>
  <c r="K163" i="76" s="1"/>
  <c r="H117" i="76"/>
  <c r="K117" i="76" s="1"/>
  <c r="H85" i="76"/>
  <c r="K85" i="76" s="1"/>
  <c r="H122" i="76"/>
  <c r="K122" i="76" s="1"/>
  <c r="H114" i="76"/>
  <c r="K114" i="76" s="1"/>
  <c r="H171" i="76"/>
  <c r="K171" i="76" s="1"/>
  <c r="H158" i="76"/>
  <c r="K158" i="76" s="1"/>
  <c r="H38" i="76"/>
  <c r="K38" i="76" s="1"/>
  <c r="H50" i="76"/>
  <c r="K50" i="76" s="1"/>
  <c r="H36" i="76"/>
  <c r="K36" i="76" s="1"/>
  <c r="H112" i="76"/>
  <c r="K112" i="76" s="1"/>
  <c r="H170" i="76"/>
  <c r="K170" i="76" s="1"/>
  <c r="H106" i="76"/>
  <c r="K106" i="76" s="1"/>
  <c r="H104" i="76"/>
  <c r="K104" i="76" s="1"/>
  <c r="H25" i="76"/>
  <c r="K25" i="76" s="1"/>
  <c r="H90" i="76"/>
  <c r="K90" i="76" s="1"/>
  <c r="H86" i="76"/>
  <c r="K86" i="76" s="1"/>
  <c r="H144" i="76"/>
  <c r="K144" i="76" s="1"/>
  <c r="H126" i="76"/>
  <c r="K126" i="76" s="1"/>
  <c r="H143" i="76"/>
  <c r="K143" i="76" s="1"/>
  <c r="H54" i="76"/>
  <c r="K54" i="76" s="1"/>
  <c r="H51" i="76"/>
  <c r="K51" i="76" s="1"/>
  <c r="H74" i="76"/>
  <c r="K74" i="76" s="1"/>
  <c r="H135" i="76"/>
  <c r="K135" i="76" s="1"/>
  <c r="H159" i="76"/>
  <c r="K159" i="76" s="1"/>
  <c r="H113" i="76"/>
  <c r="K113" i="76" s="1"/>
  <c r="H73" i="76"/>
  <c r="K73" i="76" s="1"/>
  <c r="H102" i="76"/>
  <c r="K102" i="76" s="1"/>
  <c r="H75" i="76"/>
  <c r="K75" i="76" s="1"/>
  <c r="H108" i="76"/>
  <c r="K108" i="76" s="1"/>
  <c r="H128" i="76"/>
  <c r="K128" i="76" s="1"/>
  <c r="H124" i="76"/>
  <c r="K124" i="76" s="1"/>
  <c r="H37" i="76"/>
  <c r="K37" i="76" s="1"/>
  <c r="H82" i="76"/>
  <c r="K82" i="76" s="1"/>
  <c r="H41" i="76"/>
  <c r="K41" i="76" s="1"/>
  <c r="H58" i="76"/>
  <c r="K58" i="76" s="1"/>
  <c r="H121" i="76"/>
  <c r="K121" i="76" s="1"/>
  <c r="H153" i="76"/>
  <c r="K153" i="76" s="1"/>
  <c r="H92" i="76"/>
  <c r="K92" i="76" s="1"/>
  <c r="H70" i="76"/>
  <c r="K70" i="76" s="1"/>
  <c r="H53" i="76"/>
  <c r="K53" i="76" s="1"/>
  <c r="H97" i="76"/>
  <c r="K97" i="76" s="1"/>
  <c r="H68" i="76"/>
  <c r="K68" i="76" s="1"/>
  <c r="H105" i="76"/>
  <c r="K105" i="76" s="1"/>
  <c r="H138" i="76"/>
  <c r="K138" i="76" s="1"/>
  <c r="H109" i="76"/>
  <c r="K109" i="76" s="1"/>
  <c r="H63" i="76"/>
  <c r="K63" i="76" s="1"/>
  <c r="H162" i="76"/>
  <c r="K162" i="76" s="1"/>
  <c r="H56" i="76"/>
  <c r="K56" i="76" s="1"/>
  <c r="H101" i="76"/>
  <c r="K101" i="76" s="1"/>
  <c r="H127" i="76"/>
  <c r="K127" i="76" s="1"/>
  <c r="H66" i="76"/>
  <c r="K66" i="76" s="1"/>
  <c r="H39" i="76"/>
  <c r="K39" i="76" s="1"/>
  <c r="H146" i="76"/>
  <c r="K146" i="76" s="1"/>
  <c r="H149" i="76"/>
  <c r="K149" i="76" s="1"/>
  <c r="H140" i="76"/>
  <c r="K140" i="76" s="1"/>
  <c r="H157" i="76"/>
  <c r="K157" i="76" s="1"/>
  <c r="H165" i="76"/>
  <c r="K165" i="76" s="1"/>
  <c r="H161" i="76"/>
  <c r="K161" i="76" s="1"/>
  <c r="H87" i="76"/>
  <c r="K87" i="76" s="1"/>
  <c r="H77" i="76"/>
  <c r="K77" i="76" s="1"/>
  <c r="H59" i="76"/>
  <c r="K59" i="76" s="1"/>
  <c r="H76" i="76"/>
  <c r="K76" i="76" s="1"/>
  <c r="H72" i="76"/>
  <c r="K72" i="76" s="1"/>
  <c r="H33" i="76"/>
  <c r="K33" i="76" s="1"/>
  <c r="H55" i="76"/>
  <c r="K55" i="76" s="1"/>
  <c r="H79" i="76"/>
  <c r="K79" i="76" s="1"/>
  <c r="H45" i="76"/>
  <c r="K45" i="76" s="1"/>
  <c r="H150" i="76"/>
  <c r="K150" i="76" s="1"/>
  <c r="H47" i="76"/>
  <c r="K47" i="76" s="1"/>
  <c r="H94" i="76"/>
  <c r="K94" i="76" s="1"/>
  <c r="H27" i="76"/>
  <c r="K27" i="76" s="1"/>
  <c r="H123" i="76"/>
  <c r="K123" i="76" s="1"/>
  <c r="H116" i="76"/>
  <c r="K116" i="76" s="1"/>
  <c r="H83" i="76"/>
  <c r="K83" i="76" s="1"/>
  <c r="H107" i="76"/>
  <c r="K107" i="76" s="1"/>
  <c r="H142" i="76"/>
  <c r="K142" i="76" s="1"/>
  <c r="H91" i="76"/>
  <c r="K91" i="76" s="1"/>
  <c r="H81" i="76"/>
  <c r="K81" i="76" s="1"/>
  <c r="H132" i="76"/>
  <c r="K132" i="76" s="1"/>
  <c r="K20" i="76" s="1"/>
  <c r="H115" i="76"/>
  <c r="K115" i="76" s="1"/>
  <c r="H40" i="76"/>
  <c r="K40" i="76" s="1"/>
  <c r="H95" i="76"/>
  <c r="K95" i="76" s="1"/>
  <c r="H64" i="76"/>
  <c r="K64" i="76" s="1"/>
  <c r="H62" i="76"/>
  <c r="K62" i="76" s="1"/>
  <c r="H103" i="76"/>
  <c r="K103" i="76" s="1"/>
  <c r="H164" i="76"/>
  <c r="K164" i="76" s="1"/>
  <c r="H148" i="76"/>
  <c r="K148" i="76" s="1"/>
  <c r="H48" i="76"/>
  <c r="K48" i="76" s="1"/>
  <c r="H44" i="76"/>
  <c r="K44" i="76" s="1"/>
  <c r="H65" i="76"/>
  <c r="K65" i="76" s="1"/>
  <c r="H125" i="76"/>
  <c r="K125" i="76" s="1"/>
  <c r="H67" i="76"/>
  <c r="K67" i="76" s="1"/>
  <c r="H160" i="76"/>
  <c r="K160" i="76" s="1"/>
  <c r="H96" i="76"/>
  <c r="K96" i="76" s="1"/>
  <c r="H80" i="76"/>
  <c r="K80" i="76" s="1"/>
  <c r="H168" i="76"/>
  <c r="K168" i="76" s="1"/>
  <c r="H129" i="76"/>
  <c r="K129" i="76" s="1"/>
  <c r="H169" i="76"/>
  <c r="K169" i="76" s="1"/>
  <c r="H28" i="76"/>
  <c r="K28" i="76" s="1"/>
  <c r="H137" i="76"/>
  <c r="K137" i="76" s="1"/>
  <c r="H69" i="76"/>
  <c r="K69" i="76" s="1"/>
  <c r="H29" i="76"/>
  <c r="K29" i="76" s="1"/>
  <c r="H145" i="76"/>
  <c r="K145" i="76" s="1"/>
  <c r="H136" i="76"/>
  <c r="K136" i="76" s="1"/>
  <c r="H167" i="76"/>
  <c r="K167" i="76" s="1"/>
  <c r="H151" i="76"/>
  <c r="K151" i="76" s="1"/>
  <c r="H34" i="76"/>
  <c r="K34" i="76" s="1"/>
  <c r="H57" i="76"/>
  <c r="K57" i="76" s="1"/>
  <c r="H154" i="76"/>
  <c r="K154" i="76" s="1"/>
  <c r="H30" i="76"/>
  <c r="K30" i="76" s="1"/>
  <c r="H166" i="76"/>
  <c r="K166" i="76" s="1"/>
  <c r="H139" i="76"/>
  <c r="K139" i="76" s="1"/>
  <c r="H84" i="76"/>
  <c r="K84" i="76" s="1"/>
  <c r="J12" i="38"/>
  <c r="K12" i="38" s="1"/>
  <c r="I11" i="24"/>
  <c r="E10" i="38"/>
  <c r="G10" i="24"/>
  <c r="H10" i="24" s="1"/>
  <c r="K10" i="24" s="1"/>
  <c r="I11" i="38"/>
  <c r="H11" i="38"/>
  <c r="E7" i="24"/>
  <c r="G16" i="24"/>
  <c r="E16" i="38"/>
  <c r="E20" i="24"/>
  <c r="J17" i="38"/>
  <c r="K17" i="38" s="1"/>
  <c r="J18" i="38"/>
  <c r="K18" i="38" s="1"/>
  <c r="G9" i="24"/>
  <c r="E9" i="38"/>
  <c r="E14" i="24"/>
  <c r="J31" i="38"/>
  <c r="K31" i="38" s="1"/>
  <c r="H35" i="76" l="1"/>
  <c r="K35" i="76" s="1"/>
  <c r="H49" i="76"/>
  <c r="K49" i="76" s="1"/>
  <c r="H119" i="76"/>
  <c r="K119" i="76" s="1"/>
  <c r="K19" i="76" s="1"/>
  <c r="H98" i="76"/>
  <c r="K98" i="76" s="1"/>
  <c r="K10" i="76" s="1"/>
  <c r="K12" i="76" s="1"/>
  <c r="H46" i="76"/>
  <c r="K46" i="76" s="1"/>
  <c r="H93" i="76"/>
  <c r="K93" i="76" s="1"/>
  <c r="K16" i="76"/>
  <c r="K17" i="76"/>
  <c r="K15" i="76"/>
  <c r="K14" i="76"/>
  <c r="K21" i="76"/>
  <c r="J11" i="38"/>
  <c r="K11" i="38" s="1"/>
  <c r="I10" i="24"/>
  <c r="H16" i="24"/>
  <c r="G20" i="24"/>
  <c r="G14" i="24"/>
  <c r="H9" i="24"/>
  <c r="E7" i="38"/>
  <c r="G7" i="24"/>
  <c r="I9" i="38"/>
  <c r="H9" i="38"/>
  <c r="E14" i="38"/>
  <c r="I16" i="38"/>
  <c r="H16" i="38"/>
  <c r="E20" i="38"/>
  <c r="I10" i="38"/>
  <c r="H10" i="38"/>
  <c r="K18" i="76" l="1"/>
  <c r="K22" i="76"/>
  <c r="K9" i="24"/>
  <c r="H14" i="24"/>
  <c r="I14" i="24" s="1"/>
  <c r="I9" i="24"/>
  <c r="J10" i="38"/>
  <c r="K10" i="38" s="1"/>
  <c r="H14" i="38"/>
  <c r="H7" i="24"/>
  <c r="J16" i="38"/>
  <c r="J20" i="38" s="1"/>
  <c r="I20" i="38"/>
  <c r="H20" i="38"/>
  <c r="J9" i="38"/>
  <c r="K9" i="38" s="1"/>
  <c r="I14" i="38"/>
  <c r="I7" i="38"/>
  <c r="H7" i="38"/>
  <c r="K16" i="24"/>
  <c r="H20" i="24"/>
  <c r="I20" i="24" s="1"/>
  <c r="I16" i="24"/>
  <c r="K20" i="38" l="1"/>
  <c r="K16" i="38"/>
  <c r="J7" i="38"/>
  <c r="K7" i="24"/>
  <c r="I7" i="24"/>
  <c r="J14" i="38"/>
  <c r="K14" i="38" s="1"/>
  <c r="K7" i="38" l="1"/>
  <c r="E24" i="70"/>
  <c r="E25" i="24" s="1"/>
  <c r="E25" i="38" l="1"/>
  <c r="G25" i="24"/>
  <c r="H25" i="24" s="1"/>
  <c r="K25" i="24" s="1"/>
  <c r="I25" i="24" l="1"/>
  <c r="I25" i="38"/>
  <c r="H25" i="38"/>
  <c r="J25" i="38" l="1"/>
  <c r="K25" i="38" s="1"/>
  <c r="E26" i="70"/>
  <c r="E29" i="24" s="1"/>
  <c r="G29" i="24" l="1"/>
  <c r="H29" i="24" s="1"/>
  <c r="K29" i="24" s="1"/>
  <c r="E29" i="38"/>
  <c r="I29" i="24" l="1"/>
  <c r="I29" i="38"/>
  <c r="H29" i="38"/>
  <c r="M31" i="50" l="1"/>
  <c r="E23" i="70"/>
  <c r="E24" i="24" s="1"/>
  <c r="J29" i="38"/>
  <c r="K29" i="38" s="1"/>
  <c r="G24" i="24" l="1"/>
  <c r="E24" i="38"/>
  <c r="E27" i="24"/>
  <c r="E21" i="70"/>
  <c r="M37" i="50"/>
  <c r="M41" i="50" l="1"/>
  <c r="M44" i="50" s="1"/>
  <c r="M46" i="50" s="1"/>
  <c r="E40" i="70"/>
  <c r="I24" i="38"/>
  <c r="H24" i="38"/>
  <c r="E27" i="38"/>
  <c r="E22" i="24"/>
  <c r="E30" i="70"/>
  <c r="H24" i="24"/>
  <c r="G27" i="24"/>
  <c r="BU35" i="70" l="1"/>
  <c r="BW35" i="70"/>
  <c r="BV35" i="70"/>
  <c r="H27" i="24"/>
  <c r="I27" i="24" s="1"/>
  <c r="K24" i="24"/>
  <c r="I24" i="24"/>
  <c r="H27" i="38"/>
  <c r="BO35" i="70"/>
  <c r="BA35" i="70"/>
  <c r="AG35" i="70"/>
  <c r="BF35" i="70"/>
  <c r="BS35" i="70"/>
  <c r="AN35" i="70"/>
  <c r="L35" i="70"/>
  <c r="U35" i="70"/>
  <c r="AK35" i="70"/>
  <c r="AW35" i="70"/>
  <c r="AR35" i="70"/>
  <c r="M35" i="70"/>
  <c r="AX35" i="70"/>
  <c r="BK35" i="70"/>
  <c r="Y35" i="70"/>
  <c r="AC35" i="70"/>
  <c r="T35" i="70"/>
  <c r="I35" i="70"/>
  <c r="R35" i="70"/>
  <c r="V35" i="70"/>
  <c r="AT35" i="70"/>
  <c r="AY35" i="70"/>
  <c r="Z35" i="70"/>
  <c r="BE35" i="70"/>
  <c r="BQ35" i="70"/>
  <c r="G35" i="70"/>
  <c r="BY35" i="70"/>
  <c r="AD35" i="70"/>
  <c r="AP35" i="70"/>
  <c r="AH35" i="70"/>
  <c r="J35" i="70"/>
  <c r="AF35" i="70"/>
  <c r="BN35" i="70"/>
  <c r="CA35" i="70"/>
  <c r="AO35" i="70"/>
  <c r="BR35" i="70"/>
  <c r="N35" i="70"/>
  <c r="X35" i="70"/>
  <c r="BZ35" i="70"/>
  <c r="BM35" i="70"/>
  <c r="AJ35" i="70"/>
  <c r="BB35" i="70"/>
  <c r="BI35" i="70"/>
  <c r="H35" i="70"/>
  <c r="BC35" i="70"/>
  <c r="AV35" i="70"/>
  <c r="BG35" i="70"/>
  <c r="AB35" i="70"/>
  <c r="Q35" i="70"/>
  <c r="AS35" i="70"/>
  <c r="BJ35" i="70"/>
  <c r="AL35" i="70"/>
  <c r="P35" i="70"/>
  <c r="J24" i="38"/>
  <c r="J27" i="38" s="1"/>
  <c r="I27" i="38"/>
  <c r="E22" i="38"/>
  <c r="G22" i="24"/>
  <c r="E33" i="24"/>
  <c r="E41" i="70"/>
  <c r="K27" i="38" l="1"/>
  <c r="H22" i="24"/>
  <c r="G33" i="24"/>
  <c r="H22" i="38"/>
  <c r="H33" i="38" s="1"/>
  <c r="I22" i="38"/>
  <c r="I33" i="38" s="1"/>
  <c r="E33" i="38"/>
  <c r="K24" i="38"/>
  <c r="J22" i="38" l="1"/>
  <c r="J33" i="38" s="1"/>
  <c r="K22" i="24"/>
  <c r="K33" i="24" s="1"/>
  <c r="H33" i="24"/>
  <c r="I22" i="24"/>
  <c r="H41" i="24" l="1"/>
  <c r="I33" i="24"/>
  <c r="K22" i="38"/>
  <c r="K33" i="38"/>
</calcChain>
</file>

<file path=xl/comments1.xml><?xml version="1.0" encoding="utf-8"?>
<comments xmlns="http://schemas.openxmlformats.org/spreadsheetml/2006/main">
  <authors>
    <author>Pam Rasanen</author>
  </authors>
  <commentList>
    <comment ref="H41" authorId="0">
      <text>
        <r>
          <rPr>
            <b/>
            <sz val="8"/>
            <color indexed="81"/>
            <rFont val="Tahoma"/>
            <family val="2"/>
          </rPr>
          <t>PSE:</t>
        </r>
        <r>
          <rPr>
            <sz val="8"/>
            <color indexed="81"/>
            <rFont val="Tahoma"/>
            <family val="2"/>
          </rPr>
          <t xml:space="preserve">
Difference due to rounding</t>
        </r>
      </text>
    </comment>
  </commentList>
</comments>
</file>

<file path=xl/sharedStrings.xml><?xml version="1.0" encoding="utf-8"?>
<sst xmlns="http://schemas.openxmlformats.org/spreadsheetml/2006/main" count="1184" uniqueCount="672">
  <si>
    <t>CUSTOMER CLASS</t>
  </si>
  <si>
    <t>SCHEDULE</t>
  </si>
  <si>
    <t>INCREASE (DECREASE) $</t>
  </si>
  <si>
    <t>INCREASE (DECREASE) %</t>
  </si>
  <si>
    <t>Residential</t>
  </si>
  <si>
    <t>Sec Gen Svc - Small</t>
  </si>
  <si>
    <t>Sec Gen Svc - Medium</t>
  </si>
  <si>
    <t>Sec Gen Svc - Large</t>
  </si>
  <si>
    <t>Sec Irrigation Svc</t>
  </si>
  <si>
    <t>Secondary Service Total</t>
  </si>
  <si>
    <t>Pri Gen Svc</t>
  </si>
  <si>
    <t>Pri Irrigation Svc</t>
  </si>
  <si>
    <t>Pri Interruptible Svc</t>
  </si>
  <si>
    <t>Primary Service Total</t>
  </si>
  <si>
    <t>HV Interruptible Svc</t>
  </si>
  <si>
    <t>HV Gen Svc</t>
  </si>
  <si>
    <t>High Voltage Service Total</t>
  </si>
  <si>
    <t>Lights</t>
  </si>
  <si>
    <t>Subtotal</t>
  </si>
  <si>
    <t>Total</t>
  </si>
  <si>
    <t>Customer Class</t>
  </si>
  <si>
    <t>HV</t>
  </si>
  <si>
    <t>449 / 459</t>
  </si>
  <si>
    <t>High Voltage</t>
  </si>
  <si>
    <t>% of Base Revenue</t>
  </si>
  <si>
    <t>Transportation</t>
  </si>
  <si>
    <t>Effective 9-26-02</t>
  </si>
  <si>
    <t>Tariff</t>
  </si>
  <si>
    <t>HV Transportation</t>
  </si>
  <si>
    <t>Pri Transportation</t>
  </si>
  <si>
    <t>Puget Sound Energy</t>
  </si>
  <si>
    <t>Schedule</t>
  </si>
  <si>
    <t>Lamp Type</t>
  </si>
  <si>
    <t>Mercury Vapor</t>
  </si>
  <si>
    <t>Sodium Vapor</t>
  </si>
  <si>
    <t>RATE EFFECTS</t>
  </si>
  <si>
    <t>a</t>
  </si>
  <si>
    <t>b</t>
  </si>
  <si>
    <t>c =
a + b</t>
  </si>
  <si>
    <t>e</t>
  </si>
  <si>
    <t>f</t>
  </si>
  <si>
    <t>g = e + f</t>
  </si>
  <si>
    <t>Effective 9/1/02 - 3/31/04 (19 months)</t>
  </si>
  <si>
    <t>Effective 4-1-04 through 8/31/04</t>
  </si>
  <si>
    <t>Effective 9-1-04</t>
  </si>
  <si>
    <t>c</t>
  </si>
  <si>
    <t>d</t>
  </si>
  <si>
    <t>e = b + (a * c)</t>
  </si>
  <si>
    <t>f = b + (a * d)</t>
  </si>
  <si>
    <t>g = f - e</t>
  </si>
  <si>
    <t>h = g / e</t>
  </si>
  <si>
    <t>d = b + (a * c)</t>
  </si>
  <si>
    <t>e = d - b</t>
  </si>
  <si>
    <t>f = e / b</t>
  </si>
  <si>
    <t>g</t>
  </si>
  <si>
    <t>h</t>
  </si>
  <si>
    <t>i</t>
  </si>
  <si>
    <t>e = b + d</t>
  </si>
  <si>
    <t>Rates Effective 4-1-05</t>
  </si>
  <si>
    <t>Campus Rate</t>
  </si>
  <si>
    <t>Campus Rate - Primary Voltage</t>
  </si>
  <si>
    <t>Campus Rate Total</t>
  </si>
  <si>
    <t>Campus Rate - Secondary Voltage</t>
  </si>
  <si>
    <t>Campus Sec Volt</t>
  </si>
  <si>
    <t>Campus Pri Volt</t>
  </si>
  <si>
    <t>Campus High Volt</t>
  </si>
  <si>
    <t>HV - Sch 46</t>
  </si>
  <si>
    <t>HV - Sch 49</t>
  </si>
  <si>
    <t>Line</t>
  </si>
  <si>
    <t xml:space="preserve">
Rate</t>
  </si>
  <si>
    <t>Schedule 46</t>
  </si>
  <si>
    <t>Schedule 49</t>
  </si>
  <si>
    <t>Schedule 258</t>
  </si>
  <si>
    <t>Schedule 40</t>
  </si>
  <si>
    <t>Total High Voltage</t>
  </si>
  <si>
    <t>Effective 9-1-04 through 3/31/05 (16 months)</t>
  </si>
  <si>
    <t>Line No.</t>
  </si>
  <si>
    <t>j</t>
  </si>
  <si>
    <t>l</t>
  </si>
  <si>
    <t>m</t>
  </si>
  <si>
    <t>n</t>
  </si>
  <si>
    <t>Rates Effective 4-1-06</t>
  </si>
  <si>
    <t>k</t>
  </si>
  <si>
    <t>Current vs. Proposed Schedule 120</t>
  </si>
  <si>
    <t>2001 Revenue Requirement Portion</t>
  </si>
  <si>
    <t>2002 Revenue Requirement Portion</t>
  </si>
  <si>
    <t>2003 Revenue Requirement Portion</t>
  </si>
  <si>
    <t>2004 Revenue Requirement Portion</t>
  </si>
  <si>
    <t>2005 Revenue Requirement Portion</t>
  </si>
  <si>
    <t>2006 Revenue Requirement Portion</t>
  </si>
  <si>
    <t>2007 Revenue Requirement Portion</t>
  </si>
  <si>
    <t>Annual Revenue Effects</t>
  </si>
  <si>
    <t>Rate Effects on Revenue without Schedule 120 vs. Revenue with Proposed Schedule 120</t>
  </si>
  <si>
    <t>Additional Revenue $</t>
  </si>
  <si>
    <t>Additional Revenue %</t>
  </si>
  <si>
    <t>CONSERVATION SERVICE RIDER COMPARISON</t>
  </si>
  <si>
    <t>2003 - 2004
Over Collection</t>
  </si>
  <si>
    <t>Rates Effective 4-1-07</t>
  </si>
  <si>
    <t>2008 Revenue Requirement Portion</t>
  </si>
  <si>
    <t>q</t>
  </si>
  <si>
    <t>Rates Effective 6-7-07</t>
  </si>
  <si>
    <t>Rates Effective 4-1-08</t>
  </si>
  <si>
    <t>2009 Revenue Requirement Portion</t>
  </si>
  <si>
    <t>t</t>
  </si>
  <si>
    <t>2010 Revenue Requirement Portion</t>
  </si>
  <si>
    <t>Rates Effective 4-1-09</t>
  </si>
  <si>
    <t>2004 
Under Collection</t>
  </si>
  <si>
    <t>2005 
Over Collection</t>
  </si>
  <si>
    <t>2006 
Over Collection</t>
  </si>
  <si>
    <t>2007
Under Collection</t>
  </si>
  <si>
    <t>w</t>
  </si>
  <si>
    <t>Total Secondary Voltage</t>
  </si>
  <si>
    <t>Total Primary Voltage</t>
  </si>
  <si>
    <t>50-59</t>
  </si>
  <si>
    <t>Rates Effective 4-1-10</t>
  </si>
  <si>
    <t>2011 Revenue Requirement Portion</t>
  </si>
  <si>
    <t>z</t>
  </si>
  <si>
    <t>2009
Under Collection</t>
  </si>
  <si>
    <t>Sch 40 - Non HV</t>
  </si>
  <si>
    <t>Total Sch 40 Non-High Voltage</t>
  </si>
  <si>
    <t>Add:  Sch 258 Collections (Sch 449 &amp; 459)</t>
  </si>
  <si>
    <t>2008 
Over Collection</t>
  </si>
  <si>
    <t>2010
Under Collection</t>
  </si>
  <si>
    <t>Total Campus</t>
  </si>
  <si>
    <t>Total Company</t>
  </si>
  <si>
    <t>f = c + d + e</t>
  </si>
  <si>
    <t>i = g + h</t>
  </si>
  <si>
    <t>l = j + k</t>
  </si>
  <si>
    <t>o = m + n</t>
  </si>
  <si>
    <t>p</t>
  </si>
  <si>
    <t>r = p + q</t>
  </si>
  <si>
    <t>s</t>
  </si>
  <si>
    <t>u = s + t</t>
  </si>
  <si>
    <t>v</t>
  </si>
  <si>
    <t>x = v + w</t>
  </si>
  <si>
    <t>y</t>
  </si>
  <si>
    <t>aa = y + z</t>
  </si>
  <si>
    <t>ab</t>
  </si>
  <si>
    <t>ac</t>
  </si>
  <si>
    <t>ad = ab + ac</t>
  </si>
  <si>
    <t>ae</t>
  </si>
  <si>
    <t>af</t>
  </si>
  <si>
    <t>ag = ae + af</t>
  </si>
  <si>
    <t>Check to Total</t>
  </si>
  <si>
    <t>Check Revenue from Table 1</t>
  </si>
  <si>
    <t>Revenue Class Allocations</t>
  </si>
  <si>
    <t>Campus Rate - High Voltage</t>
  </si>
  <si>
    <t>Rates Effective 5-1-11</t>
  </si>
  <si>
    <t>2011
Under / (Over) Collection</t>
  </si>
  <si>
    <t>2012 Revenue Requirement Portion</t>
  </si>
  <si>
    <t>g = e * f</t>
  </si>
  <si>
    <t>ah</t>
  </si>
  <si>
    <t>ai</t>
  </si>
  <si>
    <t>g = h - e</t>
  </si>
  <si>
    <t>Rounding Difference</t>
  </si>
  <si>
    <t>Total Class Allocation</t>
  </si>
  <si>
    <t>g = e * Revenue Requirement</t>
  </si>
  <si>
    <t>Settlement</t>
  </si>
  <si>
    <t>aj</t>
  </si>
  <si>
    <t>ak = ah + ai + aj</t>
  </si>
  <si>
    <t>2012
Under / (Over) Collection</t>
  </si>
  <si>
    <t>2013 Revenue Requirement Portion</t>
  </si>
  <si>
    <t>al</t>
  </si>
  <si>
    <t>am</t>
  </si>
  <si>
    <t>an = al + am</t>
  </si>
  <si>
    <t>h = i + j</t>
  </si>
  <si>
    <t>$ / kWh</t>
  </si>
  <si>
    <t>an</t>
  </si>
  <si>
    <t>ao</t>
  </si>
  <si>
    <t>ap = an + ao</t>
  </si>
  <si>
    <t>2013
Under / (Over) Collection</t>
  </si>
  <si>
    <t>2014 Revenue Requirement Portion</t>
  </si>
  <si>
    <t>Sch 258 - Transporation Rate Calculation:</t>
  </si>
  <si>
    <t>Budget Increase</t>
  </si>
  <si>
    <t>Line 17 - Line 18</t>
  </si>
  <si>
    <t>Line 19 / Line 18</t>
  </si>
  <si>
    <t>Line 21 * Line 23</t>
  </si>
  <si>
    <t>Line 23 + Line 24</t>
  </si>
  <si>
    <t>Effective
4-1-06
through
3-31-10
(48 months)</t>
  </si>
  <si>
    <t>Effective
4-1-10
through
4-30-11
(13 months)</t>
  </si>
  <si>
    <t>Effective
5-1-11
through
4-30-12
(12 months)</t>
  </si>
  <si>
    <t>Effective
5-1-12
through
4-30-13
(12 months)</t>
  </si>
  <si>
    <t>Effective
5-1-13
through
4-30-14
(12 months)</t>
  </si>
  <si>
    <t>Rates Effective 5-1-13</t>
  </si>
  <si>
    <t>Rates Effective 5-1-12</t>
  </si>
  <si>
    <t>Proposed
5-1-14
through
4-30-15
(12 months)</t>
  </si>
  <si>
    <t>Proposed Rates Effective 5-1-15</t>
  </si>
  <si>
    <t>2014
Under / (Over) Collection</t>
  </si>
  <si>
    <t>2015 Revenue Requirement Portion</t>
  </si>
  <si>
    <t>aq</t>
  </si>
  <si>
    <t>ar</t>
  </si>
  <si>
    <t>as = aq + ar</t>
  </si>
  <si>
    <t>Transportation Schedule 120 Rate Effective 5-1-14</t>
  </si>
  <si>
    <t>Proposed
5-1-15
through
4-30-16
(12 months)</t>
  </si>
  <si>
    <t>i = g / h</t>
  </si>
  <si>
    <t>k = i / j</t>
  </si>
  <si>
    <t xml:space="preserve">a =
b * c </t>
  </si>
  <si>
    <t>Schedule 120 
$ per kWh
(2001 Prog Portion)</t>
  </si>
  <si>
    <t>Schedule 120 
$ per kWh
(2002 Prog Portion)</t>
  </si>
  <si>
    <t>Schedule 120 
$ per kWh
(2003 Portion)</t>
  </si>
  <si>
    <t>Schedule 120 
$ per kWh
(2003-04 Over Collection)</t>
  </si>
  <si>
    <t>Schedule 120 
$ per kWh
(2004 Budget)</t>
  </si>
  <si>
    <t>Schedule 120 
$ per kWh
(2006 Budget)</t>
  </si>
  <si>
    <t>Schedule 120 
$ per kWh
(2010 Budget)</t>
  </si>
  <si>
    <t>Schedule 120 
$ per kWh
(2011 Budget)</t>
  </si>
  <si>
    <t>Schedule 120 
$ per kWh
(2012 Budget)</t>
  </si>
  <si>
    <t>Schedule 120 
$ per kWh
(2013 Budget)</t>
  </si>
  <si>
    <t>Schedule 120 
$ per kWh
(2014 Budget)</t>
  </si>
  <si>
    <t>Schedule 120 
$ per kWh
(2015 Budget)</t>
  </si>
  <si>
    <t>449-459</t>
  </si>
  <si>
    <t>b = 75% * a / sum(a)</t>
  </si>
  <si>
    <t>d = 25% * c / sum(c)</t>
  </si>
  <si>
    <t>Rates Effective 5-1-14</t>
  </si>
  <si>
    <t>o</t>
  </si>
  <si>
    <t>Proposed Rates Effective 5-1-16</t>
  </si>
  <si>
    <t>2015
Under / (Over) Collection</t>
  </si>
  <si>
    <t>2016 Revenue Requirement Portion</t>
  </si>
  <si>
    <t>at</t>
  </si>
  <si>
    <t>au</t>
  </si>
  <si>
    <t>av = at + au</t>
  </si>
  <si>
    <t>Proposed
5-1-16
through
4-30-17
(12 months)</t>
  </si>
  <si>
    <t>Schedule 120 
$ per kWh
(2016 Budget)</t>
  </si>
  <si>
    <t>8/24</t>
  </si>
  <si>
    <t>7A/11/25</t>
  </si>
  <si>
    <t>12/26</t>
  </si>
  <si>
    <t>10/31</t>
  </si>
  <si>
    <t>7A (Note 1)</t>
  </si>
  <si>
    <t>26 &amp; 26P</t>
  </si>
  <si>
    <t>All Sales</t>
  </si>
  <si>
    <t>Transportation 449 / 459</t>
  </si>
  <si>
    <t>PV / HV Transportation</t>
  </si>
  <si>
    <t>Proposed Rates Effective 5-1-17</t>
  </si>
  <si>
    <t>2017 Revenue Requirement Portion</t>
  </si>
  <si>
    <t>av</t>
  </si>
  <si>
    <t>aw</t>
  </si>
  <si>
    <t>ax = av + aw</t>
  </si>
  <si>
    <t>Total Transportation (Primary &amp; High Voltage</t>
  </si>
  <si>
    <t>Proposed
5-1-17
through
4-30-18
(12 months)</t>
  </si>
  <si>
    <t>HV - Interruptible</t>
  </si>
  <si>
    <t>HV - General Service</t>
  </si>
  <si>
    <t>449/459</t>
  </si>
  <si>
    <t xml:space="preserve">Transportation </t>
  </si>
  <si>
    <t>2016
Under / (Over) Collection</t>
  </si>
  <si>
    <t>Total 2017 Revenue Requirement</t>
  </si>
  <si>
    <t>Residential Customer Impacts</t>
  </si>
  <si>
    <t>Customer Bill</t>
  </si>
  <si>
    <t>Month</t>
  </si>
  <si>
    <t>kWh</t>
  </si>
  <si>
    <t>Present Base Rates</t>
  </si>
  <si>
    <t>Sch 95</t>
  </si>
  <si>
    <t>Sch 95A</t>
  </si>
  <si>
    <t>Sch 120</t>
  </si>
  <si>
    <t>Sch 129</t>
  </si>
  <si>
    <t>Sch 132</t>
  </si>
  <si>
    <t>Sch 137</t>
  </si>
  <si>
    <t>Sch 140</t>
  </si>
  <si>
    <t>Sch 141</t>
  </si>
  <si>
    <t>Sch 142</t>
  </si>
  <si>
    <t>Sch 194</t>
  </si>
  <si>
    <t>Current Residential Bill</t>
  </si>
  <si>
    <t>$ Difference</t>
  </si>
  <si>
    <t>Proposed Residential Bill</t>
  </si>
  <si>
    <t>% Difference</t>
  </si>
  <si>
    <t>January</t>
  </si>
  <si>
    <t>February</t>
  </si>
  <si>
    <t>March</t>
  </si>
  <si>
    <t>April</t>
  </si>
  <si>
    <t>May</t>
  </si>
  <si>
    <t>June</t>
  </si>
  <si>
    <t>July</t>
  </si>
  <si>
    <t>August</t>
  </si>
  <si>
    <t>September</t>
  </si>
  <si>
    <t>October</t>
  </si>
  <si>
    <t>November</t>
  </si>
  <si>
    <t>December</t>
  </si>
  <si>
    <t>Annual Total</t>
  </si>
  <si>
    <t>Monthly Average</t>
  </si>
  <si>
    <t>Average Cents</t>
  </si>
  <si>
    <t>Summary Page Residential</t>
  </si>
  <si>
    <t>Residential Schedule 7 Rates</t>
  </si>
  <si>
    <t>Customer Monthly Charge:</t>
  </si>
  <si>
    <t>One Phase Basic Charge</t>
  </si>
  <si>
    <t>per Month</t>
  </si>
  <si>
    <t>Schedule 141 - ERF Rider - 1 Phase Basic Charge</t>
  </si>
  <si>
    <t>Subtotal Base Monthly Charge</t>
  </si>
  <si>
    <t>Energy Charge:</t>
  </si>
  <si>
    <t>Schedule 7 first 600 kWh</t>
  </si>
  <si>
    <t>Schedule 129 - Low Income</t>
  </si>
  <si>
    <t>Schedule 140 - Property Tax Rider</t>
  </si>
  <si>
    <t>Schedule 141 - ERF Rider - First 600 kWh</t>
  </si>
  <si>
    <t>Schedule 142 - Decoupling Rider</t>
  </si>
  <si>
    <t>Subtotal Base First 600 kWh Charge</t>
  </si>
  <si>
    <t>Schedule 7 over 600 kWh</t>
  </si>
  <si>
    <t>Schedule 141 - ERF Rider - Over 600 kWh</t>
  </si>
  <si>
    <t>Subtotal Base Over 600 kWh Charge</t>
  </si>
  <si>
    <t>Schedule 194 - BPA Exchange Credit</t>
  </si>
  <si>
    <t>Schedule 133 - Regulatory Asset Tracker</t>
  </si>
  <si>
    <t>Other Electric Charges and Credits</t>
  </si>
  <si>
    <t>Schedule 95 - Power Cost Adjustment Clause</t>
  </si>
  <si>
    <t>Schedule 95A - Wind Power Production Credit</t>
  </si>
  <si>
    <t>Schedule 120 - Conservation Rider</t>
  </si>
  <si>
    <t>Schedule 132 - Merger Credit</t>
  </si>
  <si>
    <t>Schedule 137 - Renewable Energy Credit</t>
  </si>
  <si>
    <t>Subtotal Other Charges</t>
  </si>
  <si>
    <t>Total Block 1 Energy Charge</t>
  </si>
  <si>
    <t>Total Block 2 Energy Charge</t>
  </si>
  <si>
    <t>Forecast kWh</t>
  </si>
  <si>
    <t>Forecast Customer Count</t>
  </si>
  <si>
    <t>Average Use per Customer</t>
  </si>
  <si>
    <t>Average</t>
  </si>
  <si>
    <t>Remove:  Schedule 120</t>
  </si>
  <si>
    <t>Add:  Schedule 120</t>
  </si>
  <si>
    <t>Proposed Rates Effective 5-1-18</t>
  </si>
  <si>
    <t>2017
Under / (Over) Collection</t>
  </si>
  <si>
    <t>2018 Revenue Requirement Portion</t>
  </si>
  <si>
    <t>Proposed
5-1-18
through
4-30-19
(12 months)</t>
  </si>
  <si>
    <t>Schedule 120 
$ per kWh
(2017 Budget)</t>
  </si>
  <si>
    <t>Schedule 120 
$ per kWh
(2018 Budget)</t>
  </si>
  <si>
    <t>REVENUE
(Including 5-1-18
Sch 120 revenue)</t>
  </si>
  <si>
    <t>ay</t>
  </si>
  <si>
    <t>az</t>
  </si>
  <si>
    <t>ba = ay + az</t>
  </si>
  <si>
    <t>YE September 2016
Energy
Allocator
(Docket No.
UE-170033</t>
  </si>
  <si>
    <t>75%
Energy
(Docket No.
UE-70033)</t>
  </si>
  <si>
    <t>YE September 2016
4CP Demand
Allocator
(Docket No.
UE-170033)</t>
  </si>
  <si>
    <t>25%
Demand
(Docket No.
UE-170033)</t>
  </si>
  <si>
    <t>Weighted Allocation (Docket No. UE-170033)</t>
  </si>
  <si>
    <t>$ per kWh Proposed Eff 5-1-18</t>
  </si>
  <si>
    <t>Typical</t>
  </si>
  <si>
    <t>Load Research Allocation Factors</t>
  </si>
  <si>
    <t>Twelve Months ended September 30, 2016</t>
  </si>
  <si>
    <t>2017 GRC</t>
  </si>
  <si>
    <t>Electric Cost of Service Allocation Factors</t>
  </si>
  <si>
    <t>Load Research Data</t>
  </si>
  <si>
    <t>ENERGY_1</t>
  </si>
  <si>
    <t>ENERGY_2</t>
  </si>
  <si>
    <t>DEM_1</t>
  </si>
  <si>
    <t>DEM_1A</t>
  </si>
  <si>
    <t>DEM_1B</t>
  </si>
  <si>
    <t>DEM_2A</t>
  </si>
  <si>
    <t>DEM_2B</t>
  </si>
  <si>
    <t>DEM_12NCP1</t>
  </si>
  <si>
    <t>Adjusted for Sch 40 Settlement</t>
  </si>
  <si>
    <t>Energy - All Rate Schedules</t>
  </si>
  <si>
    <t>Energy - Exclude Transportation</t>
  </si>
  <si>
    <t>Top 75 CP Demand</t>
  </si>
  <si>
    <t>Top 75 CP Demand - Excl Interrupt</t>
  </si>
  <si>
    <t>Top 75 CP Demand - Excl Tranp &amp; Spec &amp; Interrupt</t>
  </si>
  <si>
    <t>4 CP Demand - Exclude Interruptible</t>
  </si>
  <si>
    <t>4 CP Demand - Exclude Interruptible &amp; Transportation</t>
  </si>
  <si>
    <t>Top 12 NCP Demand - Exclude HV &amp; Transportation</t>
  </si>
  <si>
    <t>Energy</t>
  </si>
  <si>
    <t>4 CP  Demand</t>
  </si>
  <si>
    <t>25 &amp; 29</t>
  </si>
  <si>
    <t>Lighting</t>
  </si>
  <si>
    <t>Transp PV</t>
  </si>
  <si>
    <t>Transp HV</t>
  </si>
  <si>
    <t>Firm Resale</t>
  </si>
  <si>
    <t>Check</t>
  </si>
  <si>
    <t>Monthly CP by Class</t>
  </si>
  <si>
    <t>Adjusted for Schedule 40 Settlement</t>
  </si>
  <si>
    <t>with losses</t>
  </si>
  <si>
    <t>YearMo</t>
  </si>
  <si>
    <t>Date</t>
  </si>
  <si>
    <t>Hour</t>
  </si>
  <si>
    <t>_NAME_</t>
  </si>
  <si>
    <t>_24</t>
  </si>
  <si>
    <t>_25</t>
  </si>
  <si>
    <t>_26</t>
  </si>
  <si>
    <t>_29</t>
  </si>
  <si>
    <t>_31</t>
  </si>
  <si>
    <t>_35</t>
  </si>
  <si>
    <t>_40</t>
  </si>
  <si>
    <t>_43</t>
  </si>
  <si>
    <t>_449HV</t>
  </si>
  <si>
    <t>_449PV</t>
  </si>
  <si>
    <t>_459</t>
  </si>
  <si>
    <t>_46</t>
  </si>
  <si>
    <t>_49</t>
  </si>
  <si>
    <t>_5</t>
  </si>
  <si>
    <t>_7</t>
  </si>
  <si>
    <t>AL</t>
  </si>
  <si>
    <t>SL</t>
  </si>
  <si>
    <t>System</t>
  </si>
  <si>
    <t>201510</t>
  </si>
  <si>
    <t>Hour19</t>
  </si>
  <si>
    <t>Load</t>
  </si>
  <si>
    <t>201511</t>
  </si>
  <si>
    <t>Hour08</t>
  </si>
  <si>
    <t>201512</t>
  </si>
  <si>
    <t>201601</t>
  </si>
  <si>
    <t>Hour18</t>
  </si>
  <si>
    <t>201602</t>
  </si>
  <si>
    <t>201603</t>
  </si>
  <si>
    <t>201604</t>
  </si>
  <si>
    <t>201605</t>
  </si>
  <si>
    <t>201606</t>
  </si>
  <si>
    <t>201607</t>
  </si>
  <si>
    <t>201608</t>
  </si>
  <si>
    <t>Hour17</t>
  </si>
  <si>
    <t>201609</t>
  </si>
  <si>
    <t>Hour20</t>
  </si>
  <si>
    <t>4CP Average</t>
  </si>
  <si>
    <t xml:space="preserve"> (Nov, Dec, Jan, Feb)</t>
  </si>
  <si>
    <t>Excl Interruptible</t>
  </si>
  <si>
    <t>Excl Interruptible &amp; Transport</t>
  </si>
  <si>
    <t>TEMPERATURE ADJUSTED ANNUAL ENERGY ALLOCATIONS BY BILLING SCHEDULE</t>
  </si>
  <si>
    <t>12 MONTHS ENDED SEPTEMBER 31, 2016</t>
  </si>
  <si>
    <t>NET GPI</t>
  </si>
  <si>
    <t>BILLED KWH (Cal View)</t>
  </si>
  <si>
    <t>TEMP ADJ</t>
  </si>
  <si>
    <t>(=B8)</t>
  </si>
  <si>
    <t>TEMP ADJUSTED</t>
  </si>
  <si>
    <t>TEMP ADJ GPI</t>
  </si>
  <si>
    <t>TEMP ADJ BILLED KWH</t>
  </si>
  <si>
    <t>Original</t>
  </si>
  <si>
    <t>Schedule 40 Settlement Adjustment</t>
  </si>
  <si>
    <t>(1b)</t>
  </si>
  <si>
    <t>(2b)</t>
  </si>
  <si>
    <t>(3b)</t>
  </si>
  <si>
    <t>(4b)</t>
  </si>
  <si>
    <t>(5b)</t>
  </si>
  <si>
    <t>(6b)</t>
  </si>
  <si>
    <t>(7b)</t>
  </si>
  <si>
    <t>(8b)</t>
  </si>
  <si>
    <t>(9b)</t>
  </si>
  <si>
    <t>(10b)</t>
  </si>
  <si>
    <t xml:space="preserve"> </t>
  </si>
  <si>
    <t>Annual kWh</t>
  </si>
  <si>
    <t>Temperature</t>
  </si>
  <si>
    <t>Annual</t>
  </si>
  <si>
    <t>Temp Adj</t>
  </si>
  <si>
    <t>Percent</t>
  </si>
  <si>
    <t>Billed kWh</t>
  </si>
  <si>
    <t>(incl. losses</t>
  </si>
  <si>
    <t>Adjusted</t>
  </si>
  <si>
    <t>Class</t>
  </si>
  <si>
    <t>actual kWh</t>
  </si>
  <si>
    <t>Losses</t>
  </si>
  <si>
    <t>Difference</t>
  </si>
  <si>
    <t>GPI kWh</t>
  </si>
  <si>
    <t>&amp; misc. usage)</t>
  </si>
  <si>
    <t>on temp adj</t>
  </si>
  <si>
    <t>Incl Losses</t>
  </si>
  <si>
    <t>Allocation</t>
  </si>
  <si>
    <t>(not incl. Losses)</t>
  </si>
  <si>
    <t>(calendar view)</t>
  </si>
  <si>
    <t>11a</t>
  </si>
  <si>
    <t>7b-4b</t>
  </si>
  <si>
    <t>4b/(1-5b)</t>
  </si>
  <si>
    <t>(7b/sum(7b) *B8</t>
  </si>
  <si>
    <t>10a</t>
  </si>
  <si>
    <t>8b+9b</t>
  </si>
  <si>
    <t>New Cust 1</t>
  </si>
  <si>
    <t>New Cust 2</t>
  </si>
  <si>
    <t>Cust 8</t>
  </si>
  <si>
    <t>============</t>
  </si>
  <si>
    <t>===============</t>
  </si>
  <si>
    <t>===================</t>
  </si>
  <si>
    <t>07</t>
  </si>
  <si>
    <t>Small Resale (05)</t>
  </si>
  <si>
    <t>50-54,57-58</t>
  </si>
  <si>
    <t>Transportation Schedules:</t>
  </si>
  <si>
    <t>449 HV</t>
  </si>
  <si>
    <t>449 PV</t>
  </si>
  <si>
    <t>Total Transp.</t>
  </si>
  <si>
    <t xml:space="preserve">Note:  Annual actual kWh includes the impacts of  rate migrations anticipated during the rate year on Schedules 24, 25, 26, 31 &amp; 40 energy sales.  The actual kWh sales </t>
  </si>
  <si>
    <t xml:space="preserve">          also include the billing error corrections made on schedule 46 billed sales in 2016.</t>
  </si>
  <si>
    <t>ANNUAL ENERGY LOSS ALLOCATIONS BY BILLING SCHEDULE</t>
  </si>
  <si>
    <t>12 MONTHS ENDED SEPTEMBER 30, 2016</t>
  </si>
  <si>
    <t>Delivery</t>
  </si>
  <si>
    <t>% of Total</t>
  </si>
  <si>
    <t>% of Annual</t>
  </si>
  <si>
    <t>Voltage Level</t>
  </si>
  <si>
    <t>Energy Losses</t>
  </si>
  <si>
    <t>KWH LOSSES</t>
  </si>
  <si>
    <t>High Voltage (Sch 46,49)</t>
  </si>
  <si>
    <t>MISC USAGE</t>
  </si>
  <si>
    <t>Primary (Sch 05,31,35,40,43)</t>
  </si>
  <si>
    <t>KWH BILLED</t>
  </si>
  <si>
    <t>Secondary (7,24,25,26,29,Lighting)</t>
  </si>
  <si>
    <t>Total (not incl. transportation)</t>
  </si>
  <si>
    <t>(1a)</t>
  </si>
  <si>
    <t>(2a)</t>
  </si>
  <si>
    <t>(3a)</t>
  </si>
  <si>
    <t>(4a)</t>
  </si>
  <si>
    <t>(5a)</t>
  </si>
  <si>
    <t>(6a)</t>
  </si>
  <si>
    <t>(7a)</t>
  </si>
  <si>
    <t>(8a)</t>
  </si>
  <si>
    <t>(9a)</t>
  </si>
  <si>
    <t>(10a)</t>
  </si>
  <si>
    <t>(11a)</t>
  </si>
  <si>
    <t>Ave Monthly</t>
  </si>
  <si>
    <t>Misc. Use</t>
  </si>
  <si>
    <t>Coincident</t>
  </si>
  <si>
    <t>Annual Loss</t>
  </si>
  <si>
    <t>Actual kWh</t>
  </si>
  <si>
    <t>Coincident kW</t>
  </si>
  <si>
    <t>kW</t>
  </si>
  <si>
    <t>Load Factor</t>
  </si>
  <si>
    <t>kW Losses</t>
  </si>
  <si>
    <t>kWh Losses</t>
  </si>
  <si>
    <t>(2a/sum(2a)</t>
  </si>
  <si>
    <t>(SAS Output)</t>
  </si>
  <si>
    <t>((2+3)/8784)</t>
  </si>
  <si>
    <t>(5/4)</t>
  </si>
  <si>
    <t>(6*7*8760)</t>
  </si>
  <si>
    <t>8/sum(8)</t>
  </si>
  <si>
    <t>(2+3+9)</t>
  </si>
  <si>
    <t>(9/(2+3))</t>
  </si>
  <si>
    <t>*misc use)</t>
  </si>
  <si>
    <t>*total kWh losses</t>
  </si>
  <si>
    <t>=================</t>
  </si>
  <si>
    <t>50-54,57-59</t>
  </si>
  <si>
    <t>Column K (11a) is used as an input for LINECST2 and SUBCSTA4 allocation programs.</t>
  </si>
  <si>
    <t>Data in 4a and 7a are calculated in Losses.sas program -- for system schedules (non-transportation)</t>
  </si>
  <si>
    <t>Data in 4a and 7a are calculated in 'Avg CP kW and Losses OFFSYS' sheet for off-system schedules (transportation)</t>
  </si>
  <si>
    <t>Secondary Volt.</t>
  </si>
  <si>
    <t>Primary Volt.</t>
  </si>
  <si>
    <t>Transm. Volt.</t>
  </si>
  <si>
    <t>Subtotal no FR</t>
  </si>
  <si>
    <t>Wattage (W)</t>
  </si>
  <si>
    <t>(a)</t>
  </si>
  <si>
    <t>(b)</t>
  </si>
  <si>
    <t>(c)</t>
  </si>
  <si>
    <t>(d)</t>
  </si>
  <si>
    <t>(f)</t>
  </si>
  <si>
    <t>Sch 50E</t>
  </si>
  <si>
    <t>003</t>
  </si>
  <si>
    <t>Compact Flourescent</t>
  </si>
  <si>
    <t>Sch 51E</t>
  </si>
  <si>
    <t>51E</t>
  </si>
  <si>
    <t>Light Emitting Diode</t>
  </si>
  <si>
    <t>30.01 - 60</t>
  </si>
  <si>
    <t>60.01 - 90</t>
  </si>
  <si>
    <t>90.01 - 120</t>
  </si>
  <si>
    <t>120.01 - 150</t>
  </si>
  <si>
    <t>150.01 - 180</t>
  </si>
  <si>
    <t>180.01 - 210</t>
  </si>
  <si>
    <t>210.01 - 240</t>
  </si>
  <si>
    <t>240.01 - 270</t>
  </si>
  <si>
    <t>270.01 - 300</t>
  </si>
  <si>
    <t>Sch 52E</t>
  </si>
  <si>
    <t xml:space="preserve">52E </t>
  </si>
  <si>
    <t>Metal Halide</t>
  </si>
  <si>
    <t>Sch 53E</t>
  </si>
  <si>
    <t>Sch 54E</t>
  </si>
  <si>
    <t>54E</t>
  </si>
  <si>
    <t>Sch 55 &amp; 56</t>
  </si>
  <si>
    <t>55E &amp; 56E</t>
  </si>
  <si>
    <t>Sch 58 &amp; 59</t>
  </si>
  <si>
    <t>58E &amp; 59E - Directional</t>
  </si>
  <si>
    <t>58E &amp; 59E - Horizontal</t>
  </si>
  <si>
    <t>58E &amp; 59E</t>
  </si>
  <si>
    <t>300.01 - 400</t>
  </si>
  <si>
    <t>400.01 - 500</t>
  </si>
  <si>
    <t>500.01 - 600</t>
  </si>
  <si>
    <t>600.01 - 700</t>
  </si>
  <si>
    <t>700.01 - 800</t>
  </si>
  <si>
    <t>800.01 - 900</t>
  </si>
  <si>
    <t>Sch 57</t>
  </si>
  <si>
    <t>57E</t>
  </si>
  <si>
    <t>Per W charge</t>
  </si>
  <si>
    <t>(e)</t>
  </si>
  <si>
    <t>Annual Estimated Revenue @ Rates Effective 4/30/2019 (Excluding Sch 120)</t>
  </si>
  <si>
    <t>Note 1 - Projected Revenue Includes Base Revenue plus Rider Schedules 95, 95A, 129, 132, 137, 140, 141, 142 &amp; 194</t>
  </si>
  <si>
    <t>May 1, 2018 Rate Impacts</t>
  </si>
  <si>
    <t xml:space="preserve">Sch 40 Settlement </t>
  </si>
  <si>
    <t>Conservation 2018-2019 Biennial Budget ($M)</t>
  </si>
  <si>
    <t>Conservation 2014-2015 Biennial Budget ($M)</t>
  </si>
  <si>
    <t>Transportation Schedule 120 Decrease Eff 5-1-18</t>
  </si>
  <si>
    <t>Transportation Schedule 120 Rate Effective 5-1-18</t>
  </si>
  <si>
    <t>% Decrease</t>
  </si>
  <si>
    <t>Determination of Proposed Non-449 Conservation Customer Charge</t>
  </si>
  <si>
    <t>Revenue Requirement</t>
  </si>
  <si>
    <t xml:space="preserve">Line No. </t>
  </si>
  <si>
    <t>Description</t>
  </si>
  <si>
    <t>Total Amount</t>
  </si>
  <si>
    <t>449 Accounts</t>
  </si>
  <si>
    <t>Non-449</t>
  </si>
  <si>
    <t>c = a + b</t>
  </si>
  <si>
    <t>Amounts to be Recovered</t>
  </si>
  <si>
    <t xml:space="preserve"> = 1 + 2 </t>
  </si>
  <si>
    <t>Total Costs to be Recovered (Note 1)</t>
  </si>
  <si>
    <t>UPDATE ALL NUMBERS</t>
  </si>
  <si>
    <t>Conversion Factor (2017 GRC)</t>
  </si>
  <si>
    <t xml:space="preserve"> = 1 / 4</t>
  </si>
  <si>
    <t xml:space="preserve"> = 2 / 4</t>
  </si>
  <si>
    <t xml:space="preserve"> = 5 + 6</t>
  </si>
  <si>
    <t>Total Revenue Requirement (Note 1)</t>
  </si>
  <si>
    <t>Effective May 2019</t>
  </si>
  <si>
    <t>Base and Rider Rates Effective January 1, 2019</t>
  </si>
  <si>
    <t>Test Year ended April 2019 (F2018)</t>
  </si>
  <si>
    <t>F2018
Delivered kWh
05/19 to 04/20</t>
  </si>
  <si>
    <t>Projected
Revenue
05/19 to 04/20
(Note 1)</t>
  </si>
  <si>
    <t>Schedule 120
Effective
5-1-18</t>
  </si>
  <si>
    <t>Proposed
Schedule 120
Effective
5-1-19</t>
  </si>
  <si>
    <t>REVENUE
(Including 5-1-19
Sch 120 revenue)</t>
  </si>
  <si>
    <t>Proposed Rates Effective 5-1-19</t>
  </si>
  <si>
    <t>2018
Under / (Over) Collection</t>
  </si>
  <si>
    <t>2019 Revenue Requirement Portion</t>
  </si>
  <si>
    <t>bb</t>
  </si>
  <si>
    <t>bc</t>
  </si>
  <si>
    <t>bd = bb + bc</t>
  </si>
  <si>
    <t>2019 TOTAL CONSERVATION REVENUE SERVICE RIDER AS % OF REVENUE</t>
  </si>
  <si>
    <t>Proposed Schedule 120 Rider
$ per kWh
Eff 5-1-19</t>
  </si>
  <si>
    <t>2019 Class Allocation</t>
  </si>
  <si>
    <t>2018 Under / (Over) Allocation</t>
  </si>
  <si>
    <t>Present Rates Effective 
4-30-19</t>
  </si>
  <si>
    <t>Proposed Rates Effective 
5-1-19</t>
  </si>
  <si>
    <t>CALCULATION OF ELECTRIC SCHEDULE 120 REVENUE REQUIREMENT FOR 2019 COMPONENT</t>
  </si>
  <si>
    <t>2019 Transportation Revenue Requirement</t>
  </si>
  <si>
    <t>2019 Revenue Requirement</t>
  </si>
  <si>
    <t>F2018
Forecast
KWH
5/19 to 4/20</t>
  </si>
  <si>
    <t>$ per kWh Proposed Eff 5-1-19</t>
  </si>
  <si>
    <t>Proposed
5-1-19
through
4-30-20
(12 months)</t>
  </si>
  <si>
    <t>Schedule 120 
$ per kWh
(2019 Budget)</t>
  </si>
  <si>
    <t>r</t>
  </si>
  <si>
    <t>Revenue Collection
5-19 to 4-20</t>
  </si>
  <si>
    <t xml:space="preserve">
kWh
5-19 to 4-20</t>
  </si>
  <si>
    <t>CALCULATION OF ELECTRIC SCHEDULE 120 REVENUE REQUIREMENT 2018 COMPONENT</t>
  </si>
  <si>
    <t>2018
Under (Over) Collection</t>
  </si>
  <si>
    <t>Test Year Ending December 31, 2019</t>
  </si>
  <si>
    <t>AA</t>
  </si>
  <si>
    <t>Total Lamp Revenue Requirement Based on Inventory</t>
  </si>
  <si>
    <t>Schedule 129 Lighting Revenue Requirement</t>
  </si>
  <si>
    <t>Schedule 50</t>
  </si>
  <si>
    <t>Schedule 51</t>
  </si>
  <si>
    <t>Schedule 52</t>
  </si>
  <si>
    <t>Schedule 53</t>
  </si>
  <si>
    <t>Schedule 54</t>
  </si>
  <si>
    <t>Schedule 55-56</t>
  </si>
  <si>
    <t>Schedule 57</t>
  </si>
  <si>
    <t>Schedule 58-59</t>
  </si>
  <si>
    <t>All Lighting</t>
  </si>
  <si>
    <t>Proposed Schedule 120 Lamp Charge Effective 
5-1-2019</t>
  </si>
  <si>
    <t>Annual Lamp Inventory @ 12/31/2018</t>
  </si>
  <si>
    <t>Current Base Lamp Demand &amp; Energy Cost @ 5-1-2019</t>
  </si>
  <si>
    <t>Proposed Schedule 120 Lamp Revenue @ 5-1-2019</t>
  </si>
  <si>
    <t>Schedule 120 Revenue Requirement Ratio to Base Demand &amp; Energy Light Charge Cost</t>
  </si>
  <si>
    <t>(g)</t>
  </si>
  <si>
    <t>(h)</t>
  </si>
  <si>
    <t xml:space="preserve">53E </t>
  </si>
  <si>
    <t>2019 Schedule 120 Lighting Workpapers</t>
  </si>
  <si>
    <t xml:space="preserve"> = (a) + (b)</t>
  </si>
  <si>
    <t>= (c) * (AA)</t>
  </si>
  <si>
    <t>= (c) * (e)</t>
  </si>
  <si>
    <t>= (d) * (e)</t>
  </si>
  <si>
    <t xml:space="preserve"> = (g) / (f)</t>
  </si>
  <si>
    <t>UE-180382 Cost of Service
Energy-Related
Base Rate
Effective 
6-1-2018</t>
  </si>
  <si>
    <t>UE-180382 Cost of Service
Demand-Related
Base Rate
Effective 
6-1-2018</t>
  </si>
  <si>
    <t>UE-180382
Cost of Service
Demand- &amp; Energy-Related
Base Rate
Effective 
6-1-2018</t>
  </si>
  <si>
    <t>Difference due to rounding &amp; rounding adjustment</t>
  </si>
  <si>
    <t>2019 Conservation Budget (12 Months) (Note 1)</t>
  </si>
  <si>
    <t>True up of 2018/2019 - (Note 2)</t>
  </si>
  <si>
    <t>2019 Conservation Costs Related Revenue Requirement</t>
  </si>
  <si>
    <t>True up of 2018/2019 Related Revenue Requirement</t>
  </si>
  <si>
    <t>(Note 2)</t>
  </si>
  <si>
    <t>(Note 1) The amount reflected in column b is based on expected expenditures for Sch 449 customers for the 2019 budget year as included in "E258 Large Power User - Self Directed Program - 449 Customers" of the Portfolio--2019 Specific tab filed in UTC Docket No. UE-171087 and may not necessarily reflect the revenue requirement to be set in rates for Sch 449 customers.  The amount to collect from these customers will be determined in the Cost of Service workpapers.</t>
  </si>
  <si>
    <t>(Note 2) The true up for collections through April 2018 does not relate to Schedule 449 customers participating in conservation programs under Schedule 258.</t>
  </si>
  <si>
    <t>Average Residential Usage YE April 2020</t>
  </si>
  <si>
    <t>Annual kWh Delivered Sales YE 04-2020 (F2018)</t>
  </si>
  <si>
    <t>Estimated Annual Base Revenue Effective
6-1-2018</t>
  </si>
  <si>
    <t>Schedule 95
PCORC</t>
  </si>
  <si>
    <t>Schedule 95A
Federal Incentive Credit</t>
  </si>
  <si>
    <t>Schedule 129
Low Income</t>
  </si>
  <si>
    <t>Schedule 132
Merger Credit</t>
  </si>
  <si>
    <t>Schedule 137 REC's</t>
  </si>
  <si>
    <t>Schedule 140
Property Tax</t>
  </si>
  <si>
    <t>Schedule 142
 Deferral</t>
  </si>
  <si>
    <t>Schedule 194
BPA Res &amp; Farm Credit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</si>
</sst>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8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
    <numFmt numFmtId="167" formatCode="_(&quot;$&quot;* #,##0_);_(&quot;$&quot;* \(#,##0\);_(&quot;$&quot;* &quot;-&quot;??_);_(@_)"/>
    <numFmt numFmtId="168" formatCode="_(* #,##0.000000_);_(* \(#,##0.000000\);_(* &quot;-&quot;??_);_(@_)"/>
    <numFmt numFmtId="169" formatCode="_(&quot;$&quot;* #,##0.000000_);_(&quot;$&quot;* \(#,##0.000000\);_(&quot;$&quot;* &quot;-&quot;??_);_(@_)"/>
    <numFmt numFmtId="170" formatCode="&quot;$&quot;#,##0.00"/>
    <numFmt numFmtId="171" formatCode="0.00000\ \¢"/>
    <numFmt numFmtId="172" formatCode="#,##0.000000_);\(#,##0.000000\)"/>
    <numFmt numFmtId="173" formatCode="#,##0.0000"/>
    <numFmt numFmtId="174" formatCode="0.00000"/>
    <numFmt numFmtId="175" formatCode="_(&quot;$&quot;* #,##0.00000_);_(&quot;$&quot;* \(#,##0.00000\);_(&quot;$&quot;* &quot;-&quot;??_);_(@_)"/>
    <numFmt numFmtId="176" formatCode="0.000000"/>
    <numFmt numFmtId="177" formatCode="_(* #,##0.00000_);_(* \(#,##0.00000\);_(* &quot;-&quot;??_);_(@_)"/>
    <numFmt numFmtId="178" formatCode="0.0000000"/>
    <numFmt numFmtId="179" formatCode="\£\ #,##0_);[Red]\(\£\ #,##0\)"/>
    <numFmt numFmtId="180" formatCode="\¥\ #,##0_);[Red]\(\¥\ #,##0\)"/>
    <numFmt numFmtId="181" formatCode="0000"/>
    <numFmt numFmtId="182" formatCode="000000"/>
    <numFmt numFmtId="183" formatCode="\£#,##0_);\(\£#,##0\)"/>
    <numFmt numFmtId="184" formatCode="\•\ \ @"/>
    <numFmt numFmtId="185" formatCode="d\.mmm\.yy"/>
    <numFmt numFmtId="186" formatCode="_-* #,##0_)_-;* \(#,##0\)_-;_-* &quot;-&quot;??_-;_-@_-"/>
    <numFmt numFmtId="187" formatCode="&quot;$&quot;#,\);\(&quot;$&quot;#,##0\)"/>
    <numFmt numFmtId="188" formatCode="_-* #,##0.00\ _D_M_-;\-* #,##0.00\ _D_M_-;_-* &quot;-&quot;??\ _D_M_-;_-@_-"/>
    <numFmt numFmtId="189" formatCode="_(* #,##0.000_);_(* \(#,##0.000\);_(* &quot;-&quot;??_);_(@_)"/>
    <numFmt numFmtId="190" formatCode="[$-409]mmm\-yy;@"/>
    <numFmt numFmtId="191" formatCode="#."/>
    <numFmt numFmtId="192" formatCode="00000"/>
    <numFmt numFmtId="193" formatCode="_-* #,##0.00\ &quot;DM&quot;_-;\-* #,##0.00\ &quot;DM&quot;_-;_-* &quot;-&quot;??\ &quot;DM&quot;_-;_-@_-"/>
    <numFmt numFmtId="194" formatCode="&quot;€&quot;_-0.00"/>
    <numFmt numFmtId="195" formatCode="&quot;£&quot;_-0.00"/>
    <numFmt numFmtId="196" formatCode="_(* ###0_);_(* \(###0\);_(* &quot;-&quot;_);_(@_)"/>
    <numFmt numFmtId="197" formatCode="&quot;$&quot;#,##0\ ;\(&quot;$&quot;#,##0\)"/>
    <numFmt numFmtId="198" formatCode="\ \ _•\–\ \ \ \ @"/>
    <numFmt numFmtId="199" formatCode="mmmm\ d\,\ yyyy"/>
    <numFmt numFmtId="200" formatCode="#,##0.00_);\(#,##0.00\);\-_)"/>
    <numFmt numFmtId="201" formatCode="_-* #,##0\ _D_M_-;\-* #,##0\ _D_M_-;_-* &quot;-&quot;\ _D_M_-;_-@_-"/>
    <numFmt numFmtId="202" formatCode="[Blue]#,##0_);[Magenta]\(#,##0\)"/>
    <numFmt numFmtId="203" formatCode="_([$€-2]* #,##0.00_);_([$€-2]* \(#,##0.00\);_([$€-2]* &quot;-&quot;??_)"/>
    <numFmt numFmtId="204" formatCode="_-[$€-2]* #,##0.00_-;\-[$€-2]* #,##0.00_-;_-[$€-2]* &quot;-&quot;??_-"/>
    <numFmt numFmtId="205" formatCode="yyyy"/>
    <numFmt numFmtId="206" formatCode="_(* #,##0_);_(* \(#,##0\);_(* &quot;&quot;_);_(@_)"/>
    <numFmt numFmtId="207" formatCode="_(&quot;$&quot;* #,##0.0_);_(&quot;$&quot;* \(#,##0.0\);_(&quot;$&quot;* &quot;-&quot;??_);_(@_)"/>
    <numFmt numFmtId="208" formatCode="#,##0.0_);\(#,##0.0\)"/>
    <numFmt numFmtId="209" formatCode="\ ;\ ;"/>
    <numFmt numFmtId="210" formatCode="########\-###\-###"/>
    <numFmt numFmtId="211" formatCode="0.0000_);\(0.0000\)"/>
    <numFmt numFmtId="212" formatCode="_-* #,##0_-;\-* #,##0_-;_-* &quot;-&quot;_-;_-@_-"/>
    <numFmt numFmtId="213" formatCode="#,##0\x_);\(#,##0\x\)"/>
    <numFmt numFmtId="214" formatCode="#,##0.0\x_);\(#,##0.0\x\);&quot;-&quot;_)"/>
    <numFmt numFmtId="215" formatCode="#,##0.00\ ;\(#,##0.00\)"/>
    <numFmt numFmtId="216" formatCode="&quot;$&quot;#,##0;\-&quot;$&quot;#,##0"/>
    <numFmt numFmtId="217" formatCode="_(&quot;$&quot;* #,##0.000000_);_(&quot;$&quot;* \(#,##0.000000\);_(&quot;$&quot;* &quot;-&quot;??????_);_(@_)"/>
    <numFmt numFmtId="218" formatCode="0.00_)"/>
    <numFmt numFmtId="219" formatCode="0\ &quot; HR&quot;"/>
    <numFmt numFmtId="220" formatCode="0000000"/>
    <numFmt numFmtId="221" formatCode="0.0000%"/>
    <numFmt numFmtId="222" formatCode="0.00000%"/>
    <numFmt numFmtId="223" formatCode="mmm\-yyyy"/>
    <numFmt numFmtId="224" formatCode="_(&quot;$&quot;* #,##0.000_);_(&quot;$&quot;* \(#,##0.000\);_(&quot;$&quot;* &quot;-&quot;??_);_(@_)"/>
    <numFmt numFmtId="225" formatCode="m/yy"/>
    <numFmt numFmtId="226" formatCode="_(&quot;$&quot;* #,##0.0000_);_(&quot;$&quot;* \(#,##0.0000\);_(&quot;$&quot;* &quot;-&quot;????_);_(@_)"/>
    <numFmt numFmtId="227" formatCode="#,##0\ \ \ ;[Red]\(#,##0\)\ \ ;\—\ \ \ \ "/>
    <numFmt numFmtId="228" formatCode="&quot;On&quot;_);;&quot;Off&quot;_)"/>
    <numFmt numFmtId="229" formatCode="0.0%"/>
    <numFmt numFmtId="230" formatCode="0.00\x_);\(0.00\x\);\-\x_)"/>
    <numFmt numFmtId="231" formatCode="_(* #,##0.0_);_(* \(#,##0.0\);_(* &quot;-&quot;_);_(@_)"/>
    <numFmt numFmtId="232" formatCode="#,##0_*;\(#,##0\);0_*;@_)"/>
    <numFmt numFmtId="233" formatCode="0.0000"/>
    <numFmt numFmtId="234" formatCode="0.0"/>
    <numFmt numFmtId="235" formatCode="General_)"/>
    <numFmt numFmtId="236" formatCode="_-* #,##0\ &quot;DM&quot;_-;\-* #,##0\ &quot;DM&quot;_-;_-* &quot;-&quot;\ &quot;DM&quot;_-;_-@_-"/>
    <numFmt numFmtId="237" formatCode="\¥#,##0_);\(\¥#,##0\)"/>
    <numFmt numFmtId="238" formatCode="&quot;Yes&quot;;&quot;Yes&quot;;&quot;No&quot;"/>
  </numFmts>
  <fonts count="15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sz val="10"/>
      <name val="Arial"/>
      <family val="2"/>
    </font>
    <font>
      <b/>
      <sz val="8"/>
      <name val="Arial"/>
      <family val="2"/>
    </font>
    <font>
      <sz val="10"/>
      <color indexed="12"/>
      <name val="Arial"/>
      <family val="2"/>
    </font>
    <font>
      <b/>
      <sz val="10"/>
      <name val="Arial"/>
      <family val="2"/>
    </font>
    <font>
      <sz val="8"/>
      <color indexed="81"/>
      <name val="Tahoma"/>
      <family val="2"/>
    </font>
    <font>
      <b/>
      <sz val="8"/>
      <color indexed="81"/>
      <name val="Tahoma"/>
      <family val="2"/>
    </font>
    <font>
      <sz val="10"/>
      <name val="Times New Roman"/>
      <family val="1"/>
    </font>
    <font>
      <sz val="12"/>
      <name val="Arial"/>
      <family val="2"/>
    </font>
    <font>
      <sz val="6"/>
      <name val="Arial"/>
      <family val="2"/>
    </font>
    <font>
      <sz val="10"/>
      <color theme="1"/>
      <name val="Arial"/>
      <family val="2"/>
    </font>
    <font>
      <sz val="11"/>
      <name val="Calibri"/>
      <family val="2"/>
    </font>
    <font>
      <sz val="10"/>
      <color rgb="FFFF0000"/>
      <name val="Arial"/>
      <family val="2"/>
    </font>
    <font>
      <b/>
      <sz val="10"/>
      <color rgb="FFFF0000"/>
      <name val="Arial"/>
      <family val="2"/>
    </font>
    <font>
      <sz val="8"/>
      <color rgb="FFFF0000"/>
      <name val="Arial"/>
      <family val="2"/>
    </font>
    <font>
      <sz val="10"/>
      <name val="Arial"/>
      <family val="2"/>
    </font>
    <font>
      <sz val="10"/>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2"/>
      <name val="Times New Roman"/>
      <family val="1"/>
    </font>
    <font>
      <sz val="10"/>
      <name val="Helvetica 45 Light"/>
      <family val="2"/>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12"/>
      <name val="Palatino"/>
    </font>
    <font>
      <sz val="9"/>
      <color theme="1"/>
      <name val="Calibri"/>
      <family val="2"/>
      <scheme val="minor"/>
    </font>
    <font>
      <b/>
      <sz val="12"/>
      <name val="Times New Roman"/>
      <family val="1"/>
    </font>
    <font>
      <sz val="8"/>
      <name val="Times New Roman"/>
      <family val="1"/>
    </font>
    <font>
      <u val="singleAccounting"/>
      <sz val="10"/>
      <name val="Arial"/>
      <family val="2"/>
    </font>
    <font>
      <sz val="10"/>
      <color indexed="8"/>
      <name val="MS Sans Serif"/>
      <family val="2"/>
    </font>
    <font>
      <b/>
      <sz val="11"/>
      <color indexed="52"/>
      <name val="Calibri"/>
      <family val="2"/>
    </font>
    <font>
      <b/>
      <sz val="11"/>
      <color indexed="10"/>
      <name val="Calibri"/>
      <family val="2"/>
      <scheme val="minor"/>
    </font>
    <font>
      <b/>
      <sz val="11"/>
      <color indexed="17"/>
      <name val="Calibri"/>
      <family val="2"/>
    </font>
    <font>
      <b/>
      <sz val="11"/>
      <color indexed="9"/>
      <name val="Calibri"/>
      <family val="2"/>
    </font>
    <font>
      <sz val="11"/>
      <name val="univers (E1)"/>
    </font>
    <font>
      <sz val="10"/>
      <name val="MS Sans Serif"/>
      <family val="2"/>
    </font>
    <font>
      <sz val="10"/>
      <name val="Geneva"/>
    </font>
    <font>
      <sz val="10"/>
      <color theme="1"/>
      <name val="Calibri"/>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11"/>
      <name val="Book Antiqua"/>
      <family val="1"/>
    </font>
    <font>
      <sz val="11"/>
      <color indexed="12"/>
      <name val="Book Antiqua"/>
      <family val="1"/>
    </font>
    <font>
      <sz val="8"/>
      <color theme="1"/>
      <name val="Arial"/>
      <family val="2"/>
    </font>
    <font>
      <sz val="8"/>
      <color indexed="8"/>
      <name val="Arial"/>
      <family val="2"/>
    </font>
    <font>
      <sz val="10"/>
      <color indexed="22"/>
      <name val="Arial"/>
      <family val="2"/>
    </font>
    <font>
      <u val="doubleAccounting"/>
      <sz val="10"/>
      <name val="Arial"/>
      <family val="2"/>
    </font>
    <font>
      <b/>
      <sz val="11"/>
      <color indexed="8"/>
      <name val="Calibri"/>
      <family val="2"/>
    </font>
    <font>
      <sz val="8"/>
      <color indexed="12"/>
      <name val="Arial"/>
      <family val="2"/>
    </font>
    <font>
      <i/>
      <sz val="11"/>
      <color indexed="23"/>
      <name val="Calibri"/>
      <family val="2"/>
    </font>
    <font>
      <sz val="7"/>
      <name val="Arial"/>
      <family val="2"/>
    </font>
    <font>
      <sz val="11"/>
      <color indexed="17"/>
      <name val="Calibri"/>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8"/>
      <name val="Arial"/>
      <family val="2"/>
    </font>
    <font>
      <b/>
      <sz val="14"/>
      <name val="Arial"/>
      <family val="2"/>
    </font>
    <font>
      <sz val="10"/>
      <color indexed="9"/>
      <name val="Arial"/>
      <family val="2"/>
    </font>
    <font>
      <u/>
      <sz val="10"/>
      <color indexed="12"/>
      <name val="Arial"/>
      <family val="2"/>
    </font>
    <font>
      <sz val="11"/>
      <color indexed="48"/>
      <name val="Calibri"/>
      <family val="2"/>
    </font>
    <font>
      <sz val="11"/>
      <color indexed="62"/>
      <name val="Calibri"/>
      <family val="2"/>
    </font>
    <font>
      <b/>
      <sz val="12"/>
      <color indexed="20"/>
      <name val="Arial"/>
      <family val="2"/>
    </font>
    <font>
      <sz val="11"/>
      <color indexed="52"/>
      <name val="Calibri"/>
      <family val="2"/>
    </font>
    <font>
      <sz val="11"/>
      <color indexed="10"/>
      <name val="Calibri"/>
      <family val="2"/>
    </font>
    <font>
      <sz val="11"/>
      <name val="굴림체"/>
      <family val="3"/>
      <charset val="129"/>
    </font>
    <font>
      <sz val="11"/>
      <color indexed="60"/>
      <name val="Calibri"/>
      <family val="2"/>
    </font>
    <font>
      <sz val="11"/>
      <color indexed="19"/>
      <name val="Calibri"/>
      <family val="2"/>
      <scheme val="minor"/>
    </font>
    <font>
      <sz val="11"/>
      <color indexed="19"/>
      <name val="Calibri"/>
      <family val="2"/>
    </font>
    <font>
      <sz val="7"/>
      <name val="Small Fonts"/>
      <family val="2"/>
    </font>
    <font>
      <sz val="12"/>
      <color indexed="12"/>
      <name val="Times New Roman"/>
      <family val="1"/>
    </font>
    <font>
      <b/>
      <i/>
      <sz val="16"/>
      <name val="Helv"/>
    </font>
    <font>
      <sz val="11"/>
      <color rgb="FF000000"/>
      <name val="Calibri"/>
      <family val="2"/>
      <scheme val="minor"/>
    </font>
    <font>
      <sz val="10"/>
      <name val="SWISS"/>
    </font>
    <font>
      <sz val="11"/>
      <color theme="1"/>
      <name val="Calibri"/>
      <family val="2"/>
    </font>
    <font>
      <sz val="8"/>
      <name val="MS Sans Serif"/>
      <family val="2"/>
    </font>
    <font>
      <sz val="10"/>
      <color indexed="8"/>
      <name val="Arial"/>
      <family val="2"/>
    </font>
    <font>
      <sz val="11"/>
      <name val="Times New Roman"/>
      <family val="1"/>
    </font>
    <font>
      <b/>
      <sz val="11"/>
      <color indexed="63"/>
      <name val="Calibri"/>
      <family val="2"/>
    </font>
    <font>
      <sz val="9"/>
      <name val="Arial"/>
      <family val="2"/>
    </font>
    <font>
      <b/>
      <sz val="10"/>
      <name val="MS Sans Serif"/>
      <family val="2"/>
    </font>
    <font>
      <sz val="12"/>
      <color indexed="10"/>
      <name val="Arial"/>
      <family val="2"/>
    </font>
    <font>
      <sz val="12"/>
      <color indexed="10"/>
      <name val="TIMES"/>
    </font>
    <font>
      <sz val="12"/>
      <color indexed="10"/>
      <name val="Times"/>
      <family val="1"/>
    </font>
    <font>
      <i/>
      <sz val="10"/>
      <name val="Arial"/>
      <family val="2"/>
    </font>
    <font>
      <sz val="10"/>
      <color indexed="39"/>
      <name val="Arial"/>
      <family val="2"/>
    </font>
    <font>
      <sz val="8"/>
      <color indexed="62"/>
      <name val="Arial"/>
      <family val="2"/>
    </font>
    <font>
      <b/>
      <sz val="8"/>
      <color indexed="8"/>
      <name val="Arial"/>
      <family val="2"/>
    </font>
    <font>
      <b/>
      <sz val="10"/>
      <color indexed="8"/>
      <name val="Arial"/>
      <family val="2"/>
    </font>
    <font>
      <b/>
      <sz val="8"/>
      <color indexed="62"/>
      <name val="Arial"/>
      <family val="2"/>
    </font>
    <font>
      <b/>
      <sz val="16"/>
      <color indexed="23"/>
      <name val="Arial"/>
      <family val="2"/>
    </font>
    <font>
      <b/>
      <sz val="18"/>
      <color indexed="62"/>
      <name val="Arial"/>
      <family val="2"/>
    </font>
    <font>
      <sz val="19"/>
      <name val="Arial"/>
      <family val="2"/>
    </font>
    <font>
      <sz val="10"/>
      <color indexed="10"/>
      <name val="Arial"/>
      <family val="2"/>
    </font>
    <font>
      <sz val="8"/>
      <color indexed="14"/>
      <name val="Arial"/>
      <family val="2"/>
    </font>
    <font>
      <b/>
      <sz val="18"/>
      <color indexed="62"/>
      <name val="Cambria"/>
      <family val="2"/>
    </font>
    <font>
      <b/>
      <sz val="14"/>
      <color indexed="9"/>
      <name val="Arial"/>
      <family val="2"/>
    </font>
    <font>
      <b/>
      <sz val="12"/>
      <color indexed="9"/>
      <name val="Arial"/>
      <family val="2"/>
    </font>
    <font>
      <b/>
      <sz val="10"/>
      <color indexed="9"/>
      <name val="Arial"/>
      <family val="2"/>
    </font>
    <font>
      <b/>
      <i/>
      <sz val="8"/>
      <color indexed="9"/>
      <name val="Arial"/>
      <family val="2"/>
    </font>
    <font>
      <b/>
      <i/>
      <sz val="12"/>
      <color indexed="12"/>
      <name val="Arial"/>
      <family val="2"/>
    </font>
    <font>
      <b/>
      <u val="double"/>
      <sz val="12"/>
      <name val="Arial MT"/>
    </font>
    <font>
      <b/>
      <sz val="8"/>
      <color indexed="8"/>
      <name val="Helv"/>
    </font>
    <font>
      <b/>
      <i/>
      <sz val="10"/>
      <name val="Arial"/>
      <family val="2"/>
    </font>
    <font>
      <sz val="9"/>
      <name val="Helvetica-Black"/>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10"/>
      <name val="LinePrinter"/>
    </font>
  </fonts>
  <fills count="127">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62"/>
      </patternFill>
    </fill>
    <fill>
      <patternFill patternType="solid">
        <fgColor indexed="48"/>
        <bgColor indexed="48"/>
      </patternFill>
    </fill>
    <fill>
      <patternFill patternType="solid">
        <fgColor indexed="56"/>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patternFill>
    </fill>
    <fill>
      <patternFill patternType="solid">
        <fgColor indexed="57"/>
        <bgColor indexed="57"/>
      </patternFill>
    </fill>
    <fill>
      <patternFill patternType="solid">
        <fgColor indexed="18"/>
        <bgColor indexed="18"/>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35"/>
        <bgColor indexed="35"/>
      </patternFill>
    </fill>
    <fill>
      <patternFill patternType="solid">
        <fgColor indexed="55"/>
      </patternFill>
    </fill>
    <fill>
      <patternFill patternType="solid">
        <fgColor indexed="23"/>
      </patternFill>
    </fill>
    <fill>
      <patternFill patternType="solid">
        <fgColor indexed="22"/>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60"/>
      </patternFill>
    </fill>
    <fill>
      <patternFill patternType="solid">
        <fgColor indexed="35"/>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lightUp">
        <fgColor indexed="48"/>
        <bgColor indexed="41"/>
      </patternFill>
    </fill>
    <fill>
      <patternFill patternType="solid">
        <fgColor indexed="35"/>
        <bgColor indexed="64"/>
      </patternFill>
    </fill>
    <fill>
      <patternFill patternType="solid">
        <fgColor indexed="54"/>
        <bgColor indexed="64"/>
      </patternFill>
    </fill>
    <fill>
      <patternFill patternType="solid">
        <fgColor indexed="40"/>
      </patternFill>
    </fill>
    <fill>
      <patternFill patternType="solid">
        <fgColor indexed="41"/>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gray0625">
        <fgColor indexed="8"/>
      </patternFill>
    </fill>
    <fill>
      <patternFill patternType="gray125">
        <fgColor indexed="8"/>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theme="6" tint="0.79998168889431442"/>
        <bgColor indexed="64"/>
      </patternFill>
    </fill>
  </fills>
  <borders count="8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8"/>
      </bottom>
      <diagonal/>
    </border>
    <border>
      <left/>
      <right/>
      <top/>
      <bottom style="dashed">
        <color theme="0" tint="-0.24994659260841701"/>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64"/>
      </top>
      <bottom/>
      <diagonal/>
    </border>
    <border>
      <left/>
      <right/>
      <top style="thin">
        <color indexed="8"/>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right/>
      <top style="double">
        <color indexed="8"/>
      </top>
      <bottom/>
      <diagonal/>
    </border>
  </borders>
  <cellStyleXfs count="20197">
    <xf numFmtId="0" fontId="0" fillId="0" borderId="0"/>
    <xf numFmtId="43" fontId="20" fillId="0" borderId="0" applyFont="0" applyFill="0" applyBorder="0" applyAlignment="0" applyProtection="0"/>
    <xf numFmtId="44" fontId="21" fillId="0" borderId="0" applyFont="0" applyFill="0" applyBorder="0" applyAlignment="0" applyProtection="0"/>
    <xf numFmtId="0" fontId="21" fillId="0" borderId="0"/>
    <xf numFmtId="0" fontId="4" fillId="0" borderId="0"/>
    <xf numFmtId="176" fontId="4" fillId="0" borderId="0">
      <alignment horizontal="left" wrapText="1"/>
    </xf>
    <xf numFmtId="176" fontId="4" fillId="0" borderId="0">
      <alignment horizontal="left" wrapText="1"/>
    </xf>
    <xf numFmtId="177"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alignment horizontal="left" wrapText="1"/>
    </xf>
    <xf numFmtId="176"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8"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0" fontId="4" fillId="0" borderId="0"/>
    <xf numFmtId="0" fontId="4" fillId="0" borderId="0"/>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7" fontId="4" fillId="0" borderId="0">
      <alignment horizontal="left" wrapText="1"/>
    </xf>
    <xf numFmtId="0" fontId="4" fillId="0" borderId="0"/>
    <xf numFmtId="0" fontId="4" fillId="0" borderId="0"/>
    <xf numFmtId="0" fontId="4" fillId="0" borderId="0"/>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0" fillId="0" borderId="0"/>
    <xf numFmtId="0" fontId="40"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0"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0"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7" fontId="4" fillId="0" borderId="0">
      <alignment horizontal="left" wrapText="1"/>
    </xf>
    <xf numFmtId="177" fontId="4" fillId="0" borderId="0">
      <alignment horizontal="left" wrapText="1"/>
    </xf>
    <xf numFmtId="0" fontId="4" fillId="0" borderId="0"/>
    <xf numFmtId="0" fontId="40"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 fillId="0" borderId="0"/>
    <xf numFmtId="0" fontId="4" fillId="0" borderId="0"/>
    <xf numFmtId="0" fontId="4"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 fillId="0" borderId="0"/>
    <xf numFmtId="0" fontId="4" fillId="0" borderId="0"/>
    <xf numFmtId="0" fontId="40" fillId="0" borderId="0"/>
    <xf numFmtId="0" fontId="40" fillId="0" borderId="0"/>
    <xf numFmtId="0" fontId="40"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0" fontId="4" fillId="0" borderId="0"/>
    <xf numFmtId="0" fontId="4" fillId="0" borderId="0"/>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1" fillId="0" borderId="0" applyFill="0" applyBorder="0" applyAlignment="0" applyProtection="0"/>
    <xf numFmtId="177"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0" fontId="40" fillId="0" borderId="0"/>
    <xf numFmtId="0" fontId="40" fillId="0" borderId="0"/>
    <xf numFmtId="0" fontId="40" fillId="0" borderId="0"/>
    <xf numFmtId="0" fontId="40"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9" fontId="40" fillId="0" borderId="0" applyFont="0" applyFill="0" applyBorder="0" applyAlignment="0" applyProtection="0"/>
    <xf numFmtId="179"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0" fontId="4" fillId="0" borderId="0"/>
    <xf numFmtId="0" fontId="4" fillId="0" borderId="0"/>
    <xf numFmtId="0" fontId="40" fillId="0" borderId="0"/>
    <xf numFmtId="0" fontId="40" fillId="0" borderId="0"/>
    <xf numFmtId="181" fontId="43" fillId="0" borderId="0">
      <alignment horizontal="left"/>
    </xf>
    <xf numFmtId="182" fontId="44" fillId="0" borderId="0">
      <alignment horizontal="left"/>
    </xf>
    <xf numFmtId="0" fontId="45" fillId="0" borderId="47"/>
    <xf numFmtId="0" fontId="46"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6" fontId="42" fillId="0" borderId="0">
      <alignment horizontal="left" wrapText="1"/>
    </xf>
    <xf numFmtId="0" fontId="4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6" fontId="42" fillId="0" borderId="0">
      <alignment horizontal="left" wrapText="1"/>
    </xf>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34" borderId="0" applyNumberFormat="0" applyBorder="0" applyAlignment="0" applyProtection="0"/>
    <xf numFmtId="176" fontId="42" fillId="0" borderId="0">
      <alignment horizontal="left" wrapText="1"/>
    </xf>
    <xf numFmtId="0" fontId="4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6" fontId="42" fillId="0" borderId="0">
      <alignment horizontal="left" wrapText="1"/>
    </xf>
    <xf numFmtId="0" fontId="47"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6" fontId="42" fillId="0" borderId="0">
      <alignment horizontal="left" wrapText="1"/>
    </xf>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47" fillId="36" borderId="0" applyNumberFormat="0" applyBorder="0" applyAlignment="0" applyProtection="0"/>
    <xf numFmtId="176" fontId="42" fillId="0" borderId="0">
      <alignment horizontal="left" wrapText="1"/>
    </xf>
    <xf numFmtId="0" fontId="47"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6" fontId="42" fillId="0" borderId="0">
      <alignment horizontal="left" wrapText="1"/>
    </xf>
    <xf numFmtId="0" fontId="47"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6" fontId="42" fillId="0" borderId="0">
      <alignment horizontal="left" wrapText="1"/>
    </xf>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7" fillId="38" borderId="0" applyNumberFormat="0" applyBorder="0" applyAlignment="0" applyProtection="0"/>
    <xf numFmtId="176" fontId="42" fillId="0" borderId="0">
      <alignment horizontal="left" wrapText="1"/>
    </xf>
    <xf numFmtId="0" fontId="47"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6" fontId="42" fillId="0" borderId="0">
      <alignment horizontal="left" wrapText="1"/>
    </xf>
    <xf numFmtId="0" fontId="47"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6" fontId="42" fillId="0" borderId="0">
      <alignment horizontal="left" wrapText="1"/>
    </xf>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47" fillId="40" borderId="0" applyNumberFormat="0" applyBorder="0" applyAlignment="0" applyProtection="0"/>
    <xf numFmtId="176" fontId="42" fillId="0" borderId="0">
      <alignment horizontal="left" wrapText="1"/>
    </xf>
    <xf numFmtId="0" fontId="47"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6" fontId="42" fillId="0" borderId="0">
      <alignment horizontal="left" wrapText="1"/>
    </xf>
    <xf numFmtId="0" fontId="4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6" fontId="42" fillId="0" borderId="0">
      <alignment horizontal="left" wrapText="1"/>
    </xf>
    <xf numFmtId="0" fontId="47"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6" fontId="42" fillId="0" borderId="0">
      <alignment horizontal="left" wrapText="1"/>
    </xf>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7" fillId="41" borderId="0" applyNumberFormat="0" applyBorder="0" applyAlignment="0" applyProtection="0"/>
    <xf numFmtId="176" fontId="42" fillId="0" borderId="0">
      <alignment horizontal="left" wrapText="1"/>
    </xf>
    <xf numFmtId="0" fontId="47"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176" fontId="42" fillId="0" borderId="0">
      <alignment horizontal="left" wrapText="1"/>
    </xf>
    <xf numFmtId="0" fontId="47"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6" fontId="42" fillId="0" borderId="0">
      <alignment horizontal="left" wrapText="1"/>
    </xf>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47" fillId="35" borderId="0" applyNumberFormat="0" applyBorder="0" applyAlignment="0" applyProtection="0"/>
    <xf numFmtId="176" fontId="42" fillId="0" borderId="0">
      <alignment horizontal="left" wrapText="1"/>
    </xf>
    <xf numFmtId="0" fontId="47"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6" fontId="42" fillId="0" borderId="0">
      <alignment horizontal="left" wrapText="1"/>
    </xf>
    <xf numFmtId="0" fontId="47"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7"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6" fontId="42" fillId="0" borderId="0">
      <alignment horizontal="left" wrapText="1"/>
    </xf>
    <xf numFmtId="0" fontId="47"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6" fontId="42" fillId="0" borderId="0">
      <alignment horizontal="left" wrapText="1"/>
    </xf>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7" fillId="43" borderId="0" applyNumberFormat="0" applyBorder="0" applyAlignment="0" applyProtection="0"/>
    <xf numFmtId="176" fontId="42" fillId="0" borderId="0">
      <alignment horizontal="left" wrapText="1"/>
    </xf>
    <xf numFmtId="0" fontId="47"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6" fontId="42" fillId="0" borderId="0">
      <alignment horizontal="left" wrapText="1"/>
    </xf>
    <xf numFmtId="0" fontId="4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6" fontId="42" fillId="0" borderId="0">
      <alignment horizontal="left" wrapText="1"/>
    </xf>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7" fillId="40" borderId="0" applyNumberFormat="0" applyBorder="0" applyAlignment="0" applyProtection="0"/>
    <xf numFmtId="176" fontId="42" fillId="0" borderId="0">
      <alignment horizontal="left" wrapText="1"/>
    </xf>
    <xf numFmtId="0" fontId="4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176" fontId="42" fillId="0" borderId="0">
      <alignment horizontal="left" wrapText="1"/>
    </xf>
    <xf numFmtId="0" fontId="47"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6" fontId="42" fillId="0" borderId="0">
      <alignment horizontal="left" wrapText="1"/>
    </xf>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47" fillId="35" borderId="0" applyNumberFormat="0" applyBorder="0" applyAlignment="0" applyProtection="0"/>
    <xf numFmtId="176" fontId="42" fillId="0" borderId="0">
      <alignment horizontal="left" wrapText="1"/>
    </xf>
    <xf numFmtId="0" fontId="47"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176" fontId="42" fillId="0" borderId="0">
      <alignment horizontal="left" wrapText="1"/>
    </xf>
    <xf numFmtId="0" fontId="47"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6" fontId="42" fillId="0" borderId="0">
      <alignment horizontal="left" wrapText="1"/>
    </xf>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7" fillId="45" borderId="0" applyNumberFormat="0" applyBorder="0" applyAlignment="0" applyProtection="0"/>
    <xf numFmtId="176" fontId="42" fillId="0" borderId="0">
      <alignment horizontal="left" wrapText="1"/>
    </xf>
    <xf numFmtId="0" fontId="47"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42" borderId="0" applyNumberFormat="0" applyBorder="0" applyAlignment="0" applyProtection="0"/>
    <xf numFmtId="176" fontId="42" fillId="0" borderId="0">
      <alignment horizontal="left" wrapText="1"/>
    </xf>
    <xf numFmtId="176" fontId="42" fillId="0" borderId="0">
      <alignment horizontal="left" wrapText="1"/>
    </xf>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48" fillId="4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4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4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47" borderId="0" applyNumberFormat="0" applyBorder="0" applyAlignment="0" applyProtection="0"/>
    <xf numFmtId="176" fontId="42" fillId="0" borderId="0">
      <alignment horizontal="left" wrapText="1"/>
    </xf>
    <xf numFmtId="176" fontId="42" fillId="0" borderId="0">
      <alignment horizontal="left" wrapText="1"/>
    </xf>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48" fillId="4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4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4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5" borderId="0" applyNumberFormat="0" applyBorder="0" applyAlignment="0" applyProtection="0"/>
    <xf numFmtId="176" fontId="42" fillId="0" borderId="0">
      <alignment horizontal="left" wrapText="1"/>
    </xf>
    <xf numFmtId="176" fontId="42" fillId="0" borderId="0">
      <alignment horizontal="left" wrapText="1"/>
    </xf>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48" fillId="45"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5"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5"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36" borderId="0" applyNumberFormat="0" applyBorder="0" applyAlignment="0" applyProtection="0"/>
    <xf numFmtId="176" fontId="42" fillId="0" borderId="0">
      <alignment horizontal="left" wrapText="1"/>
    </xf>
    <xf numFmtId="176" fontId="42" fillId="0" borderId="0">
      <alignment horizontal="left" wrapText="1"/>
    </xf>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48" fillId="3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3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3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42" borderId="0" applyNumberFormat="0" applyBorder="0" applyAlignment="0" applyProtection="0"/>
    <xf numFmtId="176" fontId="42" fillId="0" borderId="0">
      <alignment horizontal="left" wrapText="1"/>
    </xf>
    <xf numFmtId="176" fontId="42" fillId="0" borderId="0">
      <alignment horizontal="left" wrapText="1"/>
    </xf>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48" fillId="42"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42"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42"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7" borderId="0" applyNumberFormat="0" applyBorder="0" applyAlignment="0" applyProtection="0"/>
    <xf numFmtId="176" fontId="42" fillId="0" borderId="0">
      <alignment horizontal="left" wrapText="1"/>
    </xf>
    <xf numFmtId="176" fontId="42" fillId="0" borderId="0">
      <alignment horizontal="left" wrapText="1"/>
    </xf>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48" fillId="37"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7"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7"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8" fillId="55"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7"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49"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37" fillId="59" borderId="0" applyNumberFormat="0" applyBorder="0" applyAlignment="0" applyProtection="0"/>
    <xf numFmtId="176" fontId="42" fillId="0" borderId="0">
      <alignment horizontal="left" wrapText="1"/>
    </xf>
    <xf numFmtId="176" fontId="42" fillId="0" borderId="0">
      <alignment horizontal="left" wrapText="1"/>
    </xf>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37" fillId="59" borderId="0" applyNumberFormat="0" applyBorder="0" applyAlignment="0" applyProtection="0"/>
    <xf numFmtId="176" fontId="42" fillId="0" borderId="0">
      <alignment horizontal="left" wrapText="1"/>
    </xf>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3" borderId="0" applyNumberFormat="0" applyBorder="0" applyAlignment="0" applyProtection="0"/>
    <xf numFmtId="0" fontId="48" fillId="64"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37" fillId="47" borderId="0" applyNumberFormat="0" applyBorder="0" applyAlignment="0" applyProtection="0"/>
    <xf numFmtId="176" fontId="42" fillId="0" borderId="0">
      <alignment horizontal="left" wrapText="1"/>
    </xf>
    <xf numFmtId="176" fontId="42" fillId="0" borderId="0">
      <alignment horizontal="left" wrapText="1"/>
    </xf>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37" fillId="47" borderId="0" applyNumberFormat="0" applyBorder="0" applyAlignment="0" applyProtection="0"/>
    <xf numFmtId="176" fontId="42" fillId="0" borderId="0">
      <alignment horizontal="left" wrapText="1"/>
    </xf>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7" fillId="69" borderId="0" applyNumberFormat="0" applyBorder="0" applyAlignment="0" applyProtection="0"/>
    <xf numFmtId="0" fontId="48" fillId="54"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37" fillId="45" borderId="0" applyNumberFormat="0" applyBorder="0" applyAlignment="0" applyProtection="0"/>
    <xf numFmtId="176" fontId="42" fillId="0" borderId="0">
      <alignment horizontal="left" wrapText="1"/>
    </xf>
    <xf numFmtId="176" fontId="42" fillId="0" borderId="0">
      <alignment horizontal="left" wrapText="1"/>
    </xf>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37" fillId="45" borderId="0" applyNumberFormat="0" applyBorder="0" applyAlignment="0" applyProtection="0"/>
    <xf numFmtId="176" fontId="42" fillId="0" borderId="0">
      <alignment horizontal="left" wrapText="1"/>
    </xf>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7" fillId="61"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64" borderId="0" applyNumberFormat="0" applyBorder="0" applyAlignment="0" applyProtection="0"/>
    <xf numFmtId="0" fontId="48" fillId="54" borderId="0" applyNumberFormat="0" applyBorder="0" applyAlignment="0" applyProtection="0"/>
    <xf numFmtId="0" fontId="48" fillId="63" borderId="0" applyNumberFormat="0" applyBorder="0" applyAlignment="0" applyProtection="0"/>
    <xf numFmtId="0" fontId="48" fillId="63" borderId="0" applyNumberFormat="0" applyBorder="0" applyAlignment="0" applyProtection="0"/>
    <xf numFmtId="0" fontId="48" fillId="48"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4"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37" fillId="74" borderId="0" applyNumberFormat="0" applyBorder="0" applyAlignment="0" applyProtection="0"/>
    <xf numFmtId="176" fontId="42" fillId="0" borderId="0">
      <alignment horizontal="left" wrapText="1"/>
    </xf>
    <xf numFmtId="176" fontId="42" fillId="0" borderId="0">
      <alignment horizontal="left" wrapText="1"/>
    </xf>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37" fillId="74" borderId="0" applyNumberFormat="0" applyBorder="0" applyAlignment="0" applyProtection="0"/>
    <xf numFmtId="176" fontId="42" fillId="0" borderId="0">
      <alignment horizontal="left" wrapText="1"/>
    </xf>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67"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8" fillId="53"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176" fontId="42" fillId="0" borderId="0">
      <alignment horizontal="left" wrapText="1"/>
    </xf>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7" fillId="26" borderId="0" applyNumberFormat="0" applyBorder="0" applyAlignment="0" applyProtection="0"/>
    <xf numFmtId="0" fontId="48" fillId="49"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7" fillId="75" borderId="0" applyNumberFormat="0" applyBorder="0" applyAlignment="0" applyProtection="0"/>
    <xf numFmtId="0" fontId="47" fillId="75" borderId="0" applyNumberFormat="0" applyBorder="0" applyAlignment="0" applyProtection="0"/>
    <xf numFmtId="0" fontId="47" fillId="75"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76" borderId="0" applyNumberFormat="0" applyBorder="0" applyAlignment="0" applyProtection="0"/>
    <xf numFmtId="0" fontId="48" fillId="76" borderId="0" applyNumberFormat="0" applyBorder="0" applyAlignment="0" applyProtection="0"/>
    <xf numFmtId="0" fontId="48" fillId="77" borderId="0" applyNumberFormat="0" applyBorder="0" applyAlignment="0" applyProtection="0"/>
    <xf numFmtId="0" fontId="48" fillId="77" borderId="0" applyNumberFormat="0" applyBorder="0" applyAlignment="0" applyProtection="0"/>
    <xf numFmtId="0" fontId="48" fillId="47"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45"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37" fillId="65" borderId="0" applyNumberFormat="0" applyBorder="0" applyAlignment="0" applyProtection="0"/>
    <xf numFmtId="176" fontId="42" fillId="0" borderId="0">
      <alignment horizontal="left" wrapText="1"/>
    </xf>
    <xf numFmtId="176" fontId="42" fillId="0" borderId="0">
      <alignment horizontal="left" wrapText="1"/>
    </xf>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37" fillId="65" borderId="0" applyNumberFormat="0" applyBorder="0" applyAlignment="0" applyProtection="0"/>
    <xf numFmtId="176" fontId="42" fillId="0" borderId="0">
      <alignment horizontal="left" wrapText="1"/>
    </xf>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0" borderId="0" applyNumberFormat="0" applyBorder="0" applyAlignment="0" applyProtection="0"/>
    <xf numFmtId="176" fontId="42" fillId="0" borderId="0">
      <alignment horizontal="left" wrapText="1"/>
    </xf>
    <xf numFmtId="176" fontId="42" fillId="0" borderId="0">
      <alignment horizontal="left" wrapText="1"/>
    </xf>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49" fillId="40"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0"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0"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44" fillId="0" borderId="0" applyFont="0" applyFill="0" applyBorder="0" applyAlignment="0" applyProtection="0">
      <alignment horizontal="right"/>
    </xf>
    <xf numFmtId="0" fontId="46" fillId="0" borderId="47"/>
    <xf numFmtId="9" fontId="50" fillId="0" borderId="0">
      <alignment horizontal="center"/>
    </xf>
    <xf numFmtId="0" fontId="51" fillId="0" borderId="48" applyNumberFormat="0" applyFont="0" applyProtection="0">
      <alignment wrapText="1"/>
    </xf>
    <xf numFmtId="0" fontId="52" fillId="0" borderId="6" applyNumberFormat="0" applyFill="0" applyAlignment="0" applyProtection="0"/>
    <xf numFmtId="0" fontId="53" fillId="0" borderId="4" applyNumberFormat="0" applyFont="0" applyFill="0" applyAlignment="0" applyProtection="0"/>
    <xf numFmtId="0" fontId="53" fillId="0" borderId="49" applyNumberFormat="0" applyFont="0" applyFill="0" applyAlignment="0" applyProtection="0"/>
    <xf numFmtId="183" fontId="54"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5" fontId="55" fillId="0" borderId="0" applyFill="0" applyBorder="0" applyAlignment="0"/>
    <xf numFmtId="185" fontId="55" fillId="0" borderId="0" applyFill="0" applyBorder="0" applyAlignment="0"/>
    <xf numFmtId="176" fontId="42" fillId="0" borderId="0">
      <alignment horizontal="left" wrapText="1"/>
    </xf>
    <xf numFmtId="185" fontId="55" fillId="0" borderId="0" applyFill="0" applyBorder="0" applyAlignment="0"/>
    <xf numFmtId="176" fontId="42" fillId="0" borderId="0">
      <alignment horizontal="left" wrapText="1"/>
    </xf>
    <xf numFmtId="185" fontId="55" fillId="0" borderId="0" applyFill="0" applyBorder="0" applyAlignment="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41" fontId="4" fillId="79" borderId="0"/>
    <xf numFmtId="0" fontId="56" fillId="80" borderId="50" applyNumberFormat="0" applyAlignment="0" applyProtection="0"/>
    <xf numFmtId="176" fontId="42" fillId="0" borderId="0">
      <alignment horizontal="left" wrapText="1"/>
    </xf>
    <xf numFmtId="0" fontId="56" fillId="80" borderId="50" applyNumberFormat="0" applyAlignment="0" applyProtection="0"/>
    <xf numFmtId="0" fontId="31" fillId="7" borderId="39" applyNumberFormat="0" applyAlignment="0" applyProtection="0"/>
    <xf numFmtId="0" fontId="57" fillId="81" borderId="39" applyNumberFormat="0" applyAlignment="0" applyProtection="0"/>
    <xf numFmtId="176" fontId="42" fillId="0" borderId="0">
      <alignment horizontal="left" wrapText="1"/>
    </xf>
    <xf numFmtId="176" fontId="42" fillId="0" borderId="0">
      <alignment horizontal="left" wrapText="1"/>
    </xf>
    <xf numFmtId="41" fontId="4" fillId="79" borderId="0"/>
    <xf numFmtId="176" fontId="42" fillId="0" borderId="0">
      <alignment horizontal="left" wrapText="1"/>
    </xf>
    <xf numFmtId="41" fontId="4" fillId="79" borderId="0"/>
    <xf numFmtId="41" fontId="4" fillId="79" borderId="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57" fillId="81" borderId="39" applyNumberFormat="0" applyAlignment="0" applyProtection="0"/>
    <xf numFmtId="176" fontId="42" fillId="0" borderId="0">
      <alignment horizontal="left" wrapText="1"/>
    </xf>
    <xf numFmtId="176" fontId="42" fillId="0" borderId="0">
      <alignment horizontal="left" wrapText="1"/>
    </xf>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41" fontId="4" fillId="79" borderId="0"/>
    <xf numFmtId="41" fontId="4" fillId="79" borderId="0"/>
    <xf numFmtId="176" fontId="42" fillId="0" borderId="0">
      <alignment horizontal="left" wrapText="1"/>
    </xf>
    <xf numFmtId="41" fontId="4" fillId="79" borderId="0"/>
    <xf numFmtId="41" fontId="4" fillId="79" borderId="0"/>
    <xf numFmtId="176" fontId="42" fillId="0" borderId="0">
      <alignment horizontal="left" wrapText="1"/>
    </xf>
    <xf numFmtId="41" fontId="4" fillId="79" borderId="0"/>
    <xf numFmtId="41" fontId="4" fillId="79" borderId="0"/>
    <xf numFmtId="176" fontId="42" fillId="0" borderId="0">
      <alignment horizontal="left" wrapText="1"/>
    </xf>
    <xf numFmtId="41" fontId="4" fillId="79" borderId="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41" fontId="4" fillId="79" borderId="0"/>
    <xf numFmtId="176" fontId="42" fillId="0" borderId="0">
      <alignment horizontal="left" wrapText="1"/>
    </xf>
    <xf numFmtId="41" fontId="4" fillId="79" borderId="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41" fontId="4" fillId="79" borderId="0"/>
    <xf numFmtId="41" fontId="4" fillId="79" borderId="0"/>
    <xf numFmtId="0" fontId="58" fillId="82" borderId="51"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41" fontId="4" fillId="79" borderId="0"/>
    <xf numFmtId="41" fontId="4" fillId="79" borderId="0"/>
    <xf numFmtId="41" fontId="4" fillId="79" borderId="0"/>
    <xf numFmtId="41" fontId="4" fillId="79" borderId="0"/>
    <xf numFmtId="0" fontId="58" fillId="82" borderId="51" applyNumberFormat="0" applyAlignment="0" applyProtection="0"/>
    <xf numFmtId="41" fontId="4" fillId="79" borderId="0"/>
    <xf numFmtId="0" fontId="57" fillId="81" borderId="39" applyNumberFormat="0" applyAlignment="0" applyProtection="0"/>
    <xf numFmtId="0" fontId="31" fillId="7" borderId="39" applyNumberFormat="0" applyAlignment="0" applyProtection="0"/>
    <xf numFmtId="186" fontId="4" fillId="0" borderId="0" applyFill="0" applyBorder="0" applyProtection="0"/>
    <xf numFmtId="186" fontId="4" fillId="0" borderId="0" applyFill="0" applyBorder="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59" fillId="83" borderId="52" applyNumberFormat="0" applyAlignment="0" applyProtection="0"/>
    <xf numFmtId="0" fontId="59" fillId="83" borderId="52" applyNumberFormat="0" applyAlignment="0" applyProtection="0"/>
    <xf numFmtId="176" fontId="42" fillId="0" borderId="0">
      <alignment horizontal="left" wrapText="1"/>
    </xf>
    <xf numFmtId="0" fontId="59" fillId="83" borderId="52" applyNumberFormat="0" applyAlignment="0" applyProtection="0"/>
    <xf numFmtId="176" fontId="42" fillId="0" borderId="0">
      <alignment horizontal="left" wrapText="1"/>
    </xf>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59" fillId="84" borderId="5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59" fillId="83" borderId="5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41" fontId="4" fillId="85" borderId="0"/>
    <xf numFmtId="41" fontId="4" fillId="85" borderId="0"/>
    <xf numFmtId="176" fontId="42" fillId="0" borderId="0">
      <alignment horizontal="left" wrapText="1"/>
    </xf>
    <xf numFmtId="41" fontId="4" fillId="85" borderId="0"/>
    <xf numFmtId="41" fontId="4" fillId="85" borderId="0"/>
    <xf numFmtId="41" fontId="4" fillId="85" borderId="0"/>
    <xf numFmtId="176" fontId="42" fillId="0" borderId="0">
      <alignment horizontal="left" wrapText="1"/>
    </xf>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 fontId="6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 fontId="60" fillId="0" borderId="0" applyFont="0" applyFill="0" applyBorder="0" applyAlignment="0" applyProtection="0"/>
    <xf numFmtId="43" fontId="4" fillId="0" borderId="0" applyFont="0" applyFill="0" applyBorder="0" applyAlignment="0" applyProtection="0"/>
    <xf numFmtId="4" fontId="60"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88"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61" fillId="0" borderId="0" applyFont="0" applyFill="0" applyBorder="0" applyAlignment="0" applyProtection="0"/>
    <xf numFmtId="43" fontId="4" fillId="0" borderId="0" applyFont="0" applyFill="0" applyBorder="0" applyAlignment="0" applyProtection="0"/>
    <xf numFmtId="40" fontId="62"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18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60"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6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176" fontId="42" fillId="0" borderId="0">
      <alignment horizontal="left" wrapText="1"/>
    </xf>
    <xf numFmtId="176" fontId="42" fillId="0" borderId="0">
      <alignment horizontal="left" wrapText="1"/>
    </xf>
    <xf numFmtId="43" fontId="1" fillId="0" borderId="0" applyFont="0" applyFill="0" applyBorder="0" applyAlignment="0" applyProtection="0"/>
    <xf numFmtId="43" fontId="47" fillId="0" borderId="0" applyFont="0" applyFill="0" applyBorder="0" applyAlignment="0" applyProtection="0"/>
    <xf numFmtId="176" fontId="42" fillId="0" borderId="0">
      <alignment horizontal="left" wrapText="1"/>
    </xf>
    <xf numFmtId="43" fontId="47" fillId="0" borderId="0" applyFont="0" applyFill="0" applyBorder="0" applyAlignment="0" applyProtection="0"/>
    <xf numFmtId="176" fontId="42" fillId="0" borderId="0">
      <alignment horizontal="left" wrapText="1"/>
    </xf>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3" fontId="13" fillId="0" borderId="0" applyFill="0" applyBorder="0" applyAlignment="0" applyProtection="0"/>
    <xf numFmtId="0" fontId="64" fillId="0" borderId="0"/>
    <xf numFmtId="0" fontId="64" fillId="0" borderId="0"/>
    <xf numFmtId="0" fontId="64" fillId="0" borderId="0"/>
    <xf numFmtId="0" fontId="65" fillId="0" borderId="0"/>
    <xf numFmtId="0" fontId="65" fillId="0" borderId="0"/>
    <xf numFmtId="0" fontId="66" fillId="0" borderId="0"/>
    <xf numFmtId="0" fontId="67" fillId="0" borderId="0"/>
    <xf numFmtId="0" fontId="67" fillId="0" borderId="0"/>
    <xf numFmtId="0" fontId="66" fillId="0" borderId="0"/>
    <xf numFmtId="0" fontId="67" fillId="0" borderId="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3" fontId="68" fillId="0" borderId="0" applyFont="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3" fontId="68" fillId="0" borderId="0" applyFont="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68" fillId="0" borderId="0" applyFont="0" applyFill="0" applyBorder="0" applyAlignment="0" applyProtection="0"/>
    <xf numFmtId="176" fontId="42" fillId="0" borderId="0">
      <alignment horizontal="left" wrapText="1"/>
    </xf>
    <xf numFmtId="3" fontId="13" fillId="0" borderId="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68"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68"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191" fontId="70" fillId="0" borderId="0">
      <protection locked="0"/>
    </xf>
    <xf numFmtId="0" fontId="66" fillId="0" borderId="0"/>
    <xf numFmtId="0" fontId="67" fillId="0" borderId="0"/>
    <xf numFmtId="0" fontId="67" fillId="0" borderId="0"/>
    <xf numFmtId="0" fontId="66" fillId="0" borderId="0"/>
    <xf numFmtId="0" fontId="65" fillId="0" borderId="0"/>
    <xf numFmtId="0" fontId="67" fillId="0" borderId="0"/>
    <xf numFmtId="0" fontId="71" fillId="0" borderId="0" applyNumberFormat="0" applyAlignment="0">
      <alignment horizontal="left"/>
    </xf>
    <xf numFmtId="0" fontId="71" fillId="0" borderId="0" applyNumberFormat="0" applyAlignment="0">
      <alignment horizontal="left"/>
    </xf>
    <xf numFmtId="176" fontId="42" fillId="0" borderId="0">
      <alignment horizontal="left" wrapText="1"/>
    </xf>
    <xf numFmtId="0" fontId="71" fillId="0" borderId="0" applyNumberFormat="0" applyAlignment="0">
      <alignment horizontal="left"/>
    </xf>
    <xf numFmtId="176" fontId="42" fillId="0" borderId="0">
      <alignment horizontal="left" wrapText="1"/>
    </xf>
    <xf numFmtId="0" fontId="71" fillId="0" borderId="0" applyNumberFormat="0" applyAlignment="0">
      <alignment horizontal="left"/>
    </xf>
    <xf numFmtId="0" fontId="72" fillId="0" borderId="0" applyNumberFormat="0" applyAlignment="0"/>
    <xf numFmtId="0" fontId="72" fillId="0" borderId="0" applyNumberFormat="0" applyAlignment="0"/>
    <xf numFmtId="176" fontId="42" fillId="0" borderId="0">
      <alignment horizontal="left" wrapText="1"/>
    </xf>
    <xf numFmtId="0" fontId="72" fillId="0" borderId="0" applyNumberFormat="0" applyAlignment="0"/>
    <xf numFmtId="176" fontId="42" fillId="0" borderId="0">
      <alignment horizontal="left" wrapText="1"/>
    </xf>
    <xf numFmtId="0" fontId="72" fillId="0" borderId="0" applyNumberFormat="0" applyAlignment="0"/>
    <xf numFmtId="0" fontId="64" fillId="0" borderId="0"/>
    <xf numFmtId="0" fontId="64" fillId="0" borderId="0"/>
    <xf numFmtId="0" fontId="66" fillId="0" borderId="0"/>
    <xf numFmtId="0" fontId="67" fillId="0" borderId="0"/>
    <xf numFmtId="0" fontId="67" fillId="0" borderId="0"/>
    <xf numFmtId="0" fontId="66" fillId="0" borderId="0"/>
    <xf numFmtId="0" fontId="65" fillId="0" borderId="0"/>
    <xf numFmtId="0" fontId="67" fillId="0" borderId="0"/>
    <xf numFmtId="0" fontId="64" fillId="0" borderId="0"/>
    <xf numFmtId="0" fontId="64" fillId="0" borderId="0"/>
    <xf numFmtId="0" fontId="66" fillId="0" borderId="0"/>
    <xf numFmtId="0" fontId="67" fillId="0" borderId="0"/>
    <xf numFmtId="0" fontId="67" fillId="0" borderId="0"/>
    <xf numFmtId="0" fontId="66" fillId="0" borderId="0"/>
    <xf numFmtId="0" fontId="67" fillId="0" borderId="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192" fontId="73" fillId="0" borderId="0" applyFont="0" applyFill="0" applyBorder="0" applyAlignment="0" applyProtection="0"/>
    <xf numFmtId="8" fontId="74" fillId="0" borderId="53">
      <protection locked="0"/>
    </xf>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0" fontId="4" fillId="0" borderId="0"/>
    <xf numFmtId="8" fontId="6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8"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75" fillId="0" borderId="0" applyFont="0" applyFill="0" applyBorder="0" applyAlignment="0" applyProtection="0"/>
    <xf numFmtId="44" fontId="76"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176" fontId="42" fillId="0" borderId="0">
      <alignment horizontal="left" wrapText="1"/>
    </xf>
    <xf numFmtId="8" fontId="64"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42" fillId="0" borderId="0">
      <alignment horizontal="left" wrapText="1"/>
    </xf>
    <xf numFmtId="176" fontId="42" fillId="0" borderId="0">
      <alignment horizontal="left" wrapText="1"/>
    </xf>
    <xf numFmtId="44" fontId="61" fillId="0" borderId="0" applyFont="0" applyFill="0" applyBorder="0" applyAlignment="0" applyProtection="0"/>
    <xf numFmtId="44" fontId="61"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8" fontId="60"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62" fillId="0" borderId="0" applyFont="0" applyFill="0" applyBorder="0" applyAlignment="0" applyProtection="0"/>
    <xf numFmtId="176" fontId="42" fillId="0" borderId="0">
      <alignment horizontal="left" wrapText="1"/>
    </xf>
    <xf numFmtId="8" fontId="60"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8"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76" fontId="42" fillId="0" borderId="0">
      <alignment horizontal="left" wrapText="1"/>
    </xf>
    <xf numFmtId="193" fontId="4" fillId="0" borderId="0" applyFont="0" applyFill="0" applyBorder="0" applyAlignment="0" applyProtection="0"/>
    <xf numFmtId="193" fontId="4" fillId="0" borderId="0" applyFont="0" applyFill="0" applyBorder="0" applyAlignment="0" applyProtection="0"/>
    <xf numFmtId="176" fontId="42" fillId="0" borderId="0">
      <alignment horizontal="left" wrapText="1"/>
    </xf>
    <xf numFmtId="193" fontId="4" fillId="0" borderId="0" applyFont="0" applyFill="0" applyBorder="0" applyAlignment="0" applyProtection="0"/>
    <xf numFmtId="193" fontId="4" fillId="0" borderId="0" applyFont="0" applyFill="0" applyBorder="0" applyAlignment="0" applyProtection="0"/>
    <xf numFmtId="176" fontId="42" fillId="0" borderId="0">
      <alignment horizontal="left" wrapText="1"/>
    </xf>
    <xf numFmtId="193"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8" fontId="6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176" fontId="42" fillId="0" borderId="0">
      <alignment horizontal="left" wrapText="1"/>
    </xf>
    <xf numFmtId="176" fontId="42" fillId="0" borderId="0">
      <alignment horizontal="left" wrapText="1"/>
    </xf>
    <xf numFmtId="44" fontId="1" fillId="0" borderId="0" applyFont="0" applyFill="0" applyBorder="0" applyAlignment="0" applyProtection="0"/>
    <xf numFmtId="44" fontId="47" fillId="0" borderId="0" applyFont="0" applyFill="0" applyBorder="0" applyAlignment="0" applyProtection="0"/>
    <xf numFmtId="176" fontId="42" fillId="0" borderId="0">
      <alignment horizontal="left" wrapText="1"/>
    </xf>
    <xf numFmtId="44" fontId="47" fillId="0" borderId="0" applyFont="0" applyFill="0" applyBorder="0" applyAlignment="0" applyProtection="0"/>
    <xf numFmtId="176" fontId="42" fillId="0" borderId="0">
      <alignment horizontal="left" wrapText="1"/>
    </xf>
    <xf numFmtId="176" fontId="42" fillId="0" borderId="0">
      <alignment horizontal="left" wrapText="1"/>
    </xf>
    <xf numFmtId="44" fontId="1"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7" fillId="0" borderId="0" applyFont="0" applyFill="0" applyBorder="0" applyAlignment="0" applyProtection="0"/>
    <xf numFmtId="176" fontId="42"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176" fontId="42" fillId="0" borderId="0">
      <alignment horizontal="left" wrapText="1"/>
    </xf>
    <xf numFmtId="176" fontId="42" fillId="0" borderId="0">
      <alignment horizontal="left" wrapText="1"/>
    </xf>
    <xf numFmtId="44" fontId="1" fillId="0" borderId="0" applyFont="0" applyFill="0" applyBorder="0" applyAlignment="0" applyProtection="0"/>
    <xf numFmtId="44" fontId="47" fillId="0" borderId="0" applyFont="0" applyFill="0" applyBorder="0" applyAlignment="0" applyProtection="0"/>
    <xf numFmtId="176" fontId="42" fillId="0" borderId="0">
      <alignment horizontal="left" wrapText="1"/>
    </xf>
    <xf numFmtId="44" fontId="47" fillId="0" borderId="0" applyFont="0" applyFill="0" applyBorder="0" applyAlignment="0" applyProtection="0"/>
    <xf numFmtId="176" fontId="42" fillId="0" borderId="0">
      <alignment horizontal="left" wrapText="1"/>
    </xf>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5" fontId="13" fillId="0" borderId="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76" fontId="42" fillId="0" borderId="0">
      <alignment horizontal="left" wrapText="1"/>
    </xf>
    <xf numFmtId="196" fontId="4" fillId="0" borderId="0" applyFont="0" applyFill="0" applyBorder="0" applyAlignment="0" applyProtection="0"/>
    <xf numFmtId="176" fontId="42" fillId="0" borderId="0">
      <alignment horizontal="left" wrapText="1"/>
    </xf>
    <xf numFmtId="196" fontId="4" fillId="0" borderId="0" applyFont="0" applyFill="0" applyBorder="0" applyAlignment="0" applyProtection="0"/>
    <xf numFmtId="196" fontId="4" fillId="0" borderId="0" applyFont="0" applyFill="0" applyBorder="0" applyAlignment="0" applyProtection="0"/>
    <xf numFmtId="197" fontId="77"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76" fontId="42" fillId="0" borderId="0">
      <alignment horizontal="left" wrapText="1"/>
    </xf>
    <xf numFmtId="5" fontId="13" fillId="0" borderId="0" applyFill="0" applyBorder="0" applyAlignment="0" applyProtection="0"/>
    <xf numFmtId="196" fontId="4" fillId="0" borderId="0" applyFont="0" applyFill="0" applyBorder="0" applyAlignment="0" applyProtection="0"/>
    <xf numFmtId="197" fontId="13" fillId="0" borderId="0" applyFont="0" applyFill="0" applyBorder="0" applyAlignment="0" applyProtection="0"/>
    <xf numFmtId="5" fontId="13" fillId="0" borderId="0" applyFill="0" applyBorder="0" applyAlignment="0" applyProtection="0"/>
    <xf numFmtId="196" fontId="4"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9" fontId="13" fillId="0" borderId="0" applyFill="0" applyBorder="0" applyAlignment="0" applyProtection="0"/>
    <xf numFmtId="0" fontId="64" fillId="0" borderId="0"/>
    <xf numFmtId="0" fontId="64" fillId="0" borderId="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68" fillId="0" borderId="0" applyFon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68" fillId="0" borderId="0" applyFon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68" fillId="0" borderId="0" applyFont="0" applyFill="0" applyBorder="0" applyAlignment="0" applyProtection="0"/>
    <xf numFmtId="176" fontId="42" fillId="0" borderId="0">
      <alignment horizontal="left" wrapText="1"/>
    </xf>
    <xf numFmtId="199" fontId="13" fillId="0" borderId="0" applyFill="0" applyBorder="0" applyAlignment="0" applyProtection="0"/>
    <xf numFmtId="0" fontId="68" fillId="0" borderId="0" applyFont="0" applyFill="0" applyBorder="0" applyAlignment="0" applyProtection="0"/>
    <xf numFmtId="0" fontId="4" fillId="0" borderId="0" applyFont="0" applyFill="0" applyBorder="0" applyAlignment="0" applyProtection="0"/>
    <xf numFmtId="199" fontId="13" fillId="0" borderId="0" applyFill="0" applyBorder="0" applyAlignment="0" applyProtection="0"/>
    <xf numFmtId="0" fontId="68" fillId="0" borderId="0" applyFont="0" applyFill="0" applyBorder="0" applyAlignment="0" applyProtection="0"/>
    <xf numFmtId="15" fontId="4" fillId="0" borderId="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188" fontId="4" fillId="0" borderId="0" applyFont="0" applyFill="0" applyBorder="0" applyAlignment="0" applyProtection="0"/>
    <xf numFmtId="42" fontId="78" fillId="0" borderId="0" applyFill="0" applyBorder="0" applyAlignment="0" applyProtection="0"/>
    <xf numFmtId="0" fontId="46" fillId="0" borderId="0"/>
    <xf numFmtId="0" fontId="79" fillId="86" borderId="0" applyNumberFormat="0" applyBorder="0" applyAlignment="0" applyProtection="0"/>
    <xf numFmtId="0" fontId="79" fillId="86" borderId="0" applyNumberFormat="0" applyBorder="0" applyAlignment="0" applyProtection="0"/>
    <xf numFmtId="0" fontId="79" fillId="87" borderId="0" applyNumberFormat="0" applyBorder="0" applyAlignment="0" applyProtection="0"/>
    <xf numFmtId="0" fontId="79" fillId="88" borderId="0" applyNumberFormat="0" applyBorder="0" applyAlignment="0" applyProtection="0"/>
    <xf numFmtId="0" fontId="79" fillId="88" borderId="0" applyNumberFormat="0" applyBorder="0" applyAlignment="0" applyProtection="0"/>
    <xf numFmtId="0" fontId="79" fillId="89" borderId="0" applyNumberFormat="0" applyBorder="0" applyAlignment="0" applyProtection="0"/>
    <xf numFmtId="0" fontId="79" fillId="90" borderId="0" applyNumberFormat="0" applyBorder="0" applyAlignment="0" applyProtection="0"/>
    <xf numFmtId="0" fontId="79" fillId="90" borderId="0" applyNumberFormat="0" applyBorder="0" applyAlignment="0" applyProtection="0"/>
    <xf numFmtId="176" fontId="4" fillId="0" borderId="0"/>
    <xf numFmtId="176" fontId="4" fillId="0" borderId="0"/>
    <xf numFmtId="176" fontId="4" fillId="0" borderId="0"/>
    <xf numFmtId="176" fontId="42" fillId="0" borderId="0">
      <alignment horizontal="left" wrapText="1"/>
    </xf>
    <xf numFmtId="176" fontId="4" fillId="0" borderId="0"/>
    <xf numFmtId="176" fontId="42" fillId="0" borderId="0">
      <alignment horizontal="left" wrapText="1"/>
    </xf>
    <xf numFmtId="176" fontId="4" fillId="0" borderId="0"/>
    <xf numFmtId="176" fontId="4" fillId="0" borderId="0"/>
    <xf numFmtId="176" fontId="4" fillId="0" borderId="0"/>
    <xf numFmtId="176" fontId="42" fillId="0" borderId="0">
      <alignment horizontal="left" wrapText="1"/>
    </xf>
    <xf numFmtId="176" fontId="4" fillId="0" borderId="0"/>
    <xf numFmtId="176" fontId="4" fillId="0" borderId="0"/>
    <xf numFmtId="176" fontId="42" fillId="0" borderId="0">
      <alignment horizontal="left" wrapText="1"/>
    </xf>
    <xf numFmtId="176" fontId="4" fillId="0" borderId="0"/>
    <xf numFmtId="176" fontId="4" fillId="0" borderId="0"/>
    <xf numFmtId="176" fontId="42" fillId="0" borderId="0">
      <alignment horizontal="left" wrapText="1"/>
    </xf>
    <xf numFmtId="176" fontId="4" fillId="0" borderId="0"/>
    <xf numFmtId="202" fontId="80" fillId="0" borderId="0"/>
    <xf numFmtId="176" fontId="42" fillId="0" borderId="0">
      <alignment horizontal="left" wrapText="1"/>
    </xf>
    <xf numFmtId="176" fontId="4" fillId="0" borderId="0"/>
    <xf numFmtId="176" fontId="42" fillId="0" borderId="0">
      <alignment horizontal="left" wrapText="1"/>
    </xf>
    <xf numFmtId="176" fontId="4" fillId="0" borderId="0"/>
    <xf numFmtId="176" fontId="42" fillId="0" borderId="0">
      <alignment horizontal="left" wrapText="1"/>
    </xf>
    <xf numFmtId="176" fontId="4" fillId="0" borderId="0"/>
    <xf numFmtId="176" fontId="4" fillId="0" borderId="0"/>
    <xf numFmtId="176" fontId="4" fillId="0" borderId="0"/>
    <xf numFmtId="203" fontId="4" fillId="0" borderId="0" applyFont="0" applyFill="0" applyBorder="0" applyAlignment="0" applyProtection="0">
      <alignment horizontal="left" wrapText="1"/>
    </xf>
    <xf numFmtId="203" fontId="4" fillId="0" borderId="0" applyFont="0" applyFill="0" applyBorder="0" applyAlignment="0" applyProtection="0">
      <alignment horizontal="left" wrapText="1"/>
    </xf>
    <xf numFmtId="203" fontId="4" fillId="0" borderId="0" applyFont="0" applyFill="0" applyBorder="0" applyAlignment="0" applyProtection="0">
      <alignment horizontal="left" wrapText="1"/>
    </xf>
    <xf numFmtId="176" fontId="42" fillId="0" borderId="0">
      <alignment horizontal="left" wrapText="1"/>
    </xf>
    <xf numFmtId="203" fontId="4" fillId="0" borderId="0" applyFont="0" applyFill="0" applyBorder="0" applyAlignment="0" applyProtection="0">
      <alignment horizontal="left" wrapText="1"/>
    </xf>
    <xf numFmtId="176" fontId="42" fillId="0" borderId="0">
      <alignment horizontal="left" wrapText="1"/>
    </xf>
    <xf numFmtId="203" fontId="4" fillId="0" borderId="0" applyFont="0" applyFill="0" applyBorder="0" applyAlignment="0" applyProtection="0">
      <alignment horizontal="left" wrapText="1"/>
    </xf>
    <xf numFmtId="203" fontId="4" fillId="0" borderId="0" applyFont="0" applyFill="0" applyBorder="0" applyAlignment="0" applyProtection="0">
      <alignment horizontal="left" wrapText="1"/>
    </xf>
    <xf numFmtId="176" fontId="42" fillId="0" borderId="0">
      <alignment horizontal="left" wrapText="1"/>
    </xf>
    <xf numFmtId="204" fontId="4" fillId="0" borderId="0" applyFont="0" applyFill="0" applyBorder="0" applyAlignment="0" applyProtection="0"/>
    <xf numFmtId="203" fontId="4" fillId="0" borderId="0" applyFont="0" applyFill="0" applyBorder="0" applyAlignment="0" applyProtection="0">
      <alignment horizontal="left" wrapText="1"/>
    </xf>
    <xf numFmtId="176" fontId="42" fillId="0" borderId="0">
      <alignment horizontal="left" wrapText="1"/>
    </xf>
    <xf numFmtId="204" fontId="4" fillId="0" borderId="0" applyFont="0" applyFill="0" applyBorder="0" applyAlignment="0" applyProtection="0"/>
    <xf numFmtId="204" fontId="4" fillId="0" borderId="0" applyFont="0" applyFill="0" applyBorder="0" applyAlignment="0" applyProtection="0"/>
    <xf numFmtId="203" fontId="4" fillId="0" borderId="0" applyFont="0" applyFill="0" applyBorder="0" applyAlignment="0" applyProtection="0">
      <alignment horizontal="left" wrapText="1"/>
    </xf>
    <xf numFmtId="204" fontId="4" fillId="0" borderId="0" applyFont="0" applyFill="0" applyBorder="0" applyAlignment="0" applyProtection="0"/>
    <xf numFmtId="204" fontId="4"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76" fontId="42" fillId="0" borderId="0">
      <alignment horizontal="left" wrapText="1"/>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2" fontId="13" fillId="0" borderId="0" applyFill="0" applyBorder="0" applyAlignment="0" applyProtection="0"/>
    <xf numFmtId="2" fontId="68" fillId="0" borderId="0" applyFont="0" applyFill="0" applyBorder="0" applyAlignment="0" applyProtection="0"/>
    <xf numFmtId="176" fontId="42" fillId="0" borderId="0">
      <alignment horizontal="left" wrapText="1"/>
    </xf>
    <xf numFmtId="176" fontId="42" fillId="0" borderId="0">
      <alignment horizontal="left" wrapText="1"/>
    </xf>
    <xf numFmtId="176" fontId="42" fillId="0" borderId="0">
      <alignment horizontal="left" wrapText="1"/>
    </xf>
    <xf numFmtId="2" fontId="13" fillId="0" borderId="0" applyFont="0" applyFill="0" applyBorder="0" applyAlignment="0" applyProtection="0"/>
    <xf numFmtId="2" fontId="13" fillId="0" borderId="0" applyFont="0" applyFill="0" applyBorder="0" applyAlignment="0" applyProtection="0"/>
    <xf numFmtId="2" fontId="13" fillId="0" borderId="0" applyFill="0" applyBorder="0" applyAlignment="0" applyProtection="0"/>
    <xf numFmtId="2" fontId="68" fillId="0" borderId="0" applyFont="0" applyFill="0" applyBorder="0" applyAlignment="0" applyProtection="0"/>
    <xf numFmtId="0" fontId="64" fillId="0" borderId="0"/>
    <xf numFmtId="0" fontId="64" fillId="0" borderId="0"/>
    <xf numFmtId="164" fontId="73" fillId="0" borderId="0" applyFont="0" applyFill="0" applyBorder="0" applyAlignment="0" applyProtection="0"/>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0" fontId="5" fillId="0" borderId="0" applyFont="0" applyFill="0" applyBorder="0" applyAlignment="0" applyProtection="0"/>
    <xf numFmtId="0" fontId="82" fillId="0" borderId="0" applyFont="0" applyFill="0" applyBorder="0" applyAlignment="0" applyProtection="0">
      <alignment horizontal="left"/>
    </xf>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2" borderId="0" applyNumberFormat="0" applyBorder="0" applyAlignment="0" applyProtection="0"/>
    <xf numFmtId="176" fontId="42" fillId="0" borderId="0">
      <alignment horizontal="left" wrapText="1"/>
    </xf>
    <xf numFmtId="176" fontId="42" fillId="0" borderId="0">
      <alignment horizontal="left" wrapText="1"/>
    </xf>
    <xf numFmtId="0" fontId="47" fillId="69"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83" fillId="4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206" fontId="13" fillId="0" borderId="0"/>
    <xf numFmtId="206" fontId="13" fillId="0" borderId="0"/>
    <xf numFmtId="42" fontId="13" fillId="0" borderId="0"/>
    <xf numFmtId="42" fontId="13" fillId="0" borderId="0"/>
    <xf numFmtId="42" fontId="13" fillId="0" borderId="0"/>
    <xf numFmtId="206" fontId="13" fillId="0" borderId="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176" fontId="42" fillId="0" borderId="0">
      <alignment horizontal="left" wrapText="1"/>
    </xf>
    <xf numFmtId="38" fontId="5" fillId="85" borderId="0" applyNumberFormat="0" applyBorder="0" applyAlignment="0" applyProtection="0"/>
    <xf numFmtId="0"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0" fontId="84" fillId="0" borderId="47"/>
    <xf numFmtId="207" fontId="85" fillId="0" borderId="0" applyNumberFormat="0" applyFill="0" applyBorder="0" applyProtection="0">
      <alignment horizontal="right"/>
    </xf>
    <xf numFmtId="0" fontId="86" fillId="0" borderId="1" applyNumberFormat="0" applyAlignment="0" applyProtection="0">
      <alignment horizontal="left"/>
    </xf>
    <xf numFmtId="0" fontId="86" fillId="0" borderId="1" applyNumberFormat="0" applyAlignment="0" applyProtection="0">
      <alignment horizontal="left"/>
    </xf>
    <xf numFmtId="0" fontId="86" fillId="0" borderId="1" applyNumberFormat="0" applyAlignment="0" applyProtection="0">
      <alignment horizontal="left"/>
    </xf>
    <xf numFmtId="176" fontId="42" fillId="0" borderId="0">
      <alignment horizontal="left" wrapText="1"/>
    </xf>
    <xf numFmtId="176" fontId="42" fillId="0" borderId="0">
      <alignment horizontal="left" wrapText="1"/>
    </xf>
    <xf numFmtId="0" fontId="86" fillId="0" borderId="1" applyNumberFormat="0" applyAlignment="0" applyProtection="0">
      <alignment horizontal="left"/>
    </xf>
    <xf numFmtId="176" fontId="42" fillId="0" borderId="0">
      <alignment horizontal="left" wrapText="1"/>
    </xf>
    <xf numFmtId="0" fontId="86" fillId="0" borderId="2">
      <alignment horizontal="left"/>
    </xf>
    <xf numFmtId="0" fontId="86" fillId="0" borderId="2">
      <alignment horizontal="left"/>
    </xf>
    <xf numFmtId="0" fontId="86" fillId="0" borderId="2">
      <alignment horizontal="left"/>
    </xf>
    <xf numFmtId="176" fontId="42" fillId="0" borderId="0">
      <alignment horizontal="left" wrapText="1"/>
    </xf>
    <xf numFmtId="176" fontId="42" fillId="0" borderId="0">
      <alignment horizontal="left" wrapText="1"/>
    </xf>
    <xf numFmtId="176" fontId="42" fillId="0" borderId="0">
      <alignment horizontal="left" wrapText="1"/>
    </xf>
    <xf numFmtId="0" fontId="86" fillId="0" borderId="2">
      <alignment horizontal="left"/>
    </xf>
    <xf numFmtId="0" fontId="86" fillId="0" borderId="2">
      <alignment horizontal="left"/>
    </xf>
    <xf numFmtId="0" fontId="86" fillId="0" borderId="2">
      <alignment horizontal="left"/>
    </xf>
    <xf numFmtId="0" fontId="86" fillId="0" borderId="2">
      <alignment horizontal="left"/>
    </xf>
    <xf numFmtId="0" fontId="86" fillId="0" borderId="2">
      <alignment horizontal="left"/>
    </xf>
    <xf numFmtId="176" fontId="42" fillId="0" borderId="0">
      <alignment horizontal="left" wrapText="1"/>
    </xf>
    <xf numFmtId="14" fontId="3" fillId="91" borderId="4">
      <alignment horizontal="center" vertical="center" wrapText="1"/>
    </xf>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68" fillId="0" borderId="0" applyNumberFormat="0" applyFill="0" applyBorder="0" applyAlignment="0" applyProtection="0"/>
    <xf numFmtId="0" fontId="87" fillId="0" borderId="54" applyNumberFormat="0" applyFill="0" applyAlignment="0" applyProtection="0"/>
    <xf numFmtId="0" fontId="87" fillId="0" borderId="54" applyNumberFormat="0" applyFill="0" applyAlignment="0" applyProtection="0"/>
    <xf numFmtId="0" fontId="23" fillId="0" borderId="36" applyNumberFormat="0" applyFill="0" applyAlignment="0" applyProtection="0"/>
    <xf numFmtId="0" fontId="88" fillId="0" borderId="55" applyNumberFormat="0" applyFill="0" applyAlignment="0" applyProtection="0"/>
    <xf numFmtId="176" fontId="42" fillId="0" borderId="0">
      <alignment horizontal="left" wrapText="1"/>
    </xf>
    <xf numFmtId="176" fontId="42" fillId="0" borderId="0">
      <alignment horizontal="left" wrapText="1"/>
    </xf>
    <xf numFmtId="0" fontId="88" fillId="0" borderId="55"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88" fillId="0" borderId="55" applyNumberFormat="0" applyFill="0" applyAlignment="0" applyProtection="0"/>
    <xf numFmtId="176" fontId="42" fillId="0" borderId="0">
      <alignment horizontal="left" wrapText="1"/>
    </xf>
    <xf numFmtId="176" fontId="42" fillId="0" borderId="0">
      <alignment horizontal="left" wrapText="1"/>
    </xf>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89" fillId="0" borderId="0" applyNumberFormat="0" applyFill="0" applyBorder="0" applyAlignment="0" applyProtection="0"/>
    <xf numFmtId="176" fontId="42" fillId="0" borderId="0">
      <alignment horizontal="left" wrapText="1"/>
    </xf>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88" fillId="0" borderId="55"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89" fillId="0" borderId="0" applyNumberFormat="0" applyFill="0" applyBorder="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90" fillId="0" borderId="0" applyNumberFormat="0" applyFill="0" applyBorder="0" applyAlignment="0" applyProtection="0"/>
    <xf numFmtId="0" fontId="23" fillId="0" borderId="36" applyNumberFormat="0" applyFill="0" applyAlignment="0" applyProtection="0"/>
    <xf numFmtId="0" fontId="23" fillId="0" borderId="36" applyNumberFormat="0" applyFill="0" applyAlignment="0" applyProtection="0"/>
    <xf numFmtId="0" fontId="88" fillId="0" borderId="55" applyNumberFormat="0" applyFill="0" applyAlignment="0" applyProtection="0"/>
    <xf numFmtId="0" fontId="23" fillId="0" borderId="36"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68" fillId="0" borderId="0" applyNumberFormat="0" applyFill="0" applyBorder="0" applyAlignment="0" applyProtection="0"/>
    <xf numFmtId="0" fontId="91" fillId="0" borderId="56" applyNumberFormat="0" applyFill="0" applyAlignment="0" applyProtection="0"/>
    <xf numFmtId="0" fontId="91" fillId="0" borderId="56" applyNumberFormat="0" applyFill="0" applyAlignment="0" applyProtection="0"/>
    <xf numFmtId="0" fontId="24" fillId="0" borderId="37" applyNumberFormat="0" applyFill="0" applyAlignment="0" applyProtection="0"/>
    <xf numFmtId="0" fontId="92" fillId="0" borderId="57" applyNumberFormat="0" applyFill="0" applyAlignment="0" applyProtection="0"/>
    <xf numFmtId="176" fontId="42" fillId="0" borderId="0">
      <alignment horizontal="left" wrapText="1"/>
    </xf>
    <xf numFmtId="176" fontId="42" fillId="0" borderId="0">
      <alignment horizontal="left" wrapText="1"/>
    </xf>
    <xf numFmtId="0" fontId="92" fillId="0" borderId="5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92" fillId="0" borderId="57" applyNumberFormat="0" applyFill="0" applyAlignment="0" applyProtection="0"/>
    <xf numFmtId="176" fontId="42" fillId="0" borderId="0">
      <alignment horizontal="left" wrapText="1"/>
    </xf>
    <xf numFmtId="176" fontId="42" fillId="0" borderId="0">
      <alignment horizontal="left" wrapText="1"/>
    </xf>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5" fillId="0" borderId="0" applyNumberFormat="0" applyFill="0" applyBorder="0" applyAlignment="0" applyProtection="0"/>
    <xf numFmtId="176" fontId="42" fillId="0" borderId="0">
      <alignment horizontal="left" wrapText="1"/>
    </xf>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92" fillId="0" borderId="5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5" fillId="0" borderId="0" applyNumberFormat="0" applyFill="0" applyBorder="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86" fillId="0" borderId="0" applyNumberFormat="0" applyFill="0" applyBorder="0" applyAlignment="0" applyProtection="0"/>
    <xf numFmtId="0" fontId="24" fillId="0" borderId="37" applyNumberFormat="0" applyFill="0" applyAlignment="0" applyProtection="0"/>
    <xf numFmtId="0" fontId="24" fillId="0" borderId="37" applyNumberFormat="0" applyFill="0" applyAlignment="0" applyProtection="0"/>
    <xf numFmtId="0" fontId="92" fillId="0" borderId="57" applyNumberFormat="0" applyFill="0" applyAlignment="0" applyProtection="0"/>
    <xf numFmtId="0" fontId="24" fillId="0" borderId="37"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93" fillId="0" borderId="58" applyNumberFormat="0" applyFill="0" applyAlignment="0" applyProtection="0"/>
    <xf numFmtId="0" fontId="93" fillId="0" borderId="58" applyNumberFormat="0" applyFill="0" applyAlignment="0" applyProtection="0"/>
    <xf numFmtId="0" fontId="93" fillId="0" borderId="58" applyNumberFormat="0" applyFill="0" applyAlignment="0" applyProtection="0"/>
    <xf numFmtId="0" fontId="93" fillId="0" borderId="5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94" fillId="0" borderId="59" applyNumberFormat="0" applyFill="0" applyAlignment="0" applyProtection="0"/>
    <xf numFmtId="176" fontId="42" fillId="0" borderId="0">
      <alignment horizontal="left" wrapText="1"/>
    </xf>
    <xf numFmtId="176" fontId="42" fillId="0" borderId="0">
      <alignment horizontal="left" wrapText="1"/>
    </xf>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94" fillId="0" borderId="59"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94" fillId="0" borderId="59"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94" fillId="0" borderId="59"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4" fillId="0" borderId="0" applyNumberFormat="0" applyFill="0" applyBorder="0" applyAlignment="0" applyProtection="0"/>
    <xf numFmtId="176" fontId="42" fillId="0" borderId="0">
      <alignment horizontal="left" wrapText="1"/>
    </xf>
    <xf numFmtId="176" fontId="42" fillId="0" borderId="0">
      <alignment horizontal="left" wrapText="1"/>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38" fontId="7" fillId="0" borderId="0"/>
    <xf numFmtId="38" fontId="7" fillId="0" borderId="0"/>
    <xf numFmtId="38" fontId="7" fillId="0" borderId="0"/>
    <xf numFmtId="38" fontId="7" fillId="0" borderId="0"/>
    <xf numFmtId="176" fontId="42" fillId="0" borderId="0">
      <alignment horizontal="left" wrapText="1"/>
    </xf>
    <xf numFmtId="0" fontId="7" fillId="0" borderId="0"/>
    <xf numFmtId="0" fontId="7" fillId="0" borderId="0"/>
    <xf numFmtId="0" fontId="7" fillId="0" borderId="0"/>
    <xf numFmtId="38" fontId="7" fillId="0" borderId="0"/>
    <xf numFmtId="38" fontId="7" fillId="0" borderId="0"/>
    <xf numFmtId="38" fontId="7" fillId="0" borderId="0"/>
    <xf numFmtId="40" fontId="7" fillId="0" borderId="0"/>
    <xf numFmtId="40" fontId="7" fillId="0" borderId="0"/>
    <xf numFmtId="40" fontId="7" fillId="0" borderId="0"/>
    <xf numFmtId="40" fontId="7" fillId="0" borderId="0"/>
    <xf numFmtId="176" fontId="42" fillId="0" borderId="0">
      <alignment horizontal="left" wrapText="1"/>
    </xf>
    <xf numFmtId="0" fontId="7" fillId="0" borderId="0"/>
    <xf numFmtId="0" fontId="7" fillId="0" borderId="0"/>
    <xf numFmtId="0" fontId="7" fillId="0" borderId="0"/>
    <xf numFmtId="40" fontId="7" fillId="0" borderId="0"/>
    <xf numFmtId="40" fontId="7" fillId="0" borderId="0"/>
    <xf numFmtId="40" fontId="7" fillId="0" borderId="0"/>
    <xf numFmtId="0" fontId="95" fillId="0" borderId="0"/>
    <xf numFmtId="0" fontId="96" fillId="0" borderId="0">
      <alignment horizontal="left"/>
    </xf>
    <xf numFmtId="208" fontId="3" fillId="0" borderId="0" applyProtection="0"/>
    <xf numFmtId="0" fontId="4" fillId="0" borderId="0" applyNumberFormat="0" applyFill="0" applyBorder="0" applyProtection="0">
      <alignment wrapText="1"/>
    </xf>
    <xf numFmtId="0" fontId="4" fillId="0" borderId="0" applyNumberFormat="0" applyFill="0" applyBorder="0" applyProtection="0">
      <alignment horizontal="justify" vertical="top" wrapText="1"/>
    </xf>
    <xf numFmtId="209" fontId="97" fillId="0" borderId="0" applyAlignment="0">
      <alignment horizontal="right"/>
      <protection hidden="1"/>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176" fontId="42" fillId="0" borderId="0">
      <alignment horizontal="left" wrapText="1"/>
    </xf>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76" fontId="42" fillId="0" borderId="0">
      <alignment horizontal="left" wrapText="1"/>
    </xf>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100" fillId="41" borderId="50" applyNumberFormat="0" applyAlignment="0" applyProtection="0"/>
    <xf numFmtId="176" fontId="42" fillId="0" borderId="0">
      <alignment horizontal="left" wrapText="1"/>
    </xf>
    <xf numFmtId="0" fontId="100" fillId="41" borderId="50" applyNumberFormat="0" applyAlignment="0" applyProtection="0"/>
    <xf numFmtId="0" fontId="100" fillId="41" borderId="50"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29" fillId="44" borderId="39" applyNumberFormat="0" applyAlignment="0" applyProtection="0"/>
    <xf numFmtId="0" fontId="100" fillId="41" borderId="50" applyNumberFormat="0" applyAlignment="0" applyProtection="0"/>
    <xf numFmtId="176" fontId="42" fillId="0" borderId="0">
      <alignment horizontal="left" wrapText="1"/>
    </xf>
    <xf numFmtId="0" fontId="100" fillId="41" borderId="50"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29" fillId="44" borderId="39" applyNumberFormat="0" applyAlignment="0" applyProtection="0"/>
    <xf numFmtId="0" fontId="100" fillId="41" borderId="50" applyNumberFormat="0" applyAlignment="0" applyProtection="0"/>
    <xf numFmtId="0" fontId="100" fillId="41" borderId="50"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41" fontId="8" fillId="92" borderId="60">
      <alignment horizontal="left"/>
      <protection locked="0"/>
    </xf>
    <xf numFmtId="176" fontId="42" fillId="0" borderId="0">
      <alignment horizontal="left" wrapText="1"/>
    </xf>
    <xf numFmtId="41" fontId="8" fillId="92" borderId="60">
      <alignment horizontal="left"/>
      <protection locked="0"/>
    </xf>
    <xf numFmtId="10" fontId="8" fillId="92" borderId="60">
      <alignment horizontal="right"/>
      <protection locked="0"/>
    </xf>
    <xf numFmtId="176" fontId="42" fillId="0" borderId="0">
      <alignment horizontal="left" wrapText="1"/>
    </xf>
    <xf numFmtId="10" fontId="8" fillId="92" borderId="60">
      <alignment horizontal="right"/>
      <protection locked="0"/>
    </xf>
    <xf numFmtId="176" fontId="42" fillId="0" borderId="0">
      <alignment horizontal="left" wrapText="1"/>
    </xf>
    <xf numFmtId="41" fontId="8" fillId="92" borderId="60">
      <alignment horizontal="left"/>
      <protection locked="0"/>
    </xf>
    <xf numFmtId="1" fontId="5" fillId="0" borderId="0"/>
    <xf numFmtId="0" fontId="84" fillId="0" borderId="61"/>
    <xf numFmtId="0" fontId="5" fillId="85" borderId="0"/>
    <xf numFmtId="0" fontId="5" fillId="85" borderId="0"/>
    <xf numFmtId="0" fontId="5" fillId="85" borderId="0"/>
    <xf numFmtId="0" fontId="5" fillId="85" borderId="0"/>
    <xf numFmtId="176" fontId="42" fillId="0" borderId="0">
      <alignment horizontal="left" wrapText="1"/>
    </xf>
    <xf numFmtId="3" fontId="101" fillId="0" borderId="0" applyFill="0" applyBorder="0" applyAlignment="0" applyProtection="0"/>
    <xf numFmtId="176" fontId="42" fillId="0" borderId="0">
      <alignment horizontal="left" wrapText="1"/>
    </xf>
    <xf numFmtId="176" fontId="42" fillId="0" borderId="0">
      <alignment horizontal="left" wrapText="1"/>
    </xf>
    <xf numFmtId="3" fontId="101" fillId="0" borderId="0" applyFill="0" applyBorder="0" applyAlignment="0" applyProtection="0"/>
    <xf numFmtId="3" fontId="101" fillId="0" borderId="0" applyFill="0" applyBorder="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102" fillId="0" borderId="62" applyNumberFormat="0" applyFill="0" applyAlignment="0" applyProtection="0"/>
    <xf numFmtId="0" fontId="102" fillId="0" borderId="62" applyNumberFormat="0" applyFill="0" applyAlignment="0" applyProtection="0"/>
    <xf numFmtId="0" fontId="102" fillId="0" borderId="62" applyNumberFormat="0" applyFill="0" applyAlignment="0" applyProtection="0"/>
    <xf numFmtId="0" fontId="102" fillId="0" borderId="62"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103" fillId="0" borderId="63" applyNumberFormat="0" applyFill="0" applyAlignment="0" applyProtection="0"/>
    <xf numFmtId="176" fontId="42" fillId="0" borderId="0">
      <alignment horizontal="left" wrapText="1"/>
    </xf>
    <xf numFmtId="176" fontId="42" fillId="0" borderId="0">
      <alignment horizontal="left" wrapText="1"/>
    </xf>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103" fillId="0" borderId="63"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103" fillId="0" borderId="63"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103" fillId="0" borderId="63"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15" fontId="64" fillId="0" borderId="0" applyFill="0" applyBorder="0">
      <alignment horizontal="right"/>
    </xf>
    <xf numFmtId="210" fontId="4" fillId="0" borderId="0"/>
    <xf numFmtId="211" fontId="4" fillId="0" borderId="0" applyFont="0" applyFill="0" applyBorder="0" applyAlignment="0" applyProtection="0"/>
    <xf numFmtId="0" fontId="4" fillId="0" borderId="0" applyFont="0" applyFill="0" applyBorder="0" applyAlignment="0" applyProtection="0"/>
    <xf numFmtId="212" fontId="10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176" fontId="42" fillId="0" borderId="0">
      <alignment horizontal="left" wrapText="1"/>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176" fontId="42" fillId="0" borderId="0">
      <alignment horizontal="left" wrapText="1"/>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0" fontId="4" fillId="0" borderId="0" applyFont="0" applyFill="0" applyBorder="0" applyAlignment="0" applyProtection="0"/>
    <xf numFmtId="0"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05" fillId="44" borderId="0" applyNumberFormat="0" applyBorder="0" applyAlignment="0" applyProtection="0"/>
    <xf numFmtId="0" fontId="105" fillId="44" borderId="0" applyNumberFormat="0" applyBorder="0" applyAlignment="0" applyProtection="0"/>
    <xf numFmtId="0" fontId="105" fillId="44" borderId="0" applyNumberFormat="0" applyBorder="0" applyAlignment="0" applyProtection="0"/>
    <xf numFmtId="0" fontId="105" fillId="4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06" fillId="5" borderId="0" applyNumberFormat="0" applyBorder="0" applyAlignment="0" applyProtection="0"/>
    <xf numFmtId="176" fontId="42" fillId="0" borderId="0">
      <alignment horizontal="left" wrapText="1"/>
    </xf>
    <xf numFmtId="176" fontId="42" fillId="0" borderId="0">
      <alignment horizontal="left" wrapText="1"/>
    </xf>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07" fillId="4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06"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06"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37" fontId="108" fillId="0" borderId="0"/>
    <xf numFmtId="37" fontId="108" fillId="0" borderId="0"/>
    <xf numFmtId="176" fontId="42" fillId="0" borderId="0">
      <alignment horizontal="left" wrapText="1"/>
    </xf>
    <xf numFmtId="37" fontId="108" fillId="0" borderId="0"/>
    <xf numFmtId="176" fontId="42" fillId="0" borderId="0">
      <alignment horizontal="left" wrapText="1"/>
    </xf>
    <xf numFmtId="37" fontId="108" fillId="0" borderId="0"/>
    <xf numFmtId="164" fontId="109" fillId="0" borderId="0" applyFont="0" applyAlignment="0" applyProtection="0"/>
    <xf numFmtId="215" fontId="4" fillId="0" borderId="0"/>
    <xf numFmtId="216" fontId="4" fillId="0" borderId="0"/>
    <xf numFmtId="216" fontId="4" fillId="0" borderId="0"/>
    <xf numFmtId="176" fontId="42" fillId="0" borderId="0">
      <alignment horizontal="left" wrapText="1"/>
    </xf>
    <xf numFmtId="216" fontId="4" fillId="0" borderId="0"/>
    <xf numFmtId="216" fontId="4" fillId="0" borderId="0"/>
    <xf numFmtId="216" fontId="4" fillId="0" borderId="0"/>
    <xf numFmtId="216" fontId="4" fillId="0" borderId="0"/>
    <xf numFmtId="216" fontId="4" fillId="0" borderId="0"/>
    <xf numFmtId="176" fontId="42" fillId="0" borderId="0">
      <alignment horizontal="left" wrapText="1"/>
    </xf>
    <xf numFmtId="216" fontId="4" fillId="0" borderId="0"/>
    <xf numFmtId="216" fontId="4" fillId="0" borderId="0"/>
    <xf numFmtId="216" fontId="4" fillId="0" borderId="0"/>
    <xf numFmtId="216" fontId="4" fillId="0" borderId="0"/>
    <xf numFmtId="216" fontId="4" fillId="0" borderId="0"/>
    <xf numFmtId="176" fontId="42" fillId="0" borderId="0">
      <alignment horizontal="left" wrapText="1"/>
    </xf>
    <xf numFmtId="216" fontId="4" fillId="0" borderId="0"/>
    <xf numFmtId="216" fontId="4" fillId="0" borderId="0"/>
    <xf numFmtId="216" fontId="4" fillId="0" borderId="0"/>
    <xf numFmtId="217" fontId="42" fillId="0" borderId="0"/>
    <xf numFmtId="217" fontId="42" fillId="0" borderId="0"/>
    <xf numFmtId="218" fontId="110" fillId="0" borderId="0"/>
    <xf numFmtId="0" fontId="4" fillId="0" borderId="0"/>
    <xf numFmtId="218" fontId="110" fillId="0" borderId="0"/>
    <xf numFmtId="215" fontId="4" fillId="0" borderId="0"/>
    <xf numFmtId="176" fontId="42" fillId="0" borderId="0">
      <alignment horizontal="left" wrapText="1"/>
    </xf>
    <xf numFmtId="215" fontId="4" fillId="0" borderId="0"/>
    <xf numFmtId="176" fontId="42" fillId="0" borderId="0">
      <alignment horizontal="left" wrapText="1"/>
    </xf>
    <xf numFmtId="176" fontId="42" fillId="0" borderId="0">
      <alignment horizontal="left" wrapText="1"/>
    </xf>
    <xf numFmtId="217" fontId="42" fillId="0" borderId="0"/>
    <xf numFmtId="219" fontId="4" fillId="0" borderId="0"/>
    <xf numFmtId="220" fontId="62" fillId="0" borderId="0"/>
    <xf numFmtId="177" fontId="4" fillId="0" borderId="0">
      <alignment horizontal="left" wrapText="1"/>
    </xf>
    <xf numFmtId="177" fontId="4" fillId="0" borderId="0">
      <alignment horizontal="left" wrapText="1"/>
    </xf>
    <xf numFmtId="0" fontId="1" fillId="0" borderId="0"/>
    <xf numFmtId="0" fontId="1" fillId="0" borderId="0"/>
    <xf numFmtId="0" fontId="4" fillId="0" borderId="0">
      <alignment wrapText="1"/>
    </xf>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4" fillId="0" borderId="0" applyFill="0" applyBorder="0" applyAlignment="0" applyProtection="0"/>
    <xf numFmtId="176" fontId="42" fillId="0" borderId="0">
      <alignment horizontal="left" wrapText="1"/>
    </xf>
    <xf numFmtId="176" fontId="42" fillId="0" borderId="0">
      <alignment horizontal="left" wrapText="1"/>
    </xf>
    <xf numFmtId="0" fontId="4" fillId="0" borderId="0"/>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0" fontId="1"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176" fontId="4" fillId="0" borderId="0">
      <alignment horizontal="left" wrapText="1"/>
    </xf>
    <xf numFmtId="0" fontId="1" fillId="0" borderId="0"/>
    <xf numFmtId="0" fontId="1" fillId="0" borderId="0"/>
    <xf numFmtId="176" fontId="4" fillId="0" borderId="0">
      <alignment horizontal="left" wrapText="1"/>
    </xf>
    <xf numFmtId="176" fontId="4" fillId="0" borderId="0">
      <alignment horizontal="left" wrapText="1"/>
    </xf>
    <xf numFmtId="176" fontId="4" fillId="0" borderId="0">
      <alignment horizontal="left" wrapText="1"/>
    </xf>
    <xf numFmtId="0" fontId="1"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1"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47"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 fillId="0" borderId="0"/>
    <xf numFmtId="0" fontId="4" fillId="0" borderId="0"/>
    <xf numFmtId="176" fontId="42" fillId="0" borderId="0">
      <alignment horizontal="left" wrapText="1"/>
    </xf>
    <xf numFmtId="0" fontId="4" fillId="0" borderId="0"/>
    <xf numFmtId="0" fontId="4" fillId="0" borderId="0"/>
    <xf numFmtId="216" fontId="42" fillId="0" borderId="0">
      <alignment horizontal="left" wrapText="1"/>
    </xf>
    <xf numFmtId="0" fontId="40" fillId="0" borderId="0"/>
    <xf numFmtId="0" fontId="47"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1" fillId="0" borderId="0"/>
    <xf numFmtId="216"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1" fillId="0" borderId="0"/>
    <xf numFmtId="216"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4" fillId="0" borderId="0"/>
    <xf numFmtId="216" fontId="42" fillId="0" borderId="0">
      <alignment horizontal="left" wrapText="1"/>
    </xf>
    <xf numFmtId="0" fontId="4" fillId="0" borderId="0"/>
    <xf numFmtId="176" fontId="42" fillId="0" borderId="0">
      <alignment horizontal="left" wrapText="1"/>
    </xf>
    <xf numFmtId="0" fontId="4" fillId="0" borderId="0"/>
    <xf numFmtId="0" fontId="4" fillId="0" borderId="0"/>
    <xf numFmtId="216" fontId="42" fillId="0" borderId="0">
      <alignment horizontal="left" wrapText="1"/>
    </xf>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21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216" fontId="42" fillId="0" borderId="0">
      <alignment horizontal="left" wrapText="1"/>
    </xf>
    <xf numFmtId="176" fontId="4" fillId="0" borderId="0">
      <alignment horizontal="left" wrapText="1"/>
    </xf>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216" fontId="42" fillId="0" borderId="0">
      <alignment horizontal="left" wrapText="1"/>
    </xf>
    <xf numFmtId="21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216" fontId="42"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63" fillId="0" borderId="0"/>
    <xf numFmtId="0" fontId="4" fillId="0" borderId="0">
      <alignment wrapText="1"/>
    </xf>
    <xf numFmtId="0" fontId="4" fillId="0" borderId="0"/>
    <xf numFmtId="0" fontId="4" fillId="0" borderId="0"/>
    <xf numFmtId="0" fontId="111" fillId="0" borderId="0"/>
    <xf numFmtId="41" fontId="112" fillId="0" borderId="0" applyFont="0" applyFill="0" applyBorder="0" applyAlignment="0" applyProtection="0"/>
    <xf numFmtId="0" fontId="47"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 fillId="0" borderId="0"/>
    <xf numFmtId="0" fontId="47" fillId="0" borderId="0"/>
    <xf numFmtId="0" fontId="47" fillId="0" borderId="0"/>
    <xf numFmtId="0" fontId="47" fillId="0" borderId="0"/>
    <xf numFmtId="0" fontId="4" fillId="0" borderId="0"/>
    <xf numFmtId="176" fontId="4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7" fillId="0" borderId="0"/>
    <xf numFmtId="0" fontId="61" fillId="0" borderId="0"/>
    <xf numFmtId="0" fontId="61" fillId="0" borderId="0"/>
    <xf numFmtId="176" fontId="42" fillId="0" borderId="0">
      <alignment horizontal="left" wrapText="1"/>
    </xf>
    <xf numFmtId="0" fontId="47" fillId="0" borderId="0"/>
    <xf numFmtId="0" fontId="47" fillId="0" borderId="0"/>
    <xf numFmtId="0" fontId="61" fillId="0" borderId="0"/>
    <xf numFmtId="0" fontId="61" fillId="0" borderId="0"/>
    <xf numFmtId="0" fontId="47" fillId="0" borderId="0"/>
    <xf numFmtId="0" fontId="47" fillId="0" borderId="0"/>
    <xf numFmtId="0" fontId="61" fillId="0" borderId="0"/>
    <xf numFmtId="0" fontId="61" fillId="0" borderId="0"/>
    <xf numFmtId="0" fontId="47" fillId="0" borderId="0"/>
    <xf numFmtId="0" fontId="4" fillId="0" borderId="0"/>
    <xf numFmtId="0" fontId="4" fillId="0" borderId="0"/>
    <xf numFmtId="176" fontId="4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2" fillId="0" borderId="0">
      <alignment horizontal="left" wrapText="1"/>
    </xf>
    <xf numFmtId="0" fontId="4" fillId="0" borderId="0"/>
    <xf numFmtId="0" fontId="4" fillId="0" borderId="0"/>
    <xf numFmtId="0" fontId="4" fillId="0" borderId="0"/>
    <xf numFmtId="0" fontId="4" fillId="0"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0" fontId="4" fillId="0" borderId="0"/>
    <xf numFmtId="0" fontId="4" fillId="0" borderId="0"/>
    <xf numFmtId="176" fontId="42" fillId="0" borderId="0">
      <alignment horizontal="left" wrapText="1"/>
    </xf>
    <xf numFmtId="0" fontId="4" fillId="0" borderId="0"/>
    <xf numFmtId="0" fontId="4" fillId="0" borderId="0"/>
    <xf numFmtId="0" fontId="4" fillId="0" borderId="0"/>
    <xf numFmtId="0" fontId="4" fillId="0" borderId="0"/>
    <xf numFmtId="221" fontId="4" fillId="0" borderId="0">
      <alignment horizontal="left" wrapText="1"/>
    </xf>
    <xf numFmtId="221" fontId="4" fillId="0" borderId="0">
      <alignment horizontal="left" wrapText="1"/>
    </xf>
    <xf numFmtId="176" fontId="42" fillId="0" borderId="0">
      <alignment horizontal="left" wrapText="1"/>
    </xf>
    <xf numFmtId="221" fontId="4" fillId="0" borderId="0">
      <alignment horizontal="left" wrapText="1"/>
    </xf>
    <xf numFmtId="221" fontId="4" fillId="0" borderId="0">
      <alignment horizontal="left" wrapText="1"/>
    </xf>
    <xf numFmtId="176" fontId="42" fillId="0" borderId="0">
      <alignment horizontal="left" wrapText="1"/>
    </xf>
    <xf numFmtId="221"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221" fontId="4"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2" fontId="42" fillId="0" borderId="0">
      <alignment horizontal="left" wrapText="1"/>
    </xf>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47" fillId="0" borderId="0"/>
    <xf numFmtId="0" fontId="47" fillId="0" borderId="0"/>
    <xf numFmtId="0" fontId="4" fillId="0" borderId="0"/>
    <xf numFmtId="0" fontId="47" fillId="0" borderId="0"/>
    <xf numFmtId="0" fontId="113" fillId="0" borderId="0"/>
    <xf numFmtId="0" fontId="113" fillId="0" borderId="0"/>
    <xf numFmtId="0" fontId="5" fillId="93" borderId="0"/>
    <xf numFmtId="0" fontId="5" fillId="93" borderId="0"/>
    <xf numFmtId="0" fontId="1" fillId="0" borderId="0"/>
    <xf numFmtId="0" fontId="4" fillId="0" borderId="0"/>
    <xf numFmtId="0" fontId="4" fillId="0" borderId="0"/>
    <xf numFmtId="176" fontId="42" fillId="0" borderId="0">
      <alignment horizontal="left" wrapText="1"/>
    </xf>
    <xf numFmtId="0" fontId="4" fillId="0" borderId="0"/>
    <xf numFmtId="0" fontId="4" fillId="0" borderId="0"/>
    <xf numFmtId="0" fontId="4" fillId="0" borderId="0"/>
    <xf numFmtId="0" fontId="4" fillId="0" borderId="0"/>
    <xf numFmtId="0" fontId="42" fillId="0" borderId="0"/>
    <xf numFmtId="223" fontId="42" fillId="0" borderId="0">
      <alignment horizontal="left" wrapText="1"/>
    </xf>
    <xf numFmtId="0" fontId="4" fillId="0" borderId="0"/>
    <xf numFmtId="0" fontId="4" fillId="0" borderId="0"/>
    <xf numFmtId="176" fontId="42" fillId="0" borderId="0">
      <alignment horizontal="left" wrapText="1"/>
    </xf>
    <xf numFmtId="178" fontId="4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2" fillId="0" borderId="0">
      <alignment horizontal="left" wrapText="1"/>
    </xf>
    <xf numFmtId="0" fontId="4" fillId="0" borderId="0"/>
    <xf numFmtId="0" fontId="4" fillId="0" borderId="0"/>
    <xf numFmtId="176" fontId="42" fillId="0" borderId="0">
      <alignment horizontal="left" wrapText="1"/>
    </xf>
    <xf numFmtId="0" fontId="4" fillId="0" borderId="0"/>
    <xf numFmtId="0" fontId="4" fillId="0" borderId="0"/>
    <xf numFmtId="176" fontId="42" fillId="0" borderId="0">
      <alignment horizontal="left" wrapText="1"/>
    </xf>
    <xf numFmtId="0" fontId="4" fillId="0" borderId="0"/>
    <xf numFmtId="224" fontId="4" fillId="0" borderId="0">
      <alignment horizontal="left" wrapText="1"/>
    </xf>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167" fontId="4" fillId="0" borderId="0">
      <alignment horizontal="left" wrapText="1"/>
    </xf>
    <xf numFmtId="167" fontId="4" fillId="0" borderId="0">
      <alignment horizontal="left" wrapText="1"/>
    </xf>
    <xf numFmtId="0" fontId="47" fillId="0" borderId="0"/>
    <xf numFmtId="167"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alignment wrapText="1"/>
    </xf>
    <xf numFmtId="0" fontId="4" fillId="0" borderId="0"/>
    <xf numFmtId="176" fontId="42" fillId="0" borderId="0">
      <alignment horizontal="left" wrapText="1"/>
    </xf>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2" fillId="0" borderId="0"/>
    <xf numFmtId="0" fontId="4" fillId="0" borderId="0"/>
    <xf numFmtId="176" fontId="42" fillId="0" borderId="0">
      <alignment horizontal="left" wrapText="1"/>
    </xf>
    <xf numFmtId="176" fontId="42"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4" fillId="0" borderId="0"/>
    <xf numFmtId="0" fontId="5" fillId="93" borderId="0"/>
    <xf numFmtId="0" fontId="4" fillId="0" borderId="0"/>
    <xf numFmtId="0" fontId="5" fillId="93"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176" fontId="4" fillId="0" borderId="0">
      <alignment horizontal="left" wrapText="1"/>
    </xf>
    <xf numFmtId="176" fontId="42" fillId="0" borderId="0">
      <alignment horizontal="left" wrapText="1"/>
    </xf>
    <xf numFmtId="176" fontId="4" fillId="0" borderId="0">
      <alignment horizontal="left" wrapText="1"/>
    </xf>
    <xf numFmtId="0" fontId="4" fillId="0" borderId="0"/>
    <xf numFmtId="176" fontId="42" fillId="0" borderId="0">
      <alignment horizontal="left" wrapText="1"/>
    </xf>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0" fontId="75" fillId="0" borderId="0"/>
    <xf numFmtId="176" fontId="4" fillId="0" borderId="0">
      <alignment horizontal="left" wrapText="1"/>
    </xf>
    <xf numFmtId="176" fontId="42" fillId="0" borderId="0">
      <alignment horizontal="left" wrapText="1"/>
    </xf>
    <xf numFmtId="176" fontId="4"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39" fontId="114" fillId="0" borderId="0" applyNumberFormat="0" applyFill="0" applyBorder="0" applyAlignment="0" applyProtection="0"/>
    <xf numFmtId="39" fontId="114" fillId="0" borderId="0" applyNumberFormat="0" applyFill="0" applyBorder="0" applyAlignment="0" applyProtection="0"/>
    <xf numFmtId="176" fontId="42" fillId="0" borderId="0">
      <alignment horizontal="left" wrapText="1"/>
    </xf>
    <xf numFmtId="39" fontId="114" fillId="0" borderId="0" applyNumberFormat="0" applyFill="0" applyBorder="0" applyAlignment="0" applyProtection="0"/>
    <xf numFmtId="176" fontId="42" fillId="0" borderId="0">
      <alignment horizontal="left" wrapText="1"/>
    </xf>
    <xf numFmtId="176" fontId="42" fillId="0" borderId="0">
      <alignment horizontal="left" wrapText="1"/>
    </xf>
    <xf numFmtId="39" fontId="114" fillId="0" borderId="0" applyNumberFormat="0" applyFill="0" applyBorder="0" applyAlignment="0" applyProtection="0"/>
    <xf numFmtId="176" fontId="42" fillId="0" borderId="0">
      <alignment horizontal="left" wrapText="1"/>
    </xf>
    <xf numFmtId="176" fontId="42" fillId="0" borderId="0">
      <alignment horizontal="left" wrapText="1"/>
    </xf>
    <xf numFmtId="39" fontId="114" fillId="0" borderId="0" applyNumberFormat="0" applyFill="0" applyBorder="0" applyAlignment="0" applyProtection="0"/>
    <xf numFmtId="176" fontId="4" fillId="0" borderId="0">
      <alignment horizontal="left" wrapText="1"/>
    </xf>
    <xf numFmtId="176" fontId="42" fillId="0" borderId="0">
      <alignment horizontal="left" wrapText="1"/>
    </xf>
    <xf numFmtId="176" fontId="4" fillId="0" borderId="0">
      <alignment horizontal="left" wrapText="1"/>
    </xf>
    <xf numFmtId="39" fontId="114" fillId="0" borderId="0" applyNumberFormat="0" applyFill="0" applyBorder="0" applyAlignment="0" applyProtection="0"/>
    <xf numFmtId="176" fontId="42" fillId="0" borderId="0">
      <alignment horizontal="left" wrapText="1"/>
    </xf>
    <xf numFmtId="39" fontId="114" fillId="0" borderId="0" applyNumberFormat="0" applyFill="0" applyBorder="0" applyAlignment="0" applyProtection="0"/>
    <xf numFmtId="0" fontId="1" fillId="0" borderId="0"/>
    <xf numFmtId="0" fontId="1" fillId="0" borderId="0"/>
    <xf numFmtId="176" fontId="4"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76" fontId="42" fillId="0" borderId="0">
      <alignment horizontal="left" wrapText="1"/>
    </xf>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42" fillId="0" borderId="0">
      <alignment horizontal="left" wrapText="1"/>
    </xf>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5" fillId="93"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2" fillId="0" borderId="0">
      <alignment horizontal="left" wrapText="1"/>
    </xf>
    <xf numFmtId="178" fontId="42" fillId="0" borderId="0">
      <alignment horizontal="left" wrapText="1"/>
    </xf>
    <xf numFmtId="0" fontId="4" fillId="0" borderId="0"/>
    <xf numFmtId="0" fontId="4" fillId="0" borderId="0"/>
    <xf numFmtId="0" fontId="4" fillId="0" borderId="0"/>
    <xf numFmtId="225" fontId="4" fillId="0" borderId="0">
      <alignment horizontal="left" wrapText="1"/>
    </xf>
    <xf numFmtId="0" fontId="4" fillId="0" borderId="0"/>
    <xf numFmtId="0" fontId="1" fillId="0" borderId="0"/>
    <xf numFmtId="0" fontId="4" fillId="0" borderId="0"/>
    <xf numFmtId="0" fontId="1" fillId="0" borderId="0"/>
    <xf numFmtId="0" fontId="4" fillId="0" borderId="0"/>
    <xf numFmtId="0" fontId="47" fillId="0"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4" fillId="0" borderId="0"/>
    <xf numFmtId="0" fontId="4" fillId="0" borderId="0"/>
    <xf numFmtId="0" fontId="40"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0" fillId="0" borderId="0"/>
    <xf numFmtId="176"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42" fillId="0" borderId="0">
      <alignment horizontal="left" wrapText="1"/>
    </xf>
    <xf numFmtId="0" fontId="4" fillId="0" borderId="0"/>
    <xf numFmtId="176" fontId="42" fillId="0" borderId="0">
      <alignment horizontal="left" wrapText="1"/>
    </xf>
    <xf numFmtId="176" fontId="4" fillId="0" borderId="0">
      <alignment horizontal="left" wrapText="1"/>
    </xf>
    <xf numFmtId="0" fontId="61" fillId="0" borderId="0"/>
    <xf numFmtId="0" fontId="61" fillId="0" borderId="0"/>
    <xf numFmtId="176" fontId="4" fillId="0" borderId="0">
      <alignment horizontal="left" wrapText="1"/>
    </xf>
    <xf numFmtId="176" fontId="42" fillId="0" borderId="0">
      <alignment horizontal="left" wrapText="1"/>
    </xf>
    <xf numFmtId="176" fontId="4" fillId="0" borderId="0">
      <alignment horizontal="left" wrapText="1"/>
    </xf>
    <xf numFmtId="0" fontId="61" fillId="0" borderId="0"/>
    <xf numFmtId="0" fontId="61" fillId="0" borderId="0"/>
    <xf numFmtId="176" fontId="4" fillId="0" borderId="0">
      <alignment horizontal="left" wrapText="1"/>
    </xf>
    <xf numFmtId="0" fontId="61" fillId="0" borderId="0"/>
    <xf numFmtId="0" fontId="61" fillId="0" borderId="0"/>
    <xf numFmtId="176" fontId="4" fillId="0" borderId="0">
      <alignment horizontal="left" wrapText="1"/>
    </xf>
    <xf numFmtId="176" fontId="42" fillId="0" borderId="0">
      <alignment horizontal="left" wrapText="1"/>
    </xf>
    <xf numFmtId="176" fontId="4" fillId="0" borderId="0">
      <alignment horizontal="left" wrapText="1"/>
    </xf>
    <xf numFmtId="0" fontId="61" fillId="0" borderId="0"/>
    <xf numFmtId="0" fontId="61" fillId="0"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47"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178" fontId="42" fillId="0" borderId="0">
      <alignment horizontal="left" wrapText="1"/>
    </xf>
    <xf numFmtId="0" fontId="4" fillId="0" borderId="0"/>
    <xf numFmtId="178" fontId="42" fillId="0" borderId="0">
      <alignment horizontal="left" wrapText="1"/>
    </xf>
    <xf numFmtId="0" fontId="4" fillId="0" borderId="0"/>
    <xf numFmtId="0" fontId="4" fillId="0" borderId="0"/>
    <xf numFmtId="0" fontId="1" fillId="0" borderId="0"/>
    <xf numFmtId="0" fontId="1" fillId="0" borderId="0"/>
    <xf numFmtId="0" fontId="1" fillId="0" borderId="0"/>
    <xf numFmtId="0" fontId="1" fillId="0" borderId="0"/>
    <xf numFmtId="176" fontId="4" fillId="0" borderId="0">
      <alignment horizontal="left" wrapText="1"/>
    </xf>
    <xf numFmtId="0" fontId="4" fillId="0" borderId="0"/>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47"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1" fillId="0" borderId="0"/>
    <xf numFmtId="0" fontId="1" fillId="0" borderId="0"/>
    <xf numFmtId="0" fontId="1" fillId="0" borderId="0"/>
    <xf numFmtId="0" fontId="1" fillId="0" borderId="0"/>
    <xf numFmtId="176" fontId="4" fillId="0" borderId="0">
      <alignment horizontal="left" wrapText="1"/>
    </xf>
    <xf numFmtId="0" fontId="40" fillId="0" borderId="0"/>
    <xf numFmtId="0" fontId="115" fillId="0" borderId="0"/>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4" fillId="0" borderId="0"/>
    <xf numFmtId="176" fontId="42" fillId="0" borderId="0">
      <alignment horizontal="left" wrapText="1"/>
    </xf>
    <xf numFmtId="0" fontId="4"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7"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176" fontId="4" fillId="0" borderId="0">
      <alignment horizontal="left" wrapText="1"/>
    </xf>
    <xf numFmtId="0" fontId="4" fillId="0" borderId="0"/>
    <xf numFmtId="0" fontId="4" fillId="0" borderId="0"/>
    <xf numFmtId="0" fontId="1" fillId="0" borderId="0"/>
    <xf numFmtId="0" fontId="1" fillId="0" borderId="0"/>
    <xf numFmtId="0" fontId="1" fillId="0" borderId="0"/>
    <xf numFmtId="0" fontId="1" fillId="0" borderId="0"/>
    <xf numFmtId="0" fontId="111" fillId="0" borderId="0"/>
    <xf numFmtId="226" fontId="4" fillId="0" borderId="0">
      <alignment horizontal="left" wrapText="1"/>
    </xf>
    <xf numFmtId="0" fontId="4" fillId="0" borderId="0">
      <alignmen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7"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1" fillId="0" borderId="0"/>
    <xf numFmtId="0" fontId="1" fillId="0" borderId="0"/>
    <xf numFmtId="0" fontId="1" fillId="0" borderId="0"/>
    <xf numFmtId="0" fontId="1" fillId="0" borderId="0"/>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 fillId="0" borderId="0"/>
    <xf numFmtId="176" fontId="42" fillId="0" borderId="0">
      <alignment horizontal="left" wrapText="1"/>
    </xf>
    <xf numFmtId="176" fontId="42" fillId="0" borderId="0">
      <alignment horizontal="left" wrapText="1"/>
    </xf>
    <xf numFmtId="176" fontId="42" fillId="0" borderId="0">
      <alignment horizontal="left" wrapText="1"/>
    </xf>
    <xf numFmtId="0" fontId="47"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 fillId="39" borderId="66" applyNumberFormat="0" applyFont="0" applyAlignment="0" applyProtection="0"/>
    <xf numFmtId="176" fontId="42" fillId="0" borderId="0">
      <alignment horizontal="left" wrapText="1"/>
    </xf>
    <xf numFmtId="0" fontId="4" fillId="39" borderId="66" applyNumberFormat="0" applyFont="0" applyAlignment="0" applyProtection="0"/>
    <xf numFmtId="0" fontId="4" fillId="39" borderId="66" applyNumberFormat="0" applyFont="0" applyAlignment="0" applyProtection="0"/>
    <xf numFmtId="0" fontId="4" fillId="39" borderId="66" applyNumberFormat="0" applyFont="0" applyAlignment="0" applyProtection="0"/>
    <xf numFmtId="0" fontId="4"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5" fillId="75" borderId="51" applyNumberFormat="0" applyFont="0" applyAlignment="0" applyProtection="0"/>
    <xf numFmtId="0" fontId="42" fillId="39" borderId="66" applyNumberFormat="0" applyFont="0" applyAlignment="0" applyProtection="0"/>
    <xf numFmtId="0" fontId="42" fillId="39" borderId="66" applyNumberFormat="0" applyFont="0" applyAlignment="0" applyProtection="0"/>
    <xf numFmtId="0" fontId="5" fillId="75" borderId="51" applyNumberFormat="0" applyFont="0" applyAlignment="0" applyProtection="0"/>
    <xf numFmtId="0" fontId="1" fillId="9" borderId="43" applyNumberFormat="0" applyFont="0" applyAlignment="0" applyProtection="0"/>
    <xf numFmtId="0" fontId="5" fillId="75" borderId="51" applyNumberFormat="0" applyFont="0" applyAlignment="0" applyProtection="0"/>
    <xf numFmtId="0" fontId="5" fillId="75" borderId="51" applyNumberFormat="0" applyFont="0" applyAlignment="0" applyProtection="0"/>
    <xf numFmtId="0" fontId="1" fillId="9" borderId="43" applyNumberFormat="0" applyFont="0" applyAlignment="0" applyProtection="0"/>
    <xf numFmtId="0" fontId="5" fillId="75" borderId="51" applyNumberFormat="0" applyFont="0" applyAlignment="0" applyProtection="0"/>
    <xf numFmtId="0" fontId="5" fillId="75" borderId="51" applyNumberFormat="0" applyFont="0" applyAlignment="0" applyProtection="0"/>
    <xf numFmtId="0" fontId="1" fillId="9" borderId="43" applyNumberFormat="0" applyFont="0" applyAlignment="0" applyProtection="0"/>
    <xf numFmtId="0" fontId="5" fillId="75" borderId="51"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176" fontId="42" fillId="0" borderId="0">
      <alignment horizontal="left" wrapText="1"/>
    </xf>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1" fillId="9" borderId="43" applyNumberFormat="0" applyFont="0" applyAlignment="0" applyProtection="0"/>
    <xf numFmtId="0" fontId="4" fillId="75" borderId="66"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 fillId="75" borderId="66"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5" fillId="75" borderId="51"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227" fontId="116" fillId="0" borderId="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117" fillId="80" borderId="67" applyNumberFormat="0" applyAlignment="0" applyProtection="0"/>
    <xf numFmtId="0" fontId="117" fillId="80" borderId="67" applyNumberFormat="0" applyAlignment="0" applyProtection="0"/>
    <xf numFmtId="176" fontId="42" fillId="0" borderId="0">
      <alignment horizontal="left" wrapText="1"/>
    </xf>
    <xf numFmtId="0" fontId="117" fillId="80" borderId="67" applyNumberFormat="0" applyAlignment="0" applyProtection="0"/>
    <xf numFmtId="0" fontId="117" fillId="80" borderId="67" applyNumberFormat="0" applyAlignment="0" applyProtection="0"/>
    <xf numFmtId="0" fontId="117" fillId="80" borderId="67" applyNumberFormat="0" applyAlignment="0" applyProtection="0"/>
    <xf numFmtId="0" fontId="117" fillId="80" borderId="67" applyNumberFormat="0" applyAlignment="0" applyProtection="0"/>
    <xf numFmtId="0" fontId="117" fillId="80" borderId="67" applyNumberFormat="0" applyAlignment="0" applyProtection="0"/>
    <xf numFmtId="0" fontId="117" fillId="80" borderId="67" applyNumberFormat="0" applyAlignment="0" applyProtection="0"/>
    <xf numFmtId="0" fontId="117" fillId="80" borderId="67" applyNumberFormat="0" applyAlignment="0" applyProtection="0"/>
    <xf numFmtId="0" fontId="117" fillId="80" borderId="67"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81" borderId="40" applyNumberFormat="0" applyAlignment="0" applyProtection="0"/>
    <xf numFmtId="0" fontId="117" fillId="94" borderId="67" applyNumberFormat="0" applyAlignment="0" applyProtection="0"/>
    <xf numFmtId="0" fontId="117" fillId="94" borderId="67" applyNumberFormat="0" applyAlignment="0" applyProtection="0"/>
    <xf numFmtId="176" fontId="42" fillId="0" borderId="0">
      <alignment horizontal="left" wrapText="1"/>
    </xf>
    <xf numFmtId="176" fontId="42" fillId="0" borderId="0">
      <alignment horizontal="left" wrapText="1"/>
    </xf>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117" fillId="81" borderId="67" applyNumberFormat="0" applyAlignment="0" applyProtection="0"/>
    <xf numFmtId="0" fontId="117" fillId="81" borderId="67" applyNumberFormat="0" applyAlignment="0" applyProtection="0"/>
    <xf numFmtId="0" fontId="117" fillId="82" borderId="67"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81" borderId="40" applyNumberFormat="0" applyAlignment="0" applyProtection="0"/>
    <xf numFmtId="0" fontId="117" fillId="82" borderId="67" applyNumberFormat="0" applyAlignment="0" applyProtection="0"/>
    <xf numFmtId="0" fontId="117" fillId="82" borderId="67"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81" borderId="40" applyNumberFormat="0" applyAlignment="0" applyProtection="0"/>
    <xf numFmtId="0" fontId="117" fillId="82" borderId="67" applyNumberFormat="0" applyAlignment="0" applyProtection="0"/>
    <xf numFmtId="0" fontId="117" fillId="82" borderId="67"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117" fillId="82" borderId="67" applyNumberFormat="0" applyAlignment="0" applyProtection="0"/>
    <xf numFmtId="0" fontId="30" fillId="7" borderId="40" applyNumberFormat="0" applyAlignment="0" applyProtection="0"/>
    <xf numFmtId="0" fontId="30" fillId="7" borderId="40" applyNumberFormat="0" applyAlignment="0" applyProtection="0"/>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0" fontId="64" fillId="0" borderId="0"/>
    <xf numFmtId="0" fontId="64" fillId="0" borderId="0"/>
    <xf numFmtId="0" fontId="64" fillId="0" borderId="0"/>
    <xf numFmtId="0" fontId="65" fillId="0" borderId="0"/>
    <xf numFmtId="0" fontId="65" fillId="0" borderId="0"/>
    <xf numFmtId="0" fontId="66" fillId="0" borderId="0"/>
    <xf numFmtId="0" fontId="67" fillId="0" borderId="0"/>
    <xf numFmtId="0" fontId="67" fillId="0" borderId="0"/>
    <xf numFmtId="0" fontId="66" fillId="0" borderId="0"/>
    <xf numFmtId="0" fontId="65" fillId="0" borderId="0"/>
    <xf numFmtId="0" fontId="67" fillId="0" borderId="0"/>
    <xf numFmtId="229" fontId="4" fillId="0" borderId="0" applyFont="0" applyFill="0" applyBorder="0" applyAlignment="0" applyProtection="0"/>
    <xf numFmtId="10" fontId="4" fillId="0" borderId="0" applyFont="0" applyFill="0" applyBorder="0" applyAlignment="0" applyProtection="0"/>
    <xf numFmtId="0" fontId="4" fillId="0" borderId="0"/>
    <xf numFmtId="10" fontId="4" fillId="0" borderId="0" applyFont="0" applyFill="0" applyBorder="0" applyAlignment="0" applyProtection="0"/>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4" fillId="0" borderId="0" applyFont="0" applyFill="0" applyBorder="0" applyAlignment="0" applyProtection="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0" fontId="4" fillId="0" borderId="60"/>
    <xf numFmtId="9" fontId="1" fillId="0" borderId="0" applyFont="0" applyFill="0" applyBorder="0" applyAlignment="0" applyProtection="0"/>
    <xf numFmtId="10" fontId="4" fillId="0" borderId="60"/>
    <xf numFmtId="10" fontId="4" fillId="0" borderId="60"/>
    <xf numFmtId="10" fontId="4" fillId="0" borderId="60"/>
    <xf numFmtId="10" fontId="4" fillId="0" borderId="60"/>
    <xf numFmtId="10" fontId="4" fillId="0" borderId="60"/>
    <xf numFmtId="10" fontId="4" fillId="0" borderId="60"/>
    <xf numFmtId="9" fontId="4" fillId="0" borderId="0" applyFont="0" applyFill="0" applyBorder="0" applyAlignment="0" applyProtection="0"/>
    <xf numFmtId="10" fontId="4" fillId="0" borderId="60"/>
    <xf numFmtId="9" fontId="75" fillId="0" borderId="0" applyFont="0" applyFill="0" applyBorder="0" applyAlignment="0" applyProtection="0"/>
    <xf numFmtId="9" fontId="76" fillId="0" borderId="0" applyFont="0" applyFill="0" applyBorder="0" applyAlignment="0" applyProtection="0"/>
    <xf numFmtId="176" fontId="42" fillId="0" borderId="0">
      <alignment horizontal="left" wrapText="1"/>
    </xf>
    <xf numFmtId="10" fontId="4" fillId="0" borderId="60"/>
    <xf numFmtId="176" fontId="42" fillId="0" borderId="0">
      <alignment horizontal="left" wrapText="1"/>
    </xf>
    <xf numFmtId="10" fontId="4" fillId="0" borderId="60"/>
    <xf numFmtId="9" fontId="76" fillId="0" borderId="0" applyFont="0" applyFill="0" applyBorder="0" applyAlignment="0" applyProtection="0"/>
    <xf numFmtId="176" fontId="42" fillId="0" borderId="0">
      <alignment horizontal="left" wrapText="1"/>
    </xf>
    <xf numFmtId="9" fontId="47" fillId="0" borderId="0" applyFont="0" applyFill="0" applyBorder="0" applyAlignment="0" applyProtection="0"/>
    <xf numFmtId="10" fontId="4" fillId="0" borderId="6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10" fontId="4" fillId="0" borderId="60"/>
    <xf numFmtId="176" fontId="42" fillId="0" borderId="0">
      <alignment horizontal="left" wrapText="1"/>
    </xf>
    <xf numFmtId="10" fontId="4" fillId="0" borderId="60"/>
    <xf numFmtId="9" fontId="61" fillId="0" borderId="0" applyFont="0" applyFill="0" applyBorder="0" applyAlignment="0" applyProtection="0"/>
    <xf numFmtId="9" fontId="61" fillId="0" borderId="0" applyFont="0" applyFill="0" applyBorder="0" applyAlignment="0" applyProtection="0"/>
    <xf numFmtId="10" fontId="4" fillId="0" borderId="60"/>
    <xf numFmtId="9" fontId="1"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176" fontId="42" fillId="0" borderId="0">
      <alignment horizontal="left" wrapText="1"/>
    </xf>
    <xf numFmtId="9" fontId="1"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10" fontId="4" fillId="0" borderId="60"/>
    <xf numFmtId="176" fontId="42" fillId="0" borderId="0">
      <alignment horizontal="left" wrapText="1"/>
    </xf>
    <xf numFmtId="10" fontId="4" fillId="0" borderId="60"/>
    <xf numFmtId="9" fontId="47" fillId="0" borderId="0" applyFont="0" applyFill="0" applyBorder="0" applyAlignment="0" applyProtection="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0" fontId="4" fillId="0" borderId="60"/>
    <xf numFmtId="176" fontId="42" fillId="0" borderId="0">
      <alignment horizontal="left" wrapText="1"/>
    </xf>
    <xf numFmtId="9" fontId="47" fillId="0" borderId="0" applyFont="0" applyFill="0" applyBorder="0" applyAlignment="0" applyProtection="0"/>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9" fontId="1" fillId="0" borderId="0" applyFont="0" applyFill="0" applyBorder="0" applyAlignment="0" applyProtection="0"/>
    <xf numFmtId="9" fontId="1" fillId="0" borderId="0" applyFont="0" applyFill="0" applyBorder="0" applyAlignment="0" applyProtection="0"/>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60"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3" fillId="0" borderId="0" applyFont="0" applyFill="0" applyBorder="0" applyAlignment="0" applyProtection="0"/>
    <xf numFmtId="10" fontId="4" fillId="0" borderId="60"/>
    <xf numFmtId="9" fontId="1"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176" fontId="42" fillId="0" borderId="0">
      <alignment horizontal="left" wrapText="1"/>
    </xf>
    <xf numFmtId="9" fontId="1"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176" fontId="42" fillId="0" borderId="0">
      <alignment horizontal="left" wrapText="1"/>
    </xf>
    <xf numFmtId="10" fontId="4" fillId="0" borderId="60"/>
    <xf numFmtId="9" fontId="60" fillId="0" borderId="0" applyFont="0" applyFill="0" applyBorder="0" applyAlignment="0" applyProtection="0"/>
    <xf numFmtId="176" fontId="42" fillId="0" borderId="0">
      <alignment horizontal="left" wrapText="1"/>
    </xf>
    <xf numFmtId="10" fontId="4" fillId="0" borderId="60"/>
    <xf numFmtId="9" fontId="61" fillId="0" borderId="0" applyFont="0" applyFill="0" applyBorder="0" applyAlignment="0" applyProtection="0"/>
    <xf numFmtId="9" fontId="61" fillId="0" borderId="0" applyFont="0" applyFill="0" applyBorder="0" applyAlignment="0" applyProtection="0"/>
    <xf numFmtId="10" fontId="4" fillId="0" borderId="60"/>
    <xf numFmtId="176" fontId="42" fillId="0" borderId="0">
      <alignment horizontal="left" wrapText="1"/>
    </xf>
    <xf numFmtId="10" fontId="4" fillId="0" borderId="60"/>
    <xf numFmtId="9" fontId="61" fillId="0" borderId="0" applyFont="0" applyFill="0" applyBorder="0" applyAlignment="0" applyProtection="0"/>
    <xf numFmtId="9" fontId="61" fillId="0" borderId="0" applyFont="0" applyFill="0" applyBorder="0" applyAlignment="0" applyProtection="0"/>
    <xf numFmtId="10" fontId="4" fillId="0" borderId="60"/>
    <xf numFmtId="9" fontId="61" fillId="0" borderId="0" applyFont="0" applyFill="0" applyBorder="0" applyAlignment="0" applyProtection="0"/>
    <xf numFmtId="9" fontId="61" fillId="0" borderId="0" applyFont="0" applyFill="0" applyBorder="0" applyAlignment="0" applyProtection="0"/>
    <xf numFmtId="10" fontId="4" fillId="0" borderId="60"/>
    <xf numFmtId="176" fontId="42" fillId="0" borderId="0">
      <alignment horizontal="left" wrapText="1"/>
    </xf>
    <xf numFmtId="10" fontId="4" fillId="0" borderId="60"/>
    <xf numFmtId="9" fontId="61" fillId="0" borderId="0" applyFont="0" applyFill="0" applyBorder="0" applyAlignment="0" applyProtection="0"/>
    <xf numFmtId="9" fontId="61" fillId="0" borderId="0" applyFont="0" applyFill="0" applyBorder="0" applyAlignment="0" applyProtection="0"/>
    <xf numFmtId="10" fontId="4" fillId="0" borderId="6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76" fontId="42" fillId="0" borderId="0">
      <alignment horizontal="left" wrapText="1"/>
    </xf>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0" fontId="4" fillId="0" borderId="60"/>
    <xf numFmtId="10" fontId="4" fillId="0" borderId="60"/>
    <xf numFmtId="10" fontId="4" fillId="0" borderId="60"/>
    <xf numFmtId="10" fontId="4" fillId="0" borderId="60"/>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76" fontId="42"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176" fontId="42" fillId="0" borderId="0">
      <alignment horizontal="left" wrapText="1"/>
    </xf>
    <xf numFmtId="9" fontId="60"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176" fontId="42" fillId="0" borderId="0">
      <alignment horizontal="left" wrapText="1"/>
    </xf>
    <xf numFmtId="9" fontId="1"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9" fontId="47" fillId="0" borderId="0" applyFont="0" applyFill="0" applyBorder="0" applyAlignment="0" applyProtection="0"/>
    <xf numFmtId="176" fontId="42" fillId="0" borderId="0">
      <alignment horizontal="left" wrapText="1"/>
    </xf>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42" fillId="0" borderId="0">
      <alignment horizontal="left" wrapText="1"/>
    </xf>
    <xf numFmtId="9" fontId="60" fillId="0" borderId="0" applyFont="0" applyFill="0" applyBorder="0" applyAlignment="0" applyProtection="0"/>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9" fontId="47"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42" fillId="0" borderId="0">
      <alignment horizontal="left" wrapText="1"/>
    </xf>
    <xf numFmtId="9" fontId="118" fillId="0" borderId="0" applyFont="0" applyFill="0" applyBorder="0" applyAlignment="0" applyProtection="0"/>
    <xf numFmtId="9" fontId="1" fillId="0" borderId="0" applyFont="0" applyFill="0" applyBorder="0" applyAlignment="0" applyProtection="0"/>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4" fillId="0" borderId="60"/>
    <xf numFmtId="10" fontId="4" fillId="0" borderId="60"/>
    <xf numFmtId="10" fontId="4" fillId="0" borderId="60"/>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41" fontId="4" fillId="95" borderId="60"/>
    <xf numFmtId="41" fontId="4" fillId="95" borderId="60"/>
    <xf numFmtId="176" fontId="42" fillId="0" borderId="0">
      <alignment horizontal="left" wrapText="1"/>
    </xf>
    <xf numFmtId="41" fontId="4" fillId="95" borderId="60"/>
    <xf numFmtId="41" fontId="4" fillId="95" borderId="60"/>
    <xf numFmtId="41" fontId="4" fillId="95" borderId="60"/>
    <xf numFmtId="176" fontId="42" fillId="0" borderId="0">
      <alignment horizontal="left" wrapText="1"/>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176" fontId="42" fillId="0" borderId="0">
      <alignment horizontal="left" wrapText="1"/>
    </xf>
    <xf numFmtId="0" fontId="61" fillId="0" borderId="0" applyNumberFormat="0" applyFont="0" applyFill="0" applyBorder="0" applyAlignment="0" applyProtection="0">
      <alignment horizontal="left"/>
    </xf>
    <xf numFmtId="176" fontId="42" fillId="0" borderId="0">
      <alignment horizontal="left" wrapText="1"/>
    </xf>
    <xf numFmtId="0" fontId="61" fillId="0" borderId="0" applyNumberFormat="0" applyFont="0" applyFill="0" applyBorder="0" applyAlignment="0" applyProtection="0">
      <alignment horizontal="left"/>
    </xf>
    <xf numFmtId="15" fontId="61" fillId="0" borderId="0" applyFont="0" applyFill="0" applyBorder="0" applyAlignment="0" applyProtection="0"/>
    <xf numFmtId="15" fontId="61" fillId="0" borderId="0" applyFont="0" applyFill="0" applyBorder="0" applyAlignment="0" applyProtection="0"/>
    <xf numFmtId="176" fontId="42" fillId="0" borderId="0">
      <alignment horizontal="left" wrapText="1"/>
    </xf>
    <xf numFmtId="15" fontId="61" fillId="0" borderId="0" applyFont="0" applyFill="0" applyBorder="0" applyAlignment="0" applyProtection="0"/>
    <xf numFmtId="176" fontId="42" fillId="0" borderId="0">
      <alignment horizontal="left" wrapText="1"/>
    </xf>
    <xf numFmtId="15"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176" fontId="42" fillId="0" borderId="0">
      <alignment horizontal="left" wrapText="1"/>
    </xf>
    <xf numFmtId="4" fontId="61" fillId="0" borderId="0" applyFont="0" applyFill="0" applyBorder="0" applyAlignment="0" applyProtection="0"/>
    <xf numFmtId="176" fontId="42" fillId="0" borderId="0">
      <alignment horizontal="left" wrapText="1"/>
    </xf>
    <xf numFmtId="4" fontId="61" fillId="0" borderId="0" applyFont="0" applyFill="0" applyBorder="0" applyAlignment="0" applyProtection="0"/>
    <xf numFmtId="0" fontId="119" fillId="0" borderId="4">
      <alignment horizontal="center"/>
    </xf>
    <xf numFmtId="0" fontId="119" fillId="0" borderId="4">
      <alignment horizontal="center"/>
    </xf>
    <xf numFmtId="176" fontId="42" fillId="0" borderId="0">
      <alignment horizontal="left" wrapText="1"/>
    </xf>
    <xf numFmtId="0" fontId="119" fillId="0" borderId="4">
      <alignment horizontal="center"/>
    </xf>
    <xf numFmtId="176" fontId="42" fillId="0" borderId="0">
      <alignment horizontal="left" wrapText="1"/>
    </xf>
    <xf numFmtId="0" fontId="119" fillId="0" borderId="4">
      <alignment horizontal="center"/>
    </xf>
    <xf numFmtId="3" fontId="61" fillId="0" borderId="0" applyFont="0" applyFill="0" applyBorder="0" applyAlignment="0" applyProtection="0"/>
    <xf numFmtId="3" fontId="61" fillId="0" borderId="0" applyFont="0" applyFill="0" applyBorder="0" applyAlignment="0" applyProtection="0"/>
    <xf numFmtId="176" fontId="42" fillId="0" borderId="0">
      <alignment horizontal="left" wrapText="1"/>
    </xf>
    <xf numFmtId="3" fontId="61" fillId="0" borderId="0" applyFont="0" applyFill="0" applyBorder="0" applyAlignment="0" applyProtection="0"/>
    <xf numFmtId="176" fontId="42" fillId="0" borderId="0">
      <alignment horizontal="left" wrapText="1"/>
    </xf>
    <xf numFmtId="3" fontId="61" fillId="0" borderId="0" applyFont="0" applyFill="0" applyBorder="0" applyAlignment="0" applyProtection="0"/>
    <xf numFmtId="0" fontId="61" fillId="96" borderId="0" applyNumberFormat="0" applyFont="0" applyBorder="0" applyAlignment="0" applyProtection="0"/>
    <xf numFmtId="0" fontId="61" fillId="96" borderId="0" applyNumberFormat="0" applyFont="0" applyBorder="0" applyAlignment="0" applyProtection="0"/>
    <xf numFmtId="176" fontId="42" fillId="0" borderId="0">
      <alignment horizontal="left" wrapText="1"/>
    </xf>
    <xf numFmtId="0" fontId="61" fillId="96" borderId="0" applyNumberFormat="0" applyFont="0" applyBorder="0" applyAlignment="0" applyProtection="0"/>
    <xf numFmtId="176" fontId="42" fillId="0" borderId="0">
      <alignment horizontal="left" wrapText="1"/>
    </xf>
    <xf numFmtId="0" fontId="61" fillId="96" borderId="0" applyNumberFormat="0" applyFont="0" applyBorder="0" applyAlignment="0" applyProtection="0"/>
    <xf numFmtId="0" fontId="66" fillId="0" borderId="0"/>
    <xf numFmtId="0" fontId="67" fillId="0" borderId="0"/>
    <xf numFmtId="0" fontId="67" fillId="0" borderId="0"/>
    <xf numFmtId="0" fontId="66" fillId="0" borderId="0"/>
    <xf numFmtId="0" fontId="67" fillId="0" borderId="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3" fontId="120" fillId="0" borderId="0" applyFill="0" applyBorder="0" applyAlignment="0" applyProtection="0"/>
    <xf numFmtId="0" fontId="121" fillId="0" borderId="0"/>
    <xf numFmtId="0" fontId="122" fillId="0" borderId="0"/>
    <xf numFmtId="0" fontId="122" fillId="0" borderId="0"/>
    <xf numFmtId="0" fontId="121" fillId="0" borderId="0"/>
    <xf numFmtId="0" fontId="122" fillId="0" borderId="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176" fontId="42" fillId="0" borderId="0">
      <alignment horizontal="left" wrapText="1"/>
    </xf>
    <xf numFmtId="176" fontId="42" fillId="0" borderId="0">
      <alignment horizontal="left" wrapText="1"/>
    </xf>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42" fontId="4" fillId="79" borderId="0"/>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42" fontId="4" fillId="79" borderId="0"/>
    <xf numFmtId="176" fontId="42" fillId="0" borderId="0">
      <alignment horizontal="left" wrapText="1"/>
    </xf>
    <xf numFmtId="42" fontId="4" fillId="79" borderId="0"/>
    <xf numFmtId="42" fontId="4" fillId="79" borderId="0"/>
    <xf numFmtId="176" fontId="42" fillId="0" borderId="0">
      <alignment horizontal="left" wrapText="1"/>
    </xf>
    <xf numFmtId="42" fontId="4" fillId="79" borderId="0"/>
    <xf numFmtId="42" fontId="4" fillId="79" borderId="0"/>
    <xf numFmtId="42" fontId="4" fillId="79" borderId="0"/>
    <xf numFmtId="42" fontId="4" fillId="79" borderId="5">
      <alignment vertical="center"/>
    </xf>
    <xf numFmtId="42" fontId="4" fillId="79" borderId="5">
      <alignment vertical="center"/>
    </xf>
    <xf numFmtId="176" fontId="42" fillId="0" borderId="0">
      <alignment horizontal="left" wrapText="1"/>
    </xf>
    <xf numFmtId="42" fontId="4" fillId="79" borderId="5">
      <alignment vertical="center"/>
    </xf>
    <xf numFmtId="42" fontId="4" fillId="79" borderId="5">
      <alignment vertical="center"/>
    </xf>
    <xf numFmtId="42" fontId="4" fillId="79" borderId="5">
      <alignment vertical="center"/>
    </xf>
    <xf numFmtId="176" fontId="42" fillId="0" borderId="0">
      <alignment horizontal="left" wrapText="1"/>
    </xf>
    <xf numFmtId="42" fontId="4" fillId="79" borderId="5">
      <alignment vertical="center"/>
    </xf>
    <xf numFmtId="176" fontId="42" fillId="0" borderId="0">
      <alignment horizontal="left" wrapText="1"/>
    </xf>
    <xf numFmtId="0" fontId="3" fillId="79" borderId="6" applyNumberFormat="0">
      <alignment horizontal="center" vertical="center" wrapText="1"/>
    </xf>
    <xf numFmtId="0" fontId="3" fillId="79" borderId="6" applyNumberFormat="0">
      <alignment horizontal="center" vertical="center" wrapText="1"/>
    </xf>
    <xf numFmtId="0" fontId="3" fillId="79" borderId="6" applyNumberFormat="0">
      <alignment horizontal="center" vertical="center" wrapText="1"/>
    </xf>
    <xf numFmtId="0" fontId="3" fillId="79" borderId="6" applyNumberFormat="0">
      <alignment horizontal="center" vertical="center" wrapText="1"/>
    </xf>
    <xf numFmtId="0" fontId="3" fillId="79" borderId="6" applyNumberFormat="0">
      <alignment horizontal="center" vertical="center" wrapText="1"/>
    </xf>
    <xf numFmtId="176" fontId="42" fillId="0" borderId="0">
      <alignment horizontal="left" wrapText="1"/>
    </xf>
    <xf numFmtId="10" fontId="4" fillId="79" borderId="0"/>
    <xf numFmtId="10" fontId="4" fillId="79" borderId="0"/>
    <xf numFmtId="10" fontId="4" fillId="79" borderId="0"/>
    <xf numFmtId="176" fontId="42" fillId="0" borderId="0">
      <alignment horizontal="left" wrapText="1"/>
    </xf>
    <xf numFmtId="10" fontId="4" fillId="79" borderId="0"/>
    <xf numFmtId="176" fontId="42" fillId="0" borderId="0">
      <alignment horizontal="left" wrapText="1"/>
    </xf>
    <xf numFmtId="10" fontId="4" fillId="79" borderId="0"/>
    <xf numFmtId="10" fontId="4" fillId="79" borderId="0"/>
    <xf numFmtId="10" fontId="4" fillId="79" borderId="0"/>
    <xf numFmtId="176" fontId="42" fillId="0" borderId="0">
      <alignment horizontal="left" wrapText="1"/>
    </xf>
    <xf numFmtId="10" fontId="4" fillId="79" borderId="0"/>
    <xf numFmtId="10" fontId="4" fillId="79" borderId="0"/>
    <xf numFmtId="176" fontId="42" fillId="0" borderId="0">
      <alignment horizontal="left" wrapText="1"/>
    </xf>
    <xf numFmtId="10" fontId="4" fillId="79" borderId="0"/>
    <xf numFmtId="10" fontId="4" fillId="79" borderId="0"/>
    <xf numFmtId="176" fontId="42" fillId="0" borderId="0">
      <alignment horizontal="left" wrapText="1"/>
    </xf>
    <xf numFmtId="10" fontId="4" fillId="79" borderId="0"/>
    <xf numFmtId="10" fontId="4" fillId="79" borderId="0"/>
    <xf numFmtId="176" fontId="42" fillId="0" borderId="0">
      <alignment horizontal="left" wrapText="1"/>
    </xf>
    <xf numFmtId="10" fontId="4" fillId="79" borderId="0"/>
    <xf numFmtId="176" fontId="42" fillId="0" borderId="0">
      <alignment horizontal="left" wrapText="1"/>
    </xf>
    <xf numFmtId="10" fontId="4" fillId="79" borderId="0"/>
    <xf numFmtId="10" fontId="4" fillId="79" borderId="0"/>
    <xf numFmtId="10" fontId="4" fillId="79" borderId="0"/>
    <xf numFmtId="226" fontId="4" fillId="79" borderId="0"/>
    <xf numFmtId="226" fontId="4" fillId="79" borderId="0"/>
    <xf numFmtId="226" fontId="4" fillId="79" borderId="0"/>
    <xf numFmtId="176" fontId="42" fillId="0" borderId="0">
      <alignment horizontal="left" wrapText="1"/>
    </xf>
    <xf numFmtId="226" fontId="4" fillId="79" borderId="0"/>
    <xf numFmtId="176" fontId="42" fillId="0" borderId="0">
      <alignment horizontal="left" wrapText="1"/>
    </xf>
    <xf numFmtId="226" fontId="4" fillId="79" borderId="0"/>
    <xf numFmtId="226" fontId="4" fillId="79" borderId="0"/>
    <xf numFmtId="226" fontId="4" fillId="79" borderId="0"/>
    <xf numFmtId="176" fontId="42" fillId="0" borderId="0">
      <alignment horizontal="left" wrapText="1"/>
    </xf>
    <xf numFmtId="226" fontId="4" fillId="79" borderId="0"/>
    <xf numFmtId="226" fontId="4" fillId="79" borderId="0"/>
    <xf numFmtId="176" fontId="42" fillId="0" borderId="0">
      <alignment horizontal="left" wrapText="1"/>
    </xf>
    <xf numFmtId="226" fontId="4" fillId="79" borderId="0"/>
    <xf numFmtId="226" fontId="4" fillId="79" borderId="0"/>
    <xf numFmtId="176" fontId="42" fillId="0" borderId="0">
      <alignment horizontal="left" wrapText="1"/>
    </xf>
    <xf numFmtId="226" fontId="4" fillId="79" borderId="0"/>
    <xf numFmtId="226" fontId="4" fillId="79" borderId="0"/>
    <xf numFmtId="176" fontId="42" fillId="0" borderId="0">
      <alignment horizontal="left" wrapText="1"/>
    </xf>
    <xf numFmtId="226" fontId="4" fillId="79" borderId="0"/>
    <xf numFmtId="176" fontId="42" fillId="0" borderId="0">
      <alignment horizontal="left" wrapText="1"/>
    </xf>
    <xf numFmtId="226" fontId="4" fillId="79" borderId="0"/>
    <xf numFmtId="226" fontId="4" fillId="79" borderId="0"/>
    <xf numFmtId="226" fontId="4" fillId="79" borderId="0"/>
    <xf numFmtId="42" fontId="4" fillId="79" borderId="0"/>
    <xf numFmtId="164" fontId="7" fillId="0" borderId="0" applyBorder="0" applyAlignment="0"/>
    <xf numFmtId="164" fontId="7" fillId="0" borderId="0" applyBorder="0" applyAlignment="0"/>
    <xf numFmtId="164" fontId="7" fillId="0" borderId="0" applyBorder="0" applyAlignment="0"/>
    <xf numFmtId="42" fontId="4" fillId="79" borderId="7">
      <alignment horizontal="left"/>
    </xf>
    <xf numFmtId="42" fontId="4" fillId="79" borderId="7">
      <alignment horizontal="left"/>
    </xf>
    <xf numFmtId="176" fontId="42" fillId="0" borderId="0">
      <alignment horizontal="left" wrapText="1"/>
    </xf>
    <xf numFmtId="42" fontId="4" fillId="79" borderId="7">
      <alignment horizontal="left"/>
    </xf>
    <xf numFmtId="42" fontId="4" fillId="79" borderId="7">
      <alignment horizontal="left"/>
    </xf>
    <xf numFmtId="42" fontId="4" fillId="79" borderId="7">
      <alignment horizontal="left"/>
    </xf>
    <xf numFmtId="176" fontId="42" fillId="0" borderId="0">
      <alignment horizontal="left" wrapText="1"/>
    </xf>
    <xf numFmtId="42" fontId="4" fillId="79" borderId="7">
      <alignment horizontal="left"/>
    </xf>
    <xf numFmtId="176" fontId="42" fillId="0" borderId="0">
      <alignment horizontal="left" wrapText="1"/>
    </xf>
    <xf numFmtId="226" fontId="123" fillId="79" borderId="7">
      <alignment horizontal="left"/>
    </xf>
    <xf numFmtId="176" fontId="42" fillId="0" borderId="0">
      <alignment horizontal="left" wrapText="1"/>
    </xf>
    <xf numFmtId="226" fontId="123" fillId="79" borderId="7">
      <alignment horizontal="left"/>
    </xf>
    <xf numFmtId="164" fontId="7" fillId="0" borderId="0" applyBorder="0" applyAlignment="0"/>
    <xf numFmtId="14" fontId="42" fillId="0" borderId="0" applyNumberFormat="0" applyFill="0" applyBorder="0" applyAlignment="0" applyProtection="0">
      <alignment horizontal="left"/>
    </xf>
    <xf numFmtId="14" fontId="42" fillId="0" borderId="0" applyNumberFormat="0" applyFill="0" applyBorder="0" applyAlignment="0" applyProtection="0">
      <alignment horizontal="left"/>
    </xf>
    <xf numFmtId="231" fontId="4" fillId="0" borderId="0" applyFont="0" applyFill="0" applyAlignment="0">
      <alignment horizontal="right"/>
    </xf>
    <xf numFmtId="231" fontId="4" fillId="0" borderId="0" applyFont="0" applyFill="0" applyAlignment="0">
      <alignment horizontal="right"/>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231" fontId="4" fillId="0" borderId="0" applyFont="0" applyFill="0" applyAlignment="0">
      <alignment horizontal="right"/>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231" fontId="4" fillId="0" borderId="0" applyFont="0" applyFill="0" applyAlignment="0">
      <alignment horizontal="right"/>
    </xf>
    <xf numFmtId="4" fontId="115" fillId="92" borderId="67"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176" fontId="42" fillId="0" borderId="0">
      <alignment horizontal="left" wrapText="1"/>
    </xf>
    <xf numFmtId="4" fontId="115" fillId="92" borderId="67" applyNumberFormat="0" applyProtection="0">
      <alignment vertical="center"/>
    </xf>
    <xf numFmtId="4" fontId="115" fillId="92" borderId="67" applyNumberFormat="0" applyProtection="0">
      <alignment vertical="center"/>
    </xf>
    <xf numFmtId="4" fontId="115" fillId="92" borderId="67"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115" fillId="92" borderId="67"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124" fillId="92" borderId="67" applyNumberFormat="0" applyProtection="0">
      <alignment vertical="center"/>
    </xf>
    <xf numFmtId="176" fontId="42" fillId="0" borderId="0">
      <alignment horizontal="left" wrapText="1"/>
    </xf>
    <xf numFmtId="4" fontId="125" fillId="92" borderId="51" applyNumberFormat="0" applyProtection="0">
      <alignment vertical="center"/>
    </xf>
    <xf numFmtId="4" fontId="125" fillId="92" borderId="51" applyNumberFormat="0" applyProtection="0">
      <alignment vertical="center"/>
    </xf>
    <xf numFmtId="4" fontId="124" fillId="92" borderId="67" applyNumberFormat="0" applyProtection="0">
      <alignment vertical="center"/>
    </xf>
    <xf numFmtId="4" fontId="125" fillId="92" borderId="51" applyNumberFormat="0" applyProtection="0">
      <alignment vertical="center"/>
    </xf>
    <xf numFmtId="4" fontId="125" fillId="92" borderId="51" applyNumberFormat="0" applyProtection="0">
      <alignment vertical="center"/>
    </xf>
    <xf numFmtId="4" fontId="115" fillId="92" borderId="67" applyNumberFormat="0" applyProtection="0">
      <alignment horizontal="left" vertical="center" indent="1"/>
    </xf>
    <xf numFmtId="176" fontId="42" fillId="0" borderId="0">
      <alignment horizontal="left" wrapText="1"/>
    </xf>
    <xf numFmtId="4" fontId="5" fillId="92" borderId="51" applyNumberFormat="0" applyProtection="0">
      <alignment horizontal="left" vertical="center" indent="1"/>
    </xf>
    <xf numFmtId="4" fontId="5" fillId="92" borderId="51" applyNumberFormat="0" applyProtection="0">
      <alignment horizontal="left" vertical="center" indent="1"/>
    </xf>
    <xf numFmtId="4" fontId="115" fillId="92" borderId="67" applyNumberFormat="0" applyProtection="0">
      <alignment horizontal="left" vertical="center" indent="1"/>
    </xf>
    <xf numFmtId="4" fontId="115" fillId="92" borderId="67" applyNumberFormat="0" applyProtection="0">
      <alignment horizontal="left" vertical="center" indent="1"/>
    </xf>
    <xf numFmtId="4" fontId="115" fillId="92" borderId="67" applyNumberFormat="0" applyProtection="0">
      <alignment horizontal="left" vertical="center" indent="1"/>
    </xf>
    <xf numFmtId="4" fontId="5" fillId="92" borderId="51" applyNumberFormat="0" applyProtection="0">
      <alignment horizontal="left" vertical="center" indent="1"/>
    </xf>
    <xf numFmtId="4" fontId="5" fillId="92" borderId="51" applyNumberFormat="0" applyProtection="0">
      <alignment horizontal="left" vertical="center" indent="1"/>
    </xf>
    <xf numFmtId="4" fontId="5" fillId="92" borderId="51" applyNumberFormat="0" applyProtection="0">
      <alignment horizontal="left" vertical="center" indent="1"/>
    </xf>
    <xf numFmtId="4" fontId="115" fillId="92" borderId="67" applyNumberFormat="0" applyProtection="0">
      <alignment horizontal="left" vertical="center" indent="1"/>
    </xf>
    <xf numFmtId="176" fontId="42" fillId="0" borderId="0">
      <alignment horizontal="left" wrapText="1"/>
    </xf>
    <xf numFmtId="4" fontId="115" fillId="92" borderId="67" applyNumberFormat="0" applyProtection="0">
      <alignment horizontal="left" vertical="center" indent="1"/>
    </xf>
    <xf numFmtId="4" fontId="115" fillId="92" borderId="67" applyNumberFormat="0" applyProtection="0">
      <alignment horizontal="left" vertical="center" indent="1"/>
    </xf>
    <xf numFmtId="4" fontId="115" fillId="92" borderId="67" applyNumberFormat="0" applyProtection="0">
      <alignment horizontal="left" vertical="center" indent="1"/>
    </xf>
    <xf numFmtId="0" fontId="126" fillId="44" borderId="68" applyNumberFormat="0" applyProtection="0">
      <alignment horizontal="left" vertical="top" indent="1"/>
    </xf>
    <xf numFmtId="0" fontId="126" fillId="44" borderId="68" applyNumberFormat="0" applyProtection="0">
      <alignment horizontal="left" vertical="top" indent="1"/>
    </xf>
    <xf numFmtId="4" fontId="115" fillId="92" borderId="67" applyNumberFormat="0" applyProtection="0">
      <alignment horizontal="left" vertical="center" indent="1"/>
    </xf>
    <xf numFmtId="0" fontId="126" fillId="44" borderId="68" applyNumberFormat="0" applyProtection="0">
      <alignment horizontal="left" vertical="top" indent="1"/>
    </xf>
    <xf numFmtId="0" fontId="126" fillId="44" borderId="68" applyNumberFormat="0" applyProtection="0">
      <alignment horizontal="left" vertical="top"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176" fontId="42" fillId="0" borderId="0">
      <alignment horizontal="left" wrapText="1"/>
    </xf>
    <xf numFmtId="0" fontId="4" fillId="61" borderId="0"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4" fontId="5" fillId="49" borderId="51" applyNumberFormat="0" applyProtection="0">
      <alignment horizontal="left" vertical="center" indent="1"/>
    </xf>
    <xf numFmtId="4" fontId="115" fillId="98" borderId="67" applyNumberFormat="0" applyProtection="0">
      <alignment horizontal="right" vertical="center"/>
    </xf>
    <xf numFmtId="176" fontId="42" fillId="0" borderId="0">
      <alignment horizontal="left" wrapText="1"/>
    </xf>
    <xf numFmtId="4" fontId="5" fillId="36" borderId="51" applyNumberFormat="0" applyProtection="0">
      <alignment horizontal="right" vertical="center"/>
    </xf>
    <xf numFmtId="4" fontId="5" fillId="36" borderId="51" applyNumberFormat="0" applyProtection="0">
      <alignment horizontal="right" vertical="center"/>
    </xf>
    <xf numFmtId="4" fontId="115" fillId="98" borderId="67" applyNumberFormat="0" applyProtection="0">
      <alignment horizontal="right" vertical="center"/>
    </xf>
    <xf numFmtId="4" fontId="5" fillId="36" borderId="51" applyNumberFormat="0" applyProtection="0">
      <alignment horizontal="right" vertical="center"/>
    </xf>
    <xf numFmtId="4" fontId="5" fillId="36" borderId="51" applyNumberFormat="0" applyProtection="0">
      <alignment horizontal="right" vertical="center"/>
    </xf>
    <xf numFmtId="4" fontId="115" fillId="99" borderId="67" applyNumberFormat="0" applyProtection="0">
      <alignment horizontal="right" vertical="center"/>
    </xf>
    <xf numFmtId="176" fontId="42" fillId="0" borderId="0">
      <alignment horizontal="left" wrapText="1"/>
    </xf>
    <xf numFmtId="4" fontId="5" fillId="100" borderId="51" applyNumberFormat="0" applyProtection="0">
      <alignment horizontal="right" vertical="center"/>
    </xf>
    <xf numFmtId="4" fontId="5" fillId="100" borderId="51" applyNumberFormat="0" applyProtection="0">
      <alignment horizontal="right" vertical="center"/>
    </xf>
    <xf numFmtId="4" fontId="115" fillId="99" borderId="67" applyNumberFormat="0" applyProtection="0">
      <alignment horizontal="right" vertical="center"/>
    </xf>
    <xf numFmtId="4" fontId="5" fillId="100" borderId="51" applyNumberFormat="0" applyProtection="0">
      <alignment horizontal="right" vertical="center"/>
    </xf>
    <xf numFmtId="4" fontId="5" fillId="100" borderId="51" applyNumberFormat="0" applyProtection="0">
      <alignment horizontal="right" vertical="center"/>
    </xf>
    <xf numFmtId="4" fontId="115" fillId="101" borderId="67" applyNumberFormat="0" applyProtection="0">
      <alignment horizontal="right" vertical="center"/>
    </xf>
    <xf numFmtId="176" fontId="42" fillId="0" borderId="0">
      <alignment horizontal="left" wrapText="1"/>
    </xf>
    <xf numFmtId="4" fontId="5" fillId="65" borderId="69" applyNumberFormat="0" applyProtection="0">
      <alignment horizontal="right" vertical="center"/>
    </xf>
    <xf numFmtId="4" fontId="5" fillId="65" borderId="69" applyNumberFormat="0" applyProtection="0">
      <alignment horizontal="right" vertical="center"/>
    </xf>
    <xf numFmtId="4" fontId="115" fillId="101" borderId="67" applyNumberFormat="0" applyProtection="0">
      <alignment horizontal="right" vertical="center"/>
    </xf>
    <xf numFmtId="4" fontId="5" fillId="65" borderId="69" applyNumberFormat="0" applyProtection="0">
      <alignment horizontal="right" vertical="center"/>
    </xf>
    <xf numFmtId="4" fontId="5" fillId="65" borderId="69" applyNumberFormat="0" applyProtection="0">
      <alignment horizontal="right" vertical="center"/>
    </xf>
    <xf numFmtId="4" fontId="115" fillId="102" borderId="67" applyNumberFormat="0" applyProtection="0">
      <alignment horizontal="right" vertical="center"/>
    </xf>
    <xf numFmtId="176" fontId="42" fillId="0" borderId="0">
      <alignment horizontal="left" wrapText="1"/>
    </xf>
    <xf numFmtId="4" fontId="5" fillId="45" borderId="51" applyNumberFormat="0" applyProtection="0">
      <alignment horizontal="right" vertical="center"/>
    </xf>
    <xf numFmtId="4" fontId="5" fillId="45" borderId="51" applyNumberFormat="0" applyProtection="0">
      <alignment horizontal="right" vertical="center"/>
    </xf>
    <xf numFmtId="4" fontId="115" fillId="102" borderId="67" applyNumberFormat="0" applyProtection="0">
      <alignment horizontal="right" vertical="center"/>
    </xf>
    <xf numFmtId="4" fontId="5" fillId="45" borderId="51" applyNumberFormat="0" applyProtection="0">
      <alignment horizontal="right" vertical="center"/>
    </xf>
    <xf numFmtId="4" fontId="5" fillId="45" borderId="51" applyNumberFormat="0" applyProtection="0">
      <alignment horizontal="right" vertical="center"/>
    </xf>
    <xf numFmtId="4" fontId="115" fillId="103" borderId="67" applyNumberFormat="0" applyProtection="0">
      <alignment horizontal="right" vertical="center"/>
    </xf>
    <xf numFmtId="176" fontId="42" fillId="0" borderId="0">
      <alignment horizontal="left" wrapText="1"/>
    </xf>
    <xf numFmtId="4" fontId="5" fillId="50" borderId="51" applyNumberFormat="0" applyProtection="0">
      <alignment horizontal="right" vertical="center"/>
    </xf>
    <xf numFmtId="4" fontId="5" fillId="50" borderId="51" applyNumberFormat="0" applyProtection="0">
      <alignment horizontal="right" vertical="center"/>
    </xf>
    <xf numFmtId="4" fontId="115" fillId="103" borderId="67" applyNumberFormat="0" applyProtection="0">
      <alignment horizontal="right" vertical="center"/>
    </xf>
    <xf numFmtId="4" fontId="5" fillId="50" borderId="51" applyNumberFormat="0" applyProtection="0">
      <alignment horizontal="right" vertical="center"/>
    </xf>
    <xf numFmtId="4" fontId="5" fillId="50" borderId="51" applyNumberFormat="0" applyProtection="0">
      <alignment horizontal="right" vertical="center"/>
    </xf>
    <xf numFmtId="4" fontId="115" fillId="104" borderId="67" applyNumberFormat="0" applyProtection="0">
      <alignment horizontal="right" vertical="center"/>
    </xf>
    <xf numFmtId="176" fontId="42" fillId="0" borderId="0">
      <alignment horizontal="left" wrapText="1"/>
    </xf>
    <xf numFmtId="4" fontId="5" fillId="47" borderId="51" applyNumberFormat="0" applyProtection="0">
      <alignment horizontal="right" vertical="center"/>
    </xf>
    <xf numFmtId="4" fontId="5" fillId="47" borderId="51" applyNumberFormat="0" applyProtection="0">
      <alignment horizontal="right" vertical="center"/>
    </xf>
    <xf numFmtId="4" fontId="115" fillId="104" borderId="67" applyNumberFormat="0" applyProtection="0">
      <alignment horizontal="right" vertical="center"/>
    </xf>
    <xf numFmtId="4" fontId="5" fillId="47" borderId="51" applyNumberFormat="0" applyProtection="0">
      <alignment horizontal="right" vertical="center"/>
    </xf>
    <xf numFmtId="4" fontId="5" fillId="47" borderId="51" applyNumberFormat="0" applyProtection="0">
      <alignment horizontal="right" vertical="center"/>
    </xf>
    <xf numFmtId="4" fontId="115" fillId="105" borderId="67" applyNumberFormat="0" applyProtection="0">
      <alignment horizontal="right" vertical="center"/>
    </xf>
    <xf numFmtId="176" fontId="42" fillId="0" borderId="0">
      <alignment horizontal="left" wrapText="1"/>
    </xf>
    <xf numFmtId="4" fontId="5" fillId="71" borderId="51" applyNumberFormat="0" applyProtection="0">
      <alignment horizontal="right" vertical="center"/>
    </xf>
    <xf numFmtId="4" fontId="5" fillId="71" borderId="51" applyNumberFormat="0" applyProtection="0">
      <alignment horizontal="right" vertical="center"/>
    </xf>
    <xf numFmtId="4" fontId="115" fillId="105" borderId="67" applyNumberFormat="0" applyProtection="0">
      <alignment horizontal="right" vertical="center"/>
    </xf>
    <xf numFmtId="4" fontId="5" fillId="71" borderId="51" applyNumberFormat="0" applyProtection="0">
      <alignment horizontal="right" vertical="center"/>
    </xf>
    <xf numFmtId="4" fontId="5" fillId="71" borderId="51" applyNumberFormat="0" applyProtection="0">
      <alignment horizontal="right" vertical="center"/>
    </xf>
    <xf numFmtId="4" fontId="115" fillId="106" borderId="67" applyNumberFormat="0" applyProtection="0">
      <alignment horizontal="right" vertical="center"/>
    </xf>
    <xf numFmtId="176" fontId="42" fillId="0" borderId="0">
      <alignment horizontal="left" wrapText="1"/>
    </xf>
    <xf numFmtId="4" fontId="5" fillId="107" borderId="51" applyNumberFormat="0" applyProtection="0">
      <alignment horizontal="right" vertical="center"/>
    </xf>
    <xf numFmtId="4" fontId="5" fillId="107" borderId="51" applyNumberFormat="0" applyProtection="0">
      <alignment horizontal="right" vertical="center"/>
    </xf>
    <xf numFmtId="4" fontId="115" fillId="106" borderId="67" applyNumberFormat="0" applyProtection="0">
      <alignment horizontal="right" vertical="center"/>
    </xf>
    <xf numFmtId="4" fontId="5" fillId="107" borderId="51" applyNumberFormat="0" applyProtection="0">
      <alignment horizontal="right" vertical="center"/>
    </xf>
    <xf numFmtId="4" fontId="5" fillId="107" borderId="51" applyNumberFormat="0" applyProtection="0">
      <alignment horizontal="right" vertical="center"/>
    </xf>
    <xf numFmtId="4" fontId="115" fillId="108" borderId="67" applyNumberFormat="0" applyProtection="0">
      <alignment horizontal="right" vertical="center"/>
    </xf>
    <xf numFmtId="176" fontId="42" fillId="0" borderId="0">
      <alignment horizontal="left" wrapText="1"/>
    </xf>
    <xf numFmtId="4" fontId="5" fillId="43" borderId="51" applyNumberFormat="0" applyProtection="0">
      <alignment horizontal="right" vertical="center"/>
    </xf>
    <xf numFmtId="4" fontId="5" fillId="43" borderId="51" applyNumberFormat="0" applyProtection="0">
      <alignment horizontal="right" vertical="center"/>
    </xf>
    <xf numFmtId="4" fontId="115" fillId="108" borderId="67" applyNumberFormat="0" applyProtection="0">
      <alignment horizontal="right" vertical="center"/>
    </xf>
    <xf numFmtId="4" fontId="5" fillId="43" borderId="51" applyNumberFormat="0" applyProtection="0">
      <alignment horizontal="right" vertical="center"/>
    </xf>
    <xf numFmtId="4" fontId="5" fillId="43" borderId="51" applyNumberFormat="0" applyProtection="0">
      <alignment horizontal="right" vertical="center"/>
    </xf>
    <xf numFmtId="4" fontId="127" fillId="109" borderId="67" applyNumberFormat="0" applyProtection="0">
      <alignment horizontal="left" vertical="center" indent="1"/>
    </xf>
    <xf numFmtId="4" fontId="127" fillId="110" borderId="0" applyNumberFormat="0" applyProtection="0">
      <alignment horizontal="left" vertical="center" indent="1"/>
    </xf>
    <xf numFmtId="4" fontId="5" fillId="111" borderId="69" applyNumberFormat="0" applyProtection="0">
      <alignment horizontal="left" vertical="center" indent="1"/>
    </xf>
    <xf numFmtId="4" fontId="5" fillId="111" borderId="69" applyNumberFormat="0" applyProtection="0">
      <alignment horizontal="left" vertical="center" indent="1"/>
    </xf>
    <xf numFmtId="4" fontId="127" fillId="110" borderId="0" applyNumberFormat="0" applyProtection="0">
      <alignment horizontal="left" vertical="center" indent="1"/>
    </xf>
    <xf numFmtId="4" fontId="127" fillId="109" borderId="67" applyNumberFormat="0" applyProtection="0">
      <alignment horizontal="left" vertical="center" indent="1"/>
    </xf>
    <xf numFmtId="4" fontId="127" fillId="109" borderId="67" applyNumberFormat="0" applyProtection="0">
      <alignment horizontal="left" vertical="center" indent="1"/>
    </xf>
    <xf numFmtId="4" fontId="127" fillId="109" borderId="67" applyNumberFormat="0" applyProtection="0">
      <alignment horizontal="left" vertical="center" indent="1"/>
    </xf>
    <xf numFmtId="4" fontId="5" fillId="111" borderId="69" applyNumberFormat="0" applyProtection="0">
      <alignment horizontal="left" vertical="center" indent="1"/>
    </xf>
    <xf numFmtId="4" fontId="5" fillId="111" borderId="69" applyNumberFormat="0" applyProtection="0">
      <alignment horizontal="left" vertical="center" indent="1"/>
    </xf>
    <xf numFmtId="4" fontId="115" fillId="112" borderId="70"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115" fillId="112" borderId="0" applyNumberFormat="0" applyProtection="0">
      <alignment horizontal="left" vertical="center" indent="1"/>
    </xf>
    <xf numFmtId="4" fontId="115" fillId="112" borderId="70"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115" fillId="112" borderId="0" applyNumberFormat="0" applyProtection="0">
      <alignment horizontal="left" vertical="center" indent="1"/>
    </xf>
    <xf numFmtId="4" fontId="4" fillId="74" borderId="69" applyNumberFormat="0" applyProtection="0">
      <alignment horizontal="left" vertical="center" indent="1"/>
    </xf>
    <xf numFmtId="4" fontId="115" fillId="112" borderId="70"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95" fillId="113" borderId="0"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95" fillId="113" borderId="0" applyNumberFormat="0" applyProtection="0">
      <alignment horizontal="left" vertical="center" indent="1"/>
    </xf>
    <xf numFmtId="4" fontId="95" fillId="74" borderId="0" applyNumberFormat="0" applyProtection="0">
      <alignment horizontal="left" vertical="center" indent="1"/>
    </xf>
    <xf numFmtId="4" fontId="95" fillId="113" borderId="0" applyNumberFormat="0" applyProtection="0">
      <alignment horizontal="left" vertical="center" indent="1"/>
    </xf>
    <xf numFmtId="4" fontId="4" fillId="74" borderId="69" applyNumberFormat="0" applyProtection="0">
      <alignment horizontal="left" vertical="center" indent="1"/>
    </xf>
    <xf numFmtId="4" fontId="95" fillId="113" borderId="0"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4" fontId="5" fillId="114" borderId="51" applyNumberFormat="0" applyProtection="0">
      <alignment horizontal="right" vertical="center"/>
    </xf>
    <xf numFmtId="4" fontId="5" fillId="114" borderId="51" applyNumberFormat="0" applyProtection="0">
      <alignment horizontal="right" vertical="center"/>
    </xf>
    <xf numFmtId="4" fontId="115" fillId="112" borderId="67"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115" fillId="112" borderId="67"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115" fillId="115" borderId="0" applyNumberFormat="0" applyProtection="0">
      <alignment horizontal="left" vertical="center" indent="1"/>
    </xf>
    <xf numFmtId="4" fontId="5" fillId="115" borderId="69" applyNumberFormat="0" applyProtection="0">
      <alignment horizontal="left" vertical="center" indent="1"/>
    </xf>
    <xf numFmtId="4" fontId="128" fillId="0" borderId="0" applyNumberFormat="0" applyProtection="0">
      <alignment horizontal="left" vertical="center" indent="1"/>
    </xf>
    <xf numFmtId="4" fontId="115" fillId="112" borderId="67" applyNumberFormat="0" applyProtection="0">
      <alignment horizontal="left" vertical="center" indent="1"/>
    </xf>
    <xf numFmtId="4" fontId="115" fillId="112" borderId="67" applyNumberFormat="0" applyProtection="0">
      <alignment horizontal="left" vertical="center" indent="1"/>
    </xf>
    <xf numFmtId="4" fontId="115" fillId="112" borderId="67" applyNumberFormat="0" applyProtection="0">
      <alignment horizontal="left" vertical="center" indent="1"/>
    </xf>
    <xf numFmtId="4" fontId="115" fillId="112" borderId="67"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115" fillId="116" borderId="67"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115" fillId="116" borderId="67"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115" fillId="114" borderId="0" applyNumberFormat="0" applyProtection="0">
      <alignment horizontal="left" vertical="center" indent="1"/>
    </xf>
    <xf numFmtId="4" fontId="5" fillId="114" borderId="69" applyNumberFormat="0" applyProtection="0">
      <alignment horizontal="left" vertical="center" indent="1"/>
    </xf>
    <xf numFmtId="4" fontId="128" fillId="0" borderId="0" applyNumberFormat="0" applyProtection="0">
      <alignment horizontal="left" vertical="center" indent="1"/>
    </xf>
    <xf numFmtId="4" fontId="115" fillId="116" borderId="67" applyNumberFormat="0" applyProtection="0">
      <alignment horizontal="left" vertical="center" indent="1"/>
    </xf>
    <xf numFmtId="4" fontId="115" fillId="116" borderId="67" applyNumberFormat="0" applyProtection="0">
      <alignment horizontal="left" vertical="center" indent="1"/>
    </xf>
    <xf numFmtId="4" fontId="115" fillId="116" borderId="67" applyNumberFormat="0" applyProtection="0">
      <alignment horizontal="left" vertical="center" indent="1"/>
    </xf>
    <xf numFmtId="4" fontId="115" fillId="116" borderId="67"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0" fontId="4" fillId="116" borderId="67"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4" fillId="116" borderId="67" applyNumberFormat="0" applyProtection="0">
      <alignment horizontal="left" vertical="center" indent="1"/>
    </xf>
    <xf numFmtId="176" fontId="42" fillId="0" borderId="0">
      <alignment horizontal="left" wrapTex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4" fillId="116" borderId="67"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5" fillId="80" borderId="51" applyNumberFormat="0" applyProtection="0">
      <alignment horizontal="left" vertical="center" indent="1"/>
    </xf>
    <xf numFmtId="0" fontId="4" fillId="116" borderId="67"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4" fillId="116" borderId="67" applyNumberFormat="0" applyProtection="0">
      <alignment horizontal="left" vertical="center" indent="1"/>
    </xf>
    <xf numFmtId="0" fontId="4" fillId="116" borderId="67" applyNumberFormat="0" applyProtection="0">
      <alignment horizontal="left" vertical="center" indent="1"/>
    </xf>
    <xf numFmtId="0" fontId="4" fillId="116" borderId="67" applyNumberFormat="0" applyProtection="0">
      <alignment horizontal="left" vertical="center" indent="1"/>
    </xf>
    <xf numFmtId="0" fontId="4" fillId="116" borderId="67"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4" fillId="116" borderId="67" applyNumberFormat="0" applyProtection="0">
      <alignment horizontal="left" vertical="center"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4" fillId="116" borderId="67" applyNumberFormat="0" applyProtection="0">
      <alignment horizontal="left" vertical="center" indent="1"/>
    </xf>
    <xf numFmtId="0" fontId="4" fillId="116" borderId="67" applyNumberFormat="0" applyProtection="0">
      <alignment horizontal="left" vertical="center" indent="1"/>
    </xf>
    <xf numFmtId="176" fontId="42" fillId="0" borderId="0">
      <alignment horizontal="left" wrapText="1"/>
    </xf>
    <xf numFmtId="0" fontId="4" fillId="116" borderId="67" applyNumberFormat="0" applyProtection="0">
      <alignment horizontal="left" vertical="center" indent="1"/>
    </xf>
    <xf numFmtId="176" fontId="42" fillId="0" borderId="0">
      <alignment horizontal="left" wrapText="1"/>
    </xf>
    <xf numFmtId="0" fontId="4" fillId="116" borderId="67" applyNumberFormat="0" applyProtection="0">
      <alignment horizontal="left" vertical="center" indent="1"/>
    </xf>
    <xf numFmtId="0" fontId="5" fillId="74" borderId="68" applyNumberFormat="0" applyProtection="0">
      <alignment horizontal="left" vertical="top" indent="1"/>
    </xf>
    <xf numFmtId="0" fontId="4" fillId="74" borderId="68" applyNumberFormat="0" applyProtection="0">
      <alignment horizontal="left" vertical="top" indent="1"/>
    </xf>
    <xf numFmtId="0" fontId="4" fillId="116" borderId="67" applyNumberFormat="0" applyProtection="0">
      <alignment horizontal="left" vertical="center" indent="1"/>
    </xf>
    <xf numFmtId="0" fontId="4" fillId="116" borderId="67" applyNumberFormat="0" applyProtection="0">
      <alignment horizontal="left" vertical="center" indent="1"/>
    </xf>
    <xf numFmtId="176" fontId="42" fillId="0" borderId="0">
      <alignment horizontal="left" wrapText="1"/>
    </xf>
    <xf numFmtId="0" fontId="4" fillId="116" borderId="67" applyNumberFormat="0" applyProtection="0">
      <alignment horizontal="left" vertical="center" indent="1"/>
    </xf>
    <xf numFmtId="0" fontId="4" fillId="116" borderId="67" applyNumberFormat="0" applyProtection="0">
      <alignment horizontal="left" vertical="center" indent="1"/>
    </xf>
    <xf numFmtId="176" fontId="42" fillId="0" borderId="0">
      <alignment horizontal="left" wrapText="1"/>
    </xf>
    <xf numFmtId="0" fontId="4" fillId="116" borderId="67" applyNumberFormat="0" applyProtection="0">
      <alignment horizontal="left" vertical="center" indent="1"/>
    </xf>
    <xf numFmtId="0" fontId="4" fillId="116" borderId="67" applyNumberFormat="0" applyProtection="0">
      <alignment horizontal="left" vertical="center" indent="1"/>
    </xf>
    <xf numFmtId="176" fontId="42" fillId="0" borderId="0">
      <alignment horizontal="left" wrapText="1"/>
    </xf>
    <xf numFmtId="0" fontId="4" fillId="116" borderId="67" applyNumberFormat="0" applyProtection="0">
      <alignment horizontal="left" vertical="center" indent="1"/>
    </xf>
    <xf numFmtId="0" fontId="4" fillId="116" borderId="67" applyNumberFormat="0" applyProtection="0">
      <alignment horizontal="left" vertical="center" indent="1"/>
    </xf>
    <xf numFmtId="0" fontId="4" fillId="74" borderId="68" applyNumberFormat="0" applyProtection="0">
      <alignment horizontal="left" vertical="top" indent="1"/>
    </xf>
    <xf numFmtId="0" fontId="4" fillId="116" borderId="67" applyNumberFormat="0" applyProtection="0">
      <alignment horizontal="left" vertical="center" indent="1"/>
    </xf>
    <xf numFmtId="176" fontId="42" fillId="0" borderId="0">
      <alignment horizontal="left" wrapText="1"/>
    </xf>
    <xf numFmtId="0" fontId="5" fillId="74" borderId="68" applyNumberFormat="0" applyProtection="0">
      <alignment horizontal="left" vertical="top" indent="1"/>
    </xf>
    <xf numFmtId="0" fontId="5" fillId="74" borderId="68" applyNumberFormat="0" applyProtection="0">
      <alignment horizontal="left" vertical="top" indent="1"/>
    </xf>
    <xf numFmtId="0" fontId="4" fillId="116" borderId="67" applyNumberFormat="0" applyProtection="0">
      <alignment horizontal="left" vertical="center"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176" fontId="42" fillId="0" borderId="0">
      <alignment horizontal="left" wrapText="1"/>
    </xf>
    <xf numFmtId="0" fontId="5" fillId="74" borderId="68" applyNumberFormat="0" applyProtection="0">
      <alignment horizontal="left" vertical="top" indent="1"/>
    </xf>
    <xf numFmtId="0" fontId="5" fillId="74" borderId="68" applyNumberFormat="0" applyProtection="0">
      <alignment horizontal="left" vertical="top" indent="1"/>
    </xf>
    <xf numFmtId="0" fontId="4" fillId="116" borderId="67" applyNumberFormat="0" applyProtection="0">
      <alignment horizontal="left" vertical="center"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4" fillId="116" borderId="67" applyNumberFormat="0" applyProtection="0">
      <alignment horizontal="left" vertical="center"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4" fillId="116" borderId="67" applyNumberFormat="0" applyProtection="0">
      <alignment horizontal="left" vertical="center"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4" fillId="117" borderId="67"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4" fillId="117" borderId="67" applyNumberFormat="0" applyProtection="0">
      <alignment horizontal="left" vertical="center" indent="1"/>
    </xf>
    <xf numFmtId="176" fontId="42" fillId="0" borderId="0">
      <alignment horizontal="left" wrapTex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4" fillId="117" borderId="67"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5" fillId="84" borderId="51" applyNumberFormat="0" applyProtection="0">
      <alignment horizontal="left" vertical="center" indent="1"/>
    </xf>
    <xf numFmtId="0" fontId="4" fillId="117" borderId="67"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4" fillId="117" borderId="67" applyNumberFormat="0" applyProtection="0">
      <alignment horizontal="left" vertical="center" indent="1"/>
    </xf>
    <xf numFmtId="0" fontId="4" fillId="117" borderId="67" applyNumberFormat="0" applyProtection="0">
      <alignment horizontal="left" vertical="center" indent="1"/>
    </xf>
    <xf numFmtId="0" fontId="4" fillId="117" borderId="67" applyNumberFormat="0" applyProtection="0">
      <alignment horizontal="left" vertical="center" indent="1"/>
    </xf>
    <xf numFmtId="0" fontId="4" fillId="117" borderId="67"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4" fillId="117" borderId="67" applyNumberFormat="0" applyProtection="0">
      <alignment horizontal="left" vertical="center"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4" fillId="117" borderId="67" applyNumberFormat="0" applyProtection="0">
      <alignment horizontal="left" vertical="center" indent="1"/>
    </xf>
    <xf numFmtId="176" fontId="42" fillId="0" borderId="0">
      <alignment horizontal="left" wrapText="1"/>
    </xf>
    <xf numFmtId="0" fontId="5" fillId="114" borderId="68" applyNumberFormat="0" applyProtection="0">
      <alignment horizontal="left" vertical="top" indent="1"/>
    </xf>
    <xf numFmtId="0" fontId="5" fillId="114" borderId="68" applyNumberFormat="0" applyProtection="0">
      <alignment horizontal="left" vertical="top" indent="1"/>
    </xf>
    <xf numFmtId="0" fontId="4" fillId="117" borderId="67" applyNumberFormat="0" applyProtection="0">
      <alignment horizontal="left" vertical="center"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4" fillId="114" borderId="68" applyNumberFormat="0" applyProtection="0">
      <alignment horizontal="left" vertical="top" indent="1"/>
    </xf>
    <xf numFmtId="0" fontId="4" fillId="117" borderId="67" applyNumberFormat="0" applyProtection="0">
      <alignment horizontal="left" vertical="center" indent="1"/>
    </xf>
    <xf numFmtId="0" fontId="4"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4" fillId="114" borderId="68" applyNumberFormat="0" applyProtection="0">
      <alignment horizontal="left" vertical="top" indent="1"/>
    </xf>
    <xf numFmtId="0" fontId="4" fillId="117" borderId="67" applyNumberFormat="0" applyProtection="0">
      <alignment horizontal="left" vertical="center"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4" fillId="85" borderId="67"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5" fillId="35" borderId="51" applyNumberFormat="0" applyProtection="0">
      <alignment horizontal="left" vertical="center" indent="1"/>
    </xf>
    <xf numFmtId="0" fontId="5" fillId="35" borderId="51"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indent="1"/>
    </xf>
    <xf numFmtId="176" fontId="42" fillId="0" borderId="0">
      <alignment horizontal="left" wrapText="1"/>
    </xf>
    <xf numFmtId="0" fontId="4" fillId="35" borderId="68" applyNumberFormat="0" applyProtection="0">
      <alignment horizontal="left" vertical="center" indent="1"/>
    </xf>
    <xf numFmtId="0" fontId="4" fillId="35" borderId="68" applyNumberFormat="0" applyProtection="0">
      <alignment horizontal="left" vertical="center" indent="1"/>
    </xf>
    <xf numFmtId="0" fontId="4" fillId="35" borderId="68"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indent="1"/>
    </xf>
    <xf numFmtId="0" fontId="4" fillId="35" borderId="68" applyNumberFormat="0" applyProtection="0">
      <alignment horizontal="left" vertical="center" indent="1"/>
    </xf>
    <xf numFmtId="0" fontId="4" fillId="35" borderId="68" applyNumberFormat="0" applyProtection="0">
      <alignment horizontal="left" vertical="center" indent="1"/>
    </xf>
    <xf numFmtId="0" fontId="4" fillId="35" borderId="68"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35" borderId="68" applyNumberFormat="0" applyProtection="0">
      <alignment horizontal="left" vertical="center" indent="1"/>
    </xf>
    <xf numFmtId="0" fontId="4" fillId="85" borderId="67" applyNumberFormat="0" applyProtection="0">
      <alignment horizontal="left" vertical="center" indent="1"/>
    </xf>
    <xf numFmtId="0" fontId="4" fillId="85" borderId="67" applyNumberFormat="0" applyProtection="0">
      <alignment horizontal="left" vertical="center" indent="1"/>
    </xf>
    <xf numFmtId="0" fontId="4" fillId="85" borderId="67" applyNumberFormat="0" applyProtection="0">
      <alignment horizontal="left" vertical="center" indent="1"/>
    </xf>
    <xf numFmtId="0" fontId="4" fillId="85" borderId="67"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5" fillId="35" borderId="51"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5" fillId="35" borderId="51" applyNumberFormat="0" applyProtection="0">
      <alignment horizontal="left" vertical="center" indent="1"/>
    </xf>
    <xf numFmtId="0" fontId="5" fillId="35" borderId="51" applyNumberFormat="0" applyProtection="0">
      <alignment horizontal="left" vertical="center" indent="1"/>
    </xf>
    <xf numFmtId="0" fontId="4" fillId="85" borderId="67" applyNumberFormat="0" applyProtection="0">
      <alignment horizontal="left" vertical="center"/>
    </xf>
    <xf numFmtId="0" fontId="5" fillId="35" borderId="51"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5" fillId="35" borderId="51"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4" fillId="85" borderId="67" applyNumberFormat="0" applyProtection="0">
      <alignment horizontal="left" vertical="center"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4" fillId="85" borderId="67" applyNumberFormat="0" applyProtection="0">
      <alignment horizontal="left" vertical="center" indent="1"/>
    </xf>
    <xf numFmtId="176" fontId="42" fillId="0" borderId="0">
      <alignment horizontal="left" wrapText="1"/>
    </xf>
    <xf numFmtId="0" fontId="5" fillId="35" borderId="68" applyNumberFormat="0" applyProtection="0">
      <alignment horizontal="left" vertical="top" indent="1"/>
    </xf>
    <xf numFmtId="0" fontId="5" fillId="35" borderId="68" applyNumberFormat="0" applyProtection="0">
      <alignment horizontal="left" vertical="top" indent="1"/>
    </xf>
    <xf numFmtId="0" fontId="4" fillId="85" borderId="67" applyNumberFormat="0" applyProtection="0">
      <alignment horizontal="left" vertical="center"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4" fillId="35" borderId="68" applyNumberFormat="0" applyProtection="0">
      <alignment horizontal="left" vertical="top" indent="1"/>
    </xf>
    <xf numFmtId="0" fontId="4" fillId="85" borderId="67" applyNumberFormat="0" applyProtection="0">
      <alignment horizontal="left" vertical="center" indent="1"/>
    </xf>
    <xf numFmtId="0" fontId="4"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4" fillId="35" borderId="68" applyNumberFormat="0" applyProtection="0">
      <alignment horizontal="left" vertical="top" indent="1"/>
    </xf>
    <xf numFmtId="0" fontId="4" fillId="85" borderId="67" applyNumberFormat="0" applyProtection="0">
      <alignment horizontal="left" vertical="center"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4" fillId="97" borderId="67" applyNumberFormat="0" applyProtection="0">
      <alignment horizontal="left" vertical="center" indent="1"/>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indent="1"/>
    </xf>
    <xf numFmtId="176" fontId="42" fillId="0" borderId="0">
      <alignment horizontal="left" wrapText="1"/>
    </xf>
    <xf numFmtId="0" fontId="4" fillId="115" borderId="68" applyNumberFormat="0" applyProtection="0">
      <alignment horizontal="left" vertical="center" indent="1"/>
    </xf>
    <xf numFmtId="0" fontId="4" fillId="115" borderId="68" applyNumberFormat="0" applyProtection="0">
      <alignment horizontal="left" vertical="center" indent="1"/>
    </xf>
    <xf numFmtId="0" fontId="4" fillId="115" borderId="68"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indent="1"/>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indent="1"/>
    </xf>
    <xf numFmtId="0" fontId="4" fillId="115" borderId="68" applyNumberFormat="0" applyProtection="0">
      <alignment horizontal="left" vertical="center" indent="1"/>
    </xf>
    <xf numFmtId="0" fontId="4" fillId="115" borderId="68" applyNumberFormat="0" applyProtection="0">
      <alignment horizontal="left" vertical="center" indent="1"/>
    </xf>
    <xf numFmtId="0" fontId="4" fillId="115" borderId="68"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115" borderId="68"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5" fillId="115" borderId="51"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4" fillId="97" borderId="67" applyNumberFormat="0" applyProtection="0">
      <alignment horizontal="left" vertical="center"/>
    </xf>
    <xf numFmtId="0" fontId="5" fillId="115" borderId="51"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4" fillId="97" borderId="67" applyNumberFormat="0" applyProtection="0">
      <alignment horizontal="left" vertical="center"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4" fillId="97" borderId="67" applyNumberFormat="0" applyProtection="0">
      <alignment horizontal="left" vertical="center" indent="1"/>
    </xf>
    <xf numFmtId="176" fontId="42" fillId="0" borderId="0">
      <alignment horizontal="left" wrapText="1"/>
    </xf>
    <xf numFmtId="0" fontId="5" fillId="115" borderId="68" applyNumberFormat="0" applyProtection="0">
      <alignment horizontal="left" vertical="top" indent="1"/>
    </xf>
    <xf numFmtId="0" fontId="5" fillId="115" borderId="68" applyNumberFormat="0" applyProtection="0">
      <alignment horizontal="left" vertical="top" indent="1"/>
    </xf>
    <xf numFmtId="0" fontId="4" fillId="97" borderId="67" applyNumberFormat="0" applyProtection="0">
      <alignment horizontal="left" vertical="center"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4" fillId="115" borderId="68" applyNumberFormat="0" applyProtection="0">
      <alignment horizontal="left" vertical="top" indent="1"/>
    </xf>
    <xf numFmtId="0" fontId="4" fillId="97" borderId="67" applyNumberFormat="0" applyProtection="0">
      <alignment horizontal="left" vertical="center" indent="1"/>
    </xf>
    <xf numFmtId="0" fontId="4"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4" fillId="115" borderId="68" applyNumberFormat="0" applyProtection="0">
      <alignment horizontal="left" vertical="top" indent="1"/>
    </xf>
    <xf numFmtId="0" fontId="4" fillId="97" borderId="67" applyNumberFormat="0" applyProtection="0">
      <alignment horizontal="left" vertical="center"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4" fillId="81" borderId="3"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4" fillId="81" borderId="3" applyNumberFormat="0">
      <protection locked="0"/>
    </xf>
    <xf numFmtId="176" fontId="42" fillId="0" borderId="0">
      <alignment horizontal="left" wrapText="1"/>
    </xf>
    <xf numFmtId="0" fontId="4" fillId="81" borderId="3" applyNumberFormat="0">
      <protection locked="0"/>
    </xf>
    <xf numFmtId="0" fontId="4" fillId="81" borderId="3" applyNumberFormat="0">
      <protection locked="0"/>
    </xf>
    <xf numFmtId="176" fontId="42" fillId="0" borderId="0">
      <alignment horizontal="left" wrapText="1"/>
    </xf>
    <xf numFmtId="0" fontId="4" fillId="81" borderId="3" applyNumberFormat="0">
      <protection locked="0"/>
    </xf>
    <xf numFmtId="0" fontId="5" fillId="81" borderId="71" applyNumberFormat="0">
      <protection locked="0"/>
    </xf>
    <xf numFmtId="0" fontId="4" fillId="81" borderId="3" applyNumberFormat="0">
      <protection locked="0"/>
    </xf>
    <xf numFmtId="0" fontId="4" fillId="81" borderId="3"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7" fillId="74" borderId="72" applyBorder="0"/>
    <xf numFmtId="0" fontId="7" fillId="74" borderId="72" applyBorder="0"/>
    <xf numFmtId="0" fontId="7" fillId="74" borderId="72" applyBorder="0"/>
    <xf numFmtId="4" fontId="115" fillId="118" borderId="67" applyNumberFormat="0" applyProtection="0">
      <alignment vertical="center"/>
    </xf>
    <xf numFmtId="176" fontId="42" fillId="0" borderId="0">
      <alignment horizontal="left" wrapText="1"/>
    </xf>
    <xf numFmtId="4" fontId="76" fillId="39" borderId="68" applyNumberFormat="0" applyProtection="0">
      <alignment vertical="center"/>
    </xf>
    <xf numFmtId="4" fontId="76" fillId="39" borderId="68" applyNumberFormat="0" applyProtection="0">
      <alignment vertical="center"/>
    </xf>
    <xf numFmtId="4" fontId="115" fillId="118" borderId="67" applyNumberFormat="0" applyProtection="0">
      <alignment vertical="center"/>
    </xf>
    <xf numFmtId="4" fontId="76" fillId="39" borderId="68" applyNumberFormat="0" applyProtection="0">
      <alignment vertical="center"/>
    </xf>
    <xf numFmtId="4" fontId="76" fillId="39" borderId="68" applyNumberFormat="0" applyProtection="0">
      <alignment vertical="center"/>
    </xf>
    <xf numFmtId="4" fontId="124" fillId="118" borderId="67" applyNumberFormat="0" applyProtection="0">
      <alignment vertical="center"/>
    </xf>
    <xf numFmtId="176" fontId="42" fillId="0" borderId="0">
      <alignment horizontal="left" wrapText="1"/>
    </xf>
    <xf numFmtId="4" fontId="125" fillId="118" borderId="3" applyNumberFormat="0" applyProtection="0">
      <alignment vertical="center"/>
    </xf>
    <xf numFmtId="4" fontId="125" fillId="118" borderId="3" applyNumberFormat="0" applyProtection="0">
      <alignment vertical="center"/>
    </xf>
    <xf numFmtId="4" fontId="124" fillId="118" borderId="67" applyNumberFormat="0" applyProtection="0">
      <alignment vertical="center"/>
    </xf>
    <xf numFmtId="4" fontId="125" fillId="118" borderId="3" applyNumberFormat="0" applyProtection="0">
      <alignment vertical="center"/>
    </xf>
    <xf numFmtId="4" fontId="125" fillId="118" borderId="3" applyNumberFormat="0" applyProtection="0">
      <alignment vertical="center"/>
    </xf>
    <xf numFmtId="4" fontId="115" fillId="118" borderId="67" applyNumberFormat="0" applyProtection="0">
      <alignment horizontal="left" vertical="center" indent="1"/>
    </xf>
    <xf numFmtId="176" fontId="42" fillId="0" borderId="0">
      <alignment horizontal="left" wrapText="1"/>
    </xf>
    <xf numFmtId="4" fontId="115" fillId="118" borderId="67" applyNumberFormat="0" applyProtection="0">
      <alignment horizontal="left" vertical="center" indent="1"/>
    </xf>
    <xf numFmtId="4" fontId="115" fillId="118" borderId="67" applyNumberFormat="0" applyProtection="0">
      <alignment horizontal="left" vertical="center" indent="1"/>
    </xf>
    <xf numFmtId="4" fontId="115" fillId="118" borderId="67" applyNumberFormat="0" applyProtection="0">
      <alignment horizontal="left" vertical="center" indent="1"/>
    </xf>
    <xf numFmtId="4" fontId="76" fillId="80" borderId="68" applyNumberFormat="0" applyProtection="0">
      <alignment horizontal="left" vertical="center" indent="1"/>
    </xf>
    <xf numFmtId="4" fontId="76" fillId="80" borderId="68" applyNumberFormat="0" applyProtection="0">
      <alignment horizontal="left" vertical="center" indent="1"/>
    </xf>
    <xf numFmtId="4" fontId="115" fillId="118" borderId="67" applyNumberFormat="0" applyProtection="0">
      <alignment horizontal="left" vertical="center" indent="1"/>
    </xf>
    <xf numFmtId="4" fontId="76" fillId="80" borderId="68" applyNumberFormat="0" applyProtection="0">
      <alignment horizontal="left" vertical="center" indent="1"/>
    </xf>
    <xf numFmtId="4" fontId="76" fillId="80" borderId="68" applyNumberFormat="0" applyProtection="0">
      <alignment horizontal="left" vertical="center" indent="1"/>
    </xf>
    <xf numFmtId="4" fontId="115" fillId="118" borderId="67" applyNumberFormat="0" applyProtection="0">
      <alignment horizontal="left" vertical="center" indent="1"/>
    </xf>
    <xf numFmtId="176" fontId="42" fillId="0" borderId="0">
      <alignment horizontal="left" wrapText="1"/>
    </xf>
    <xf numFmtId="4" fontId="115" fillId="118" borderId="67" applyNumberFormat="0" applyProtection="0">
      <alignment horizontal="left" vertical="center" indent="1"/>
    </xf>
    <xf numFmtId="4" fontId="115" fillId="118" borderId="67" applyNumberFormat="0" applyProtection="0">
      <alignment horizontal="left" vertical="center" indent="1"/>
    </xf>
    <xf numFmtId="4" fontId="115" fillId="118" borderId="67" applyNumberFormat="0" applyProtection="0">
      <alignment horizontal="left" vertical="center" indent="1"/>
    </xf>
    <xf numFmtId="0" fontId="76" fillId="39" borderId="68" applyNumberFormat="0" applyProtection="0">
      <alignment horizontal="left" vertical="top" indent="1"/>
    </xf>
    <xf numFmtId="0" fontId="76" fillId="39" borderId="68" applyNumberFormat="0" applyProtection="0">
      <alignment horizontal="left" vertical="top" indent="1"/>
    </xf>
    <xf numFmtId="4" fontId="115" fillId="118" borderId="67" applyNumberFormat="0" applyProtection="0">
      <alignment horizontal="left" vertical="center" indent="1"/>
    </xf>
    <xf numFmtId="0" fontId="76" fillId="39" borderId="68" applyNumberFormat="0" applyProtection="0">
      <alignment horizontal="left" vertical="top" indent="1"/>
    </xf>
    <xf numFmtId="0" fontId="76" fillId="39" borderId="68" applyNumberFormat="0" applyProtection="0">
      <alignment horizontal="left" vertical="top" indent="1"/>
    </xf>
    <xf numFmtId="4" fontId="115" fillId="112" borderId="67" applyNumberFormat="0" applyProtection="0">
      <alignment horizontal="right" vertical="center"/>
    </xf>
    <xf numFmtId="4" fontId="115" fillId="112" borderId="67" applyNumberFormat="0" applyProtection="0">
      <alignment horizontal="right" vertical="center"/>
    </xf>
    <xf numFmtId="4" fontId="5" fillId="0" borderId="51" applyNumberFormat="0" applyProtection="0">
      <alignment horizontal="right" vertical="center"/>
    </xf>
    <xf numFmtId="4" fontId="5" fillId="0" borderId="51" applyNumberFormat="0" applyProtection="0">
      <alignment horizontal="right" vertical="center"/>
    </xf>
    <xf numFmtId="176" fontId="42" fillId="0" borderId="0">
      <alignment horizontal="left" wrapText="1"/>
    </xf>
    <xf numFmtId="4" fontId="5" fillId="0" borderId="51" applyNumberFormat="0" applyProtection="0">
      <alignment horizontal="right" vertical="center"/>
    </xf>
    <xf numFmtId="4" fontId="115" fillId="112" borderId="67" applyNumberFormat="0" applyProtection="0">
      <alignment horizontal="right" vertical="center"/>
    </xf>
    <xf numFmtId="4" fontId="5" fillId="0" borderId="51" applyNumberFormat="0" applyProtection="0">
      <alignment horizontal="right" vertical="center"/>
    </xf>
    <xf numFmtId="4" fontId="124" fillId="112" borderId="67" applyNumberFormat="0" applyProtection="0">
      <alignment horizontal="right" vertical="center"/>
    </xf>
    <xf numFmtId="176" fontId="42" fillId="0" borderId="0">
      <alignment horizontal="left" wrapText="1"/>
    </xf>
    <xf numFmtId="4" fontId="125" fillId="79" borderId="51" applyNumberFormat="0" applyProtection="0">
      <alignment horizontal="right" vertical="center"/>
    </xf>
    <xf numFmtId="4" fontId="125" fillId="79" borderId="51" applyNumberFormat="0" applyProtection="0">
      <alignment horizontal="right" vertical="center"/>
    </xf>
    <xf numFmtId="4" fontId="124" fillId="112" borderId="67" applyNumberFormat="0" applyProtection="0">
      <alignment horizontal="right" vertical="center"/>
    </xf>
    <xf numFmtId="4" fontId="125" fillId="79" borderId="51" applyNumberFormat="0" applyProtection="0">
      <alignment horizontal="right" vertical="center"/>
    </xf>
    <xf numFmtId="4" fontId="125" fillId="79" borderId="51" applyNumberFormat="0" applyProtection="0">
      <alignment horizontal="right" vertical="center"/>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4" fontId="5" fillId="49" borderId="51"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76" fillId="114" borderId="68" applyNumberFormat="0" applyProtection="0">
      <alignment horizontal="left" vertical="top" indent="1"/>
    </xf>
    <xf numFmtId="0" fontId="129" fillId="0" borderId="0"/>
    <xf numFmtId="0" fontId="129" fillId="0" borderId="0"/>
    <xf numFmtId="0" fontId="130" fillId="0" borderId="0" applyNumberFormat="0" applyProtection="0">
      <alignment horizontal="left" indent="5"/>
    </xf>
    <xf numFmtId="0" fontId="129" fillId="0" borderId="0"/>
    <xf numFmtId="4" fontId="131" fillId="119" borderId="69" applyNumberFormat="0" applyProtection="0">
      <alignment horizontal="left" vertical="center" indent="1"/>
    </xf>
    <xf numFmtId="4" fontId="131" fillId="119" borderId="69" applyNumberFormat="0" applyProtection="0">
      <alignment horizontal="left" vertical="center" indent="1"/>
    </xf>
    <xf numFmtId="4" fontId="131" fillId="119" borderId="69" applyNumberFormat="0" applyProtection="0">
      <alignment horizontal="left" vertical="center" indent="1"/>
    </xf>
    <xf numFmtId="4" fontId="131" fillId="119" borderId="69" applyNumberFormat="0" applyProtection="0">
      <alignment horizontal="left" vertical="center" indent="1"/>
    </xf>
    <xf numFmtId="4" fontId="131" fillId="119" borderId="69" applyNumberFormat="0" applyProtection="0">
      <alignment horizontal="left" vertical="center" indent="1"/>
    </xf>
    <xf numFmtId="0" fontId="5" fillId="120" borderId="3"/>
    <xf numFmtId="0" fontId="5" fillId="120" borderId="3"/>
    <xf numFmtId="0" fontId="5" fillId="120" borderId="3"/>
    <xf numFmtId="0" fontId="5" fillId="120" borderId="3"/>
    <xf numFmtId="0" fontId="5" fillId="120" borderId="3"/>
    <xf numFmtId="0" fontId="5" fillId="120" borderId="3"/>
    <xf numFmtId="0" fontId="5" fillId="120" borderId="3"/>
    <xf numFmtId="4" fontId="132" fillId="112" borderId="67" applyNumberFormat="0" applyProtection="0">
      <alignment horizontal="right" vertical="center"/>
    </xf>
    <xf numFmtId="176" fontId="42" fillId="0" borderId="0">
      <alignment horizontal="left" wrapText="1"/>
    </xf>
    <xf numFmtId="4" fontId="133" fillId="81" borderId="51" applyNumberFormat="0" applyProtection="0">
      <alignment horizontal="right" vertical="center"/>
    </xf>
    <xf numFmtId="4" fontId="133" fillId="81" borderId="51" applyNumberFormat="0" applyProtection="0">
      <alignment horizontal="right" vertical="center"/>
    </xf>
    <xf numFmtId="4" fontId="132" fillId="112" borderId="67" applyNumberFormat="0" applyProtection="0">
      <alignment horizontal="right" vertical="center"/>
    </xf>
    <xf numFmtId="4" fontId="133" fillId="81" borderId="51" applyNumberFormat="0" applyProtection="0">
      <alignment horizontal="right" vertical="center"/>
    </xf>
    <xf numFmtId="4" fontId="133" fillId="81" borderId="51" applyNumberFormat="0" applyProtection="0">
      <alignment horizontal="right" vertical="center"/>
    </xf>
    <xf numFmtId="39" fontId="4" fillId="121" borderId="0"/>
    <xf numFmtId="39" fontId="4" fillId="121" borderId="0"/>
    <xf numFmtId="39" fontId="4" fillId="121" borderId="0"/>
    <xf numFmtId="39" fontId="4" fillId="121" borderId="0"/>
    <xf numFmtId="176" fontId="42" fillId="0" borderId="0">
      <alignment horizontal="left" wrapText="1"/>
    </xf>
    <xf numFmtId="39" fontId="4" fillId="121" borderId="0"/>
    <xf numFmtId="176" fontId="42" fillId="0" borderId="0">
      <alignment horizontal="left" wrapText="1"/>
    </xf>
    <xf numFmtId="39" fontId="4" fillId="121" borderId="0"/>
    <xf numFmtId="39" fontId="4" fillId="121" borderId="0"/>
    <xf numFmtId="39" fontId="4" fillId="121" borderId="0"/>
    <xf numFmtId="176" fontId="42" fillId="0" borderId="0">
      <alignment horizontal="left" wrapText="1"/>
    </xf>
    <xf numFmtId="39" fontId="4" fillId="121" borderId="0"/>
    <xf numFmtId="39" fontId="4" fillId="121" borderId="0"/>
    <xf numFmtId="176" fontId="42" fillId="0" borderId="0">
      <alignment horizontal="left" wrapText="1"/>
    </xf>
    <xf numFmtId="39" fontId="4" fillId="121" borderId="0"/>
    <xf numFmtId="39" fontId="4" fillId="121" borderId="0"/>
    <xf numFmtId="176" fontId="42" fillId="0" borderId="0">
      <alignment horizontal="left" wrapText="1"/>
    </xf>
    <xf numFmtId="39" fontId="4" fillId="121" borderId="0"/>
    <xf numFmtId="39" fontId="4" fillId="121" borderId="0"/>
    <xf numFmtId="176" fontId="42" fillId="0" borderId="0">
      <alignment horizontal="left" wrapText="1"/>
    </xf>
    <xf numFmtId="39" fontId="4" fillId="121" borderId="0"/>
    <xf numFmtId="39" fontId="4" fillId="121" borderId="0"/>
    <xf numFmtId="176" fontId="42" fillId="0" borderId="0">
      <alignment horizontal="left" wrapText="1"/>
    </xf>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0" fontId="134" fillId="0" borderId="0" applyNumberFormat="0" applyFill="0" applyBorder="0" applyAlignment="0" applyProtection="0"/>
    <xf numFmtId="42" fontId="54" fillId="0" borderId="0" applyFill="0" applyBorder="0" applyAlignment="0" applyProtection="0"/>
    <xf numFmtId="232" fontId="118" fillId="0" borderId="0" applyFill="0" applyBorder="0" applyProtection="0"/>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176" fontId="42" fillId="0" borderId="0">
      <alignment horizontal="left" wrapText="1"/>
    </xf>
    <xf numFmtId="38" fontId="5" fillId="0" borderId="73"/>
    <xf numFmtId="0" fontId="5" fillId="0" borderId="73"/>
    <xf numFmtId="38" fontId="5" fillId="0" borderId="73"/>
    <xf numFmtId="38" fontId="5" fillId="0" borderId="73"/>
    <xf numFmtId="38" fontId="5" fillId="0" borderId="73"/>
    <xf numFmtId="38" fontId="7" fillId="0" borderId="7"/>
    <xf numFmtId="38" fontId="7" fillId="0" borderId="7"/>
    <xf numFmtId="38" fontId="7" fillId="0" borderId="7"/>
    <xf numFmtId="38" fontId="7" fillId="0" borderId="7"/>
    <xf numFmtId="176" fontId="42" fillId="0" borderId="0">
      <alignment horizontal="left" wrapText="1"/>
    </xf>
    <xf numFmtId="0" fontId="7" fillId="0" borderId="7"/>
    <xf numFmtId="0" fontId="7" fillId="0" borderId="7"/>
    <xf numFmtId="0" fontId="7" fillId="0" borderId="7"/>
    <xf numFmtId="38" fontId="7" fillId="0" borderId="7"/>
    <xf numFmtId="38" fontId="7" fillId="0" borderId="7"/>
    <xf numFmtId="38" fontId="7" fillId="0" borderId="7"/>
    <xf numFmtId="38" fontId="7" fillId="0" borderId="7"/>
    <xf numFmtId="39" fontId="42" fillId="122" borderId="0"/>
    <xf numFmtId="39" fontId="42" fillId="122" borderId="0"/>
    <xf numFmtId="176" fontId="4" fillId="0" borderId="0">
      <alignment horizontal="left" wrapText="1"/>
    </xf>
    <xf numFmtId="165" fontId="4" fillId="0" borderId="0">
      <alignment horizontal="left" wrapText="1"/>
    </xf>
    <xf numFmtId="221"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7" fontId="4" fillId="0" borderId="0">
      <alignment horizontal="left" wrapText="1"/>
    </xf>
    <xf numFmtId="176" fontId="4" fillId="0" borderId="0">
      <alignment horizontal="left" wrapText="1"/>
    </xf>
    <xf numFmtId="177"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226" fontId="4" fillId="0" borderId="0">
      <alignment horizontal="left" wrapText="1"/>
    </xf>
    <xf numFmtId="176" fontId="4" fillId="0" borderId="0">
      <alignment horizontal="left" wrapText="1"/>
    </xf>
    <xf numFmtId="176" fontId="4" fillId="0" borderId="0">
      <alignment horizontal="left" wrapText="1"/>
    </xf>
    <xf numFmtId="229" fontId="4" fillId="0" borderId="0">
      <alignment horizontal="left" wrapText="1"/>
    </xf>
    <xf numFmtId="176" fontId="42" fillId="0" borderId="0">
      <alignment horizontal="left" wrapText="1"/>
    </xf>
    <xf numFmtId="22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224" fontId="4" fillId="0" borderId="0">
      <alignment horizontal="left" wrapText="1"/>
    </xf>
    <xf numFmtId="224" fontId="4" fillId="0" borderId="0">
      <alignment horizontal="left" wrapText="1"/>
    </xf>
    <xf numFmtId="176" fontId="42" fillId="0" borderId="0">
      <alignment horizontal="left" wrapText="1"/>
    </xf>
    <xf numFmtId="224" fontId="4" fillId="0" borderId="0">
      <alignment horizontal="left" wrapText="1"/>
    </xf>
    <xf numFmtId="176" fontId="42" fillId="0" borderId="0">
      <alignment horizontal="left" wrapText="1"/>
    </xf>
    <xf numFmtId="224" fontId="4" fillId="0" borderId="0">
      <alignment horizontal="left" wrapText="1"/>
    </xf>
    <xf numFmtId="165" fontId="4" fillId="0" borderId="0">
      <alignment horizontal="left" wrapText="1"/>
    </xf>
    <xf numFmtId="165" fontId="4" fillId="0" borderId="0">
      <alignment horizontal="left" wrapText="1"/>
    </xf>
    <xf numFmtId="176" fontId="42" fillId="0" borderId="0">
      <alignment horizontal="left" wrapText="1"/>
    </xf>
    <xf numFmtId="222" fontId="4" fillId="0" borderId="0">
      <alignment horizontal="left" wrapText="1"/>
    </xf>
    <xf numFmtId="165" fontId="4" fillId="0" borderId="0">
      <alignment horizontal="left" wrapText="1"/>
    </xf>
    <xf numFmtId="222" fontId="4" fillId="0" borderId="0">
      <alignment horizontal="left" wrapText="1"/>
    </xf>
    <xf numFmtId="222" fontId="4" fillId="0" borderId="0">
      <alignment horizontal="left" wrapText="1"/>
    </xf>
    <xf numFmtId="222" fontId="4" fillId="0" borderId="0">
      <alignment horizontal="left" wrapText="1"/>
    </xf>
    <xf numFmtId="222" fontId="4" fillId="0" borderId="0">
      <alignment horizontal="left" wrapText="1"/>
    </xf>
    <xf numFmtId="229" fontId="4" fillId="0" borderId="0">
      <alignment horizontal="left" wrapText="1"/>
    </xf>
    <xf numFmtId="229" fontId="4" fillId="0" borderId="0">
      <alignment horizontal="left" wrapText="1"/>
    </xf>
    <xf numFmtId="222" fontId="4" fillId="0" borderId="0">
      <alignment horizontal="left" wrapText="1"/>
    </xf>
    <xf numFmtId="165" fontId="4" fillId="0" borderId="0">
      <alignment horizontal="left" wrapText="1"/>
    </xf>
    <xf numFmtId="176" fontId="4" fillId="0" borderId="0">
      <alignment horizontal="left" wrapText="1"/>
    </xf>
    <xf numFmtId="229" fontId="4" fillId="0" borderId="0">
      <alignment horizontal="left" wrapText="1"/>
    </xf>
    <xf numFmtId="176" fontId="4" fillId="0" borderId="0">
      <alignment horizontal="left" wrapText="1"/>
    </xf>
    <xf numFmtId="0" fontId="4" fillId="0" borderId="0">
      <alignment horizontal="left" wrapText="1"/>
    </xf>
    <xf numFmtId="0" fontId="135" fillId="123" borderId="0" applyNumberFormat="0" applyBorder="0" applyAlignment="0" applyProtection="0"/>
    <xf numFmtId="0" fontId="96" fillId="0" borderId="0" applyNumberFormat="0" applyFill="0" applyBorder="0" applyAlignment="0" applyProtection="0"/>
    <xf numFmtId="0" fontId="136" fillId="123" borderId="0" applyNumberFormat="0" applyBorder="0" applyAlignment="0" applyProtection="0"/>
    <xf numFmtId="0" fontId="86" fillId="0" borderId="0" applyNumberFormat="0" applyFill="0" applyBorder="0" applyAlignment="0" applyProtection="0"/>
    <xf numFmtId="0" fontId="3" fillId="0" borderId="0" applyNumberFormat="0" applyFill="0" applyBorder="0" applyAlignment="0" applyProtection="0"/>
    <xf numFmtId="0" fontId="137" fillId="124" borderId="0" applyNumberFormat="0" applyBorder="0" applyAlignment="0" applyProtection="0"/>
    <xf numFmtId="0" fontId="137" fillId="124" borderId="0" applyNumberFormat="0" applyBorder="0" applyProtection="0">
      <alignment horizontal="center"/>
    </xf>
    <xf numFmtId="0" fontId="138" fillId="124" borderId="0" applyNumberFormat="0" applyBorder="0" applyAlignment="0" applyProtection="0"/>
    <xf numFmtId="0" fontId="4" fillId="0" borderId="0" applyNumberFormat="0" applyFont="0" applyFill="0" applyBorder="0" applyProtection="0">
      <alignment horizontal="right"/>
    </xf>
    <xf numFmtId="0" fontId="4" fillId="0" borderId="0" applyNumberFormat="0" applyFont="0" applyFill="0" applyBorder="0" applyProtection="0">
      <alignment horizontal="left"/>
    </xf>
    <xf numFmtId="0" fontId="5" fillId="0" borderId="0" applyNumberFormat="0" applyFill="0" applyBorder="0" applyAlignment="0" applyProtection="0"/>
    <xf numFmtId="0" fontId="7" fillId="0" borderId="0" applyNumberFormat="0" applyFill="0" applyBorder="0" applyAlignment="0" applyProtection="0"/>
    <xf numFmtId="0" fontId="4" fillId="125" borderId="0" applyNumberFormat="0" applyFont="0" applyBorder="0" applyAlignment="0" applyProtection="0"/>
    <xf numFmtId="233" fontId="4" fillId="0" borderId="0" applyFont="0" applyFill="0" applyBorder="0" applyAlignment="0" applyProtection="0"/>
    <xf numFmtId="2" fontId="4" fillId="0" borderId="0" applyFont="0" applyFill="0" applyBorder="0" applyAlignment="0" applyProtection="0"/>
    <xf numFmtId="234" fontId="4" fillId="0" borderId="0" applyFont="0" applyFill="0" applyBorder="0" applyAlignment="0" applyProtection="0"/>
    <xf numFmtId="0" fontId="4" fillId="0" borderId="4" applyNumberFormat="0" applyFont="0" applyFill="0" applyAlignment="0" applyProtection="0"/>
    <xf numFmtId="0" fontId="115" fillId="0" borderId="0" applyNumberFormat="0" applyBorder="0" applyAlignment="0"/>
    <xf numFmtId="0" fontId="139" fillId="0" borderId="0" applyNumberFormat="0" applyBorder="0" applyAlignment="0"/>
    <xf numFmtId="0" fontId="127" fillId="0" borderId="0" applyNumberFormat="0" applyBorder="0" applyAlignment="0"/>
    <xf numFmtId="0" fontId="95" fillId="0" borderId="0" applyNumberFormat="0" applyBorder="0" applyAlignment="0"/>
    <xf numFmtId="0" fontId="115" fillId="0" borderId="0" applyNumberFormat="0" applyBorder="0" applyAlignment="0"/>
    <xf numFmtId="0" fontId="140" fillId="0" borderId="0"/>
    <xf numFmtId="0" fontId="84" fillId="0" borderId="74"/>
    <xf numFmtId="40" fontId="141" fillId="0" borderId="0" applyBorder="0">
      <alignment horizontal="right"/>
    </xf>
    <xf numFmtId="41" fontId="142" fillId="79" borderId="0">
      <alignment horizontal="left"/>
    </xf>
    <xf numFmtId="40" fontId="141" fillId="0" borderId="0" applyBorder="0">
      <alignment horizontal="right"/>
    </xf>
    <xf numFmtId="41" fontId="142" fillId="79" borderId="0">
      <alignment horizontal="left"/>
    </xf>
    <xf numFmtId="40" fontId="141" fillId="0" borderId="0" applyBorder="0">
      <alignment horizontal="right"/>
    </xf>
    <xf numFmtId="41" fontId="142" fillId="79" borderId="0">
      <alignment horizontal="left"/>
    </xf>
    <xf numFmtId="0" fontId="143" fillId="0" borderId="0" applyFill="0" applyBorder="0" applyProtection="0">
      <alignment horizontal="left"/>
    </xf>
    <xf numFmtId="0" fontId="144" fillId="0" borderId="0"/>
    <xf numFmtId="176" fontId="42" fillId="0" borderId="0">
      <alignment horizontal="left" wrapText="1"/>
    </xf>
    <xf numFmtId="49" fontId="4" fillId="0" borderId="0" applyFont="0" applyFill="0" applyBorder="0" applyAlignment="0" applyProtection="0"/>
    <xf numFmtId="49" fontId="4" fillId="0" borderId="0" applyFont="0" applyFill="0" applyBorder="0" applyAlignment="0" applyProtection="0"/>
    <xf numFmtId="0" fontId="145" fillId="0" borderId="0" applyFill="0" applyBorder="0" applyProtection="0">
      <alignment horizontal="left" vertical="top"/>
    </xf>
    <xf numFmtId="0" fontId="12" fillId="0" borderId="0" applyNumberForma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4" fillId="0" borderId="0" applyNumberFormat="0" applyFill="0" applyBorder="0" applyAlignment="0" applyProtection="0"/>
    <xf numFmtId="176" fontId="42" fillId="0" borderId="0">
      <alignment horizontal="left" wrapText="1"/>
    </xf>
    <xf numFmtId="176" fontId="42" fillId="0" borderId="0">
      <alignment horizontal="left" wrapText="1"/>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6" fontId="42" fillId="0" borderId="0">
      <alignment horizontal="left" wrapText="1"/>
    </xf>
    <xf numFmtId="176" fontId="42" fillId="0" borderId="0">
      <alignment horizontal="left" wrapText="1"/>
    </xf>
    <xf numFmtId="170" fontId="147" fillId="79" borderId="0">
      <alignment horizontal="left" vertical="center"/>
    </xf>
    <xf numFmtId="170" fontId="148" fillId="0" borderId="0">
      <alignment horizontal="left" vertical="center"/>
    </xf>
    <xf numFmtId="170" fontId="148" fillId="0" borderId="0">
      <alignment horizontal="left" vertical="center"/>
    </xf>
    <xf numFmtId="0" fontId="3" fillId="79" borderId="0">
      <alignment horizontal="left" wrapText="1"/>
    </xf>
    <xf numFmtId="0" fontId="3" fillId="79" borderId="0">
      <alignment horizontal="left" wrapText="1"/>
    </xf>
    <xf numFmtId="0" fontId="3" fillId="79" borderId="0">
      <alignment horizontal="left" wrapText="1"/>
    </xf>
    <xf numFmtId="176" fontId="42" fillId="0" borderId="0">
      <alignment horizontal="left" wrapText="1"/>
    </xf>
    <xf numFmtId="0" fontId="149" fillId="0" borderId="0">
      <alignment horizontal="left" vertical="center"/>
    </xf>
    <xf numFmtId="0" fontId="149" fillId="0" borderId="0">
      <alignment horizontal="left" vertical="center"/>
    </xf>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68" fillId="0" borderId="75" applyNumberFormat="0" applyFont="0" applyFill="0" applyAlignment="0" applyProtection="0"/>
    <xf numFmtId="0" fontId="79" fillId="0" borderId="76" applyNumberFormat="0" applyFill="0" applyAlignment="0" applyProtection="0"/>
    <xf numFmtId="0" fontId="79" fillId="0" borderId="76" applyNumberFormat="0" applyFill="0" applyAlignment="0" applyProtection="0"/>
    <xf numFmtId="0" fontId="79" fillId="0" borderId="76" applyNumberFormat="0" applyFill="0" applyAlignment="0" applyProtection="0"/>
    <xf numFmtId="0" fontId="36" fillId="0" borderId="44" applyNumberFormat="0" applyFill="0" applyAlignment="0" applyProtection="0"/>
    <xf numFmtId="0" fontId="36" fillId="0" borderId="77" applyNumberFormat="0" applyFill="0" applyAlignment="0" applyProtection="0"/>
    <xf numFmtId="176" fontId="42" fillId="0" borderId="0">
      <alignment horizontal="left" wrapText="1"/>
    </xf>
    <xf numFmtId="176" fontId="42" fillId="0" borderId="0">
      <alignment horizontal="left" wrapText="1"/>
    </xf>
    <xf numFmtId="0" fontId="36" fillId="0" borderId="77"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77" applyNumberFormat="0" applyFill="0" applyAlignment="0" applyProtection="0"/>
    <xf numFmtId="176" fontId="42" fillId="0" borderId="0">
      <alignment horizontal="left" wrapText="1"/>
    </xf>
    <xf numFmtId="176" fontId="42" fillId="0" borderId="0">
      <alignment horizontal="left" wrapText="1"/>
    </xf>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41" fontId="3" fillId="79" borderId="0">
      <alignment horizontal="left"/>
    </xf>
    <xf numFmtId="176" fontId="42" fillId="0" borderId="0">
      <alignment horizontal="left" wrapText="1"/>
    </xf>
    <xf numFmtId="0" fontId="79" fillId="0" borderId="78"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176" fontId="42" fillId="0" borderId="0">
      <alignment horizontal="left" wrapText="1"/>
    </xf>
    <xf numFmtId="0" fontId="79" fillId="0" borderId="78" applyNumberFormat="0" applyFill="0" applyAlignment="0" applyProtection="0"/>
    <xf numFmtId="0" fontId="79" fillId="0" borderId="78"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41" fontId="3" fillId="79" borderId="0">
      <alignment horizontal="left"/>
    </xf>
    <xf numFmtId="0" fontId="79" fillId="0" borderId="78" applyNumberFormat="0" applyFill="0" applyAlignment="0" applyProtection="0"/>
    <xf numFmtId="0" fontId="79" fillId="0" borderId="78"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4" fillId="0" borderId="75" applyNumberFormat="0" applyFont="0" applyFill="0" applyAlignment="0" applyProtection="0"/>
    <xf numFmtId="0" fontId="4" fillId="0" borderId="75" applyNumberFormat="0" applyFont="0" applyFill="0" applyAlignment="0" applyProtection="0"/>
    <xf numFmtId="0" fontId="36" fillId="0" borderId="44" applyNumberFormat="0" applyFill="0" applyAlignment="0" applyProtection="0"/>
    <xf numFmtId="0" fontId="79" fillId="0" borderId="78" applyNumberFormat="0" applyFill="0" applyAlignment="0" applyProtection="0"/>
    <xf numFmtId="0" fontId="36" fillId="0" borderId="44" applyNumberFormat="0" applyFill="0" applyAlignment="0" applyProtection="0"/>
    <xf numFmtId="0" fontId="36" fillId="0" borderId="77" applyNumberFormat="0" applyFill="0" applyAlignment="0" applyProtection="0"/>
    <xf numFmtId="0" fontId="36" fillId="0" borderId="44" applyNumberFormat="0" applyFill="0" applyAlignment="0" applyProtection="0"/>
    <xf numFmtId="0" fontId="66" fillId="0" borderId="79"/>
    <xf numFmtId="0" fontId="67" fillId="0" borderId="79"/>
    <xf numFmtId="0" fontId="67" fillId="0" borderId="79"/>
    <xf numFmtId="0" fontId="66" fillId="0" borderId="79"/>
    <xf numFmtId="0" fontId="67" fillId="0" borderId="79"/>
    <xf numFmtId="235" fontId="150" fillId="0" borderId="0">
      <alignment horizontal="left"/>
    </xf>
    <xf numFmtId="236" fontId="4" fillId="0" borderId="0" applyFont="0" applyFill="0" applyBorder="0" applyAlignment="0" applyProtection="0"/>
    <xf numFmtId="193" fontId="4"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76" fontId="42" fillId="0" borderId="0">
      <alignment horizontal="left" wrapText="1"/>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237" fontId="5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cellStyleXfs>
  <cellXfs count="423">
    <xf numFmtId="0" fontId="0" fillId="0" borderId="0" xfId="0"/>
    <xf numFmtId="164" fontId="4" fillId="0" borderId="4" xfId="0" quotePrefix="1"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0" xfId="0" quotePrefix="1" applyFont="1" applyFill="1" applyBorder="1" applyAlignment="1">
      <alignment horizontal="center" wrapText="1"/>
    </xf>
    <xf numFmtId="164" fontId="4"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xf numFmtId="0" fontId="4" fillId="0" borderId="0" xfId="0" applyFont="1" applyFill="1" applyBorder="1" applyAlignment="1">
      <alignment horizontal="centerContinuous"/>
    </xf>
    <xf numFmtId="164" fontId="4" fillId="0" borderId="0" xfId="0" applyNumberFormat="1" applyFont="1" applyFill="1" applyBorder="1" applyAlignment="1">
      <alignment horizontal="centerContinuous"/>
    </xf>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12" xfId="0" applyFont="1" applyFill="1" applyBorder="1" applyAlignment="1">
      <alignment horizontal="center" wrapText="1"/>
    </xf>
    <xf numFmtId="168" fontId="4" fillId="0" borderId="0" xfId="0" applyNumberFormat="1" applyFont="1" applyFill="1" applyBorder="1"/>
    <xf numFmtId="164" fontId="4" fillId="0" borderId="0" xfId="0" quotePrefix="1" applyNumberFormat="1" applyFont="1" applyFill="1" applyBorder="1" applyAlignment="1">
      <alignment horizontal="center" wrapText="1"/>
    </xf>
    <xf numFmtId="0" fontId="6" fillId="0" borderId="9" xfId="0" applyFont="1" applyFill="1" applyBorder="1" applyAlignment="1">
      <alignment horizontal="center" vertical="top"/>
    </xf>
    <xf numFmtId="0" fontId="6" fillId="0" borderId="0" xfId="0" applyFont="1" applyFill="1" applyBorder="1" applyAlignment="1">
      <alignment horizontal="center"/>
    </xf>
    <xf numFmtId="0" fontId="6" fillId="0" borderId="19" xfId="0" applyFont="1" applyFill="1" applyBorder="1" applyAlignment="1">
      <alignment horizontal="centerContinuous" wrapText="1"/>
    </xf>
    <xf numFmtId="0" fontId="6" fillId="0" borderId="0" xfId="0" applyFont="1" applyFill="1" applyBorder="1" applyAlignment="1">
      <alignment horizontal="center" wrapText="1"/>
    </xf>
    <xf numFmtId="0" fontId="6" fillId="0" borderId="0" xfId="0" quotePrefix="1" applyFont="1" applyFill="1" applyBorder="1" applyAlignment="1">
      <alignment horizontal="center" wrapText="1"/>
    </xf>
    <xf numFmtId="0" fontId="6" fillId="0" borderId="4" xfId="0" applyFont="1" applyFill="1" applyBorder="1" applyAlignment="1">
      <alignment horizontal="center"/>
    </xf>
    <xf numFmtId="0" fontId="12" fillId="0" borderId="0" xfId="0" applyFont="1" applyFill="1"/>
    <xf numFmtId="0" fontId="12" fillId="0" borderId="0" xfId="0" applyFont="1" applyFill="1" applyAlignment="1">
      <alignment horizontal="center" wrapText="1"/>
    </xf>
    <xf numFmtId="0" fontId="12" fillId="0" borderId="0" xfId="0" applyFont="1" applyFill="1" applyAlignment="1">
      <alignment wrapText="1"/>
    </xf>
    <xf numFmtId="0" fontId="0" fillId="0" borderId="0" xfId="0" applyFill="1"/>
    <xf numFmtId="169" fontId="4" fillId="0" borderId="0" xfId="0" applyNumberFormat="1" applyFont="1" applyFill="1" applyBorder="1"/>
    <xf numFmtId="0" fontId="4" fillId="0" borderId="9" xfId="0" applyFont="1" applyFill="1" applyBorder="1" applyAlignment="1">
      <alignment horizontal="centerContinuous"/>
    </xf>
    <xf numFmtId="0" fontId="0" fillId="0" borderId="11" xfId="0" applyFill="1" applyBorder="1" applyAlignment="1">
      <alignment horizontal="center"/>
    </xf>
    <xf numFmtId="0" fontId="0" fillId="0" borderId="0" xfId="0" applyFill="1" applyBorder="1"/>
    <xf numFmtId="0" fontId="4" fillId="0" borderId="8" xfId="0" applyFont="1" applyFill="1" applyBorder="1" applyAlignment="1">
      <alignment horizontal="centerContinuous"/>
    </xf>
    <xf numFmtId="0" fontId="4" fillId="0" borderId="10" xfId="0" applyFont="1" applyFill="1" applyBorder="1" applyAlignment="1">
      <alignment horizontal="centerContinuous"/>
    </xf>
    <xf numFmtId="0" fontId="3" fillId="0" borderId="0" xfId="0" quotePrefix="1" applyFont="1" applyFill="1" applyBorder="1" applyAlignment="1">
      <alignment horizontal="centerContinuous"/>
    </xf>
    <xf numFmtId="0" fontId="3" fillId="0" borderId="4" xfId="0" quotePrefix="1" applyFont="1" applyFill="1" applyBorder="1" applyAlignment="1">
      <alignment horizontal="centerContinuous"/>
    </xf>
    <xf numFmtId="0" fontId="4" fillId="0" borderId="4" xfId="0" applyFont="1" applyFill="1" applyBorder="1" applyAlignment="1">
      <alignment horizontal="centerContinuous"/>
    </xf>
    <xf numFmtId="0" fontId="4" fillId="0" borderId="14" xfId="0" applyFont="1" applyFill="1" applyBorder="1" applyAlignment="1">
      <alignment horizontal="centerContinuous"/>
    </xf>
    <xf numFmtId="0" fontId="4" fillId="0" borderId="16" xfId="0" applyFont="1" applyFill="1" applyBorder="1" applyAlignment="1">
      <alignment horizontal="center" vertical="top"/>
    </xf>
    <xf numFmtId="0" fontId="4" fillId="0" borderId="1" xfId="0" applyFont="1" applyFill="1" applyBorder="1" applyAlignment="1">
      <alignment horizontal="center" vertical="top"/>
    </xf>
    <xf numFmtId="0" fontId="4" fillId="0" borderId="1" xfId="0" quotePrefix="1" applyFont="1" applyFill="1" applyBorder="1" applyAlignment="1">
      <alignment horizontal="center" vertical="top" wrapText="1"/>
    </xf>
    <xf numFmtId="0" fontId="4" fillId="0" borderId="17" xfId="0" quotePrefix="1" applyFont="1" applyFill="1" applyBorder="1" applyAlignment="1">
      <alignment horizontal="center" vertical="top" wrapText="1"/>
    </xf>
    <xf numFmtId="0" fontId="4" fillId="0" borderId="21" xfId="0" applyFont="1" applyFill="1" applyBorder="1" applyAlignment="1">
      <alignment horizontal="centerContinuous"/>
    </xf>
    <xf numFmtId="0" fontId="4" fillId="0" borderId="19" xfId="0" applyFont="1" applyFill="1" applyBorder="1" applyAlignment="1">
      <alignment horizontal="center" wrapText="1"/>
    </xf>
    <xf numFmtId="0" fontId="4" fillId="0" borderId="19" xfId="0" quotePrefix="1" applyFont="1" applyFill="1" applyBorder="1" applyAlignment="1">
      <alignment horizontal="center" wrapText="1"/>
    </xf>
    <xf numFmtId="0" fontId="4" fillId="0" borderId="22" xfId="0" applyFont="1" applyFill="1" applyBorder="1" applyAlignment="1">
      <alignment horizontal="center" wrapText="1"/>
    </xf>
    <xf numFmtId="0" fontId="4" fillId="0" borderId="0" xfId="0" quotePrefix="1" applyFont="1" applyFill="1" applyBorder="1" applyAlignment="1">
      <alignment horizontal="left"/>
    </xf>
    <xf numFmtId="167" fontId="4" fillId="0" borderId="0" xfId="0" applyNumberFormat="1" applyFont="1" applyFill="1" applyBorder="1"/>
    <xf numFmtId="0" fontId="4" fillId="0" borderId="12" xfId="0" applyFont="1" applyFill="1" applyBorder="1"/>
    <xf numFmtId="0" fontId="4" fillId="0" borderId="11" xfId="0" applyFont="1" applyFill="1" applyBorder="1" applyAlignment="1">
      <alignment horizontal="center"/>
    </xf>
    <xf numFmtId="0" fontId="4" fillId="0" borderId="0" xfId="0" applyFont="1" applyFill="1" applyBorder="1" applyAlignment="1">
      <alignment horizontal="left"/>
    </xf>
    <xf numFmtId="0" fontId="4" fillId="0" borderId="0" xfId="0" quotePrefix="1" applyFont="1" applyFill="1" applyBorder="1" applyAlignment="1">
      <alignment horizontal="left" indent="1"/>
    </xf>
    <xf numFmtId="167" fontId="4" fillId="0" borderId="2" xfId="0" applyNumberFormat="1" applyFont="1" applyFill="1" applyBorder="1"/>
    <xf numFmtId="169" fontId="4" fillId="0" borderId="15" xfId="0" applyNumberFormat="1" applyFont="1" applyFill="1" applyBorder="1"/>
    <xf numFmtId="169" fontId="4" fillId="0" borderId="12" xfId="0" applyNumberFormat="1" applyFont="1" applyFill="1" applyBorder="1"/>
    <xf numFmtId="0" fontId="4" fillId="0" borderId="0" xfId="0" applyFont="1" applyFill="1" applyBorder="1" applyAlignment="1">
      <alignment horizontal="left" indent="1"/>
    </xf>
    <xf numFmtId="169" fontId="4" fillId="0" borderId="12" xfId="0" applyNumberFormat="1" applyFont="1" applyFill="1" applyBorder="1" applyAlignment="1">
      <alignment horizontal="center"/>
    </xf>
    <xf numFmtId="0" fontId="4" fillId="0" borderId="11" xfId="0" applyFont="1" applyFill="1" applyBorder="1"/>
    <xf numFmtId="166" fontId="4" fillId="0" borderId="12" xfId="0" applyNumberFormat="1" applyFont="1" applyFill="1" applyBorder="1"/>
    <xf numFmtId="14" fontId="4" fillId="0" borderId="0" xfId="0" applyNumberFormat="1" applyFont="1" applyFill="1"/>
    <xf numFmtId="0" fontId="4" fillId="0" borderId="0" xfId="0" applyFont="1" applyFill="1" applyAlignment="1">
      <alignment horizontal="left"/>
    </xf>
    <xf numFmtId="167" fontId="0" fillId="0" borderId="0" xfId="0" applyNumberFormat="1" applyFont="1" applyFill="1"/>
    <xf numFmtId="0" fontId="4" fillId="0" borderId="0" xfId="0" quotePrefix="1" applyFont="1" applyFill="1" applyAlignment="1">
      <alignment horizontal="left"/>
    </xf>
    <xf numFmtId="0" fontId="4" fillId="0" borderId="0" xfId="0" applyFont="1" applyFill="1" applyAlignment="1">
      <alignment horizontal="left" indent="1"/>
    </xf>
    <xf numFmtId="0" fontId="4" fillId="0" borderId="0" xfId="0" quotePrefix="1" applyFont="1" applyFill="1" applyAlignment="1">
      <alignment horizontal="left" indent="1"/>
    </xf>
    <xf numFmtId="167" fontId="0" fillId="0" borderId="2" xfId="0" applyNumberFormat="1" applyFont="1" applyFill="1" applyBorder="1"/>
    <xf numFmtId="167" fontId="0" fillId="0" borderId="5" xfId="0" applyNumberFormat="1" applyFont="1" applyFill="1" applyBorder="1"/>
    <xf numFmtId="167" fontId="0" fillId="0" borderId="0" xfId="0" applyNumberFormat="1" applyFont="1" applyFill="1" applyBorder="1"/>
    <xf numFmtId="164" fontId="0" fillId="0" borderId="0" xfId="0" applyNumberFormat="1" applyFont="1" applyFill="1"/>
    <xf numFmtId="0" fontId="0" fillId="0" borderId="6" xfId="0" quotePrefix="1" applyFill="1" applyBorder="1" applyAlignment="1">
      <alignment horizontal="center" wrapText="1"/>
    </xf>
    <xf numFmtId="44" fontId="4" fillId="0" borderId="0" xfId="0" applyNumberFormat="1" applyFont="1" applyFill="1"/>
    <xf numFmtId="44" fontId="4" fillId="0" borderId="5" xfId="0" applyNumberFormat="1" applyFont="1" applyFill="1" applyBorder="1"/>
    <xf numFmtId="44" fontId="0" fillId="0" borderId="0" xfId="0" applyNumberFormat="1" applyFont="1" applyFill="1"/>
    <xf numFmtId="0" fontId="4" fillId="0" borderId="0" xfId="0" applyFont="1" applyFill="1"/>
    <xf numFmtId="0" fontId="0" fillId="0" borderId="3" xfId="0" quotePrefix="1" applyFill="1" applyBorder="1" applyAlignment="1">
      <alignment horizontal="center" wrapText="1"/>
    </xf>
    <xf numFmtId="0" fontId="0" fillId="0" borderId="23" xfId="0" quotePrefix="1" applyFill="1" applyBorder="1" applyAlignment="1">
      <alignment horizontal="center" wrapText="1"/>
    </xf>
    <xf numFmtId="0" fontId="0" fillId="0" borderId="24" xfId="0" quotePrefix="1" applyFill="1" applyBorder="1" applyAlignment="1">
      <alignment horizontal="center" wrapText="1"/>
    </xf>
    <xf numFmtId="0" fontId="0" fillId="0" borderId="25" xfId="0" quotePrefix="1" applyFill="1" applyBorder="1" applyAlignment="1">
      <alignment horizontal="center" wrapText="1"/>
    </xf>
    <xf numFmtId="169" fontId="4" fillId="0" borderId="24" xfId="0" applyNumberFormat="1" applyFont="1" applyFill="1" applyBorder="1"/>
    <xf numFmtId="169" fontId="4" fillId="0" borderId="25" xfId="0" applyNumberFormat="1" applyFont="1" applyFill="1" applyBorder="1"/>
    <xf numFmtId="169" fontId="4" fillId="0" borderId="26" xfId="0" applyNumberFormat="1" applyFont="1" applyFill="1" applyBorder="1"/>
    <xf numFmtId="169" fontId="4" fillId="0" borderId="27" xfId="0" applyNumberFormat="1" applyFont="1" applyFill="1" applyBorder="1"/>
    <xf numFmtId="169" fontId="4" fillId="0" borderId="28" xfId="0" applyNumberFormat="1" applyFont="1" applyFill="1" applyBorder="1"/>
    <xf numFmtId="169" fontId="4" fillId="0" borderId="29" xfId="0" applyNumberFormat="1" applyFont="1" applyFill="1" applyBorder="1"/>
    <xf numFmtId="0" fontId="0" fillId="0" borderId="26" xfId="0" applyFill="1" applyBorder="1"/>
    <xf numFmtId="0" fontId="0" fillId="0" borderId="27" xfId="0" applyFill="1" applyBorder="1"/>
    <xf numFmtId="169" fontId="4" fillId="0" borderId="26" xfId="0" quotePrefix="1" applyNumberFormat="1" applyFont="1" applyFill="1" applyBorder="1" applyAlignment="1"/>
    <xf numFmtId="169" fontId="4" fillId="0" borderId="27" xfId="0" quotePrefix="1" applyNumberFormat="1" applyFont="1" applyFill="1" applyBorder="1" applyAlignment="1"/>
    <xf numFmtId="169" fontId="4" fillId="0" borderId="28" xfId="0" quotePrefix="1" applyNumberFormat="1" applyFont="1" applyFill="1" applyBorder="1" applyAlignment="1"/>
    <xf numFmtId="169" fontId="4" fillId="0" borderId="29" xfId="0" quotePrefix="1" applyNumberFormat="1" applyFont="1" applyFill="1" applyBorder="1" applyAlignment="1"/>
    <xf numFmtId="169" fontId="0" fillId="0" borderId="26" xfId="0" applyNumberFormat="1" applyFill="1" applyBorder="1"/>
    <xf numFmtId="169" fontId="0" fillId="0" borderId="27" xfId="0" applyNumberFormat="1" applyFill="1" applyBorder="1"/>
    <xf numFmtId="169" fontId="0" fillId="0" borderId="30" xfId="0" applyNumberFormat="1" applyFill="1" applyBorder="1"/>
    <xf numFmtId="169" fontId="0" fillId="0" borderId="31" xfId="0" applyNumberFormat="1" applyFill="1" applyBorder="1"/>
    <xf numFmtId="0" fontId="0" fillId="0" borderId="0" xfId="0" applyFill="1" applyAlignment="1">
      <alignment horizontal="center" wrapText="1"/>
    </xf>
    <xf numFmtId="164" fontId="4" fillId="0" borderId="6" xfId="0" quotePrefix="1" applyNumberFormat="1" applyFont="1" applyFill="1" applyBorder="1" applyAlignment="1">
      <alignment horizontal="center" wrapText="1"/>
    </xf>
    <xf numFmtId="0" fontId="4" fillId="0" borderId="6" xfId="0" quotePrefix="1" applyFont="1" applyFill="1" applyBorder="1" applyAlignment="1">
      <alignment horizontal="center" wrapText="1"/>
    </xf>
    <xf numFmtId="164" fontId="4" fillId="0" borderId="14" xfId="0" quotePrefix="1" applyNumberFormat="1" applyFont="1" applyFill="1" applyBorder="1" applyAlignment="1">
      <alignment horizontal="center" wrapText="1"/>
    </xf>
    <xf numFmtId="0" fontId="4" fillId="0" borderId="14" xfId="0" applyFont="1" applyFill="1" applyBorder="1" applyAlignment="1">
      <alignment horizontal="center" wrapText="1"/>
    </xf>
    <xf numFmtId="0" fontId="4" fillId="0" borderId="6" xfId="0" applyFont="1" applyFill="1" applyBorder="1" applyAlignment="1">
      <alignment horizontal="center" wrapText="1"/>
    </xf>
    <xf numFmtId="167" fontId="12" fillId="0" borderId="0" xfId="0" applyNumberFormat="1" applyFont="1" applyFill="1"/>
    <xf numFmtId="164" fontId="4" fillId="0" borderId="2" xfId="0" applyNumberFormat="1" applyFont="1" applyFill="1" applyBorder="1"/>
    <xf numFmtId="0" fontId="4" fillId="0" borderId="16" xfId="0" applyFont="1" applyFill="1" applyBorder="1" applyAlignment="1">
      <alignment horizontal="center" wrapText="1"/>
    </xf>
    <xf numFmtId="0" fontId="4" fillId="0" borderId="1" xfId="0" quotePrefix="1" applyFont="1" applyFill="1" applyBorder="1" applyAlignment="1">
      <alignment horizontal="center" wrapText="1"/>
    </xf>
    <xf numFmtId="0" fontId="4" fillId="0" borderId="17" xfId="0" quotePrefix="1" applyFont="1" applyFill="1" applyBorder="1" applyAlignment="1">
      <alignment horizontal="center" wrapText="1"/>
    </xf>
    <xf numFmtId="0" fontId="4" fillId="0" borderId="1" xfId="0" applyFont="1" applyFill="1" applyBorder="1" applyAlignment="1">
      <alignment horizontal="center" wrapText="1"/>
    </xf>
    <xf numFmtId="0" fontId="4" fillId="0" borderId="17" xfId="0" applyFont="1" applyFill="1" applyBorder="1" applyAlignment="1">
      <alignment horizontal="center" wrapText="1"/>
    </xf>
    <xf numFmtId="164" fontId="4" fillId="0" borderId="11" xfId="0" applyNumberFormat="1" applyFont="1" applyFill="1" applyBorder="1"/>
    <xf numFmtId="164" fontId="4" fillId="0" borderId="0" xfId="0" applyNumberFormat="1" applyFont="1" applyFill="1" applyBorder="1"/>
    <xf numFmtId="164" fontId="4" fillId="0" borderId="12" xfId="0" applyNumberFormat="1" applyFont="1" applyFill="1" applyBorder="1"/>
    <xf numFmtId="0" fontId="4" fillId="0" borderId="13" xfId="0" applyFont="1" applyFill="1" applyBorder="1"/>
    <xf numFmtId="0" fontId="4" fillId="0" borderId="4" xfId="0" applyFont="1" applyFill="1" applyBorder="1"/>
    <xf numFmtId="0" fontId="4" fillId="0" borderId="14" xfId="0" applyFont="1" applyFill="1" applyBorder="1"/>
    <xf numFmtId="164" fontId="2" fillId="0" borderId="0" xfId="0" applyNumberFormat="1" applyFont="1" applyFill="1"/>
    <xf numFmtId="0" fontId="3" fillId="0" borderId="12" xfId="0" applyFont="1" applyFill="1" applyBorder="1" applyAlignment="1">
      <alignment horizontal="center"/>
    </xf>
    <xf numFmtId="0" fontId="5" fillId="0" borderId="12" xfId="0" quotePrefix="1" applyFont="1" applyFill="1" applyBorder="1" applyAlignment="1">
      <alignment horizontal="center"/>
    </xf>
    <xf numFmtId="0" fontId="2" fillId="0" borderId="0" xfId="0" quotePrefix="1" applyFont="1" applyFill="1" applyAlignment="1">
      <alignment horizontal="left"/>
    </xf>
    <xf numFmtId="0" fontId="2" fillId="0" borderId="0" xfId="0" applyFont="1" applyFill="1" applyBorder="1"/>
    <xf numFmtId="0" fontId="7" fillId="0" borderId="12" xfId="0" quotePrefix="1" applyFont="1" applyFill="1" applyBorder="1" applyAlignment="1">
      <alignment horizontal="right"/>
    </xf>
    <xf numFmtId="41" fontId="5" fillId="0" borderId="2" xfId="0" applyNumberFormat="1" applyFont="1" applyFill="1" applyBorder="1" applyAlignment="1">
      <alignment horizontal="right"/>
    </xf>
    <xf numFmtId="41" fontId="5" fillId="0" borderId="15" xfId="0" applyNumberFormat="1" applyFont="1" applyFill="1" applyBorder="1" applyAlignment="1">
      <alignment horizontal="right"/>
    </xf>
    <xf numFmtId="37" fontId="2" fillId="0" borderId="0" xfId="0" applyNumberFormat="1" applyFont="1" applyFill="1"/>
    <xf numFmtId="0" fontId="7" fillId="0" borderId="0" xfId="0" quotePrefix="1" applyFont="1" applyFill="1" applyBorder="1" applyAlignment="1">
      <alignment horizontal="right"/>
    </xf>
    <xf numFmtId="3" fontId="5" fillId="0" borderId="0"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4" xfId="0" applyFont="1" applyFill="1" applyBorder="1" applyAlignment="1">
      <alignment horizontal="center"/>
    </xf>
    <xf numFmtId="0" fontId="5" fillId="0" borderId="14" xfId="0" applyFont="1" applyFill="1" applyBorder="1" applyAlignment="1">
      <alignment horizontal="center"/>
    </xf>
    <xf numFmtId="41" fontId="5" fillId="0" borderId="19" xfId="0" applyNumberFormat="1" applyFont="1" applyFill="1" applyBorder="1" applyAlignment="1">
      <alignment horizontal="right"/>
    </xf>
    <xf numFmtId="3" fontId="5" fillId="0" borderId="22" xfId="0" applyNumberFormat="1" applyFont="1" applyFill="1" applyBorder="1" applyAlignment="1">
      <alignment horizontal="right"/>
    </xf>
    <xf numFmtId="3" fontId="5" fillId="0" borderId="15" xfId="0" applyNumberFormat="1" applyFont="1" applyFill="1" applyBorder="1" applyAlignment="1">
      <alignment horizontal="right"/>
    </xf>
    <xf numFmtId="3" fontId="5" fillId="0" borderId="14" xfId="0" applyNumberFormat="1" applyFont="1" applyFill="1" applyBorder="1" applyAlignment="1">
      <alignment horizontal="right"/>
    </xf>
    <xf numFmtId="3" fontId="2" fillId="0" borderId="0" xfId="0" applyNumberFormat="1" applyFont="1" applyFill="1"/>
    <xf numFmtId="0" fontId="2" fillId="0" borderId="0" xfId="0" applyFont="1" applyFill="1"/>
    <xf numFmtId="0" fontId="4" fillId="0" borderId="0" xfId="0" applyFont="1" applyFill="1" applyAlignment="1">
      <alignment horizontal="center" wrapText="1"/>
    </xf>
    <xf numFmtId="3" fontId="5" fillId="0" borderId="2" xfId="0" applyNumberFormat="1" applyFont="1" applyFill="1" applyBorder="1" applyAlignment="1">
      <alignment horizontal="right"/>
    </xf>
    <xf numFmtId="0" fontId="5" fillId="0" borderId="0" xfId="0" applyFont="1" applyFill="1" applyBorder="1" applyAlignment="1">
      <alignment horizontal="center"/>
    </xf>
    <xf numFmtId="3" fontId="5" fillId="0" borderId="19" xfId="0" applyNumberFormat="1" applyFont="1" applyFill="1" applyBorder="1" applyAlignment="1">
      <alignment horizontal="right"/>
    </xf>
    <xf numFmtId="174" fontId="5" fillId="0" borderId="19" xfId="0" applyNumberFormat="1" applyFont="1" applyFill="1" applyBorder="1" applyAlignment="1">
      <alignment horizontal="right"/>
    </xf>
    <xf numFmtId="174" fontId="5" fillId="0" borderId="2" xfId="0" applyNumberFormat="1" applyFont="1" applyFill="1" applyBorder="1" applyAlignment="1">
      <alignment horizontal="right"/>
    </xf>
    <xf numFmtId="41" fontId="19" fillId="0" borderId="0" xfId="0" applyNumberFormat="1" applyFont="1" applyFill="1" applyBorder="1" applyAlignment="1">
      <alignment horizontal="right"/>
    </xf>
    <xf numFmtId="3" fontId="19" fillId="0" borderId="0" xfId="0" applyNumberFormat="1" applyFont="1" applyFill="1" applyBorder="1" applyAlignment="1">
      <alignment horizontal="right"/>
    </xf>
    <xf numFmtId="174" fontId="19" fillId="0" borderId="0" xfId="0" applyNumberFormat="1" applyFont="1" applyFill="1" applyBorder="1" applyAlignment="1">
      <alignment horizontal="right"/>
    </xf>
    <xf numFmtId="10" fontId="19" fillId="0" borderId="0" xfId="0" applyNumberFormat="1" applyFont="1" applyFill="1" applyBorder="1" applyAlignment="1">
      <alignment horizontal="right"/>
    </xf>
    <xf numFmtId="41" fontId="19" fillId="0" borderId="6" xfId="0" applyNumberFormat="1" applyFont="1" applyFill="1" applyBorder="1" applyAlignment="1">
      <alignment horizontal="right"/>
    </xf>
    <xf numFmtId="3" fontId="19" fillId="0" borderId="6" xfId="0" applyNumberFormat="1" applyFont="1" applyFill="1" applyBorder="1" applyAlignment="1">
      <alignment horizontal="right"/>
    </xf>
    <xf numFmtId="174" fontId="19" fillId="0" borderId="6" xfId="0" applyNumberFormat="1" applyFont="1" applyFill="1" applyBorder="1" applyAlignment="1">
      <alignment horizontal="right"/>
    </xf>
    <xf numFmtId="10" fontId="19" fillId="0" borderId="6" xfId="0" applyNumberFormat="1" applyFont="1" applyFill="1" applyBorder="1" applyAlignment="1">
      <alignment horizontal="right"/>
    </xf>
    <xf numFmtId="164" fontId="0" fillId="0" borderId="0" xfId="1" applyNumberFormat="1" applyFont="1" applyFill="1"/>
    <xf numFmtId="164" fontId="0" fillId="0" borderId="2" xfId="1" applyNumberFormat="1" applyFont="1" applyFill="1" applyBorder="1"/>
    <xf numFmtId="164" fontId="0" fillId="0" borderId="5" xfId="1" applyNumberFormat="1" applyFont="1" applyFill="1" applyBorder="1"/>
    <xf numFmtId="164" fontId="0" fillId="0" borderId="0" xfId="1" applyNumberFormat="1" applyFont="1" applyFill="1" applyBorder="1"/>
    <xf numFmtId="0" fontId="17"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applyBorder="1" applyAlignment="1">
      <alignment horizontal="center"/>
    </xf>
    <xf numFmtId="0" fontId="4" fillId="0" borderId="8" xfId="0" applyFont="1" applyFill="1" applyBorder="1"/>
    <xf numFmtId="0" fontId="4" fillId="0" borderId="9" xfId="0" applyFont="1" applyFill="1" applyBorder="1" applyAlignment="1">
      <alignment horizontal="center"/>
    </xf>
    <xf numFmtId="0" fontId="3" fillId="0" borderId="9" xfId="0" applyFont="1" applyFill="1" applyBorder="1"/>
    <xf numFmtId="0" fontId="4" fillId="0" borderId="10" xfId="0" applyFont="1" applyFill="1" applyBorder="1"/>
    <xf numFmtId="167" fontId="4" fillId="0" borderId="12" xfId="0" applyNumberFormat="1" applyFont="1" applyFill="1" applyBorder="1"/>
    <xf numFmtId="0" fontId="4" fillId="0" borderId="0" xfId="0" quotePrefix="1" applyFont="1" applyFill="1" applyBorder="1" applyAlignment="1">
      <alignment horizontal="center"/>
    </xf>
    <xf numFmtId="164" fontId="15" fillId="0" borderId="0" xfId="0" applyNumberFormat="1" applyFont="1" applyFill="1" applyBorder="1"/>
    <xf numFmtId="164" fontId="4" fillId="0" borderId="0" xfId="0" quotePrefix="1" applyNumberFormat="1" applyFont="1" applyFill="1" applyBorder="1" applyAlignment="1">
      <alignment horizontal="right"/>
    </xf>
    <xf numFmtId="0" fontId="4" fillId="0" borderId="7" xfId="0" applyFont="1" applyFill="1" applyBorder="1"/>
    <xf numFmtId="0" fontId="4" fillId="0" borderId="20" xfId="0" applyFont="1" applyFill="1" applyBorder="1"/>
    <xf numFmtId="167" fontId="4" fillId="0" borderId="6" xfId="0" applyNumberFormat="1" applyFont="1" applyFill="1" applyBorder="1"/>
    <xf numFmtId="167" fontId="4" fillId="0" borderId="18" xfId="0" applyNumberFormat="1" applyFont="1" applyFill="1" applyBorder="1"/>
    <xf numFmtId="0" fontId="4" fillId="0" borderId="13" xfId="0" applyFont="1" applyFill="1" applyBorder="1" applyAlignment="1">
      <alignment horizontal="center"/>
    </xf>
    <xf numFmtId="0" fontId="4" fillId="0" borderId="4"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xf numFmtId="172" fontId="8" fillId="0" borderId="0" xfId="0" applyNumberFormat="1" applyFont="1" applyFill="1" applyBorder="1"/>
    <xf numFmtId="172" fontId="8" fillId="0" borderId="12" xfId="0" applyNumberFormat="1" applyFont="1" applyFill="1" applyBorder="1"/>
    <xf numFmtId="164" fontId="0" fillId="0" borderId="7" xfId="0" applyNumberFormat="1" applyFont="1" applyFill="1" applyBorder="1"/>
    <xf numFmtId="164" fontId="4" fillId="0" borderId="7" xfId="0" quotePrefix="1" applyNumberFormat="1" applyFont="1" applyFill="1" applyBorder="1" applyAlignment="1">
      <alignment horizontal="right"/>
    </xf>
    <xf numFmtId="164" fontId="4" fillId="0" borderId="20" xfId="0" applyNumberFormat="1" applyFont="1" applyFill="1" applyBorder="1"/>
    <xf numFmtId="0" fontId="4" fillId="0" borderId="0" xfId="0" applyFont="1" applyFill="1" applyBorder="1" applyAlignment="1">
      <alignment horizontal="left" indent="2"/>
    </xf>
    <xf numFmtId="0" fontId="4" fillId="0" borderId="13" xfId="0" quotePrefix="1" applyFont="1" applyFill="1" applyBorder="1" applyAlignment="1"/>
    <xf numFmtId="0" fontId="4" fillId="0" borderId="4" xfId="0" applyFont="1" applyFill="1" applyBorder="1" applyAlignment="1"/>
    <xf numFmtId="0" fontId="4" fillId="0" borderId="14" xfId="0" applyFont="1" applyFill="1" applyBorder="1" applyAlignment="1"/>
    <xf numFmtId="0" fontId="4" fillId="0" borderId="0" xfId="0" applyFont="1" applyFill="1" applyAlignment="1"/>
    <xf numFmtId="0" fontId="16" fillId="0" borderId="0" xfId="0" applyFont="1" applyFill="1" applyAlignment="1">
      <alignment horizontal="left" wrapText="1"/>
    </xf>
    <xf numFmtId="0" fontId="4" fillId="0" borderId="0" xfId="0" quotePrefix="1" applyFont="1" applyFill="1" applyAlignment="1">
      <alignment horizontal="center"/>
    </xf>
    <xf numFmtId="0" fontId="0" fillId="0" borderId="0" xfId="0" quotePrefix="1" applyFill="1" applyAlignment="1">
      <alignment horizontal="left"/>
    </xf>
    <xf numFmtId="0" fontId="4" fillId="0" borderId="9" xfId="0" quotePrefix="1" applyFont="1" applyFill="1" applyBorder="1" applyAlignment="1">
      <alignment horizontal="center"/>
    </xf>
    <xf numFmtId="0" fontId="4" fillId="0" borderId="10" xfId="0" quotePrefix="1" applyFont="1" applyFill="1" applyBorder="1" applyAlignment="1">
      <alignment horizontal="center"/>
    </xf>
    <xf numFmtId="0" fontId="4" fillId="0" borderId="0" xfId="0" applyFont="1" applyFill="1" applyAlignment="1">
      <alignment horizontal="center"/>
    </xf>
    <xf numFmtId="10" fontId="4" fillId="0" borderId="0" xfId="0" applyNumberFormat="1" applyFont="1" applyFill="1" applyBorder="1"/>
    <xf numFmtId="14" fontId="2" fillId="0" borderId="0" xfId="0" applyNumberFormat="1" applyFont="1" applyFill="1" applyAlignment="1" applyProtection="1">
      <alignment vertical="center"/>
    </xf>
    <xf numFmtId="0" fontId="13" fillId="0" borderId="0" xfId="0" applyFont="1" applyFill="1" applyAlignment="1">
      <alignment horizontal="centerContinuous"/>
    </xf>
    <xf numFmtId="0" fontId="13" fillId="0" borderId="0" xfId="0" applyFont="1" applyFill="1" applyAlignment="1">
      <alignment horizontal="center"/>
    </xf>
    <xf numFmtId="0" fontId="13" fillId="0" borderId="0" xfId="0" applyFont="1" applyFill="1" applyAlignment="1"/>
    <xf numFmtId="0" fontId="4" fillId="0" borderId="8" xfId="0" applyFont="1" applyFill="1" applyBorder="1" applyAlignment="1"/>
    <xf numFmtId="3" fontId="4" fillId="0" borderId="10" xfId="0" applyNumberFormat="1" applyFont="1" applyFill="1" applyBorder="1" applyAlignment="1"/>
    <xf numFmtId="0" fontId="4" fillId="0" borderId="8" xfId="0" applyFont="1" applyFill="1" applyBorder="1" applyAlignment="1">
      <alignment horizontal="left"/>
    </xf>
    <xf numFmtId="3" fontId="4" fillId="0" borderId="10" xfId="0" applyNumberFormat="1" applyFont="1" applyFill="1" applyBorder="1" applyAlignment="1">
      <alignment horizontal="right"/>
    </xf>
    <xf numFmtId="0" fontId="4" fillId="0" borderId="11" xfId="0" applyFont="1" applyFill="1" applyBorder="1" applyAlignment="1"/>
    <xf numFmtId="3" fontId="4" fillId="0" borderId="18" xfId="0" applyNumberFormat="1" applyFont="1" applyFill="1" applyBorder="1" applyAlignment="1"/>
    <xf numFmtId="0" fontId="4" fillId="0" borderId="11" xfId="0" applyFont="1" applyFill="1" applyBorder="1" applyAlignment="1">
      <alignment horizontal="left"/>
    </xf>
    <xf numFmtId="3" fontId="4" fillId="0" borderId="18" xfId="0" applyNumberFormat="1" applyFont="1" applyFill="1" applyBorder="1" applyAlignment="1">
      <alignment horizontal="right"/>
    </xf>
    <xf numFmtId="0" fontId="4" fillId="0" borderId="13" xfId="0" applyFont="1" applyFill="1" applyBorder="1" applyAlignment="1"/>
    <xf numFmtId="3" fontId="4" fillId="0" borderId="14" xfId="0" applyNumberFormat="1" applyFont="1" applyFill="1" applyBorder="1" applyAlignment="1"/>
    <xf numFmtId="0" fontId="4" fillId="0" borderId="13" xfId="0" applyFont="1" applyFill="1" applyBorder="1" applyAlignment="1">
      <alignment horizontal="left"/>
    </xf>
    <xf numFmtId="3" fontId="4" fillId="0" borderId="14" xfId="0" applyNumberFormat="1" applyFont="1" applyFill="1" applyBorder="1" applyAlignment="1">
      <alignment horizontal="right"/>
    </xf>
    <xf numFmtId="0" fontId="4" fillId="0" borderId="8" xfId="0" quotePrefix="1" applyFont="1" applyFill="1" applyBorder="1" applyAlignment="1">
      <alignment horizontal="center"/>
    </xf>
    <xf numFmtId="0" fontId="3" fillId="0" borderId="11" xfId="0" applyFont="1" applyFill="1" applyBorder="1" applyAlignment="1">
      <alignment horizontal="center"/>
    </xf>
    <xf numFmtId="0" fontId="3" fillId="0" borderId="0"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wrapText="1"/>
    </xf>
    <xf numFmtId="0" fontId="5" fillId="0" borderId="0" xfId="0" quotePrefix="1" applyFont="1" applyFill="1" applyBorder="1" applyAlignment="1">
      <alignment horizontal="center"/>
    </xf>
    <xf numFmtId="0" fontId="5" fillId="0" borderId="0" xfId="0" applyFont="1" applyFill="1" applyAlignment="1">
      <alignment horizontal="center"/>
    </xf>
    <xf numFmtId="0" fontId="7" fillId="0" borderId="11" xfId="0" quotePrefix="1" applyFont="1" applyFill="1" applyBorder="1" applyAlignment="1">
      <alignment horizontal="center"/>
    </xf>
    <xf numFmtId="0" fontId="7" fillId="0" borderId="0" xfId="0" applyFont="1" applyFill="1" applyAlignment="1">
      <alignment horizontal="center"/>
    </xf>
    <xf numFmtId="0" fontId="5" fillId="0" borderId="33" xfId="0" quotePrefix="1" applyFont="1" applyFill="1" applyBorder="1" applyAlignment="1">
      <alignment horizontal="center"/>
    </xf>
    <xf numFmtId="10" fontId="5" fillId="0" borderId="2" xfId="0" applyNumberFormat="1" applyFont="1" applyFill="1" applyBorder="1" applyAlignment="1">
      <alignment horizontal="right"/>
    </xf>
    <xf numFmtId="10" fontId="5" fillId="0" borderId="0" xfId="0" applyNumberFormat="1" applyFont="1" applyFill="1" applyAlignment="1">
      <alignment horizontal="center"/>
    </xf>
    <xf numFmtId="0" fontId="5" fillId="0" borderId="33" xfId="0" applyFont="1" applyFill="1" applyBorder="1" applyAlignment="1">
      <alignment horizontal="center"/>
    </xf>
    <xf numFmtId="3" fontId="5" fillId="0" borderId="0" xfId="0" quotePrefix="1" applyNumberFormat="1" applyFont="1" applyFill="1" applyBorder="1" applyAlignment="1">
      <alignment horizontal="right"/>
    </xf>
    <xf numFmtId="0" fontId="5" fillId="0" borderId="13" xfId="0" applyFont="1" applyFill="1" applyBorder="1" applyAlignment="1">
      <alignment horizontal="center"/>
    </xf>
    <xf numFmtId="3" fontId="5" fillId="0" borderId="4" xfId="0" applyNumberFormat="1" applyFont="1" applyFill="1" applyBorder="1" applyAlignment="1">
      <alignment horizontal="center"/>
    </xf>
    <xf numFmtId="10" fontId="4" fillId="0" borderId="0" xfId="0" applyNumberFormat="1" applyFont="1" applyFill="1" applyAlignment="1">
      <alignment horizontal="center"/>
    </xf>
    <xf numFmtId="0" fontId="3" fillId="0" borderId="0" xfId="0" applyFont="1" applyFill="1" applyAlignment="1">
      <alignment horizontal="left"/>
    </xf>
    <xf numFmtId="0" fontId="5" fillId="0" borderId="21" xfId="0" applyFont="1" applyFill="1" applyBorder="1" applyAlignment="1">
      <alignment horizontal="center"/>
    </xf>
    <xf numFmtId="10" fontId="5" fillId="0" borderId="19"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11" xfId="0" quotePrefix="1" applyFont="1" applyFill="1" applyBorder="1" applyAlignment="1">
      <alignment horizontal="center"/>
    </xf>
    <xf numFmtId="3" fontId="5" fillId="0" borderId="4" xfId="0" applyNumberFormat="1" applyFont="1" applyFill="1" applyBorder="1" applyAlignment="1">
      <alignment horizontal="right"/>
    </xf>
    <xf numFmtId="3" fontId="5" fillId="0" borderId="4" xfId="0" quotePrefix="1" applyNumberFormat="1" applyFont="1" applyFill="1" applyBorder="1" applyAlignment="1">
      <alignment horizontal="right"/>
    </xf>
    <xf numFmtId="0" fontId="18" fillId="0" borderId="0" xfId="0" applyFont="1" applyFill="1" applyBorder="1" applyAlignment="1">
      <alignment horizontal="left"/>
    </xf>
    <xf numFmtId="3" fontId="4" fillId="0" borderId="0" xfId="0" applyNumberFormat="1" applyFont="1" applyFill="1" applyAlignment="1">
      <alignment horizontal="right"/>
    </xf>
    <xf numFmtId="0" fontId="3" fillId="0" borderId="8" xfId="0" applyFont="1" applyFill="1" applyBorder="1" applyAlignment="1">
      <alignment horizontal="centerContinuous"/>
    </xf>
    <xf numFmtId="0" fontId="3" fillId="0" borderId="9" xfId="0" applyFont="1" applyFill="1" applyBorder="1" applyAlignment="1">
      <alignment horizontal="centerContinuous"/>
    </xf>
    <xf numFmtId="0" fontId="3" fillId="0" borderId="9" xfId="0" applyFont="1" applyFill="1" applyBorder="1" applyAlignment="1">
      <alignment horizontal="center"/>
    </xf>
    <xf numFmtId="0" fontId="3" fillId="0" borderId="10" xfId="0" applyFont="1" applyFill="1" applyBorder="1" applyAlignment="1">
      <alignment horizontal="center"/>
    </xf>
    <xf numFmtId="3" fontId="4" fillId="0" borderId="10" xfId="0" applyNumberFormat="1" applyFont="1" applyFill="1" applyBorder="1"/>
    <xf numFmtId="3" fontId="4" fillId="0" borderId="0" xfId="0" applyNumberFormat="1" applyFont="1" applyFill="1" applyAlignment="1"/>
    <xf numFmtId="0" fontId="3" fillId="0" borderId="11" xfId="0" applyFont="1" applyFill="1" applyBorder="1" applyAlignment="1">
      <alignment horizontal="centerContinuous"/>
    </xf>
    <xf numFmtId="0" fontId="3" fillId="0" borderId="0" xfId="0" applyFont="1" applyFill="1" applyBorder="1" applyAlignment="1">
      <alignment horizontal="centerContinuous"/>
    </xf>
    <xf numFmtId="3" fontId="4" fillId="0" borderId="12" xfId="0" applyNumberFormat="1" applyFont="1" applyFill="1" applyBorder="1" applyAlignment="1"/>
    <xf numFmtId="0" fontId="4" fillId="0" borderId="0" xfId="0" applyFont="1" applyFill="1" applyBorder="1" applyAlignment="1"/>
    <xf numFmtId="10" fontId="4" fillId="0" borderId="0" xfId="0" applyNumberFormat="1" applyFont="1" applyFill="1" applyBorder="1" applyAlignment="1"/>
    <xf numFmtId="10" fontId="4" fillId="0" borderId="12" xfId="0" applyNumberFormat="1" applyFont="1" applyFill="1" applyBorder="1" applyAlignment="1"/>
    <xf numFmtId="37" fontId="4" fillId="0" borderId="18" xfId="0" applyNumberFormat="1" applyFont="1" applyFill="1" applyBorder="1" applyAlignment="1"/>
    <xf numFmtId="0" fontId="4" fillId="0" borderId="34" xfId="0" applyFont="1" applyFill="1" applyBorder="1" applyAlignment="1"/>
    <xf numFmtId="3" fontId="4" fillId="0" borderId="35" xfId="0" applyNumberFormat="1" applyFont="1" applyFill="1" applyBorder="1" applyAlignment="1"/>
    <xf numFmtId="173" fontId="4" fillId="0" borderId="0" xfId="0" applyNumberFormat="1" applyFont="1" applyFill="1" applyAlignment="1"/>
    <xf numFmtId="0" fontId="4" fillId="0" borderId="32" xfId="0" applyFont="1" applyFill="1" applyBorder="1" applyAlignment="1"/>
    <xf numFmtId="0" fontId="4" fillId="0" borderId="6" xfId="0" applyFont="1" applyFill="1" applyBorder="1" applyAlignment="1"/>
    <xf numFmtId="10" fontId="4" fillId="0" borderId="6" xfId="0" applyNumberFormat="1" applyFont="1" applyFill="1" applyBorder="1" applyAlignment="1"/>
    <xf numFmtId="10" fontId="4" fillId="0" borderId="18" xfId="0" applyNumberFormat="1" applyFont="1" applyFill="1" applyBorder="1" applyAlignment="1"/>
    <xf numFmtId="10" fontId="4" fillId="0" borderId="4" xfId="0" applyNumberFormat="1" applyFont="1" applyFill="1" applyBorder="1" applyAlignment="1"/>
    <xf numFmtId="10" fontId="4" fillId="0" borderId="14" xfId="0" applyNumberFormat="1" applyFont="1" applyFill="1" applyBorder="1" applyAlignment="1">
      <alignment horizontal="right"/>
    </xf>
    <xf numFmtId="0" fontId="5" fillId="0" borderId="8" xfId="0" quotePrefix="1" applyFont="1" applyFill="1" applyBorder="1" applyAlignment="1">
      <alignment horizontal="center"/>
    </xf>
    <xf numFmtId="0" fontId="5" fillId="0" borderId="9" xfId="0" quotePrefix="1" applyFont="1" applyFill="1" applyBorder="1" applyAlignment="1">
      <alignment horizontal="center"/>
    </xf>
    <xf numFmtId="0" fontId="5" fillId="0" borderId="10" xfId="0" quotePrefix="1" applyFont="1" applyFill="1" applyBorder="1" applyAlignment="1">
      <alignment horizontal="center"/>
    </xf>
    <xf numFmtId="0" fontId="7" fillId="0" borderId="11" xfId="0" applyFont="1" applyFill="1" applyBorder="1" applyAlignment="1">
      <alignment horizontal="center"/>
    </xf>
    <xf numFmtId="0" fontId="7" fillId="0" borderId="0" xfId="0" applyFont="1" applyFill="1" applyBorder="1" applyAlignment="1">
      <alignment horizontal="center"/>
    </xf>
    <xf numFmtId="0" fontId="7" fillId="0" borderId="12" xfId="0" applyFont="1" applyFill="1" applyBorder="1" applyAlignment="1">
      <alignment horizontal="center"/>
    </xf>
    <xf numFmtId="0" fontId="4" fillId="0" borderId="12" xfId="0" applyFont="1" applyFill="1" applyBorder="1" applyAlignment="1">
      <alignment horizontal="center"/>
    </xf>
    <xf numFmtId="10" fontId="5" fillId="0" borderId="15" xfId="0" applyNumberFormat="1" applyFont="1" applyFill="1" applyBorder="1" applyAlignment="1">
      <alignment horizontal="right"/>
    </xf>
    <xf numFmtId="37" fontId="5" fillId="0" borderId="0" xfId="0" applyNumberFormat="1" applyFont="1" applyFill="1" applyBorder="1" applyAlignment="1">
      <alignment horizontal="right"/>
    </xf>
    <xf numFmtId="174" fontId="5" fillId="0" borderId="0" xfId="0" applyNumberFormat="1" applyFont="1" applyFill="1" applyBorder="1" applyAlignment="1">
      <alignment horizontal="right"/>
    </xf>
    <xf numFmtId="10" fontId="5" fillId="0" borderId="12" xfId="0" applyNumberFormat="1" applyFont="1" applyFill="1" applyBorder="1" applyAlignment="1">
      <alignment horizontal="right"/>
    </xf>
    <xf numFmtId="3" fontId="5" fillId="0" borderId="0" xfId="0" applyNumberFormat="1" applyFont="1" applyFill="1" applyBorder="1" applyAlignment="1">
      <alignment horizontal="center"/>
    </xf>
    <xf numFmtId="0" fontId="7" fillId="0" borderId="11" xfId="0" applyFont="1" applyFill="1" applyBorder="1" applyAlignment="1">
      <alignment horizontal="left"/>
    </xf>
    <xf numFmtId="10" fontId="5" fillId="0" borderId="22" xfId="0" applyNumberFormat="1" applyFont="1" applyFill="1" applyBorder="1" applyAlignment="1">
      <alignment horizontal="right"/>
    </xf>
    <xf numFmtId="0" fontId="5" fillId="0" borderId="0" xfId="0" quotePrefix="1" applyFont="1" applyFill="1" applyBorder="1" applyAlignment="1">
      <alignment horizontal="right"/>
    </xf>
    <xf numFmtId="0" fontId="5" fillId="0" borderId="12" xfId="0" quotePrefix="1" applyFont="1" applyFill="1" applyBorder="1" applyAlignment="1">
      <alignment horizontal="right"/>
    </xf>
    <xf numFmtId="0" fontId="17" fillId="0" borderId="0" xfId="0" applyFont="1" applyFill="1" applyAlignment="1">
      <alignment horizontal="center"/>
    </xf>
    <xf numFmtId="0" fontId="17" fillId="0" borderId="6" xfId="0" applyFont="1" applyFill="1" applyBorder="1" applyAlignment="1">
      <alignment horizontal="center"/>
    </xf>
    <xf numFmtId="0" fontId="4" fillId="0" borderId="10" xfId="0" applyFont="1" applyFill="1" applyBorder="1" applyAlignment="1">
      <alignment horizontal="center"/>
    </xf>
    <xf numFmtId="0" fontId="4" fillId="0" borderId="9" xfId="0" applyFont="1" applyFill="1" applyBorder="1" applyAlignment="1">
      <alignment horizontal="right"/>
    </xf>
    <xf numFmtId="0" fontId="4" fillId="0" borderId="0" xfId="0" applyFont="1" applyFill="1" applyBorder="1" applyAlignment="1">
      <alignment horizontal="right"/>
    </xf>
    <xf numFmtId="0" fontId="4" fillId="0" borderId="0" xfId="0" quotePrefix="1" applyFont="1" applyFill="1" applyBorder="1" applyAlignment="1">
      <alignment horizontal="right"/>
    </xf>
    <xf numFmtId="0" fontId="4" fillId="0" borderId="32" xfId="0" applyFont="1" applyFill="1" applyBorder="1" applyAlignment="1">
      <alignment horizontal="center" wrapText="1"/>
    </xf>
    <xf numFmtId="0" fontId="4" fillId="0" borderId="18" xfId="0" quotePrefix="1" applyFont="1" applyFill="1" applyBorder="1" applyAlignment="1">
      <alignment horizontal="center" wrapText="1"/>
    </xf>
    <xf numFmtId="0" fontId="4" fillId="0" borderId="11" xfId="0" applyFont="1" applyFill="1" applyBorder="1" applyAlignment="1">
      <alignment horizontal="center" wrapText="1"/>
    </xf>
    <xf numFmtId="0" fontId="4" fillId="0" borderId="12" xfId="0" quotePrefix="1" applyFont="1" applyFill="1" applyBorder="1" applyAlignment="1">
      <alignment horizontal="center" wrapText="1"/>
    </xf>
    <xf numFmtId="164" fontId="4" fillId="0" borderId="4" xfId="0" applyNumberFormat="1" applyFont="1" applyFill="1" applyBorder="1"/>
    <xf numFmtId="167" fontId="4" fillId="0" borderId="4" xfId="0" applyNumberFormat="1" applyFont="1" applyFill="1" applyBorder="1"/>
    <xf numFmtId="0" fontId="4" fillId="0" borderId="14" xfId="0" applyFont="1" applyFill="1" applyBorder="1" applyAlignment="1">
      <alignment horizontal="center"/>
    </xf>
    <xf numFmtId="0" fontId="6" fillId="0" borderId="0" xfId="0" applyFont="1" applyFill="1" applyBorder="1"/>
    <xf numFmtId="0" fontId="6" fillId="0" borderId="8" xfId="0" applyFont="1" applyFill="1" applyBorder="1" applyAlignment="1">
      <alignment horizontal="center" vertical="top"/>
    </xf>
    <xf numFmtId="0" fontId="6" fillId="0" borderId="9" xfId="0" applyFont="1" applyFill="1" applyBorder="1" applyAlignment="1">
      <alignment horizontal="center" vertical="top" wrapText="1"/>
    </xf>
    <xf numFmtId="0" fontId="6" fillId="0" borderId="9" xfId="0" applyFont="1" applyFill="1" applyBorder="1" applyAlignment="1">
      <alignment vertical="top"/>
    </xf>
    <xf numFmtId="0" fontId="6" fillId="0" borderId="10" xfId="0" applyFont="1" applyFill="1" applyBorder="1" applyAlignment="1">
      <alignment vertical="top"/>
    </xf>
    <xf numFmtId="0" fontId="6" fillId="0" borderId="9" xfId="0" quotePrefix="1" applyFont="1" applyFill="1" applyBorder="1" applyAlignment="1">
      <alignment horizontal="center" vertical="top"/>
    </xf>
    <xf numFmtId="0" fontId="6" fillId="0" borderId="0" xfId="0" applyFont="1" applyFill="1" applyBorder="1" applyAlignment="1">
      <alignment vertical="top"/>
    </xf>
    <xf numFmtId="0" fontId="6" fillId="0" borderId="11" xfId="0" applyFont="1" applyFill="1" applyBorder="1"/>
    <xf numFmtId="0" fontId="6" fillId="0" borderId="0" xfId="0" applyFont="1" applyFill="1" applyBorder="1" applyAlignment="1">
      <alignment horizontal="left"/>
    </xf>
    <xf numFmtId="0" fontId="6" fillId="0" borderId="12" xfId="0" applyFont="1" applyFill="1" applyBorder="1"/>
    <xf numFmtId="0" fontId="6" fillId="0" borderId="8" xfId="0" applyFont="1" applyFill="1" applyBorder="1" applyAlignment="1">
      <alignment wrapText="1"/>
    </xf>
    <xf numFmtId="0" fontId="6" fillId="0" borderId="9" xfId="0" applyFont="1" applyFill="1" applyBorder="1" applyAlignment="1">
      <alignment horizontal="left" wrapText="1"/>
    </xf>
    <xf numFmtId="0" fontId="6" fillId="0" borderId="9" xfId="0" applyFont="1" applyFill="1" applyBorder="1" applyAlignment="1">
      <alignment horizontal="center" wrapText="1"/>
    </xf>
    <xf numFmtId="0" fontId="6" fillId="0" borderId="9" xfId="0" applyFont="1" applyFill="1" applyBorder="1" applyAlignment="1">
      <alignment wrapText="1"/>
    </xf>
    <xf numFmtId="0" fontId="6" fillId="0" borderId="10" xfId="0" applyFont="1" applyFill="1" applyBorder="1" applyAlignment="1">
      <alignment wrapText="1"/>
    </xf>
    <xf numFmtId="0" fontId="6" fillId="0" borderId="0" xfId="0" applyFont="1" applyFill="1" applyBorder="1" applyAlignment="1">
      <alignment wrapText="1"/>
    </xf>
    <xf numFmtId="0" fontId="6" fillId="0" borderId="11" xfId="0" quotePrefix="1" applyFont="1" applyFill="1" applyBorder="1" applyAlignment="1">
      <alignment horizontal="center" wrapText="1"/>
    </xf>
    <xf numFmtId="0" fontId="6" fillId="0" borderId="0" xfId="0" applyFont="1" applyFill="1" applyBorder="1" applyAlignment="1">
      <alignment horizontal="left" wrapText="1"/>
    </xf>
    <xf numFmtId="0" fontId="6" fillId="0" borderId="12" xfId="0" applyFont="1" applyFill="1" applyBorder="1" applyAlignment="1">
      <alignment horizontal="center" wrapText="1"/>
    </xf>
    <xf numFmtId="0" fontId="6" fillId="0" borderId="13" xfId="0" applyFont="1" applyFill="1" applyBorder="1"/>
    <xf numFmtId="0" fontId="6" fillId="0" borderId="4" xfId="0" applyFont="1" applyFill="1" applyBorder="1" applyAlignment="1">
      <alignment horizontal="left"/>
    </xf>
    <xf numFmtId="0" fontId="6" fillId="0" borderId="4" xfId="0" applyFont="1" applyFill="1" applyBorder="1"/>
    <xf numFmtId="0" fontId="6" fillId="0" borderId="14" xfId="0" applyFont="1" applyFill="1" applyBorder="1"/>
    <xf numFmtId="0" fontId="6" fillId="0" borderId="11" xfId="0" quotePrefix="1" applyFont="1" applyFill="1" applyBorder="1" applyAlignment="1">
      <alignment horizontal="center"/>
    </xf>
    <xf numFmtId="169" fontId="6" fillId="0" borderId="0" xfId="0" applyNumberFormat="1" applyFont="1" applyFill="1" applyBorder="1"/>
    <xf numFmtId="169" fontId="9" fillId="0" borderId="0" xfId="0" applyNumberFormat="1" applyFont="1" applyFill="1" applyBorder="1"/>
    <xf numFmtId="3" fontId="6" fillId="0" borderId="0" xfId="0" applyNumberFormat="1" applyFont="1" applyFill="1" applyBorder="1" applyAlignment="1">
      <alignment horizontal="right"/>
    </xf>
    <xf numFmtId="166" fontId="6" fillId="0" borderId="0" xfId="0" applyNumberFormat="1" applyFont="1" applyFill="1" applyBorder="1"/>
    <xf numFmtId="3" fontId="6" fillId="0" borderId="0" xfId="0" applyNumberFormat="1" applyFont="1" applyFill="1" applyBorder="1" applyAlignment="1">
      <alignment horizontal="center"/>
    </xf>
    <xf numFmtId="0" fontId="6" fillId="0" borderId="11" xfId="0" applyFont="1" applyFill="1" applyBorder="1" applyAlignment="1">
      <alignment horizontal="center"/>
    </xf>
    <xf numFmtId="166" fontId="9" fillId="0" borderId="0" xfId="0" applyNumberFormat="1" applyFont="1" applyFill="1" applyBorder="1"/>
    <xf numFmtId="0" fontId="6" fillId="0" borderId="0" xfId="0" quotePrefix="1" applyFont="1" applyFill="1" applyBorder="1" applyAlignment="1">
      <alignment horizontal="left"/>
    </xf>
    <xf numFmtId="0" fontId="6" fillId="0" borderId="13" xfId="0" quotePrefix="1" applyFont="1" applyFill="1" applyBorder="1" applyAlignment="1">
      <alignment horizontal="center"/>
    </xf>
    <xf numFmtId="0" fontId="6" fillId="0" borderId="4" xfId="0" quotePrefix="1" applyFont="1" applyFill="1" applyBorder="1" applyAlignment="1">
      <alignment horizontal="left"/>
    </xf>
    <xf numFmtId="166" fontId="6" fillId="0" borderId="4" xfId="0" applyNumberFormat="1" applyFont="1" applyFill="1" applyBorder="1"/>
    <xf numFmtId="166" fontId="9" fillId="0" borderId="4" xfId="0" applyNumberFormat="1" applyFont="1" applyFill="1" applyBorder="1"/>
    <xf numFmtId="3" fontId="6" fillId="0" borderId="4" xfId="0" applyNumberFormat="1" applyFont="1" applyFill="1" applyBorder="1" applyAlignment="1">
      <alignment horizontal="right"/>
    </xf>
    <xf numFmtId="171" fontId="6" fillId="0" borderId="4" xfId="0" applyNumberFormat="1" applyFont="1" applyFill="1" applyBorder="1"/>
    <xf numFmtId="0" fontId="9" fillId="0" borderId="0" xfId="0" applyFont="1" applyFill="1" applyBorder="1" applyAlignment="1"/>
    <xf numFmtId="166" fontId="4" fillId="0" borderId="0" xfId="0" applyNumberFormat="1" applyFont="1" applyFill="1" applyBorder="1"/>
    <xf numFmtId="44" fontId="4" fillId="0" borderId="0" xfId="0" applyNumberFormat="1" applyFont="1" applyFill="1" applyBorder="1"/>
    <xf numFmtId="0" fontId="4" fillId="0" borderId="0" xfId="0" quotePrefix="1" applyFont="1" applyFill="1" applyBorder="1" applyAlignment="1"/>
    <xf numFmtId="0" fontId="3" fillId="0" borderId="0" xfId="0" quotePrefix="1" applyFont="1" applyFill="1" applyBorder="1" applyAlignment="1">
      <alignment horizontal="left"/>
    </xf>
    <xf numFmtId="164" fontId="3" fillId="0" borderId="0" xfId="0" applyNumberFormat="1" applyFont="1" applyFill="1" applyBorder="1"/>
    <xf numFmtId="0" fontId="3" fillId="0" borderId="0" xfId="0" applyFont="1" applyFill="1" applyBorder="1"/>
    <xf numFmtId="167" fontId="3" fillId="0" borderId="0" xfId="0" applyNumberFormat="1" applyFont="1" applyFill="1" applyBorder="1"/>
    <xf numFmtId="164" fontId="4" fillId="0" borderId="9" xfId="0" applyNumberFormat="1" applyFont="1" applyFill="1" applyBorder="1" applyAlignment="1">
      <alignment horizontal="centerContinuous"/>
    </xf>
    <xf numFmtId="164" fontId="4" fillId="0" borderId="12" xfId="0" applyNumberFormat="1" applyFont="1" applyFill="1" applyBorder="1" applyAlignment="1">
      <alignment horizontal="centerContinuous"/>
    </xf>
    <xf numFmtId="0" fontId="4" fillId="0" borderId="13" xfId="0" applyFont="1" applyFill="1" applyBorder="1" applyAlignment="1">
      <alignment horizontal="center" wrapText="1"/>
    </xf>
    <xf numFmtId="0" fontId="4" fillId="0" borderId="4" xfId="0" applyFont="1" applyFill="1" applyBorder="1" applyAlignment="1">
      <alignment horizontal="left" wrapText="1"/>
    </xf>
    <xf numFmtId="164" fontId="4" fillId="0" borderId="9" xfId="0" applyNumberFormat="1" applyFont="1" applyFill="1" applyBorder="1"/>
    <xf numFmtId="10" fontId="4" fillId="0" borderId="12" xfId="0" applyNumberFormat="1" applyFont="1" applyFill="1" applyBorder="1"/>
    <xf numFmtId="0" fontId="14" fillId="0" borderId="4" xfId="0" quotePrefix="1" applyFont="1" applyFill="1" applyBorder="1" applyAlignment="1">
      <alignment wrapText="1"/>
    </xf>
    <xf numFmtId="0" fontId="0" fillId="0" borderId="0" xfId="0" applyFill="1" applyAlignment="1">
      <alignment horizontal="centerContinuous"/>
    </xf>
    <xf numFmtId="0" fontId="0" fillId="0" borderId="6" xfId="0" applyFill="1" applyBorder="1" applyAlignment="1">
      <alignment horizontal="center" wrapText="1"/>
    </xf>
    <xf numFmtId="164" fontId="4" fillId="0" borderId="0" xfId="0" applyNumberFormat="1" applyFont="1" applyFill="1"/>
    <xf numFmtId="10" fontId="4" fillId="0" borderId="0" xfId="0" applyNumberFormat="1" applyFont="1" applyFill="1"/>
    <xf numFmtId="164" fontId="0" fillId="0" borderId="5" xfId="0" applyNumberFormat="1" applyFill="1" applyBorder="1"/>
    <xf numFmtId="10" fontId="4" fillId="0" borderId="5" xfId="0" applyNumberFormat="1" applyFont="1" applyFill="1" applyBorder="1"/>
    <xf numFmtId="10" fontId="0" fillId="0" borderId="0" xfId="0" applyNumberFormat="1" applyFont="1" applyFill="1"/>
    <xf numFmtId="0" fontId="0" fillId="0" borderId="0" xfId="0" applyFill="1" applyAlignment="1">
      <alignment horizontal="left"/>
    </xf>
    <xf numFmtId="0" fontId="0" fillId="0" borderId="6" xfId="0" quotePrefix="1" applyFill="1" applyBorder="1" applyAlignment="1">
      <alignment horizontal="left"/>
    </xf>
    <xf numFmtId="0" fontId="0" fillId="0" borderId="6" xfId="0" applyFill="1" applyBorder="1"/>
    <xf numFmtId="0" fontId="4" fillId="0" borderId="18" xfId="0" applyFont="1" applyFill="1" applyBorder="1" applyAlignment="1">
      <alignment horizontal="center" wrapText="1"/>
    </xf>
    <xf numFmtId="165" fontId="4" fillId="0" borderId="12" xfId="0" applyNumberFormat="1" applyFont="1" applyFill="1" applyBorder="1"/>
    <xf numFmtId="165" fontId="4" fillId="0" borderId="12" xfId="0" applyNumberFormat="1" applyFont="1" applyFill="1" applyBorder="1" applyAlignment="1">
      <alignment horizontal="right"/>
    </xf>
    <xf numFmtId="164" fontId="4" fillId="0" borderId="0" xfId="0" applyNumberFormat="1" applyFont="1" applyFill="1" applyBorder="1" applyAlignment="1">
      <alignment textRotation="45"/>
    </xf>
    <xf numFmtId="167" fontId="4" fillId="0" borderId="0" xfId="0" applyNumberFormat="1" applyFont="1" applyFill="1" applyBorder="1" applyAlignment="1">
      <alignment textRotation="45"/>
    </xf>
    <xf numFmtId="10" fontId="4" fillId="0" borderId="12" xfId="0" applyNumberFormat="1" applyFont="1" applyFill="1" applyBorder="1" applyAlignment="1">
      <alignment horizontal="right"/>
    </xf>
    <xf numFmtId="171" fontId="4" fillId="0" borderId="4" xfId="0" applyNumberFormat="1" applyFont="1" applyFill="1" applyBorder="1"/>
    <xf numFmtId="167" fontId="4" fillId="2" borderId="0" xfId="0" applyNumberFormat="1" applyFont="1" applyFill="1" applyBorder="1"/>
    <xf numFmtId="167" fontId="4" fillId="2" borderId="5" xfId="0" applyNumberFormat="1" applyFont="1" applyFill="1" applyBorder="1"/>
    <xf numFmtId="0" fontId="4" fillId="2" borderId="0" xfId="0" applyFont="1" applyFill="1" applyBorder="1"/>
    <xf numFmtId="10" fontId="4" fillId="2" borderId="0" xfId="0" applyNumberFormat="1" applyFont="1" applyFill="1" applyBorder="1"/>
    <xf numFmtId="169" fontId="4" fillId="2" borderId="0" xfId="0" applyNumberFormat="1" applyFont="1" applyFill="1" applyBorder="1"/>
    <xf numFmtId="169" fontId="4" fillId="2" borderId="5" xfId="0" applyNumberFormat="1" applyFont="1" applyFill="1" applyBorder="1"/>
    <xf numFmtId="167" fontId="0" fillId="0" borderId="0" xfId="2" applyNumberFormat="1" applyFont="1" applyFill="1"/>
    <xf numFmtId="167" fontId="0" fillId="0" borderId="2" xfId="2" applyNumberFormat="1" applyFont="1" applyFill="1" applyBorder="1"/>
    <xf numFmtId="167" fontId="0" fillId="0" borderId="5" xfId="2" applyNumberFormat="1" applyFont="1" applyFill="1" applyBorder="1"/>
    <xf numFmtId="167" fontId="0" fillId="0" borderId="0" xfId="2" applyNumberFormat="1" applyFont="1" applyFill="1" applyBorder="1"/>
    <xf numFmtId="0" fontId="4" fillId="0" borderId="0" xfId="0" quotePrefix="1" applyFont="1" applyFill="1" applyBorder="1" applyAlignment="1">
      <alignment horizontal="left"/>
    </xf>
    <xf numFmtId="44" fontId="38" fillId="0" borderId="0" xfId="3" applyNumberFormat="1" applyFont="1" applyFill="1"/>
    <xf numFmtId="0" fontId="38" fillId="0" borderId="0" xfId="3" applyFont="1" applyFill="1"/>
    <xf numFmtId="0" fontId="12" fillId="0" borderId="0" xfId="3" applyFont="1" applyFill="1" applyAlignment="1">
      <alignment horizontal="center"/>
    </xf>
    <xf numFmtId="0" fontId="12" fillId="0" borderId="0" xfId="3" applyFont="1" applyFill="1"/>
    <xf numFmtId="0" fontId="12" fillId="0" borderId="6" xfId="3" applyFont="1" applyFill="1" applyBorder="1" applyAlignment="1">
      <alignment horizontal="center" wrapText="1"/>
    </xf>
    <xf numFmtId="0" fontId="12" fillId="0" borderId="6" xfId="3" quotePrefix="1" applyFont="1" applyFill="1" applyBorder="1" applyAlignment="1">
      <alignment horizontal="center" wrapText="1"/>
    </xf>
    <xf numFmtId="0" fontId="12" fillId="0" borderId="0" xfId="3" applyFont="1" applyFill="1" applyBorder="1" applyAlignment="1">
      <alignment horizontal="center"/>
    </xf>
    <xf numFmtId="0" fontId="12" fillId="0" borderId="0" xfId="3" quotePrefix="1" applyFont="1" applyFill="1" applyBorder="1" applyAlignment="1">
      <alignment horizontal="center"/>
    </xf>
    <xf numFmtId="0" fontId="12" fillId="0" borderId="0" xfId="3" quotePrefix="1" applyFont="1" applyFill="1" applyAlignment="1">
      <alignment horizontal="center"/>
    </xf>
    <xf numFmtId="0" fontId="12" fillId="0" borderId="0" xfId="3" quotePrefix="1" applyFont="1" applyFill="1" applyAlignment="1">
      <alignment horizontal="center" wrapText="1"/>
    </xf>
    <xf numFmtId="0" fontId="12" fillId="0" borderId="0" xfId="3" applyFont="1" applyFill="1" applyBorder="1"/>
    <xf numFmtId="164" fontId="12" fillId="0" borderId="0" xfId="3" applyNumberFormat="1" applyFont="1" applyFill="1"/>
    <xf numFmtId="0" fontId="39" fillId="0" borderId="45" xfId="3" applyFont="1" applyFill="1" applyBorder="1" applyAlignment="1">
      <alignment horizontal="center"/>
    </xf>
    <xf numFmtId="0" fontId="12" fillId="0" borderId="0" xfId="3" quotePrefix="1" applyFont="1" applyFill="1" applyAlignment="1">
      <alignment horizontal="left"/>
    </xf>
    <xf numFmtId="41" fontId="12" fillId="0" borderId="0" xfId="3" applyNumberFormat="1" applyFont="1" applyFill="1"/>
    <xf numFmtId="167" fontId="12" fillId="0" borderId="0" xfId="3" applyNumberFormat="1" applyFont="1" applyFill="1"/>
    <xf numFmtId="168" fontId="39" fillId="0" borderId="46" xfId="3" applyNumberFormat="1" applyFont="1" applyFill="1" applyBorder="1" applyAlignment="1">
      <alignment horizontal="center"/>
    </xf>
    <xf numFmtId="168" fontId="38" fillId="0" borderId="0" xfId="3" applyNumberFormat="1" applyFont="1" applyFill="1"/>
    <xf numFmtId="0" fontId="12" fillId="0" borderId="0" xfId="3" quotePrefix="1" applyFont="1" applyFill="1" applyBorder="1" applyAlignment="1">
      <alignment horizontal="left"/>
    </xf>
    <xf numFmtId="164" fontId="38" fillId="0" borderId="0" xfId="3" applyNumberFormat="1" applyFont="1" applyFill="1"/>
    <xf numFmtId="167" fontId="38" fillId="0" borderId="0" xfId="3" applyNumberFormat="1" applyFont="1" applyFill="1"/>
    <xf numFmtId="0" fontId="12" fillId="0" borderId="0" xfId="3" quotePrefix="1" applyFont="1" applyFill="1" applyBorder="1" applyAlignment="1">
      <alignment horizontal="left" indent="1"/>
    </xf>
    <xf numFmtId="0" fontId="12" fillId="0" borderId="0" xfId="3" quotePrefix="1" applyFont="1" applyFill="1" applyBorder="1" applyAlignment="1">
      <alignment horizontal="right" wrapText="1"/>
    </xf>
    <xf numFmtId="170" fontId="12" fillId="0" borderId="0" xfId="3" applyNumberFormat="1" applyFont="1" applyFill="1" applyBorder="1"/>
    <xf numFmtId="0" fontId="12" fillId="0" borderId="0" xfId="3" applyFont="1" applyFill="1" applyBorder="1" applyAlignment="1">
      <alignment horizontal="center" wrapText="1"/>
    </xf>
    <xf numFmtId="0" fontId="12" fillId="0" borderId="0" xfId="3" quotePrefix="1" applyFont="1" applyFill="1" applyBorder="1" applyAlignment="1">
      <alignment horizontal="center" wrapText="1"/>
    </xf>
    <xf numFmtId="164" fontId="12" fillId="0" borderId="0" xfId="3" applyNumberFormat="1" applyFont="1" applyFill="1" applyBorder="1" applyAlignment="1"/>
    <xf numFmtId="164" fontId="12" fillId="0" borderId="0" xfId="3" applyNumberFormat="1" applyFont="1" applyFill="1" applyBorder="1" applyAlignment="1">
      <alignment horizontal="center"/>
    </xf>
    <xf numFmtId="0" fontId="12" fillId="0" borderId="0" xfId="3" applyNumberFormat="1" applyFont="1" applyFill="1" applyBorder="1"/>
    <xf numFmtId="0" fontId="12" fillId="0" borderId="0" xfId="3" applyFont="1" applyFill="1" applyBorder="1" applyAlignment="1"/>
    <xf numFmtId="164" fontId="12" fillId="0" borderId="0" xfId="3" applyNumberFormat="1" applyFont="1" applyFill="1" applyBorder="1"/>
    <xf numFmtId="0" fontId="38" fillId="0" borderId="0" xfId="3" applyFont="1" applyFill="1" applyAlignment="1">
      <alignment horizontal="center"/>
    </xf>
    <xf numFmtId="0" fontId="12" fillId="0" borderId="0" xfId="3" applyFont="1" applyFill="1" applyBorder="1" applyAlignment="1">
      <alignment horizontal="left"/>
    </xf>
    <xf numFmtId="0" fontId="12" fillId="0" borderId="0" xfId="3" applyFont="1" applyFill="1" applyBorder="1" applyAlignment="1">
      <alignment horizontal="left" indent="1"/>
    </xf>
    <xf numFmtId="175" fontId="38" fillId="0" borderId="0" xfId="3" applyNumberFormat="1" applyFont="1" applyFill="1"/>
    <xf numFmtId="0" fontId="38" fillId="0" borderId="0" xfId="3" quotePrefix="1" applyFont="1" applyFill="1" applyAlignment="1">
      <alignment horizontal="center"/>
    </xf>
    <xf numFmtId="168" fontId="38" fillId="126" borderId="0" xfId="3" applyNumberFormat="1" applyFont="1" applyFill="1"/>
    <xf numFmtId="0" fontId="16" fillId="0" borderId="0" xfId="0" applyFont="1" applyFill="1" applyAlignment="1">
      <alignment horizontal="left" wrapText="1"/>
    </xf>
    <xf numFmtId="0" fontId="4" fillId="0" borderId="0" xfId="0" quotePrefix="1" applyFont="1" applyFill="1" applyAlignment="1">
      <alignment horizontal="center"/>
    </xf>
    <xf numFmtId="0" fontId="16" fillId="0" borderId="0" xfId="0" applyFont="1" applyFill="1" applyAlignment="1">
      <alignment horizontal="left" vertical="top" wrapText="1"/>
    </xf>
    <xf numFmtId="0" fontId="4" fillId="0" borderId="0" xfId="0" quotePrefix="1" applyFont="1" applyFill="1" applyBorder="1" applyAlignment="1">
      <alignment horizontal="center"/>
    </xf>
    <xf numFmtId="0" fontId="4" fillId="0" borderId="0" xfId="0" quotePrefix="1" applyFont="1" applyFill="1" applyBorder="1" applyAlignment="1">
      <alignment horizontal="left"/>
    </xf>
    <xf numFmtId="0" fontId="4" fillId="0" borderId="0" xfId="0" quotePrefix="1" applyFont="1" applyFill="1" applyBorder="1" applyAlignment="1">
      <alignment horizontal="center" vertical="center" wrapText="1"/>
    </xf>
    <xf numFmtId="0" fontId="0" fillId="0" borderId="0" xfId="0" quotePrefix="1" applyFill="1" applyAlignment="1">
      <alignment horizontal="left" indent="3"/>
    </xf>
    <xf numFmtId="0" fontId="0" fillId="0" borderId="6" xfId="0" applyFill="1" applyBorder="1" applyAlignment="1">
      <alignment horizontal="center"/>
    </xf>
    <xf numFmtId="0" fontId="0" fillId="0" borderId="0" xfId="0" quotePrefix="1" applyFill="1" applyAlignment="1">
      <alignment horizontal="left" indent="1"/>
    </xf>
    <xf numFmtId="0" fontId="0" fillId="0" borderId="0" xfId="0" quotePrefix="1" applyFill="1" applyAlignment="1">
      <alignment horizontal="left" indent="2"/>
    </xf>
    <xf numFmtId="0" fontId="0" fillId="0" borderId="0" xfId="0" quotePrefix="1" applyFill="1" applyAlignment="1">
      <alignment horizontal="left"/>
    </xf>
    <xf numFmtId="0" fontId="4" fillId="0" borderId="4" xfId="0" quotePrefix="1" applyFont="1" applyFill="1" applyBorder="1" applyAlignment="1">
      <alignment horizontal="left" wrapText="1"/>
    </xf>
    <xf numFmtId="0" fontId="4" fillId="0" borderId="14" xfId="0" quotePrefix="1" applyFont="1" applyFill="1" applyBorder="1" applyAlignment="1">
      <alignment horizontal="left" wrapText="1"/>
    </xf>
    <xf numFmtId="0" fontId="5" fillId="0" borderId="9" xfId="0" applyFont="1" applyFill="1" applyBorder="1" applyAlignment="1">
      <alignment horizontal="center"/>
    </xf>
    <xf numFmtId="0" fontId="5" fillId="0" borderId="10" xfId="0" applyFont="1" applyFill="1" applyBorder="1" applyAlignment="1">
      <alignment horizontal="center"/>
    </xf>
    <xf numFmtId="0" fontId="4" fillId="0" borderId="2" xfId="0" applyFont="1" applyFill="1" applyBorder="1" applyAlignment="1">
      <alignment horizontal="center"/>
    </xf>
    <xf numFmtId="0" fontId="4" fillId="0" borderId="15" xfId="0" applyFont="1" applyFill="1" applyBorder="1" applyAlignment="1">
      <alignment horizontal="center"/>
    </xf>
    <xf numFmtId="0" fontId="4" fillId="0" borderId="2" xfId="0" quotePrefix="1" applyFont="1" applyFill="1" applyBorder="1" applyAlignment="1">
      <alignment horizontal="center"/>
    </xf>
    <xf numFmtId="0" fontId="12" fillId="0" borderId="0" xfId="3" applyFont="1" applyFill="1" applyAlignment="1">
      <alignment horizontal="center"/>
    </xf>
    <xf numFmtId="0" fontId="12" fillId="0" borderId="0" xfId="3" quotePrefix="1" applyFont="1" applyFill="1" applyAlignment="1">
      <alignment horizontal="center"/>
    </xf>
    <xf numFmtId="0" fontId="4" fillId="0" borderId="9" xfId="0" quotePrefix="1" applyFont="1" applyFill="1" applyBorder="1" applyAlignment="1">
      <alignment horizontal="center"/>
    </xf>
    <xf numFmtId="0" fontId="4" fillId="0" borderId="10" xfId="0" quotePrefix="1" applyFont="1" applyFill="1" applyBorder="1" applyAlignment="1">
      <alignment horizontal="center"/>
    </xf>
    <xf numFmtId="0" fontId="4" fillId="0" borderId="0" xfId="0" applyFont="1" applyFill="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horizontal="center"/>
    </xf>
    <xf numFmtId="0" fontId="4" fillId="0" borderId="17" xfId="0" applyFont="1" applyFill="1" applyBorder="1" applyAlignment="1">
      <alignment horizontal="center"/>
    </xf>
    <xf numFmtId="0" fontId="2" fillId="0" borderId="0" xfId="0" applyFont="1" applyFill="1" applyAlignment="1">
      <alignment horizontal="center"/>
    </xf>
    <xf numFmtId="0" fontId="4" fillId="0" borderId="0" xfId="0" applyFont="1" applyFill="1" applyAlignment="1">
      <alignment horizontal="left" wrapText="1"/>
    </xf>
    <xf numFmtId="167" fontId="12" fillId="0" borderId="0" xfId="2" applyNumberFormat="1" applyFont="1" applyFill="1"/>
  </cellXfs>
  <cellStyles count="20197">
    <cellStyle name="_x0013_" xfId="4"/>
    <cellStyle name=" 1" xfId="5"/>
    <cellStyle name=" 1 2" xfId="6"/>
    <cellStyle name=" 1 3" xfId="7"/>
    <cellStyle name="_x0013_ 10" xfId="8"/>
    <cellStyle name="_x0013_ 11" xfId="9"/>
    <cellStyle name="_x0013_ 12" xfId="10"/>
    <cellStyle name="_x0013_ 2" xfId="11"/>
    <cellStyle name="_x0013_ 2 2" xfId="12"/>
    <cellStyle name="_x0013_ 3" xfId="13"/>
    <cellStyle name="_x0013_ 3 2" xfId="14"/>
    <cellStyle name="_x0013_ 4" xfId="15"/>
    <cellStyle name="_x0013_ 4 2" xfId="16"/>
    <cellStyle name="_x0013_ 4_2011 Operations Snapshot" xfId="17"/>
    <cellStyle name="_x0013_ 5" xfId="18"/>
    <cellStyle name="_x0013_ 5 2" xfId="19"/>
    <cellStyle name="_x0013_ 5 2 2" xfId="20"/>
    <cellStyle name="_x0013_ 5 2_County_Stop_Light_Chart_2012_02" xfId="21"/>
    <cellStyle name="_x0013_ 5_2012 Operations Snapshot" xfId="22"/>
    <cellStyle name="_x0013_ 6" xfId="23"/>
    <cellStyle name="_x0013_ 6 2" xfId="24"/>
    <cellStyle name="_x0013_ 6_VarX" xfId="25"/>
    <cellStyle name="_x0013_ 7" xfId="26"/>
    <cellStyle name="_x0013_ 8" xfId="27"/>
    <cellStyle name="_x0013_ 9" xfId="28"/>
    <cellStyle name="_(C) 2007 CB Weather Adjust" xfId="29"/>
    <cellStyle name="_(C) 2007 CB Weather Adjust (2)" xfId="30"/>
    <cellStyle name="_09GRC Gas Transport For Review" xfId="31"/>
    <cellStyle name="_09GRC Gas Transport For Review 2" xfId="32"/>
    <cellStyle name="_09GRC Gas Transport For Review 2 2" xfId="33"/>
    <cellStyle name="_09GRC Gas Transport For Review 3" xfId="34"/>
    <cellStyle name="_09GRC Gas Transport For Review_Book4" xfId="35"/>
    <cellStyle name="_09GRC Gas Transport For Review_Book4 2" xfId="36"/>
    <cellStyle name="_09GRC Gas Transport For Review_Book4 2 2" xfId="37"/>
    <cellStyle name="_09GRC Gas Transport For Review_Book4 3" xfId="38"/>
    <cellStyle name="_x0013__16.07E Wild Horse Wind Expansionwrkingfile" xfId="39"/>
    <cellStyle name="_x0013__16.07E Wild Horse Wind Expansionwrkingfile 2" xfId="40"/>
    <cellStyle name="_x0013__16.07E Wild Horse Wind Expansionwrkingfile 2 2" xfId="41"/>
    <cellStyle name="_x0013__16.07E Wild Horse Wind Expansionwrkingfile 3" xfId="42"/>
    <cellStyle name="_x0013__16.07E Wild Horse Wind Expansionwrkingfile SF" xfId="43"/>
    <cellStyle name="_x0013__16.07E Wild Horse Wind Expansionwrkingfile SF 2" xfId="44"/>
    <cellStyle name="_x0013__16.07E Wild Horse Wind Expansionwrkingfile SF 2 2" xfId="45"/>
    <cellStyle name="_x0013__16.07E Wild Horse Wind Expansionwrkingfile SF 3" xfId="46"/>
    <cellStyle name="_x0013__16.37E Wild Horse Expansion DeferralRevwrkingfile SF" xfId="47"/>
    <cellStyle name="_x0013__16.37E Wild Horse Expansion DeferralRevwrkingfile SF 2" xfId="48"/>
    <cellStyle name="_x0013__16.37E Wild Horse Expansion DeferralRevwrkingfile SF 2 2" xfId="49"/>
    <cellStyle name="_x0013__16.37E Wild Horse Expansion DeferralRevwrkingfile SF 3" xfId="50"/>
    <cellStyle name="_2.01G Temp Normalization(C)" xfId="51"/>
    <cellStyle name="_2.05G Pass-Through Revenue and Expenses" xfId="52"/>
    <cellStyle name="_2.11G Interest on Customer Deposits" xfId="53"/>
    <cellStyle name="_2008 Strat Plan Power Costs Forecast V2 (2009 Update)" xfId="54"/>
    <cellStyle name="_2008 Strat Plan Power Costs Forecast V2 (2009 Update) 2" xfId="55"/>
    <cellStyle name="_2008 Strat Plan Power Costs Forecast V2 (2009 Update)_NIM Summary" xfId="56"/>
    <cellStyle name="_2008 Strat Plan Power Costs Forecast V2 (2009 Update)_NIM Summary 2" xfId="57"/>
    <cellStyle name="_2010 Valdman (O&amp;M, Capital, BTL) as of 012110 @ 7am" xfId="58"/>
    <cellStyle name="_2010 Valdman (O&amp;M, Capital, BTL) as of 012110 @ 7am 10" xfId="59"/>
    <cellStyle name="_2010 Valdman (O&amp;M, Capital, BTL) as of 012110 @ 7am 10 2" xfId="60"/>
    <cellStyle name="_2010 Valdman (O&amp;M, Capital, BTL) as of 012110 @ 7am 10_Department" xfId="61"/>
    <cellStyle name="_2010 Valdman (O&amp;M, Capital, BTL) as of 012110 @ 7am 10_Department 2" xfId="62"/>
    <cellStyle name="_2010 Valdman (O&amp;M, Capital, BTL) as of 012110 @ 7am 10_VarX" xfId="63"/>
    <cellStyle name="_2010 Valdman (O&amp;M, Capital, BTL) as of 012110 @ 7am 10_VarX 2" xfId="64"/>
    <cellStyle name="_2010 Valdman (O&amp;M, Capital, BTL) as of 012110 @ 7am 11" xfId="65"/>
    <cellStyle name="_2010 Valdman (O&amp;M, Capital, BTL) as of 012110 @ 7am 2" xfId="66"/>
    <cellStyle name="_2010 Valdman (O&amp;M, Capital, BTL) as of 012110 @ 7am 2 2" xfId="67"/>
    <cellStyle name="_2010 Valdman (O&amp;M, Capital, BTL) as of 012110 @ 7am 2_2011 Operations Snapshot" xfId="68"/>
    <cellStyle name="_2010 Valdman (O&amp;M, Capital, BTL) as of 012110 @ 7am 2_Department" xfId="69"/>
    <cellStyle name="_2010 Valdman (O&amp;M, Capital, BTL) as of 012110 @ 7am 2_Metrics_Report_0711_preliminary" xfId="70"/>
    <cellStyle name="_2010 Valdman (O&amp;M, Capital, BTL) as of 012110 @ 7am 2_VarX" xfId="71"/>
    <cellStyle name="_2010 Valdman (O&amp;M, Capital, BTL) as of 012110 @ 7am 3" xfId="72"/>
    <cellStyle name="_2010 Valdman (O&amp;M, Capital, BTL) as of 012110 @ 7am 3 2" xfId="73"/>
    <cellStyle name="_2010 Valdman (O&amp;M, Capital, BTL) as of 012110 @ 7am 3_2011 Operations Snapshot" xfId="74"/>
    <cellStyle name="_2010 Valdman (O&amp;M, Capital, BTL) as of 012110 @ 7am 3_Department" xfId="75"/>
    <cellStyle name="_2010 Valdman (O&amp;M, Capital, BTL) as of 012110 @ 7am 3_VarX" xfId="76"/>
    <cellStyle name="_2010 Valdman (O&amp;M, Capital, BTL) as of 012110 @ 7am 4" xfId="77"/>
    <cellStyle name="_2010 Valdman (O&amp;M, Capital, BTL) as of 012110 @ 7am 4 2" xfId="78"/>
    <cellStyle name="_2010 Valdman (O&amp;M, Capital, BTL) as of 012110 @ 7am 4_2011 Operations Snapshot" xfId="79"/>
    <cellStyle name="_2010 Valdman (O&amp;M, Capital, BTL) as of 012110 @ 7am 4_Department" xfId="80"/>
    <cellStyle name="_2010 Valdman (O&amp;M, Capital, BTL) as of 012110 @ 7am 4_VarX" xfId="81"/>
    <cellStyle name="_2010 Valdman (O&amp;M, Capital, BTL) as of 012110 @ 7am 5" xfId="82"/>
    <cellStyle name="_2010 Valdman (O&amp;M, Capital, BTL) as of 012110 @ 7am 5 2" xfId="83"/>
    <cellStyle name="_2010 Valdman (O&amp;M, Capital, BTL) as of 012110 @ 7am 5 2 2" xfId="84"/>
    <cellStyle name="_2010 Valdman (O&amp;M, Capital, BTL) as of 012110 @ 7am 5 2_County_Stop_Light_Chart_2012_02" xfId="85"/>
    <cellStyle name="_2010 Valdman (O&amp;M, Capital, BTL) as of 012110 @ 7am 5 2_County_Stop_Light_Chart_2012_06" xfId="86"/>
    <cellStyle name="_2010 Valdman (O&amp;M, Capital, BTL) as of 012110 @ 7am 5 2_County_Stop_Light_Chart_Template" xfId="87"/>
    <cellStyle name="_2010 Valdman (O&amp;M, Capital, BTL) as of 012110 @ 7am 5_2011 OM ASM Report" xfId="88"/>
    <cellStyle name="_2010 Valdman (O&amp;M, Capital, BTL) as of 012110 @ 7am 5_2011 OM ASM Report 2" xfId="89"/>
    <cellStyle name="_2010 Valdman (O&amp;M, Capital, BTL) as of 012110 @ 7am 5_2011 OM ASM Report_County_Stop_Light_Chart_2012_02" xfId="90"/>
    <cellStyle name="_2010 Valdman (O&amp;M, Capital, BTL) as of 012110 @ 7am 5_2011 OM ASM Report_County_Stop_Light_Chart_2012_06" xfId="91"/>
    <cellStyle name="_2010 Valdman (O&amp;M, Capital, BTL) as of 012110 @ 7am 5_2011 OM ASM Report_County_Stop_Light_Chart_Template" xfId="92"/>
    <cellStyle name="_2010 Valdman (O&amp;M, Capital, BTL) as of 012110 @ 7am 5_2011 Operations Snapshot" xfId="93"/>
    <cellStyle name="_2010 Valdman (O&amp;M, Capital, BTL) as of 012110 @ 7am 5_2011 Operations Snapshot 2" xfId="94"/>
    <cellStyle name="_2010 Valdman (O&amp;M, Capital, BTL) as of 012110 @ 7am 5_2011 Operations Snapshot_County_Stop_Light_Chart_2012_02" xfId="95"/>
    <cellStyle name="_2010 Valdman (O&amp;M, Capital, BTL) as of 012110 @ 7am 5_2011 Operations Snapshot_County_Stop_Light_Chart_2012_06" xfId="96"/>
    <cellStyle name="_2010 Valdman (O&amp;M, Capital, BTL) as of 012110 @ 7am 5_2011 Operations Snapshot_County_Stop_Light_Chart_Template" xfId="97"/>
    <cellStyle name="_2010 Valdman (O&amp;M, Capital, BTL) as of 012110 @ 7am 5_2012 Operations Snapshot" xfId="98"/>
    <cellStyle name="_2010 Valdman (O&amp;M, Capital, BTL) as of 012110 @ 7am 5_Copy of 2011 OM ASM Report" xfId="99"/>
    <cellStyle name="_2010 Valdman (O&amp;M, Capital, BTL) as of 012110 @ 7am 5_Department" xfId="100"/>
    <cellStyle name="_2010 Valdman (O&amp;M, Capital, BTL) as of 012110 @ 7am 5_Jan 2012 OM ASM Report" xfId="101"/>
    <cellStyle name="_2010 Valdman (O&amp;M, Capital, BTL) as of 012110 @ 7am 5_VarX" xfId="102"/>
    <cellStyle name="_2010 Valdman (O&amp;M, Capital, BTL) as of 012110 @ 7am 6" xfId="103"/>
    <cellStyle name="_2010 Valdman (O&amp;M, Capital, BTL) as of 012110 @ 7am 6 2" xfId="104"/>
    <cellStyle name="_2010 Valdman (O&amp;M, Capital, BTL) as of 012110 @ 7am 6 3" xfId="105"/>
    <cellStyle name="_2010 Valdman (O&amp;M, Capital, BTL) as of 012110 @ 7am 6_2012 Operations Snapshot" xfId="106"/>
    <cellStyle name="_2010 Valdman (O&amp;M, Capital, BTL) as of 012110 @ 7am 6_County_Stop_Light_Chart_2012_02" xfId="107"/>
    <cellStyle name="_2010 Valdman (O&amp;M, Capital, BTL) as of 012110 @ 7am 6_County_Stop_Light_Chart_2012_06" xfId="108"/>
    <cellStyle name="_2010 Valdman (O&amp;M, Capital, BTL) as of 012110 @ 7am 6_County_Stop_Light_Chart_Template" xfId="109"/>
    <cellStyle name="_2010 Valdman (O&amp;M, Capital, BTL) as of 012110 @ 7am 6_Department" xfId="110"/>
    <cellStyle name="_2010 Valdman (O&amp;M, Capital, BTL) as of 012110 @ 7am 6_VarX" xfId="111"/>
    <cellStyle name="_2010 Valdman (O&amp;M, Capital, BTL) as of 012110 @ 7am 7" xfId="112"/>
    <cellStyle name="_2010 Valdman (O&amp;M, Capital, BTL) as of 012110 @ 7am 7 2" xfId="113"/>
    <cellStyle name="_2010 Valdman (O&amp;M, Capital, BTL) as of 012110 @ 7am 7_Department" xfId="114"/>
    <cellStyle name="_2010 Valdman (O&amp;M, Capital, BTL) as of 012110 @ 7am 7_Department 2" xfId="115"/>
    <cellStyle name="_2010 Valdman (O&amp;M, Capital, BTL) as of 012110 @ 7am 7_VarX" xfId="116"/>
    <cellStyle name="_2010 Valdman (O&amp;M, Capital, BTL) as of 012110 @ 7am 7_VarX 2" xfId="117"/>
    <cellStyle name="_2010 Valdman (O&amp;M, Capital, BTL) as of 012110 @ 7am 8" xfId="118"/>
    <cellStyle name="_2010 Valdman (O&amp;M, Capital, BTL) as of 012110 @ 7am 8 2" xfId="119"/>
    <cellStyle name="_2010 Valdman (O&amp;M, Capital, BTL) as of 012110 @ 7am 8_Department" xfId="120"/>
    <cellStyle name="_2010 Valdman (O&amp;M, Capital, BTL) as of 012110 @ 7am 8_Department 2" xfId="121"/>
    <cellStyle name="_2010 Valdman (O&amp;M, Capital, BTL) as of 012110 @ 7am 8_VarX" xfId="122"/>
    <cellStyle name="_2010 Valdman (O&amp;M, Capital, BTL) as of 012110 @ 7am 8_VarX 2" xfId="123"/>
    <cellStyle name="_2010 Valdman (O&amp;M, Capital, BTL) as of 012110 @ 7am 9" xfId="124"/>
    <cellStyle name="_2010 Valdman (O&amp;M, Capital, BTL) as of 012110 @ 7am 9 2" xfId="125"/>
    <cellStyle name="_2010 Valdman (O&amp;M, Capital, BTL) as of 012110 @ 7am 9_Department" xfId="126"/>
    <cellStyle name="_2010 Valdman (O&amp;M, Capital, BTL) as of 012110 @ 7am 9_Department 2" xfId="127"/>
    <cellStyle name="_2010 Valdman (O&amp;M, Capital, BTL) as of 012110 @ 7am 9_VarX" xfId="128"/>
    <cellStyle name="_2010 Valdman (O&amp;M, Capital, BTL) as of 012110 @ 7am 9_VarX 2" xfId="129"/>
    <cellStyle name="_2010 Valdman (O&amp;M, Capital, BTL) as of 012110 @ 7am_05-2011 ASM Template - CAPEX" xfId="130"/>
    <cellStyle name="_2010 Valdman (O&amp;M, Capital, BTL) as of 012110 @ 7am_2011 Asset Management Report" xfId="131"/>
    <cellStyle name="_2010 Valdman (O&amp;M, Capital, BTL) as of 012110 @ 7am_2011 Asset Management Report 2" xfId="132"/>
    <cellStyle name="_2010 Valdman (O&amp;M, Capital, BTL) as of 012110 @ 7am_2011 OM ASM Report" xfId="133"/>
    <cellStyle name="_2010 Valdman (O&amp;M, Capital, BTL) as of 012110 @ 7am_2011 Operations Snapshot" xfId="134"/>
    <cellStyle name="_2010 Valdman (O&amp;M, Capital, BTL) as of 012110 @ 7am_2011 Operations Snapshot 2" xfId="135"/>
    <cellStyle name="_2010 Valdman (O&amp;M, Capital, BTL) as of 012110 @ 7am_2011 Operations Snapshot 2 2" xfId="136"/>
    <cellStyle name="_2010 Valdman (O&amp;M, Capital, BTL) as of 012110 @ 7am_2011 Operations Snapshot 2 2 2" xfId="137"/>
    <cellStyle name="_2010 Valdman (O&amp;M, Capital, BTL) as of 012110 @ 7am_2011 Operations Snapshot 2 2_County_Stop_Light_Chart_2012_02" xfId="138"/>
    <cellStyle name="_2010 Valdman (O&amp;M, Capital, BTL) as of 012110 @ 7am_2011 Operations Snapshot 2 2_County_Stop_Light_Chart_2012_06" xfId="139"/>
    <cellStyle name="_2010 Valdman (O&amp;M, Capital, BTL) as of 012110 @ 7am_2011 Operations Snapshot 2 2_County_Stop_Light_Chart_Template" xfId="140"/>
    <cellStyle name="_2010 Valdman (O&amp;M, Capital, BTL) as of 012110 @ 7am_2011 Operations Snapshot 2_2011 OM ASM Report" xfId="141"/>
    <cellStyle name="_2010 Valdman (O&amp;M, Capital, BTL) as of 012110 @ 7am_2011 Operations Snapshot 2_2011 OM ASM Report 2" xfId="142"/>
    <cellStyle name="_2010 Valdman (O&amp;M, Capital, BTL) as of 012110 @ 7am_2011 Operations Snapshot 2_2011 OM ASM Report_County_Stop_Light_Chart_2012_02" xfId="143"/>
    <cellStyle name="_2010 Valdman (O&amp;M, Capital, BTL) as of 012110 @ 7am_2011 Operations Snapshot 2_2011 OM ASM Report_County_Stop_Light_Chart_2012_06" xfId="144"/>
    <cellStyle name="_2010 Valdman (O&amp;M, Capital, BTL) as of 012110 @ 7am_2011 Operations Snapshot 2_2011 OM ASM Report_County_Stop_Light_Chart_Template" xfId="145"/>
    <cellStyle name="_2010 Valdman (O&amp;M, Capital, BTL) as of 012110 @ 7am_2011 Operations Snapshot 2_Copy of 2011 OM ASM Report" xfId="146"/>
    <cellStyle name="_2010 Valdman (O&amp;M, Capital, BTL) as of 012110 @ 7am_2011 Operations Snapshot 2_Jan 2012 OM ASM Report" xfId="147"/>
    <cellStyle name="_2010 Valdman (O&amp;M, Capital, BTL) as of 012110 @ 7am_2011 Operations Snapshot 3" xfId="148"/>
    <cellStyle name="_2010 Valdman (O&amp;M, Capital, BTL) as of 012110 @ 7am_2011 Operations Snapshot 3 2" xfId="149"/>
    <cellStyle name="_2010 Valdman (O&amp;M, Capital, BTL) as of 012110 @ 7am_2011 Operations Snapshot 3_County_Stop_Light_Chart_2012_02" xfId="150"/>
    <cellStyle name="_2010 Valdman (O&amp;M, Capital, BTL) as of 012110 @ 7am_2011 Operations Snapshot 3_County_Stop_Light_Chart_2012_06" xfId="151"/>
    <cellStyle name="_2010 Valdman (O&amp;M, Capital, BTL) as of 012110 @ 7am_2011 Operations Snapshot 3_County_Stop_Light_Chart_Template" xfId="152"/>
    <cellStyle name="_2010 Valdman (O&amp;M, Capital, BTL) as of 012110 @ 7am_2011 Operations Snapshot_2011 OM ASM Report" xfId="153"/>
    <cellStyle name="_2010 Valdman (O&amp;M, Capital, BTL) as of 012110 @ 7am_2011 Operations Snapshot_2011 OM ASM Report 2" xfId="154"/>
    <cellStyle name="_2010 Valdman (O&amp;M, Capital, BTL) as of 012110 @ 7am_2011 Operations Snapshot_2011 OM ASM Report_County_Stop_Light_Chart_2012_02" xfId="155"/>
    <cellStyle name="_2010 Valdman (O&amp;M, Capital, BTL) as of 012110 @ 7am_2011 Operations Snapshot_2011 OM ASM Report_County_Stop_Light_Chart_2012_06" xfId="156"/>
    <cellStyle name="_2010 Valdman (O&amp;M, Capital, BTL) as of 012110 @ 7am_2011 Operations Snapshot_2011 OM ASM Report_County_Stop_Light_Chart_Template" xfId="157"/>
    <cellStyle name="_2010 Valdman (O&amp;M, Capital, BTL) as of 012110 @ 7am_2012 Jan CAP ASM Report" xfId="158"/>
    <cellStyle name="_2010 Valdman (O&amp;M, Capital, BTL) as of 012110 @ 7am_2012 Operations Snapshot" xfId="159"/>
    <cellStyle name="_2010 Valdman (O&amp;M, Capital, BTL) as of 012110 @ 7am_ASM Report CAP Jan 2011 FINAL" xfId="160"/>
    <cellStyle name="_2010 Valdman (O&amp;M, Capital, BTL) as of 012110 @ 7am_ASM Report CAP Jan 2011 FINAL 10" xfId="161"/>
    <cellStyle name="_2010 Valdman (O&amp;M, Capital, BTL) as of 012110 @ 7am_ASM Report CAP Jan 2011 FINAL 2" xfId="162"/>
    <cellStyle name="_2010 Valdman (O&amp;M, Capital, BTL) as of 012110 @ 7am_ASM Report CAP Jan 2011 FINAL 2 2" xfId="163"/>
    <cellStyle name="_2010 Valdman (O&amp;M, Capital, BTL) as of 012110 @ 7am_ASM Report CAP Jan 2011 FINAL 2_2011 Operations Snapshot" xfId="164"/>
    <cellStyle name="_2010 Valdman (O&amp;M, Capital, BTL) as of 012110 @ 7am_ASM Report CAP Jan 2011 FINAL 2_Department" xfId="165"/>
    <cellStyle name="_2010 Valdman (O&amp;M, Capital, BTL) as of 012110 @ 7am_ASM Report CAP Jan 2011 FINAL 2_VarX" xfId="166"/>
    <cellStyle name="_2010 Valdman (O&amp;M, Capital, BTL) as of 012110 @ 7am_ASM Report CAP Jan 2011 FINAL 3" xfId="167"/>
    <cellStyle name="_2010 Valdman (O&amp;M, Capital, BTL) as of 012110 @ 7am_ASM Report CAP Jan 2011 FINAL 3 2" xfId="168"/>
    <cellStyle name="_2010 Valdman (O&amp;M, Capital, BTL) as of 012110 @ 7am_ASM Report CAP Jan 2011 FINAL 3 2 2" xfId="169"/>
    <cellStyle name="_2010 Valdman (O&amp;M, Capital, BTL) as of 012110 @ 7am_ASM Report CAP Jan 2011 FINAL 3 2_County_Stop_Light_Chart_2012_02" xfId="170"/>
    <cellStyle name="_2010 Valdman (O&amp;M, Capital, BTL) as of 012110 @ 7am_ASM Report CAP Jan 2011 FINAL 3 2_County_Stop_Light_Chart_2012_06" xfId="171"/>
    <cellStyle name="_2010 Valdman (O&amp;M, Capital, BTL) as of 012110 @ 7am_ASM Report CAP Jan 2011 FINAL 3 2_County_Stop_Light_Chart_Template" xfId="172"/>
    <cellStyle name="_2010 Valdman (O&amp;M, Capital, BTL) as of 012110 @ 7am_ASM Report CAP Jan 2011 FINAL 3_2011 OM ASM Report" xfId="173"/>
    <cellStyle name="_2010 Valdman (O&amp;M, Capital, BTL) as of 012110 @ 7am_ASM Report CAP Jan 2011 FINAL 3_2011 OM ASM Report 2" xfId="174"/>
    <cellStyle name="_2010 Valdman (O&amp;M, Capital, BTL) as of 012110 @ 7am_ASM Report CAP Jan 2011 FINAL 3_2011 OM ASM Report_County_Stop_Light_Chart_2012_02" xfId="175"/>
    <cellStyle name="_2010 Valdman (O&amp;M, Capital, BTL) as of 012110 @ 7am_ASM Report CAP Jan 2011 FINAL 3_2011 OM ASM Report_County_Stop_Light_Chart_2012_06" xfId="176"/>
    <cellStyle name="_2010 Valdman (O&amp;M, Capital, BTL) as of 012110 @ 7am_ASM Report CAP Jan 2011 FINAL 3_2011 OM ASM Report_County_Stop_Light_Chart_Template" xfId="177"/>
    <cellStyle name="_2010 Valdman (O&amp;M, Capital, BTL) as of 012110 @ 7am_ASM Report CAP Jan 2011 FINAL 3_2011 Operations Snapshot" xfId="178"/>
    <cellStyle name="_2010 Valdman (O&amp;M, Capital, BTL) as of 012110 @ 7am_ASM Report CAP Jan 2011 FINAL 3_2012 Operations Snapshot" xfId="179"/>
    <cellStyle name="_2010 Valdman (O&amp;M, Capital, BTL) as of 012110 @ 7am_ASM Report CAP Jan 2011 FINAL 3_Copy of 2011 OM ASM Report" xfId="180"/>
    <cellStyle name="_2010 Valdman (O&amp;M, Capital, BTL) as of 012110 @ 7am_ASM Report CAP Jan 2011 FINAL 3_Jan 2012 OM ASM Report" xfId="181"/>
    <cellStyle name="_2010 Valdman (O&amp;M, Capital, BTL) as of 012110 @ 7am_ASM Report CAP Jan 2011 FINAL 4" xfId="182"/>
    <cellStyle name="_2010 Valdman (O&amp;M, Capital, BTL) as of 012110 @ 7am_ASM Report CAP Jan 2011 FINAL 4 2" xfId="183"/>
    <cellStyle name="_2010 Valdman (O&amp;M, Capital, BTL) as of 012110 @ 7am_ASM Report CAP Jan 2011 FINAL 4 3" xfId="184"/>
    <cellStyle name="_2010 Valdman (O&amp;M, Capital, BTL) as of 012110 @ 7am_ASM Report CAP Jan 2011 FINAL 4_2011 Operations Snapshot" xfId="185"/>
    <cellStyle name="_2010 Valdman (O&amp;M, Capital, BTL) as of 012110 @ 7am_ASM Report CAP Jan 2011 FINAL 4_2011 Operations Snapshot 2" xfId="186"/>
    <cellStyle name="_2010 Valdman (O&amp;M, Capital, BTL) as of 012110 @ 7am_ASM Report CAP Jan 2011 FINAL 4_2011 Operations Snapshot_County_Stop_Light_Chart_2012_02" xfId="187"/>
    <cellStyle name="_2010 Valdman (O&amp;M, Capital, BTL) as of 012110 @ 7am_ASM Report CAP Jan 2011 FINAL 4_2011 Operations Snapshot_County_Stop_Light_Chart_2012_06" xfId="188"/>
    <cellStyle name="_2010 Valdman (O&amp;M, Capital, BTL) as of 012110 @ 7am_ASM Report CAP Jan 2011 FINAL 4_2011 Operations Snapshot_County_Stop_Light_Chart_Template" xfId="189"/>
    <cellStyle name="_2010 Valdman (O&amp;M, Capital, BTL) as of 012110 @ 7am_ASM Report CAP Jan 2011 FINAL 4_2012 Operations Snapshot" xfId="190"/>
    <cellStyle name="_2010 Valdman (O&amp;M, Capital, BTL) as of 012110 @ 7am_ASM Report CAP Jan 2011 FINAL 4_County_Stop_Light_Chart_2012_02" xfId="191"/>
    <cellStyle name="_2010 Valdman (O&amp;M, Capital, BTL) as of 012110 @ 7am_ASM Report CAP Jan 2011 FINAL 4_County_Stop_Light_Chart_2012_06" xfId="192"/>
    <cellStyle name="_2010 Valdman (O&amp;M, Capital, BTL) as of 012110 @ 7am_ASM Report CAP Jan 2011 FINAL 4_County_Stop_Light_Chart_Template" xfId="193"/>
    <cellStyle name="_2010 Valdman (O&amp;M, Capital, BTL) as of 012110 @ 7am_ASM Report CAP Jan 2011 FINAL 4_Department" xfId="194"/>
    <cellStyle name="_2010 Valdman (O&amp;M, Capital, BTL) as of 012110 @ 7am_ASM Report CAP Jan 2011 FINAL 4_VarX" xfId="195"/>
    <cellStyle name="_2010 Valdman (O&amp;M, Capital, BTL) as of 012110 @ 7am_ASM Report CAP Jan 2011 FINAL 5" xfId="196"/>
    <cellStyle name="_2010 Valdman (O&amp;M, Capital, BTL) as of 012110 @ 7am_ASM Report CAP Jan 2011 FINAL 5 2" xfId="197"/>
    <cellStyle name="_2010 Valdman (O&amp;M, Capital, BTL) as of 012110 @ 7am_ASM Report CAP Jan 2011 FINAL 5_County_Stop_Light_Chart_2012_02" xfId="198"/>
    <cellStyle name="_2010 Valdman (O&amp;M, Capital, BTL) as of 012110 @ 7am_ASM Report CAP Jan 2011 FINAL 5_County_Stop_Light_Chart_2012_06" xfId="199"/>
    <cellStyle name="_2010 Valdman (O&amp;M, Capital, BTL) as of 012110 @ 7am_ASM Report CAP Jan 2011 FINAL 5_County_Stop_Light_Chart_Template" xfId="200"/>
    <cellStyle name="_2010 Valdman (O&amp;M, Capital, BTL) as of 012110 @ 7am_ASM Report CAP Jan 2011 FINAL 5_Department" xfId="201"/>
    <cellStyle name="_2010 Valdman (O&amp;M, Capital, BTL) as of 012110 @ 7am_ASM Report CAP Jan 2011 FINAL 5_Department 2" xfId="202"/>
    <cellStyle name="_2010 Valdman (O&amp;M, Capital, BTL) as of 012110 @ 7am_ASM Report CAP Jan 2011 FINAL 5_VarX" xfId="203"/>
    <cellStyle name="_2010 Valdman (O&amp;M, Capital, BTL) as of 012110 @ 7am_ASM Report CAP Jan 2011 FINAL 5_VarX 2" xfId="204"/>
    <cellStyle name="_2010 Valdman (O&amp;M, Capital, BTL) as of 012110 @ 7am_ASM Report CAP Jan 2011 FINAL 6" xfId="205"/>
    <cellStyle name="_2010 Valdman (O&amp;M, Capital, BTL) as of 012110 @ 7am_ASM Report CAP Jan 2011 FINAL 6 2" xfId="206"/>
    <cellStyle name="_2010 Valdman (O&amp;M, Capital, BTL) as of 012110 @ 7am_ASM Report CAP Jan 2011 FINAL 6_County_Stop_Light_Chart_2012_02" xfId="207"/>
    <cellStyle name="_2010 Valdman (O&amp;M, Capital, BTL) as of 012110 @ 7am_ASM Report CAP Jan 2011 FINAL 6_County_Stop_Light_Chart_2012_06" xfId="208"/>
    <cellStyle name="_2010 Valdman (O&amp;M, Capital, BTL) as of 012110 @ 7am_ASM Report CAP Jan 2011 FINAL 6_County_Stop_Light_Chart_Template" xfId="209"/>
    <cellStyle name="_2010 Valdman (O&amp;M, Capital, BTL) as of 012110 @ 7am_ASM Report CAP Jan 2011 FINAL 7" xfId="210"/>
    <cellStyle name="_2010 Valdman (O&amp;M, Capital, BTL) as of 012110 @ 7am_ASM Report CAP Jan 2011 FINAL 8" xfId="211"/>
    <cellStyle name="_2010 Valdman (O&amp;M, Capital, BTL) as of 012110 @ 7am_ASM Report CAP Jan 2011 FINAL 9" xfId="212"/>
    <cellStyle name="_2010 Valdman (O&amp;M, Capital, BTL) as of 012110 @ 7am_ASM Report CAP Jan 2011 FINAL_2011 OM ASM Report" xfId="213"/>
    <cellStyle name="_2010 Valdman (O&amp;M, Capital, BTL) as of 012110 @ 7am_ASM Report CAP Jan 2011 FINAL_2011 OM ASM Report 2" xfId="214"/>
    <cellStyle name="_2010 Valdman (O&amp;M, Capital, BTL) as of 012110 @ 7am_ASM Report CAP Jan 2011 FINAL_2011 OM ASM Report_County_Stop_Light_Chart_2012_02" xfId="215"/>
    <cellStyle name="_2010 Valdman (O&amp;M, Capital, BTL) as of 012110 @ 7am_ASM Report CAP Jan 2011 FINAL_2011 OM ASM Report_County_Stop_Light_Chart_2012_06" xfId="216"/>
    <cellStyle name="_2010 Valdman (O&amp;M, Capital, BTL) as of 012110 @ 7am_ASM Report CAP Jan 2011 FINAL_2011 OM ASM Report_County_Stop_Light_Chart_Template" xfId="217"/>
    <cellStyle name="_2010 Valdman (O&amp;M, Capital, BTL) as of 012110 @ 7am_Asset Management Report (ORIG)" xfId="218"/>
    <cellStyle name="_2010 Valdman (O&amp;M, Capital, BTL) as of 012110 @ 7am_Asset Management Report (ORIG) 2" xfId="219"/>
    <cellStyle name="_2010 Valdman (O&amp;M, Capital, BTL) as of 012110 @ 7am_Asset Management Report (Rev1)" xfId="220"/>
    <cellStyle name="_2010 Valdman (O&amp;M, Capital, BTL) as of 012110 @ 7am_Asset Management Report (Rev1) 2" xfId="221"/>
    <cellStyle name="_2010 Valdman (O&amp;M, Capital, BTL) as of 012110 @ 7am_Capital Summary" xfId="222"/>
    <cellStyle name="_2010 Valdman (O&amp;M, Capital, BTL) as of 012110 @ 7am_County_Stop_Light_Chart_2012_02" xfId="223"/>
    <cellStyle name="_2010 Valdman (O&amp;M, Capital, BTL) as of 012110 @ 7am_County_Stop_Light_Chart_2012_06" xfId="224"/>
    <cellStyle name="_2010 Valdman (O&amp;M, Capital, BTL) as of 012110 @ 7am_County_Stop_Light_Chart_Template" xfId="225"/>
    <cellStyle name="_2010 Valdman (O&amp;M, Capital, BTL) as of 012110 @ 7am_Dec OM and Capital ASM_Bartell" xfId="226"/>
    <cellStyle name="_2010 Valdman (O&amp;M, Capital, BTL) as of 012110 @ 7am_Dec OM and Capital ASM_Bartell (2)" xfId="227"/>
    <cellStyle name="_2010 Valdman (O&amp;M, Capital, BTL) as of 012110 @ 7am_Dec OM and Capital ASM_Bartell (2) 2" xfId="228"/>
    <cellStyle name="_2010 Valdman (O&amp;M, Capital, BTL) as of 012110 @ 7am_Dec OM and Capital ASM_Bartell 2" xfId="229"/>
    <cellStyle name="_2010 Valdman (O&amp;M, Capital, BTL) as of 012110 @ 7am_January CAP  OM ASM report" xfId="230"/>
    <cellStyle name="_2010 Valdman (O&amp;M, Capital, BTL) as of 012110 @ 7am_January CAP  OM ASM report 2" xfId="231"/>
    <cellStyle name="_2010 Valdman (O&amp;M, Capital, BTL) as of 012110 @ 7am_Summary" xfId="232"/>
    <cellStyle name="_2010 Valdman (O&amp;M, Capital, BTL) as of 012110 @ 7am_Summary 10" xfId="233"/>
    <cellStyle name="_2010 Valdman (O&amp;M, Capital, BTL) as of 012110 @ 7am_Summary 2" xfId="234"/>
    <cellStyle name="_2010 Valdman (O&amp;M, Capital, BTL) as of 012110 @ 7am_Summary 2 2" xfId="235"/>
    <cellStyle name="_2010 Valdman (O&amp;M, Capital, BTL) as of 012110 @ 7am_Summary 2_2011 Operations Snapshot" xfId="236"/>
    <cellStyle name="_2010 Valdman (O&amp;M, Capital, BTL) as of 012110 @ 7am_Summary 2_Department" xfId="237"/>
    <cellStyle name="_2010 Valdman (O&amp;M, Capital, BTL) as of 012110 @ 7am_Summary 2_VarX" xfId="238"/>
    <cellStyle name="_2010 Valdman (O&amp;M, Capital, BTL) as of 012110 @ 7am_Summary 3" xfId="239"/>
    <cellStyle name="_2010 Valdman (O&amp;M, Capital, BTL) as of 012110 @ 7am_Summary 3 2" xfId="240"/>
    <cellStyle name="_2010 Valdman (O&amp;M, Capital, BTL) as of 012110 @ 7am_Summary 3 2 2" xfId="241"/>
    <cellStyle name="_2010 Valdman (O&amp;M, Capital, BTL) as of 012110 @ 7am_Summary 3 2_County_Stop_Light_Chart_2012_02" xfId="242"/>
    <cellStyle name="_2010 Valdman (O&amp;M, Capital, BTL) as of 012110 @ 7am_Summary 3 2_County_Stop_Light_Chart_2012_06" xfId="243"/>
    <cellStyle name="_2010 Valdman (O&amp;M, Capital, BTL) as of 012110 @ 7am_Summary 3 2_County_Stop_Light_Chart_Template" xfId="244"/>
    <cellStyle name="_2010 Valdman (O&amp;M, Capital, BTL) as of 012110 @ 7am_Summary 3_2011 OM ASM Report" xfId="245"/>
    <cellStyle name="_2010 Valdman (O&amp;M, Capital, BTL) as of 012110 @ 7am_Summary 3_2011 OM ASM Report 2" xfId="246"/>
    <cellStyle name="_2010 Valdman (O&amp;M, Capital, BTL) as of 012110 @ 7am_Summary 3_2011 OM ASM Report_County_Stop_Light_Chart_2012_02" xfId="247"/>
    <cellStyle name="_2010 Valdman (O&amp;M, Capital, BTL) as of 012110 @ 7am_Summary 3_2011 OM ASM Report_County_Stop_Light_Chart_2012_06" xfId="248"/>
    <cellStyle name="_2010 Valdman (O&amp;M, Capital, BTL) as of 012110 @ 7am_Summary 3_2011 OM ASM Report_County_Stop_Light_Chart_Template" xfId="249"/>
    <cellStyle name="_2010 Valdman (O&amp;M, Capital, BTL) as of 012110 @ 7am_Summary 3_2011 Operations Snapshot" xfId="250"/>
    <cellStyle name="_2010 Valdman (O&amp;M, Capital, BTL) as of 012110 @ 7am_Summary 3_2012 Operations Snapshot" xfId="251"/>
    <cellStyle name="_2010 Valdman (O&amp;M, Capital, BTL) as of 012110 @ 7am_Summary 3_Copy of 2011 OM ASM Report" xfId="252"/>
    <cellStyle name="_2010 Valdman (O&amp;M, Capital, BTL) as of 012110 @ 7am_Summary 3_Jan 2012 OM ASM Report" xfId="253"/>
    <cellStyle name="_2010 Valdman (O&amp;M, Capital, BTL) as of 012110 @ 7am_Summary 4" xfId="254"/>
    <cellStyle name="_2010 Valdman (O&amp;M, Capital, BTL) as of 012110 @ 7am_Summary 4 2" xfId="255"/>
    <cellStyle name="_2010 Valdman (O&amp;M, Capital, BTL) as of 012110 @ 7am_Summary 4 3" xfId="256"/>
    <cellStyle name="_2010 Valdman (O&amp;M, Capital, BTL) as of 012110 @ 7am_Summary 4_2011 Operations Snapshot" xfId="257"/>
    <cellStyle name="_2010 Valdman (O&amp;M, Capital, BTL) as of 012110 @ 7am_Summary 4_2011 Operations Snapshot 2" xfId="258"/>
    <cellStyle name="_2010 Valdman (O&amp;M, Capital, BTL) as of 012110 @ 7am_Summary 4_2011 Operations Snapshot_County_Stop_Light_Chart_2012_02" xfId="259"/>
    <cellStyle name="_2010 Valdman (O&amp;M, Capital, BTL) as of 012110 @ 7am_Summary 4_2011 Operations Snapshot_County_Stop_Light_Chart_2012_06" xfId="260"/>
    <cellStyle name="_2010 Valdman (O&amp;M, Capital, BTL) as of 012110 @ 7am_Summary 4_2011 Operations Snapshot_County_Stop_Light_Chart_Template" xfId="261"/>
    <cellStyle name="_2010 Valdman (O&amp;M, Capital, BTL) as of 012110 @ 7am_Summary 4_2012 Operations Snapshot" xfId="262"/>
    <cellStyle name="_2010 Valdman (O&amp;M, Capital, BTL) as of 012110 @ 7am_Summary 4_County_Stop_Light_Chart_2012_02" xfId="263"/>
    <cellStyle name="_2010 Valdman (O&amp;M, Capital, BTL) as of 012110 @ 7am_Summary 4_County_Stop_Light_Chart_2012_06" xfId="264"/>
    <cellStyle name="_2010 Valdman (O&amp;M, Capital, BTL) as of 012110 @ 7am_Summary 4_County_Stop_Light_Chart_Template" xfId="265"/>
    <cellStyle name="_2010 Valdman (O&amp;M, Capital, BTL) as of 012110 @ 7am_Summary 4_Department" xfId="266"/>
    <cellStyle name="_2010 Valdman (O&amp;M, Capital, BTL) as of 012110 @ 7am_Summary 4_VarX" xfId="267"/>
    <cellStyle name="_2010 Valdman (O&amp;M, Capital, BTL) as of 012110 @ 7am_Summary 5" xfId="268"/>
    <cellStyle name="_2010 Valdman (O&amp;M, Capital, BTL) as of 012110 @ 7am_Summary 5 2" xfId="269"/>
    <cellStyle name="_2010 Valdman (O&amp;M, Capital, BTL) as of 012110 @ 7am_Summary 5_County_Stop_Light_Chart_2012_02" xfId="270"/>
    <cellStyle name="_2010 Valdman (O&amp;M, Capital, BTL) as of 012110 @ 7am_Summary 5_County_Stop_Light_Chart_2012_06" xfId="271"/>
    <cellStyle name="_2010 Valdman (O&amp;M, Capital, BTL) as of 012110 @ 7am_Summary 5_County_Stop_Light_Chart_Template" xfId="272"/>
    <cellStyle name="_2010 Valdman (O&amp;M, Capital, BTL) as of 012110 @ 7am_Summary 5_Department" xfId="273"/>
    <cellStyle name="_2010 Valdman (O&amp;M, Capital, BTL) as of 012110 @ 7am_Summary 5_Department 2" xfId="274"/>
    <cellStyle name="_2010 Valdman (O&amp;M, Capital, BTL) as of 012110 @ 7am_Summary 5_VarX" xfId="275"/>
    <cellStyle name="_2010 Valdman (O&amp;M, Capital, BTL) as of 012110 @ 7am_Summary 5_VarX 2" xfId="276"/>
    <cellStyle name="_2010 Valdman (O&amp;M, Capital, BTL) as of 012110 @ 7am_Summary 6" xfId="277"/>
    <cellStyle name="_2010 Valdman (O&amp;M, Capital, BTL) as of 012110 @ 7am_Summary 6 2" xfId="278"/>
    <cellStyle name="_2010 Valdman (O&amp;M, Capital, BTL) as of 012110 @ 7am_Summary 6_County_Stop_Light_Chart_2012_02" xfId="279"/>
    <cellStyle name="_2010 Valdman (O&amp;M, Capital, BTL) as of 012110 @ 7am_Summary 6_County_Stop_Light_Chart_2012_06" xfId="280"/>
    <cellStyle name="_2010 Valdman (O&amp;M, Capital, BTL) as of 012110 @ 7am_Summary 6_County_Stop_Light_Chart_Template" xfId="281"/>
    <cellStyle name="_2010 Valdman (O&amp;M, Capital, BTL) as of 012110 @ 7am_Summary 7" xfId="282"/>
    <cellStyle name="_2010 Valdman (O&amp;M, Capital, BTL) as of 012110 @ 7am_Summary 8" xfId="283"/>
    <cellStyle name="_2010 Valdman (O&amp;M, Capital, BTL) as of 012110 @ 7am_Summary 9" xfId="284"/>
    <cellStyle name="_2010 Valdman (O&amp;M, Capital, BTL) as of 012110 @ 7am_Summary_2011 OM ASM Report" xfId="285"/>
    <cellStyle name="_2010 Valdman (O&amp;M, Capital, BTL) as of 012110 @ 7am_Summary_2011 OM ASM Report 2" xfId="286"/>
    <cellStyle name="_2010 Valdman (O&amp;M, Capital, BTL) as of 012110 @ 7am_Summary_2011 OM ASM Report_County_Stop_Light_Chart_2012_02" xfId="287"/>
    <cellStyle name="_2010 Valdman (O&amp;M, Capital, BTL) as of 012110 @ 7am_Summary_2011 OM ASM Report_County_Stop_Light_Chart_2012_06" xfId="288"/>
    <cellStyle name="_2010 Valdman (O&amp;M, Capital, BTL) as of 012110 @ 7am_Summary_2011 OM ASM Report_County_Stop_Light_Chart_Template" xfId="289"/>
    <cellStyle name="_x0013__2012 Jan CAP ASM Report" xfId="290"/>
    <cellStyle name="_284268_1" xfId="291"/>
    <cellStyle name="_284268_1 2" xfId="292"/>
    <cellStyle name="_284268_1 2 2" xfId="293"/>
    <cellStyle name="_284268_1 3" xfId="294"/>
    <cellStyle name="_284268_1 3 2" xfId="295"/>
    <cellStyle name="_284268_1 3 2 2" xfId="296"/>
    <cellStyle name="_284268_1 4" xfId="297"/>
    <cellStyle name="_284268_1 4 2" xfId="298"/>
    <cellStyle name="_284268_1 4 3" xfId="299"/>
    <cellStyle name="_284268_1 5" xfId="300"/>
    <cellStyle name="_284268_1 5 2" xfId="301"/>
    <cellStyle name="_284268_1 6" xfId="302"/>
    <cellStyle name="_4.01E Temp Normalization" xfId="303"/>
    <cellStyle name="_4.03G Lease Everett Delta" xfId="304"/>
    <cellStyle name="_4.04G Pass-Through Revenue and ExpensesWFMI" xfId="305"/>
    <cellStyle name="_4.06E Pass Throughs" xfId="306"/>
    <cellStyle name="_4.06E Pass Throughs 2" xfId="307"/>
    <cellStyle name="_4.06E Pass Throughs 2 2" xfId="308"/>
    <cellStyle name="_4.06E Pass Throughs 2 2 2" xfId="309"/>
    <cellStyle name="_4.06E Pass Throughs 2 3" xfId="310"/>
    <cellStyle name="_4.06E Pass Throughs 3" xfId="311"/>
    <cellStyle name="_4.06E Pass Throughs 3 2" xfId="312"/>
    <cellStyle name="_4.06E Pass Throughs 3 2 2" xfId="313"/>
    <cellStyle name="_4.06E Pass Throughs 3 3" xfId="314"/>
    <cellStyle name="_4.06E Pass Throughs 3 3 2" xfId="315"/>
    <cellStyle name="_4.06E Pass Throughs 3 4" xfId="316"/>
    <cellStyle name="_4.06E Pass Throughs 3 4 2" xfId="317"/>
    <cellStyle name="_4.06E Pass Throughs 4" xfId="318"/>
    <cellStyle name="_4.06E Pass Throughs 4 2" xfId="319"/>
    <cellStyle name="_4.06E Pass Throughs 5" xfId="320"/>
    <cellStyle name="_4.06E Pass Throughs 6" xfId="321"/>
    <cellStyle name="_4.06E Pass Throughs 7" xfId="322"/>
    <cellStyle name="_4.06E Pass Throughs_04 07E Wild Horse Wind Expansion (C) (2)" xfId="323"/>
    <cellStyle name="_4.06E Pass Throughs_04 07E Wild Horse Wind Expansion (C) (2) 2" xfId="324"/>
    <cellStyle name="_4.06E Pass Throughs_04 07E Wild Horse Wind Expansion (C) (2) 2 2" xfId="325"/>
    <cellStyle name="_4.06E Pass Throughs_04 07E Wild Horse Wind Expansion (C) (2) 3" xfId="326"/>
    <cellStyle name="_4.06E Pass Throughs_04 07E Wild Horse Wind Expansion (C) (2)_Adj Bench DR 3 for Initial Briefs (Electric)" xfId="327"/>
    <cellStyle name="_4.06E Pass Throughs_04 07E Wild Horse Wind Expansion (C) (2)_Adj Bench DR 3 for Initial Briefs (Electric) 2" xfId="328"/>
    <cellStyle name="_4.06E Pass Throughs_04 07E Wild Horse Wind Expansion (C) (2)_Adj Bench DR 3 for Initial Briefs (Electric) 2 2" xfId="329"/>
    <cellStyle name="_4.06E Pass Throughs_04 07E Wild Horse Wind Expansion (C) (2)_Adj Bench DR 3 for Initial Briefs (Electric) 3" xfId="330"/>
    <cellStyle name="_4.06E Pass Throughs_04 07E Wild Horse Wind Expansion (C) (2)_Book1" xfId="331"/>
    <cellStyle name="_4.06E Pass Throughs_04 07E Wild Horse Wind Expansion (C) (2)_Electric Rev Req Model (2009 GRC) " xfId="332"/>
    <cellStyle name="_4.06E Pass Throughs_04 07E Wild Horse Wind Expansion (C) (2)_Electric Rev Req Model (2009 GRC)  2" xfId="333"/>
    <cellStyle name="_4.06E Pass Throughs_04 07E Wild Horse Wind Expansion (C) (2)_Electric Rev Req Model (2009 GRC)  2 2" xfId="334"/>
    <cellStyle name="_4.06E Pass Throughs_04 07E Wild Horse Wind Expansion (C) (2)_Electric Rev Req Model (2009 GRC)  3" xfId="335"/>
    <cellStyle name="_4.06E Pass Throughs_04 07E Wild Horse Wind Expansion (C) (2)_Electric Rev Req Model (2009 GRC) Rebuttal" xfId="336"/>
    <cellStyle name="_4.06E Pass Throughs_04 07E Wild Horse Wind Expansion (C) (2)_Electric Rev Req Model (2009 GRC) Rebuttal 2" xfId="337"/>
    <cellStyle name="_4.06E Pass Throughs_04 07E Wild Horse Wind Expansion (C) (2)_Electric Rev Req Model (2009 GRC) Rebuttal 2 2" xfId="338"/>
    <cellStyle name="_4.06E Pass Throughs_04 07E Wild Horse Wind Expansion (C) (2)_Electric Rev Req Model (2009 GRC) Rebuttal 3" xfId="339"/>
    <cellStyle name="_4.06E Pass Throughs_04 07E Wild Horse Wind Expansion (C) (2)_Electric Rev Req Model (2009 GRC) Rebuttal REmoval of New  WH Solar AdjustMI" xfId="340"/>
    <cellStyle name="_4.06E Pass Throughs_04 07E Wild Horse Wind Expansion (C) (2)_Electric Rev Req Model (2009 GRC) Rebuttal REmoval of New  WH Solar AdjustMI 2" xfId="341"/>
    <cellStyle name="_4.06E Pass Throughs_04 07E Wild Horse Wind Expansion (C) (2)_Electric Rev Req Model (2009 GRC) Rebuttal REmoval of New  WH Solar AdjustMI 2 2" xfId="342"/>
    <cellStyle name="_4.06E Pass Throughs_04 07E Wild Horse Wind Expansion (C) (2)_Electric Rev Req Model (2009 GRC) Rebuttal REmoval of New  WH Solar AdjustMI 3" xfId="343"/>
    <cellStyle name="_4.06E Pass Throughs_04 07E Wild Horse Wind Expansion (C) (2)_Electric Rev Req Model (2009 GRC) Revised 01-18-2010" xfId="344"/>
    <cellStyle name="_4.06E Pass Throughs_04 07E Wild Horse Wind Expansion (C) (2)_Electric Rev Req Model (2009 GRC) Revised 01-18-2010 2" xfId="345"/>
    <cellStyle name="_4.06E Pass Throughs_04 07E Wild Horse Wind Expansion (C) (2)_Electric Rev Req Model (2009 GRC) Revised 01-18-2010 2 2" xfId="346"/>
    <cellStyle name="_4.06E Pass Throughs_04 07E Wild Horse Wind Expansion (C) (2)_Electric Rev Req Model (2009 GRC) Revised 01-18-2010 3" xfId="347"/>
    <cellStyle name="_4.06E Pass Throughs_04 07E Wild Horse Wind Expansion (C) (2)_Electric Rev Req Model (2010 GRC)" xfId="348"/>
    <cellStyle name="_4.06E Pass Throughs_04 07E Wild Horse Wind Expansion (C) (2)_Electric Rev Req Model (2010 GRC) SF" xfId="349"/>
    <cellStyle name="_4.06E Pass Throughs_04 07E Wild Horse Wind Expansion (C) (2)_Final Order Electric EXHIBIT A-1" xfId="350"/>
    <cellStyle name="_4.06E Pass Throughs_04 07E Wild Horse Wind Expansion (C) (2)_Final Order Electric EXHIBIT A-1 2" xfId="351"/>
    <cellStyle name="_4.06E Pass Throughs_04 07E Wild Horse Wind Expansion (C) (2)_Final Order Electric EXHIBIT A-1 2 2" xfId="352"/>
    <cellStyle name="_4.06E Pass Throughs_04 07E Wild Horse Wind Expansion (C) (2)_Final Order Electric EXHIBIT A-1 3" xfId="353"/>
    <cellStyle name="_4.06E Pass Throughs_04 07E Wild Horse Wind Expansion (C) (2)_TENASKA REGULATORY ASSET" xfId="354"/>
    <cellStyle name="_4.06E Pass Throughs_04 07E Wild Horse Wind Expansion (C) (2)_TENASKA REGULATORY ASSET 2" xfId="355"/>
    <cellStyle name="_4.06E Pass Throughs_04 07E Wild Horse Wind Expansion (C) (2)_TENASKA REGULATORY ASSET 2 2" xfId="356"/>
    <cellStyle name="_4.06E Pass Throughs_04 07E Wild Horse Wind Expansion (C) (2)_TENASKA REGULATORY ASSET 3" xfId="357"/>
    <cellStyle name="_4.06E Pass Throughs_16.37E Wild Horse Expansion DeferralRevwrkingfile SF" xfId="358"/>
    <cellStyle name="_4.06E Pass Throughs_16.37E Wild Horse Expansion DeferralRevwrkingfile SF 2" xfId="359"/>
    <cellStyle name="_4.06E Pass Throughs_16.37E Wild Horse Expansion DeferralRevwrkingfile SF 2 2" xfId="360"/>
    <cellStyle name="_4.06E Pass Throughs_16.37E Wild Horse Expansion DeferralRevwrkingfile SF 3" xfId="361"/>
    <cellStyle name="_4.06E Pass Throughs_2009 Compliance Filing PCA Exhibits for GRC" xfId="362"/>
    <cellStyle name="_4.06E Pass Throughs_2009 GRC Compl Filing - Exhibit D" xfId="363"/>
    <cellStyle name="_4.06E Pass Throughs_2009 GRC Compl Filing - Exhibit D 2" xfId="364"/>
    <cellStyle name="_4.06E Pass Throughs_2010 PTC's July1_Dec31 2010 " xfId="365"/>
    <cellStyle name="_4.06E Pass Throughs_2010 PTC's Sept10_Aug11 (Version 4)" xfId="366"/>
    <cellStyle name="_4.06E Pass Throughs_3.01 Income Statement" xfId="367"/>
    <cellStyle name="_4.06E Pass Throughs_4 31 Regulatory Assets and Liabilities  7 06- Exhibit D" xfId="368"/>
    <cellStyle name="_4.06E Pass Throughs_4 31 Regulatory Assets and Liabilities  7 06- Exhibit D 2" xfId="369"/>
    <cellStyle name="_4.06E Pass Throughs_4 31 Regulatory Assets and Liabilities  7 06- Exhibit D 2 2" xfId="370"/>
    <cellStyle name="_4.06E Pass Throughs_4 31 Regulatory Assets and Liabilities  7 06- Exhibit D 3" xfId="371"/>
    <cellStyle name="_4.06E Pass Throughs_4 31 Regulatory Assets and Liabilities  7 06- Exhibit D_NIM Summary" xfId="372"/>
    <cellStyle name="_4.06E Pass Throughs_4 31 Regulatory Assets and Liabilities  7 06- Exhibit D_NIM Summary 2" xfId="373"/>
    <cellStyle name="_4.06E Pass Throughs_4 32 Regulatory Assets and Liabilities  7 06- Exhibit D" xfId="374"/>
    <cellStyle name="_4.06E Pass Throughs_4 32 Regulatory Assets and Liabilities  7 06- Exhibit D 2" xfId="375"/>
    <cellStyle name="_4.06E Pass Throughs_4 32 Regulatory Assets and Liabilities  7 06- Exhibit D 2 2" xfId="376"/>
    <cellStyle name="_4.06E Pass Throughs_4 32 Regulatory Assets and Liabilities  7 06- Exhibit D 3" xfId="377"/>
    <cellStyle name="_4.06E Pass Throughs_4 32 Regulatory Assets and Liabilities  7 06- Exhibit D_NIM Summary" xfId="378"/>
    <cellStyle name="_4.06E Pass Throughs_4 32 Regulatory Assets and Liabilities  7 06- Exhibit D_NIM Summary 2" xfId="379"/>
    <cellStyle name="_4.06E Pass Throughs_Att B to RECs proceeds proposal" xfId="380"/>
    <cellStyle name="_4.06E Pass Throughs_AURORA Total New" xfId="381"/>
    <cellStyle name="_4.06E Pass Throughs_AURORA Total New 2" xfId="382"/>
    <cellStyle name="_4.06E Pass Throughs_Backup for Attachment B 2010-09-09" xfId="383"/>
    <cellStyle name="_4.06E Pass Throughs_Bench Request - Attachment B" xfId="384"/>
    <cellStyle name="_4.06E Pass Throughs_Book2" xfId="385"/>
    <cellStyle name="_4.06E Pass Throughs_Book2 2" xfId="386"/>
    <cellStyle name="_4.06E Pass Throughs_Book2 2 2" xfId="387"/>
    <cellStyle name="_4.06E Pass Throughs_Book2 3" xfId="388"/>
    <cellStyle name="_4.06E Pass Throughs_Book2_Adj Bench DR 3 for Initial Briefs (Electric)" xfId="389"/>
    <cellStyle name="_4.06E Pass Throughs_Book2_Adj Bench DR 3 for Initial Briefs (Electric) 2" xfId="390"/>
    <cellStyle name="_4.06E Pass Throughs_Book2_Adj Bench DR 3 for Initial Briefs (Electric) 2 2" xfId="391"/>
    <cellStyle name="_4.06E Pass Throughs_Book2_Adj Bench DR 3 for Initial Briefs (Electric) 3" xfId="392"/>
    <cellStyle name="_4.06E Pass Throughs_Book2_Electric Rev Req Model (2009 GRC) Rebuttal" xfId="393"/>
    <cellStyle name="_4.06E Pass Throughs_Book2_Electric Rev Req Model (2009 GRC) Rebuttal 2" xfId="394"/>
    <cellStyle name="_4.06E Pass Throughs_Book2_Electric Rev Req Model (2009 GRC) Rebuttal 2 2" xfId="395"/>
    <cellStyle name="_4.06E Pass Throughs_Book2_Electric Rev Req Model (2009 GRC) Rebuttal 3" xfId="396"/>
    <cellStyle name="_4.06E Pass Throughs_Book2_Electric Rev Req Model (2009 GRC) Rebuttal REmoval of New  WH Solar AdjustMI" xfId="397"/>
    <cellStyle name="_4.06E Pass Throughs_Book2_Electric Rev Req Model (2009 GRC) Rebuttal REmoval of New  WH Solar AdjustMI 2" xfId="398"/>
    <cellStyle name="_4.06E Pass Throughs_Book2_Electric Rev Req Model (2009 GRC) Rebuttal REmoval of New  WH Solar AdjustMI 2 2" xfId="399"/>
    <cellStyle name="_4.06E Pass Throughs_Book2_Electric Rev Req Model (2009 GRC) Rebuttal REmoval of New  WH Solar AdjustMI 3" xfId="400"/>
    <cellStyle name="_4.06E Pass Throughs_Book2_Electric Rev Req Model (2009 GRC) Revised 01-18-2010" xfId="401"/>
    <cellStyle name="_4.06E Pass Throughs_Book2_Electric Rev Req Model (2009 GRC) Revised 01-18-2010 2" xfId="402"/>
    <cellStyle name="_4.06E Pass Throughs_Book2_Electric Rev Req Model (2009 GRC) Revised 01-18-2010 2 2" xfId="403"/>
    <cellStyle name="_4.06E Pass Throughs_Book2_Electric Rev Req Model (2009 GRC) Revised 01-18-2010 3" xfId="404"/>
    <cellStyle name="_4.06E Pass Throughs_Book2_Final Order Electric EXHIBIT A-1" xfId="405"/>
    <cellStyle name="_4.06E Pass Throughs_Book2_Final Order Electric EXHIBIT A-1 2" xfId="406"/>
    <cellStyle name="_4.06E Pass Throughs_Book2_Final Order Electric EXHIBIT A-1 2 2" xfId="407"/>
    <cellStyle name="_4.06E Pass Throughs_Book2_Final Order Electric EXHIBIT A-1 3" xfId="408"/>
    <cellStyle name="_4.06E Pass Throughs_Book4" xfId="409"/>
    <cellStyle name="_4.06E Pass Throughs_Book4 2" xfId="410"/>
    <cellStyle name="_4.06E Pass Throughs_Book4 2 2" xfId="411"/>
    <cellStyle name="_4.06E Pass Throughs_Book4 3" xfId="412"/>
    <cellStyle name="_4.06E Pass Throughs_Book9" xfId="413"/>
    <cellStyle name="_4.06E Pass Throughs_Book9 2" xfId="414"/>
    <cellStyle name="_4.06E Pass Throughs_Book9 2 2" xfId="415"/>
    <cellStyle name="_4.06E Pass Throughs_Book9 3" xfId="416"/>
    <cellStyle name="_4.06E Pass Throughs_Chelan PUD Power Costs (8-10)" xfId="417"/>
    <cellStyle name="_4.06E Pass Throughs_DWH-08 (Rate Spread &amp; Design Workpapers)" xfId="418"/>
    <cellStyle name="_4.06E Pass Throughs_Final 2008 PTC Rate Design Workpapers 10.27.08" xfId="419"/>
    <cellStyle name="_4.06E Pass Throughs_INPUTS" xfId="420"/>
    <cellStyle name="_4.06E Pass Throughs_INPUTS 2" xfId="421"/>
    <cellStyle name="_4.06E Pass Throughs_INPUTS 2 2" xfId="422"/>
    <cellStyle name="_4.06E Pass Throughs_INPUTS 3" xfId="423"/>
    <cellStyle name="_4.06E Pass Throughs_NIM Summary" xfId="424"/>
    <cellStyle name="_4.06E Pass Throughs_NIM Summary 09GRC" xfId="425"/>
    <cellStyle name="_4.06E Pass Throughs_NIM Summary 09GRC 2" xfId="426"/>
    <cellStyle name="_4.06E Pass Throughs_NIM Summary 2" xfId="427"/>
    <cellStyle name="_4.06E Pass Throughs_NIM Summary 3" xfId="428"/>
    <cellStyle name="_4.06E Pass Throughs_NIM Summary 4" xfId="429"/>
    <cellStyle name="_4.06E Pass Throughs_NIM Summary 5" xfId="430"/>
    <cellStyle name="_4.06E Pass Throughs_NIM Summary 6" xfId="431"/>
    <cellStyle name="_4.06E Pass Throughs_NIM Summary 7" xfId="432"/>
    <cellStyle name="_4.06E Pass Throughs_NIM Summary 8" xfId="433"/>
    <cellStyle name="_4.06E Pass Throughs_NIM Summary 9" xfId="434"/>
    <cellStyle name="_4.06E Pass Throughs_PCA 10 -  Exhibit D from A Kellogg Jan 2011" xfId="435"/>
    <cellStyle name="_4.06E Pass Throughs_PCA 10 -  Exhibit D from A Kellogg July 2011" xfId="436"/>
    <cellStyle name="_4.06E Pass Throughs_PCA 10 -  Exhibit D from S Free Rcv'd 12-11" xfId="437"/>
    <cellStyle name="_4.06E Pass Throughs_PCA 9 -  Exhibit D April 2010" xfId="438"/>
    <cellStyle name="_4.06E Pass Throughs_PCA 9 -  Exhibit D April 2010 (3)" xfId="439"/>
    <cellStyle name="_4.06E Pass Throughs_PCA 9 -  Exhibit D April 2010 (3) 2" xfId="440"/>
    <cellStyle name="_4.06E Pass Throughs_PCA 9 -  Exhibit D Nov 2010" xfId="441"/>
    <cellStyle name="_4.06E Pass Throughs_PCA 9 - Exhibit D at August 2010" xfId="442"/>
    <cellStyle name="_4.06E Pass Throughs_PCA 9 - Exhibit D June 2010 GRC" xfId="443"/>
    <cellStyle name="_4.06E Pass Throughs_Power Costs - Comparison bx Rbtl-Staff-Jt-PC" xfId="444"/>
    <cellStyle name="_4.06E Pass Throughs_Power Costs - Comparison bx Rbtl-Staff-Jt-PC 2" xfId="445"/>
    <cellStyle name="_4.06E Pass Throughs_Power Costs - Comparison bx Rbtl-Staff-Jt-PC 2 2" xfId="446"/>
    <cellStyle name="_4.06E Pass Throughs_Power Costs - Comparison bx Rbtl-Staff-Jt-PC 3" xfId="447"/>
    <cellStyle name="_4.06E Pass Throughs_Power Costs - Comparison bx Rbtl-Staff-Jt-PC_Adj Bench DR 3 for Initial Briefs (Electric)" xfId="448"/>
    <cellStyle name="_4.06E Pass Throughs_Power Costs - Comparison bx Rbtl-Staff-Jt-PC_Adj Bench DR 3 for Initial Briefs (Electric) 2" xfId="449"/>
    <cellStyle name="_4.06E Pass Throughs_Power Costs - Comparison bx Rbtl-Staff-Jt-PC_Adj Bench DR 3 for Initial Briefs (Electric) 2 2" xfId="450"/>
    <cellStyle name="_4.06E Pass Throughs_Power Costs - Comparison bx Rbtl-Staff-Jt-PC_Adj Bench DR 3 for Initial Briefs (Electric) 3" xfId="451"/>
    <cellStyle name="_4.06E Pass Throughs_Power Costs - Comparison bx Rbtl-Staff-Jt-PC_Electric Rev Req Model (2009 GRC) Rebuttal" xfId="452"/>
    <cellStyle name="_4.06E Pass Throughs_Power Costs - Comparison bx Rbtl-Staff-Jt-PC_Electric Rev Req Model (2009 GRC) Rebuttal 2" xfId="453"/>
    <cellStyle name="_4.06E Pass Throughs_Power Costs - Comparison bx Rbtl-Staff-Jt-PC_Electric Rev Req Model (2009 GRC) Rebuttal 2 2" xfId="454"/>
    <cellStyle name="_4.06E Pass Throughs_Power Costs - Comparison bx Rbtl-Staff-Jt-PC_Electric Rev Req Model (2009 GRC) Rebuttal 3" xfId="455"/>
    <cellStyle name="_4.06E Pass Throughs_Power Costs - Comparison bx Rbtl-Staff-Jt-PC_Electric Rev Req Model (2009 GRC) Rebuttal REmoval of New  WH Solar AdjustMI" xfId="456"/>
    <cellStyle name="_4.06E Pass Throughs_Power Costs - Comparison bx Rbtl-Staff-Jt-PC_Electric Rev Req Model (2009 GRC) Rebuttal REmoval of New  WH Solar AdjustMI 2" xfId="457"/>
    <cellStyle name="_4.06E Pass Throughs_Power Costs - Comparison bx Rbtl-Staff-Jt-PC_Electric Rev Req Model (2009 GRC) Rebuttal REmoval of New  WH Solar AdjustMI 2 2" xfId="458"/>
    <cellStyle name="_4.06E Pass Throughs_Power Costs - Comparison bx Rbtl-Staff-Jt-PC_Electric Rev Req Model (2009 GRC) Rebuttal REmoval of New  WH Solar AdjustMI 3" xfId="459"/>
    <cellStyle name="_4.06E Pass Throughs_Power Costs - Comparison bx Rbtl-Staff-Jt-PC_Electric Rev Req Model (2009 GRC) Revised 01-18-2010" xfId="460"/>
    <cellStyle name="_4.06E Pass Throughs_Power Costs - Comparison bx Rbtl-Staff-Jt-PC_Electric Rev Req Model (2009 GRC) Revised 01-18-2010 2" xfId="461"/>
    <cellStyle name="_4.06E Pass Throughs_Power Costs - Comparison bx Rbtl-Staff-Jt-PC_Electric Rev Req Model (2009 GRC) Revised 01-18-2010 2 2" xfId="462"/>
    <cellStyle name="_4.06E Pass Throughs_Power Costs - Comparison bx Rbtl-Staff-Jt-PC_Electric Rev Req Model (2009 GRC) Revised 01-18-2010 3" xfId="463"/>
    <cellStyle name="_4.06E Pass Throughs_Power Costs - Comparison bx Rbtl-Staff-Jt-PC_Final Order Electric EXHIBIT A-1" xfId="464"/>
    <cellStyle name="_4.06E Pass Throughs_Power Costs - Comparison bx Rbtl-Staff-Jt-PC_Final Order Electric EXHIBIT A-1 2" xfId="465"/>
    <cellStyle name="_4.06E Pass Throughs_Power Costs - Comparison bx Rbtl-Staff-Jt-PC_Final Order Electric EXHIBIT A-1 2 2" xfId="466"/>
    <cellStyle name="_4.06E Pass Throughs_Power Costs - Comparison bx Rbtl-Staff-Jt-PC_Final Order Electric EXHIBIT A-1 3" xfId="467"/>
    <cellStyle name="_4.06E Pass Throughs_Production Adj 4.37" xfId="468"/>
    <cellStyle name="_4.06E Pass Throughs_Production Adj 4.37 2" xfId="469"/>
    <cellStyle name="_4.06E Pass Throughs_Production Adj 4.37 2 2" xfId="470"/>
    <cellStyle name="_4.06E Pass Throughs_Production Adj 4.37 3" xfId="471"/>
    <cellStyle name="_4.06E Pass Throughs_Purchased Power Adj 4.03" xfId="472"/>
    <cellStyle name="_4.06E Pass Throughs_Purchased Power Adj 4.03 2" xfId="473"/>
    <cellStyle name="_4.06E Pass Throughs_Purchased Power Adj 4.03 2 2" xfId="474"/>
    <cellStyle name="_4.06E Pass Throughs_Purchased Power Adj 4.03 3" xfId="475"/>
    <cellStyle name="_4.06E Pass Throughs_Rebuttal Power Costs" xfId="476"/>
    <cellStyle name="_4.06E Pass Throughs_Rebuttal Power Costs 2" xfId="477"/>
    <cellStyle name="_4.06E Pass Throughs_Rebuttal Power Costs 2 2" xfId="478"/>
    <cellStyle name="_4.06E Pass Throughs_Rebuttal Power Costs 3" xfId="479"/>
    <cellStyle name="_4.06E Pass Throughs_Rebuttal Power Costs_Adj Bench DR 3 for Initial Briefs (Electric)" xfId="480"/>
    <cellStyle name="_4.06E Pass Throughs_Rebuttal Power Costs_Adj Bench DR 3 for Initial Briefs (Electric) 2" xfId="481"/>
    <cellStyle name="_4.06E Pass Throughs_Rebuttal Power Costs_Adj Bench DR 3 for Initial Briefs (Electric) 2 2" xfId="482"/>
    <cellStyle name="_4.06E Pass Throughs_Rebuttal Power Costs_Adj Bench DR 3 for Initial Briefs (Electric) 3" xfId="483"/>
    <cellStyle name="_4.06E Pass Throughs_Rebuttal Power Costs_Electric Rev Req Model (2009 GRC) Rebuttal" xfId="484"/>
    <cellStyle name="_4.06E Pass Throughs_Rebuttal Power Costs_Electric Rev Req Model (2009 GRC) Rebuttal 2" xfId="485"/>
    <cellStyle name="_4.06E Pass Throughs_Rebuttal Power Costs_Electric Rev Req Model (2009 GRC) Rebuttal 2 2" xfId="486"/>
    <cellStyle name="_4.06E Pass Throughs_Rebuttal Power Costs_Electric Rev Req Model (2009 GRC) Rebuttal 3" xfId="487"/>
    <cellStyle name="_4.06E Pass Throughs_Rebuttal Power Costs_Electric Rev Req Model (2009 GRC) Rebuttal REmoval of New  WH Solar AdjustMI" xfId="488"/>
    <cellStyle name="_4.06E Pass Throughs_Rebuttal Power Costs_Electric Rev Req Model (2009 GRC) Rebuttal REmoval of New  WH Solar AdjustMI 2" xfId="489"/>
    <cellStyle name="_4.06E Pass Throughs_Rebuttal Power Costs_Electric Rev Req Model (2009 GRC) Rebuttal REmoval of New  WH Solar AdjustMI 2 2" xfId="490"/>
    <cellStyle name="_4.06E Pass Throughs_Rebuttal Power Costs_Electric Rev Req Model (2009 GRC) Rebuttal REmoval of New  WH Solar AdjustMI 3" xfId="491"/>
    <cellStyle name="_4.06E Pass Throughs_Rebuttal Power Costs_Electric Rev Req Model (2009 GRC) Revised 01-18-2010" xfId="492"/>
    <cellStyle name="_4.06E Pass Throughs_Rebuttal Power Costs_Electric Rev Req Model (2009 GRC) Revised 01-18-2010 2" xfId="493"/>
    <cellStyle name="_4.06E Pass Throughs_Rebuttal Power Costs_Electric Rev Req Model (2009 GRC) Revised 01-18-2010 2 2" xfId="494"/>
    <cellStyle name="_4.06E Pass Throughs_Rebuttal Power Costs_Electric Rev Req Model (2009 GRC) Revised 01-18-2010 3" xfId="495"/>
    <cellStyle name="_4.06E Pass Throughs_Rebuttal Power Costs_Final Order Electric EXHIBIT A-1" xfId="496"/>
    <cellStyle name="_4.06E Pass Throughs_Rebuttal Power Costs_Final Order Electric EXHIBIT A-1 2" xfId="497"/>
    <cellStyle name="_4.06E Pass Throughs_Rebuttal Power Costs_Final Order Electric EXHIBIT A-1 2 2" xfId="498"/>
    <cellStyle name="_4.06E Pass Throughs_Rebuttal Power Costs_Final Order Electric EXHIBIT A-1 3" xfId="499"/>
    <cellStyle name="_4.06E Pass Throughs_RECS vs PTC's w Interest 6-28-10" xfId="500"/>
    <cellStyle name="_4.06E Pass Throughs_ROR &amp; CONV FACTOR" xfId="501"/>
    <cellStyle name="_4.06E Pass Throughs_ROR &amp; CONV FACTOR 2" xfId="502"/>
    <cellStyle name="_4.06E Pass Throughs_ROR &amp; CONV FACTOR 2 2" xfId="503"/>
    <cellStyle name="_4.06E Pass Throughs_ROR &amp; CONV FACTOR 3" xfId="504"/>
    <cellStyle name="_4.06E Pass Throughs_ROR 5.02" xfId="505"/>
    <cellStyle name="_4.06E Pass Throughs_ROR 5.02 2" xfId="506"/>
    <cellStyle name="_4.06E Pass Throughs_ROR 5.02 2 2" xfId="507"/>
    <cellStyle name="_4.06E Pass Throughs_ROR 5.02 3" xfId="508"/>
    <cellStyle name="_4.06E Pass Throughs_Wind Integration 10GRC" xfId="509"/>
    <cellStyle name="_4.06E Pass Throughs_Wind Integration 10GRC 2" xfId="510"/>
    <cellStyle name="_4.13E Montana Energy Tax" xfId="511"/>
    <cellStyle name="_4.13E Montana Energy Tax 2" xfId="512"/>
    <cellStyle name="_4.13E Montana Energy Tax 2 2" xfId="513"/>
    <cellStyle name="_4.13E Montana Energy Tax 2 2 2" xfId="514"/>
    <cellStyle name="_4.13E Montana Energy Tax 2 3" xfId="515"/>
    <cellStyle name="_4.13E Montana Energy Tax 3" xfId="516"/>
    <cellStyle name="_4.13E Montana Energy Tax 3 2" xfId="517"/>
    <cellStyle name="_4.13E Montana Energy Tax 3 2 2" xfId="518"/>
    <cellStyle name="_4.13E Montana Energy Tax 3 3" xfId="519"/>
    <cellStyle name="_4.13E Montana Energy Tax 3 3 2" xfId="520"/>
    <cellStyle name="_4.13E Montana Energy Tax 3 4" xfId="521"/>
    <cellStyle name="_4.13E Montana Energy Tax 3 4 2" xfId="522"/>
    <cellStyle name="_4.13E Montana Energy Tax 4" xfId="523"/>
    <cellStyle name="_4.13E Montana Energy Tax 4 2" xfId="524"/>
    <cellStyle name="_4.13E Montana Energy Tax 5" xfId="525"/>
    <cellStyle name="_4.13E Montana Energy Tax 6" xfId="526"/>
    <cellStyle name="_4.13E Montana Energy Tax 7" xfId="527"/>
    <cellStyle name="_4.13E Montana Energy Tax_04 07E Wild Horse Wind Expansion (C) (2)" xfId="528"/>
    <cellStyle name="_4.13E Montana Energy Tax_04 07E Wild Horse Wind Expansion (C) (2) 2" xfId="529"/>
    <cellStyle name="_4.13E Montana Energy Tax_04 07E Wild Horse Wind Expansion (C) (2) 2 2" xfId="530"/>
    <cellStyle name="_4.13E Montana Energy Tax_04 07E Wild Horse Wind Expansion (C) (2) 3" xfId="531"/>
    <cellStyle name="_4.13E Montana Energy Tax_04 07E Wild Horse Wind Expansion (C) (2)_Adj Bench DR 3 for Initial Briefs (Electric)" xfId="532"/>
    <cellStyle name="_4.13E Montana Energy Tax_04 07E Wild Horse Wind Expansion (C) (2)_Adj Bench DR 3 for Initial Briefs (Electric) 2" xfId="533"/>
    <cellStyle name="_4.13E Montana Energy Tax_04 07E Wild Horse Wind Expansion (C) (2)_Adj Bench DR 3 for Initial Briefs (Electric) 2 2" xfId="534"/>
    <cellStyle name="_4.13E Montana Energy Tax_04 07E Wild Horse Wind Expansion (C) (2)_Adj Bench DR 3 for Initial Briefs (Electric) 3" xfId="535"/>
    <cellStyle name="_4.13E Montana Energy Tax_04 07E Wild Horse Wind Expansion (C) (2)_Book1" xfId="536"/>
    <cellStyle name="_4.13E Montana Energy Tax_04 07E Wild Horse Wind Expansion (C) (2)_Electric Rev Req Model (2009 GRC) " xfId="537"/>
    <cellStyle name="_4.13E Montana Energy Tax_04 07E Wild Horse Wind Expansion (C) (2)_Electric Rev Req Model (2009 GRC)  2" xfId="538"/>
    <cellStyle name="_4.13E Montana Energy Tax_04 07E Wild Horse Wind Expansion (C) (2)_Electric Rev Req Model (2009 GRC)  2 2" xfId="539"/>
    <cellStyle name="_4.13E Montana Energy Tax_04 07E Wild Horse Wind Expansion (C) (2)_Electric Rev Req Model (2009 GRC)  3" xfId="540"/>
    <cellStyle name="_4.13E Montana Energy Tax_04 07E Wild Horse Wind Expansion (C) (2)_Electric Rev Req Model (2009 GRC) Rebuttal" xfId="541"/>
    <cellStyle name="_4.13E Montana Energy Tax_04 07E Wild Horse Wind Expansion (C) (2)_Electric Rev Req Model (2009 GRC) Rebuttal 2" xfId="542"/>
    <cellStyle name="_4.13E Montana Energy Tax_04 07E Wild Horse Wind Expansion (C) (2)_Electric Rev Req Model (2009 GRC) Rebuttal 2 2" xfId="543"/>
    <cellStyle name="_4.13E Montana Energy Tax_04 07E Wild Horse Wind Expansion (C) (2)_Electric Rev Req Model (2009 GRC) Rebuttal 3" xfId="544"/>
    <cellStyle name="_4.13E Montana Energy Tax_04 07E Wild Horse Wind Expansion (C) (2)_Electric Rev Req Model (2009 GRC) Rebuttal REmoval of New  WH Solar AdjustMI" xfId="545"/>
    <cellStyle name="_4.13E Montana Energy Tax_04 07E Wild Horse Wind Expansion (C) (2)_Electric Rev Req Model (2009 GRC) Rebuttal REmoval of New  WH Solar AdjustMI 2" xfId="546"/>
    <cellStyle name="_4.13E Montana Energy Tax_04 07E Wild Horse Wind Expansion (C) (2)_Electric Rev Req Model (2009 GRC) Rebuttal REmoval of New  WH Solar AdjustMI 2 2" xfId="547"/>
    <cellStyle name="_4.13E Montana Energy Tax_04 07E Wild Horse Wind Expansion (C) (2)_Electric Rev Req Model (2009 GRC) Rebuttal REmoval of New  WH Solar AdjustMI 3" xfId="548"/>
    <cellStyle name="_4.13E Montana Energy Tax_04 07E Wild Horse Wind Expansion (C) (2)_Electric Rev Req Model (2009 GRC) Revised 01-18-2010" xfId="549"/>
    <cellStyle name="_4.13E Montana Energy Tax_04 07E Wild Horse Wind Expansion (C) (2)_Electric Rev Req Model (2009 GRC) Revised 01-18-2010 2" xfId="550"/>
    <cellStyle name="_4.13E Montana Energy Tax_04 07E Wild Horse Wind Expansion (C) (2)_Electric Rev Req Model (2009 GRC) Revised 01-18-2010 2 2" xfId="551"/>
    <cellStyle name="_4.13E Montana Energy Tax_04 07E Wild Horse Wind Expansion (C) (2)_Electric Rev Req Model (2009 GRC) Revised 01-18-2010 3" xfId="552"/>
    <cellStyle name="_4.13E Montana Energy Tax_04 07E Wild Horse Wind Expansion (C) (2)_Electric Rev Req Model (2010 GRC)" xfId="553"/>
    <cellStyle name="_4.13E Montana Energy Tax_04 07E Wild Horse Wind Expansion (C) (2)_Electric Rev Req Model (2010 GRC) SF" xfId="554"/>
    <cellStyle name="_4.13E Montana Energy Tax_04 07E Wild Horse Wind Expansion (C) (2)_Final Order Electric EXHIBIT A-1" xfId="555"/>
    <cellStyle name="_4.13E Montana Energy Tax_04 07E Wild Horse Wind Expansion (C) (2)_Final Order Electric EXHIBIT A-1 2" xfId="556"/>
    <cellStyle name="_4.13E Montana Energy Tax_04 07E Wild Horse Wind Expansion (C) (2)_Final Order Electric EXHIBIT A-1 2 2" xfId="557"/>
    <cellStyle name="_4.13E Montana Energy Tax_04 07E Wild Horse Wind Expansion (C) (2)_Final Order Electric EXHIBIT A-1 3" xfId="558"/>
    <cellStyle name="_4.13E Montana Energy Tax_04 07E Wild Horse Wind Expansion (C) (2)_TENASKA REGULATORY ASSET" xfId="559"/>
    <cellStyle name="_4.13E Montana Energy Tax_04 07E Wild Horse Wind Expansion (C) (2)_TENASKA REGULATORY ASSET 2" xfId="560"/>
    <cellStyle name="_4.13E Montana Energy Tax_04 07E Wild Horse Wind Expansion (C) (2)_TENASKA REGULATORY ASSET 2 2" xfId="561"/>
    <cellStyle name="_4.13E Montana Energy Tax_04 07E Wild Horse Wind Expansion (C) (2)_TENASKA REGULATORY ASSET 3" xfId="562"/>
    <cellStyle name="_4.13E Montana Energy Tax_16.37E Wild Horse Expansion DeferralRevwrkingfile SF" xfId="563"/>
    <cellStyle name="_4.13E Montana Energy Tax_16.37E Wild Horse Expansion DeferralRevwrkingfile SF 2" xfId="564"/>
    <cellStyle name="_4.13E Montana Energy Tax_16.37E Wild Horse Expansion DeferralRevwrkingfile SF 2 2" xfId="565"/>
    <cellStyle name="_4.13E Montana Energy Tax_16.37E Wild Horse Expansion DeferralRevwrkingfile SF 3" xfId="566"/>
    <cellStyle name="_4.13E Montana Energy Tax_2009 Compliance Filing PCA Exhibits for GRC" xfId="567"/>
    <cellStyle name="_4.13E Montana Energy Tax_2009 GRC Compl Filing - Exhibit D" xfId="568"/>
    <cellStyle name="_4.13E Montana Energy Tax_2009 GRC Compl Filing - Exhibit D 2" xfId="569"/>
    <cellStyle name="_4.13E Montana Energy Tax_2010 PTC's July1_Dec31 2010 " xfId="570"/>
    <cellStyle name="_4.13E Montana Energy Tax_2010 PTC's Sept10_Aug11 (Version 4)" xfId="571"/>
    <cellStyle name="_4.13E Montana Energy Tax_3.01 Income Statement" xfId="572"/>
    <cellStyle name="_4.13E Montana Energy Tax_4 31 Regulatory Assets and Liabilities  7 06- Exhibit D" xfId="573"/>
    <cellStyle name="_4.13E Montana Energy Tax_4 31 Regulatory Assets and Liabilities  7 06- Exhibit D 2" xfId="574"/>
    <cellStyle name="_4.13E Montana Energy Tax_4 31 Regulatory Assets and Liabilities  7 06- Exhibit D 2 2" xfId="575"/>
    <cellStyle name="_4.13E Montana Energy Tax_4 31 Regulatory Assets and Liabilities  7 06- Exhibit D 3" xfId="576"/>
    <cellStyle name="_4.13E Montana Energy Tax_4 31 Regulatory Assets and Liabilities  7 06- Exhibit D_NIM Summary" xfId="577"/>
    <cellStyle name="_4.13E Montana Energy Tax_4 31 Regulatory Assets and Liabilities  7 06- Exhibit D_NIM Summary 2" xfId="578"/>
    <cellStyle name="_4.13E Montana Energy Tax_4 32 Regulatory Assets and Liabilities  7 06- Exhibit D" xfId="579"/>
    <cellStyle name="_4.13E Montana Energy Tax_4 32 Regulatory Assets and Liabilities  7 06- Exhibit D 2" xfId="580"/>
    <cellStyle name="_4.13E Montana Energy Tax_4 32 Regulatory Assets and Liabilities  7 06- Exhibit D 2 2" xfId="581"/>
    <cellStyle name="_4.13E Montana Energy Tax_4 32 Regulatory Assets and Liabilities  7 06- Exhibit D 3" xfId="582"/>
    <cellStyle name="_4.13E Montana Energy Tax_4 32 Regulatory Assets and Liabilities  7 06- Exhibit D_NIM Summary" xfId="583"/>
    <cellStyle name="_4.13E Montana Energy Tax_4 32 Regulatory Assets and Liabilities  7 06- Exhibit D_NIM Summary 2" xfId="584"/>
    <cellStyle name="_4.13E Montana Energy Tax_Att B to RECs proceeds proposal" xfId="585"/>
    <cellStyle name="_4.13E Montana Energy Tax_AURORA Total New" xfId="586"/>
    <cellStyle name="_4.13E Montana Energy Tax_AURORA Total New 2" xfId="587"/>
    <cellStyle name="_4.13E Montana Energy Tax_Backup for Attachment B 2010-09-09" xfId="588"/>
    <cellStyle name="_4.13E Montana Energy Tax_Bench Request - Attachment B" xfId="589"/>
    <cellStyle name="_4.13E Montana Energy Tax_Book2" xfId="590"/>
    <cellStyle name="_4.13E Montana Energy Tax_Book2 2" xfId="591"/>
    <cellStyle name="_4.13E Montana Energy Tax_Book2 2 2" xfId="592"/>
    <cellStyle name="_4.13E Montana Energy Tax_Book2 3" xfId="593"/>
    <cellStyle name="_4.13E Montana Energy Tax_Book2_Adj Bench DR 3 for Initial Briefs (Electric)" xfId="594"/>
    <cellStyle name="_4.13E Montana Energy Tax_Book2_Adj Bench DR 3 for Initial Briefs (Electric) 2" xfId="595"/>
    <cellStyle name="_4.13E Montana Energy Tax_Book2_Adj Bench DR 3 for Initial Briefs (Electric) 2 2" xfId="596"/>
    <cellStyle name="_4.13E Montana Energy Tax_Book2_Adj Bench DR 3 for Initial Briefs (Electric) 3" xfId="597"/>
    <cellStyle name="_4.13E Montana Energy Tax_Book2_Electric Rev Req Model (2009 GRC) Rebuttal" xfId="598"/>
    <cellStyle name="_4.13E Montana Energy Tax_Book2_Electric Rev Req Model (2009 GRC) Rebuttal 2" xfId="599"/>
    <cellStyle name="_4.13E Montana Energy Tax_Book2_Electric Rev Req Model (2009 GRC) Rebuttal 2 2" xfId="600"/>
    <cellStyle name="_4.13E Montana Energy Tax_Book2_Electric Rev Req Model (2009 GRC) Rebuttal 3" xfId="601"/>
    <cellStyle name="_4.13E Montana Energy Tax_Book2_Electric Rev Req Model (2009 GRC) Rebuttal REmoval of New  WH Solar AdjustMI" xfId="602"/>
    <cellStyle name="_4.13E Montana Energy Tax_Book2_Electric Rev Req Model (2009 GRC) Rebuttal REmoval of New  WH Solar AdjustMI 2" xfId="603"/>
    <cellStyle name="_4.13E Montana Energy Tax_Book2_Electric Rev Req Model (2009 GRC) Rebuttal REmoval of New  WH Solar AdjustMI 2 2" xfId="604"/>
    <cellStyle name="_4.13E Montana Energy Tax_Book2_Electric Rev Req Model (2009 GRC) Rebuttal REmoval of New  WH Solar AdjustMI 3" xfId="605"/>
    <cellStyle name="_4.13E Montana Energy Tax_Book2_Electric Rev Req Model (2009 GRC) Revised 01-18-2010" xfId="606"/>
    <cellStyle name="_4.13E Montana Energy Tax_Book2_Electric Rev Req Model (2009 GRC) Revised 01-18-2010 2" xfId="607"/>
    <cellStyle name="_4.13E Montana Energy Tax_Book2_Electric Rev Req Model (2009 GRC) Revised 01-18-2010 2 2" xfId="608"/>
    <cellStyle name="_4.13E Montana Energy Tax_Book2_Electric Rev Req Model (2009 GRC) Revised 01-18-2010 3" xfId="609"/>
    <cellStyle name="_4.13E Montana Energy Tax_Book2_Final Order Electric EXHIBIT A-1" xfId="610"/>
    <cellStyle name="_4.13E Montana Energy Tax_Book2_Final Order Electric EXHIBIT A-1 2" xfId="611"/>
    <cellStyle name="_4.13E Montana Energy Tax_Book2_Final Order Electric EXHIBIT A-1 2 2" xfId="612"/>
    <cellStyle name="_4.13E Montana Energy Tax_Book2_Final Order Electric EXHIBIT A-1 3" xfId="613"/>
    <cellStyle name="_4.13E Montana Energy Tax_Book4" xfId="614"/>
    <cellStyle name="_4.13E Montana Energy Tax_Book4 2" xfId="615"/>
    <cellStyle name="_4.13E Montana Energy Tax_Book4 2 2" xfId="616"/>
    <cellStyle name="_4.13E Montana Energy Tax_Book4 3" xfId="617"/>
    <cellStyle name="_4.13E Montana Energy Tax_Book9" xfId="618"/>
    <cellStyle name="_4.13E Montana Energy Tax_Book9 2" xfId="619"/>
    <cellStyle name="_4.13E Montana Energy Tax_Book9 2 2" xfId="620"/>
    <cellStyle name="_4.13E Montana Energy Tax_Book9 3" xfId="621"/>
    <cellStyle name="_4.13E Montana Energy Tax_Chelan PUD Power Costs (8-10)" xfId="622"/>
    <cellStyle name="_4.13E Montana Energy Tax_DWH-08 (Rate Spread &amp; Design Workpapers)" xfId="623"/>
    <cellStyle name="_4.13E Montana Energy Tax_Final 2008 PTC Rate Design Workpapers 10.27.08" xfId="624"/>
    <cellStyle name="_4.13E Montana Energy Tax_INPUTS" xfId="625"/>
    <cellStyle name="_4.13E Montana Energy Tax_INPUTS 2" xfId="626"/>
    <cellStyle name="_4.13E Montana Energy Tax_INPUTS 2 2" xfId="627"/>
    <cellStyle name="_4.13E Montana Energy Tax_INPUTS 3" xfId="628"/>
    <cellStyle name="_4.13E Montana Energy Tax_NIM Summary" xfId="629"/>
    <cellStyle name="_4.13E Montana Energy Tax_NIM Summary 09GRC" xfId="630"/>
    <cellStyle name="_4.13E Montana Energy Tax_NIM Summary 09GRC 2" xfId="631"/>
    <cellStyle name="_4.13E Montana Energy Tax_NIM Summary 2" xfId="632"/>
    <cellStyle name="_4.13E Montana Energy Tax_NIM Summary 3" xfId="633"/>
    <cellStyle name="_4.13E Montana Energy Tax_NIM Summary 4" xfId="634"/>
    <cellStyle name="_4.13E Montana Energy Tax_NIM Summary 5" xfId="635"/>
    <cellStyle name="_4.13E Montana Energy Tax_NIM Summary 6" xfId="636"/>
    <cellStyle name="_4.13E Montana Energy Tax_NIM Summary 7" xfId="637"/>
    <cellStyle name="_4.13E Montana Energy Tax_NIM Summary 8" xfId="638"/>
    <cellStyle name="_4.13E Montana Energy Tax_NIM Summary 9" xfId="639"/>
    <cellStyle name="_4.13E Montana Energy Tax_PCA 10 -  Exhibit D from A Kellogg Jan 2011" xfId="640"/>
    <cellStyle name="_4.13E Montana Energy Tax_PCA 10 -  Exhibit D from A Kellogg July 2011" xfId="641"/>
    <cellStyle name="_4.13E Montana Energy Tax_PCA 10 -  Exhibit D from S Free Rcv'd 12-11" xfId="642"/>
    <cellStyle name="_4.13E Montana Energy Tax_PCA 9 -  Exhibit D April 2010" xfId="643"/>
    <cellStyle name="_4.13E Montana Energy Tax_PCA 9 -  Exhibit D April 2010 (3)" xfId="644"/>
    <cellStyle name="_4.13E Montana Energy Tax_PCA 9 -  Exhibit D April 2010 (3) 2" xfId="645"/>
    <cellStyle name="_4.13E Montana Energy Tax_PCA 9 -  Exhibit D Nov 2010" xfId="646"/>
    <cellStyle name="_4.13E Montana Energy Tax_PCA 9 - Exhibit D at August 2010" xfId="647"/>
    <cellStyle name="_4.13E Montana Energy Tax_PCA 9 - Exhibit D June 2010 GRC" xfId="648"/>
    <cellStyle name="_4.13E Montana Energy Tax_Power Costs - Comparison bx Rbtl-Staff-Jt-PC" xfId="649"/>
    <cellStyle name="_4.13E Montana Energy Tax_Power Costs - Comparison bx Rbtl-Staff-Jt-PC 2" xfId="650"/>
    <cellStyle name="_4.13E Montana Energy Tax_Power Costs - Comparison bx Rbtl-Staff-Jt-PC 2 2" xfId="651"/>
    <cellStyle name="_4.13E Montana Energy Tax_Power Costs - Comparison bx Rbtl-Staff-Jt-PC 3" xfId="652"/>
    <cellStyle name="_4.13E Montana Energy Tax_Power Costs - Comparison bx Rbtl-Staff-Jt-PC_Adj Bench DR 3 for Initial Briefs (Electric)" xfId="653"/>
    <cellStyle name="_4.13E Montana Energy Tax_Power Costs - Comparison bx Rbtl-Staff-Jt-PC_Adj Bench DR 3 for Initial Briefs (Electric) 2" xfId="654"/>
    <cellStyle name="_4.13E Montana Energy Tax_Power Costs - Comparison bx Rbtl-Staff-Jt-PC_Adj Bench DR 3 for Initial Briefs (Electric) 2 2" xfId="655"/>
    <cellStyle name="_4.13E Montana Energy Tax_Power Costs - Comparison bx Rbtl-Staff-Jt-PC_Adj Bench DR 3 for Initial Briefs (Electric) 3" xfId="656"/>
    <cellStyle name="_4.13E Montana Energy Tax_Power Costs - Comparison bx Rbtl-Staff-Jt-PC_Electric Rev Req Model (2009 GRC) Rebuttal" xfId="657"/>
    <cellStyle name="_4.13E Montana Energy Tax_Power Costs - Comparison bx Rbtl-Staff-Jt-PC_Electric Rev Req Model (2009 GRC) Rebuttal 2" xfId="658"/>
    <cellStyle name="_4.13E Montana Energy Tax_Power Costs - Comparison bx Rbtl-Staff-Jt-PC_Electric Rev Req Model (2009 GRC) Rebuttal 2 2" xfId="659"/>
    <cellStyle name="_4.13E Montana Energy Tax_Power Costs - Comparison bx Rbtl-Staff-Jt-PC_Electric Rev Req Model (2009 GRC) Rebuttal 3" xfId="660"/>
    <cellStyle name="_4.13E Montana Energy Tax_Power Costs - Comparison bx Rbtl-Staff-Jt-PC_Electric Rev Req Model (2009 GRC) Rebuttal REmoval of New  WH Solar AdjustMI" xfId="661"/>
    <cellStyle name="_4.13E Montana Energy Tax_Power Costs - Comparison bx Rbtl-Staff-Jt-PC_Electric Rev Req Model (2009 GRC) Rebuttal REmoval of New  WH Solar AdjustMI 2" xfId="662"/>
    <cellStyle name="_4.13E Montana Energy Tax_Power Costs - Comparison bx Rbtl-Staff-Jt-PC_Electric Rev Req Model (2009 GRC) Rebuttal REmoval of New  WH Solar AdjustMI 2 2" xfId="663"/>
    <cellStyle name="_4.13E Montana Energy Tax_Power Costs - Comparison bx Rbtl-Staff-Jt-PC_Electric Rev Req Model (2009 GRC) Rebuttal REmoval of New  WH Solar AdjustMI 3" xfId="664"/>
    <cellStyle name="_4.13E Montana Energy Tax_Power Costs - Comparison bx Rbtl-Staff-Jt-PC_Electric Rev Req Model (2009 GRC) Revised 01-18-2010" xfId="665"/>
    <cellStyle name="_4.13E Montana Energy Tax_Power Costs - Comparison bx Rbtl-Staff-Jt-PC_Electric Rev Req Model (2009 GRC) Revised 01-18-2010 2" xfId="666"/>
    <cellStyle name="_4.13E Montana Energy Tax_Power Costs - Comparison bx Rbtl-Staff-Jt-PC_Electric Rev Req Model (2009 GRC) Revised 01-18-2010 2 2" xfId="667"/>
    <cellStyle name="_4.13E Montana Energy Tax_Power Costs - Comparison bx Rbtl-Staff-Jt-PC_Electric Rev Req Model (2009 GRC) Revised 01-18-2010 3" xfId="668"/>
    <cellStyle name="_4.13E Montana Energy Tax_Power Costs - Comparison bx Rbtl-Staff-Jt-PC_Final Order Electric EXHIBIT A-1" xfId="669"/>
    <cellStyle name="_4.13E Montana Energy Tax_Power Costs - Comparison bx Rbtl-Staff-Jt-PC_Final Order Electric EXHIBIT A-1 2" xfId="670"/>
    <cellStyle name="_4.13E Montana Energy Tax_Power Costs - Comparison bx Rbtl-Staff-Jt-PC_Final Order Electric EXHIBIT A-1 2 2" xfId="671"/>
    <cellStyle name="_4.13E Montana Energy Tax_Power Costs - Comparison bx Rbtl-Staff-Jt-PC_Final Order Electric EXHIBIT A-1 3" xfId="672"/>
    <cellStyle name="_4.13E Montana Energy Tax_Production Adj 4.37" xfId="673"/>
    <cellStyle name="_4.13E Montana Energy Tax_Production Adj 4.37 2" xfId="674"/>
    <cellStyle name="_4.13E Montana Energy Tax_Production Adj 4.37 2 2" xfId="675"/>
    <cellStyle name="_4.13E Montana Energy Tax_Production Adj 4.37 3" xfId="676"/>
    <cellStyle name="_4.13E Montana Energy Tax_Purchased Power Adj 4.03" xfId="677"/>
    <cellStyle name="_4.13E Montana Energy Tax_Purchased Power Adj 4.03 2" xfId="678"/>
    <cellStyle name="_4.13E Montana Energy Tax_Purchased Power Adj 4.03 2 2" xfId="679"/>
    <cellStyle name="_4.13E Montana Energy Tax_Purchased Power Adj 4.03 3" xfId="680"/>
    <cellStyle name="_4.13E Montana Energy Tax_Rebuttal Power Costs" xfId="681"/>
    <cellStyle name="_4.13E Montana Energy Tax_Rebuttal Power Costs 2" xfId="682"/>
    <cellStyle name="_4.13E Montana Energy Tax_Rebuttal Power Costs 2 2" xfId="683"/>
    <cellStyle name="_4.13E Montana Energy Tax_Rebuttal Power Costs 3" xfId="684"/>
    <cellStyle name="_4.13E Montana Energy Tax_Rebuttal Power Costs_Adj Bench DR 3 for Initial Briefs (Electric)" xfId="685"/>
    <cellStyle name="_4.13E Montana Energy Tax_Rebuttal Power Costs_Adj Bench DR 3 for Initial Briefs (Electric) 2" xfId="686"/>
    <cellStyle name="_4.13E Montana Energy Tax_Rebuttal Power Costs_Adj Bench DR 3 for Initial Briefs (Electric) 2 2" xfId="687"/>
    <cellStyle name="_4.13E Montana Energy Tax_Rebuttal Power Costs_Adj Bench DR 3 for Initial Briefs (Electric) 3" xfId="688"/>
    <cellStyle name="_4.13E Montana Energy Tax_Rebuttal Power Costs_Electric Rev Req Model (2009 GRC) Rebuttal" xfId="689"/>
    <cellStyle name="_4.13E Montana Energy Tax_Rebuttal Power Costs_Electric Rev Req Model (2009 GRC) Rebuttal 2" xfId="690"/>
    <cellStyle name="_4.13E Montana Energy Tax_Rebuttal Power Costs_Electric Rev Req Model (2009 GRC) Rebuttal 2 2" xfId="691"/>
    <cellStyle name="_4.13E Montana Energy Tax_Rebuttal Power Costs_Electric Rev Req Model (2009 GRC) Rebuttal 3" xfId="692"/>
    <cellStyle name="_4.13E Montana Energy Tax_Rebuttal Power Costs_Electric Rev Req Model (2009 GRC) Rebuttal REmoval of New  WH Solar AdjustMI" xfId="693"/>
    <cellStyle name="_4.13E Montana Energy Tax_Rebuttal Power Costs_Electric Rev Req Model (2009 GRC) Rebuttal REmoval of New  WH Solar AdjustMI 2" xfId="694"/>
    <cellStyle name="_4.13E Montana Energy Tax_Rebuttal Power Costs_Electric Rev Req Model (2009 GRC) Rebuttal REmoval of New  WH Solar AdjustMI 2 2" xfId="695"/>
    <cellStyle name="_4.13E Montana Energy Tax_Rebuttal Power Costs_Electric Rev Req Model (2009 GRC) Rebuttal REmoval of New  WH Solar AdjustMI 3" xfId="696"/>
    <cellStyle name="_4.13E Montana Energy Tax_Rebuttal Power Costs_Electric Rev Req Model (2009 GRC) Revised 01-18-2010" xfId="697"/>
    <cellStyle name="_4.13E Montana Energy Tax_Rebuttal Power Costs_Electric Rev Req Model (2009 GRC) Revised 01-18-2010 2" xfId="698"/>
    <cellStyle name="_4.13E Montana Energy Tax_Rebuttal Power Costs_Electric Rev Req Model (2009 GRC) Revised 01-18-2010 2 2" xfId="699"/>
    <cellStyle name="_4.13E Montana Energy Tax_Rebuttal Power Costs_Electric Rev Req Model (2009 GRC) Revised 01-18-2010 3" xfId="700"/>
    <cellStyle name="_4.13E Montana Energy Tax_Rebuttal Power Costs_Final Order Electric EXHIBIT A-1" xfId="701"/>
    <cellStyle name="_4.13E Montana Energy Tax_Rebuttal Power Costs_Final Order Electric EXHIBIT A-1 2" xfId="702"/>
    <cellStyle name="_4.13E Montana Energy Tax_Rebuttal Power Costs_Final Order Electric EXHIBIT A-1 2 2" xfId="703"/>
    <cellStyle name="_4.13E Montana Energy Tax_Rebuttal Power Costs_Final Order Electric EXHIBIT A-1 3" xfId="704"/>
    <cellStyle name="_4.13E Montana Energy Tax_RECS vs PTC's w Interest 6-28-10" xfId="705"/>
    <cellStyle name="_4.13E Montana Energy Tax_ROR &amp; CONV FACTOR" xfId="706"/>
    <cellStyle name="_4.13E Montana Energy Tax_ROR &amp; CONV FACTOR 2" xfId="707"/>
    <cellStyle name="_4.13E Montana Energy Tax_ROR &amp; CONV FACTOR 2 2" xfId="708"/>
    <cellStyle name="_4.13E Montana Energy Tax_ROR &amp; CONV FACTOR 3" xfId="709"/>
    <cellStyle name="_4.13E Montana Energy Tax_ROR 5.02" xfId="710"/>
    <cellStyle name="_4.13E Montana Energy Tax_ROR 5.02 2" xfId="711"/>
    <cellStyle name="_4.13E Montana Energy Tax_ROR 5.02 2 2" xfId="712"/>
    <cellStyle name="_4.13E Montana Energy Tax_ROR 5.02 3" xfId="713"/>
    <cellStyle name="_4.13E Montana Energy Tax_Wind Integration 10GRC" xfId="714"/>
    <cellStyle name="_4.13E Montana Energy Tax_Wind Integration 10GRC 2" xfId="715"/>
    <cellStyle name="_4.17E Montana Energy Tax Working File" xfId="716"/>
    <cellStyle name="_5 year summary (9-25-09)" xfId="717"/>
    <cellStyle name="_5.03G-Conversion Factor Working FileMI" xfId="718"/>
    <cellStyle name="_x0013__Adj Bench DR 3 for Initial Briefs (Electric)" xfId="719"/>
    <cellStyle name="_x0013__Adj Bench DR 3 for Initial Briefs (Electric) 2" xfId="720"/>
    <cellStyle name="_x0013__Adj Bench DR 3 for Initial Briefs (Electric) 2 2" xfId="721"/>
    <cellStyle name="_x0013__Adj Bench DR 3 for Initial Briefs (Electric) 3" xfId="722"/>
    <cellStyle name="_Asset Debt Financial Summary" xfId="723"/>
    <cellStyle name="_Asset Debt Financial Summary 2" xfId="724"/>
    <cellStyle name="_AURORA WIP" xfId="725"/>
    <cellStyle name="_AURORA WIP 2" xfId="726"/>
    <cellStyle name="_AURORA WIP 2 2" xfId="727"/>
    <cellStyle name="_AURORA WIP 3" xfId="728"/>
    <cellStyle name="_AURORA WIP_Chelan PUD Power Costs (8-10)" xfId="729"/>
    <cellStyle name="_AURORA WIP_DEM-WP(C) Costs Not In AURORA 2010GRC As Filed" xfId="730"/>
    <cellStyle name="_AURORA WIP_DEM-WP(C) Costs Not In AURORA 2010GRC As Filed 2" xfId="731"/>
    <cellStyle name="_AURORA WIP_NIM Summary" xfId="732"/>
    <cellStyle name="_AURORA WIP_NIM Summary 09GRC" xfId="733"/>
    <cellStyle name="_AURORA WIP_NIM Summary 09GRC 2" xfId="734"/>
    <cellStyle name="_AURORA WIP_NIM Summary 2" xfId="735"/>
    <cellStyle name="_AURORA WIP_NIM Summary 3" xfId="736"/>
    <cellStyle name="_AURORA WIP_NIM Summary 4" xfId="737"/>
    <cellStyle name="_AURORA WIP_NIM Summary 5" xfId="738"/>
    <cellStyle name="_AURORA WIP_NIM Summary 6" xfId="739"/>
    <cellStyle name="_AURORA WIP_NIM Summary 7" xfId="740"/>
    <cellStyle name="_AURORA WIP_NIM Summary 8" xfId="741"/>
    <cellStyle name="_AURORA WIP_NIM Summary 9" xfId="742"/>
    <cellStyle name="_AURORA WIP_PCA 9 -  Exhibit D April 2010 (3)" xfId="743"/>
    <cellStyle name="_AURORA WIP_PCA 9 -  Exhibit D April 2010 (3) 2" xfId="744"/>
    <cellStyle name="_AURORA WIP_Reconciliation" xfId="745"/>
    <cellStyle name="_AURORA WIP_Reconciliation 2" xfId="746"/>
    <cellStyle name="_AURORA WIP_Wind Integration 10GRC" xfId="747"/>
    <cellStyle name="_AURORA WIP_Wind Integration 10GRC 2" xfId="748"/>
    <cellStyle name="_Book1" xfId="749"/>
    <cellStyle name="_x0013__Book1" xfId="750"/>
    <cellStyle name="_Book1 (2)" xfId="751"/>
    <cellStyle name="_Book1 (2) 2" xfId="752"/>
    <cellStyle name="_Book1 (2) 2 2" xfId="753"/>
    <cellStyle name="_Book1 (2) 2 2 2" xfId="754"/>
    <cellStyle name="_Book1 (2) 2 3" xfId="755"/>
    <cellStyle name="_Book1 (2) 3" xfId="756"/>
    <cellStyle name="_Book1 (2) 3 2" xfId="757"/>
    <cellStyle name="_Book1 (2) 3 2 2" xfId="758"/>
    <cellStyle name="_Book1 (2) 3 3" xfId="759"/>
    <cellStyle name="_Book1 (2) 3 3 2" xfId="760"/>
    <cellStyle name="_Book1 (2) 3 4" xfId="761"/>
    <cellStyle name="_Book1 (2) 3 4 2" xfId="762"/>
    <cellStyle name="_Book1 (2) 4" xfId="763"/>
    <cellStyle name="_Book1 (2) 4 2" xfId="764"/>
    <cellStyle name="_Book1 (2) 5" xfId="765"/>
    <cellStyle name="_Book1 (2) 6" xfId="766"/>
    <cellStyle name="_Book1 (2) 7" xfId="767"/>
    <cellStyle name="_Book1 (2)_04 07E Wild Horse Wind Expansion (C) (2)" xfId="768"/>
    <cellStyle name="_Book1 (2)_04 07E Wild Horse Wind Expansion (C) (2) 2" xfId="769"/>
    <cellStyle name="_Book1 (2)_04 07E Wild Horse Wind Expansion (C) (2) 2 2" xfId="770"/>
    <cellStyle name="_Book1 (2)_04 07E Wild Horse Wind Expansion (C) (2) 3" xfId="771"/>
    <cellStyle name="_Book1 (2)_04 07E Wild Horse Wind Expansion (C) (2)_Adj Bench DR 3 for Initial Briefs (Electric)" xfId="772"/>
    <cellStyle name="_Book1 (2)_04 07E Wild Horse Wind Expansion (C) (2)_Adj Bench DR 3 for Initial Briefs (Electric) 2" xfId="773"/>
    <cellStyle name="_Book1 (2)_04 07E Wild Horse Wind Expansion (C) (2)_Adj Bench DR 3 for Initial Briefs (Electric) 2 2" xfId="774"/>
    <cellStyle name="_Book1 (2)_04 07E Wild Horse Wind Expansion (C) (2)_Adj Bench DR 3 for Initial Briefs (Electric) 3" xfId="775"/>
    <cellStyle name="_Book1 (2)_04 07E Wild Horse Wind Expansion (C) (2)_Book1" xfId="776"/>
    <cellStyle name="_Book1 (2)_04 07E Wild Horse Wind Expansion (C) (2)_Electric Rev Req Model (2009 GRC) " xfId="777"/>
    <cellStyle name="_Book1 (2)_04 07E Wild Horse Wind Expansion (C) (2)_Electric Rev Req Model (2009 GRC)  2" xfId="778"/>
    <cellStyle name="_Book1 (2)_04 07E Wild Horse Wind Expansion (C) (2)_Electric Rev Req Model (2009 GRC)  2 2" xfId="779"/>
    <cellStyle name="_Book1 (2)_04 07E Wild Horse Wind Expansion (C) (2)_Electric Rev Req Model (2009 GRC)  3" xfId="780"/>
    <cellStyle name="_Book1 (2)_04 07E Wild Horse Wind Expansion (C) (2)_Electric Rev Req Model (2009 GRC) Rebuttal" xfId="781"/>
    <cellStyle name="_Book1 (2)_04 07E Wild Horse Wind Expansion (C) (2)_Electric Rev Req Model (2009 GRC) Rebuttal 2" xfId="782"/>
    <cellStyle name="_Book1 (2)_04 07E Wild Horse Wind Expansion (C) (2)_Electric Rev Req Model (2009 GRC) Rebuttal 2 2" xfId="783"/>
    <cellStyle name="_Book1 (2)_04 07E Wild Horse Wind Expansion (C) (2)_Electric Rev Req Model (2009 GRC) Rebuttal 3" xfId="784"/>
    <cellStyle name="_Book1 (2)_04 07E Wild Horse Wind Expansion (C) (2)_Electric Rev Req Model (2009 GRC) Rebuttal REmoval of New  WH Solar AdjustMI" xfId="785"/>
    <cellStyle name="_Book1 (2)_04 07E Wild Horse Wind Expansion (C) (2)_Electric Rev Req Model (2009 GRC) Rebuttal REmoval of New  WH Solar AdjustMI 2" xfId="786"/>
    <cellStyle name="_Book1 (2)_04 07E Wild Horse Wind Expansion (C) (2)_Electric Rev Req Model (2009 GRC) Rebuttal REmoval of New  WH Solar AdjustMI 2 2" xfId="787"/>
    <cellStyle name="_Book1 (2)_04 07E Wild Horse Wind Expansion (C) (2)_Electric Rev Req Model (2009 GRC) Rebuttal REmoval of New  WH Solar AdjustMI 3" xfId="788"/>
    <cellStyle name="_Book1 (2)_04 07E Wild Horse Wind Expansion (C) (2)_Electric Rev Req Model (2009 GRC) Revised 01-18-2010" xfId="789"/>
    <cellStyle name="_Book1 (2)_04 07E Wild Horse Wind Expansion (C) (2)_Electric Rev Req Model (2009 GRC) Revised 01-18-2010 2" xfId="790"/>
    <cellStyle name="_Book1 (2)_04 07E Wild Horse Wind Expansion (C) (2)_Electric Rev Req Model (2009 GRC) Revised 01-18-2010 2 2" xfId="791"/>
    <cellStyle name="_Book1 (2)_04 07E Wild Horse Wind Expansion (C) (2)_Electric Rev Req Model (2009 GRC) Revised 01-18-2010 3" xfId="792"/>
    <cellStyle name="_Book1 (2)_04 07E Wild Horse Wind Expansion (C) (2)_Electric Rev Req Model (2010 GRC)" xfId="793"/>
    <cellStyle name="_Book1 (2)_04 07E Wild Horse Wind Expansion (C) (2)_Electric Rev Req Model (2010 GRC) SF" xfId="794"/>
    <cellStyle name="_Book1 (2)_04 07E Wild Horse Wind Expansion (C) (2)_Final Order Electric EXHIBIT A-1" xfId="795"/>
    <cellStyle name="_Book1 (2)_04 07E Wild Horse Wind Expansion (C) (2)_Final Order Electric EXHIBIT A-1 2" xfId="796"/>
    <cellStyle name="_Book1 (2)_04 07E Wild Horse Wind Expansion (C) (2)_Final Order Electric EXHIBIT A-1 2 2" xfId="797"/>
    <cellStyle name="_Book1 (2)_04 07E Wild Horse Wind Expansion (C) (2)_Final Order Electric EXHIBIT A-1 3" xfId="798"/>
    <cellStyle name="_Book1 (2)_04 07E Wild Horse Wind Expansion (C) (2)_TENASKA REGULATORY ASSET" xfId="799"/>
    <cellStyle name="_Book1 (2)_04 07E Wild Horse Wind Expansion (C) (2)_TENASKA REGULATORY ASSET 2" xfId="800"/>
    <cellStyle name="_Book1 (2)_04 07E Wild Horse Wind Expansion (C) (2)_TENASKA REGULATORY ASSET 2 2" xfId="801"/>
    <cellStyle name="_Book1 (2)_04 07E Wild Horse Wind Expansion (C) (2)_TENASKA REGULATORY ASSET 3" xfId="802"/>
    <cellStyle name="_Book1 (2)_16.37E Wild Horse Expansion DeferralRevwrkingfile SF" xfId="803"/>
    <cellStyle name="_Book1 (2)_16.37E Wild Horse Expansion DeferralRevwrkingfile SF 2" xfId="804"/>
    <cellStyle name="_Book1 (2)_16.37E Wild Horse Expansion DeferralRevwrkingfile SF 2 2" xfId="805"/>
    <cellStyle name="_Book1 (2)_16.37E Wild Horse Expansion DeferralRevwrkingfile SF 3" xfId="806"/>
    <cellStyle name="_Book1 (2)_2009 Compliance Filing PCA Exhibits for GRC" xfId="807"/>
    <cellStyle name="_Book1 (2)_2009 GRC Compl Filing - Exhibit D" xfId="808"/>
    <cellStyle name="_Book1 (2)_2009 GRC Compl Filing - Exhibit D 2" xfId="809"/>
    <cellStyle name="_Book1 (2)_2010 PTC's July1_Dec31 2010 " xfId="810"/>
    <cellStyle name="_Book1 (2)_2010 PTC's Sept10_Aug11 (Version 4)" xfId="811"/>
    <cellStyle name="_Book1 (2)_3.01 Income Statement" xfId="812"/>
    <cellStyle name="_Book1 (2)_4 31 Regulatory Assets and Liabilities  7 06- Exhibit D" xfId="813"/>
    <cellStyle name="_Book1 (2)_4 31 Regulatory Assets and Liabilities  7 06- Exhibit D 2" xfId="814"/>
    <cellStyle name="_Book1 (2)_4 31 Regulatory Assets and Liabilities  7 06- Exhibit D 2 2" xfId="815"/>
    <cellStyle name="_Book1 (2)_4 31 Regulatory Assets and Liabilities  7 06- Exhibit D 3" xfId="816"/>
    <cellStyle name="_Book1 (2)_4 31 Regulatory Assets and Liabilities  7 06- Exhibit D_NIM Summary" xfId="817"/>
    <cellStyle name="_Book1 (2)_4 31 Regulatory Assets and Liabilities  7 06- Exhibit D_NIM Summary 2" xfId="818"/>
    <cellStyle name="_Book1 (2)_4 32 Regulatory Assets and Liabilities  7 06- Exhibit D" xfId="819"/>
    <cellStyle name="_Book1 (2)_4 32 Regulatory Assets and Liabilities  7 06- Exhibit D 2" xfId="820"/>
    <cellStyle name="_Book1 (2)_4 32 Regulatory Assets and Liabilities  7 06- Exhibit D 2 2" xfId="821"/>
    <cellStyle name="_Book1 (2)_4 32 Regulatory Assets and Liabilities  7 06- Exhibit D 3" xfId="822"/>
    <cellStyle name="_Book1 (2)_4 32 Regulatory Assets and Liabilities  7 06- Exhibit D_NIM Summary" xfId="823"/>
    <cellStyle name="_Book1 (2)_4 32 Regulatory Assets and Liabilities  7 06- Exhibit D_NIM Summary 2" xfId="824"/>
    <cellStyle name="_Book1 (2)_ACCOUNTS" xfId="825"/>
    <cellStyle name="_Book1 (2)_Att B to RECs proceeds proposal" xfId="826"/>
    <cellStyle name="_Book1 (2)_AURORA Total New" xfId="827"/>
    <cellStyle name="_Book1 (2)_AURORA Total New 2" xfId="828"/>
    <cellStyle name="_Book1 (2)_Backup for Attachment B 2010-09-09" xfId="829"/>
    <cellStyle name="_Book1 (2)_Bench Request - Attachment B" xfId="830"/>
    <cellStyle name="_Book1 (2)_Book2" xfId="831"/>
    <cellStyle name="_Book1 (2)_Book2 2" xfId="832"/>
    <cellStyle name="_Book1 (2)_Book2 2 2" xfId="833"/>
    <cellStyle name="_Book1 (2)_Book2 3" xfId="834"/>
    <cellStyle name="_Book1 (2)_Book2_Adj Bench DR 3 for Initial Briefs (Electric)" xfId="835"/>
    <cellStyle name="_Book1 (2)_Book2_Adj Bench DR 3 for Initial Briefs (Electric) 2" xfId="836"/>
    <cellStyle name="_Book1 (2)_Book2_Adj Bench DR 3 for Initial Briefs (Electric) 2 2" xfId="837"/>
    <cellStyle name="_Book1 (2)_Book2_Adj Bench DR 3 for Initial Briefs (Electric) 3" xfId="838"/>
    <cellStyle name="_Book1 (2)_Book2_Electric Rev Req Model (2009 GRC) Rebuttal" xfId="839"/>
    <cellStyle name="_Book1 (2)_Book2_Electric Rev Req Model (2009 GRC) Rebuttal 2" xfId="840"/>
    <cellStyle name="_Book1 (2)_Book2_Electric Rev Req Model (2009 GRC) Rebuttal 2 2" xfId="841"/>
    <cellStyle name="_Book1 (2)_Book2_Electric Rev Req Model (2009 GRC) Rebuttal 3" xfId="842"/>
    <cellStyle name="_Book1 (2)_Book2_Electric Rev Req Model (2009 GRC) Rebuttal REmoval of New  WH Solar AdjustMI" xfId="843"/>
    <cellStyle name="_Book1 (2)_Book2_Electric Rev Req Model (2009 GRC) Rebuttal REmoval of New  WH Solar AdjustMI 2" xfId="844"/>
    <cellStyle name="_Book1 (2)_Book2_Electric Rev Req Model (2009 GRC) Rebuttal REmoval of New  WH Solar AdjustMI 2 2" xfId="845"/>
    <cellStyle name="_Book1 (2)_Book2_Electric Rev Req Model (2009 GRC) Rebuttal REmoval of New  WH Solar AdjustMI 3" xfId="846"/>
    <cellStyle name="_Book1 (2)_Book2_Electric Rev Req Model (2009 GRC) Revised 01-18-2010" xfId="847"/>
    <cellStyle name="_Book1 (2)_Book2_Electric Rev Req Model (2009 GRC) Revised 01-18-2010 2" xfId="848"/>
    <cellStyle name="_Book1 (2)_Book2_Electric Rev Req Model (2009 GRC) Revised 01-18-2010 2 2" xfId="849"/>
    <cellStyle name="_Book1 (2)_Book2_Electric Rev Req Model (2009 GRC) Revised 01-18-2010 3" xfId="850"/>
    <cellStyle name="_Book1 (2)_Book2_Final Order Electric EXHIBIT A-1" xfId="851"/>
    <cellStyle name="_Book1 (2)_Book2_Final Order Electric EXHIBIT A-1 2" xfId="852"/>
    <cellStyle name="_Book1 (2)_Book2_Final Order Electric EXHIBIT A-1 2 2" xfId="853"/>
    <cellStyle name="_Book1 (2)_Book2_Final Order Electric EXHIBIT A-1 3" xfId="854"/>
    <cellStyle name="_Book1 (2)_Book4" xfId="855"/>
    <cellStyle name="_Book1 (2)_Book4 2" xfId="856"/>
    <cellStyle name="_Book1 (2)_Book4 2 2" xfId="857"/>
    <cellStyle name="_Book1 (2)_Book4 3" xfId="858"/>
    <cellStyle name="_Book1 (2)_Book9" xfId="859"/>
    <cellStyle name="_Book1 (2)_Book9 2" xfId="860"/>
    <cellStyle name="_Book1 (2)_Book9 2 2" xfId="861"/>
    <cellStyle name="_Book1 (2)_Book9 3" xfId="862"/>
    <cellStyle name="_Book1 (2)_Chelan PUD Power Costs (8-10)" xfId="863"/>
    <cellStyle name="_Book1 (2)_DWH-08 (Rate Spread &amp; Design Workpapers)" xfId="864"/>
    <cellStyle name="_Book1 (2)_Final 2008 PTC Rate Design Workpapers 10.27.08" xfId="865"/>
    <cellStyle name="_Book1 (2)_Gas Rev Req Model (2010 GRC)" xfId="866"/>
    <cellStyle name="_Book1 (2)_INPUTS" xfId="867"/>
    <cellStyle name="_Book1 (2)_INPUTS 2" xfId="868"/>
    <cellStyle name="_Book1 (2)_INPUTS 2 2" xfId="869"/>
    <cellStyle name="_Book1 (2)_INPUTS 3" xfId="870"/>
    <cellStyle name="_Book1 (2)_NIM Summary" xfId="871"/>
    <cellStyle name="_Book1 (2)_NIM Summary 09GRC" xfId="872"/>
    <cellStyle name="_Book1 (2)_NIM Summary 09GRC 2" xfId="873"/>
    <cellStyle name="_Book1 (2)_NIM Summary 2" xfId="874"/>
    <cellStyle name="_Book1 (2)_NIM Summary 3" xfId="875"/>
    <cellStyle name="_Book1 (2)_NIM Summary 4" xfId="876"/>
    <cellStyle name="_Book1 (2)_NIM Summary 5" xfId="877"/>
    <cellStyle name="_Book1 (2)_NIM Summary 6" xfId="878"/>
    <cellStyle name="_Book1 (2)_NIM Summary 7" xfId="879"/>
    <cellStyle name="_Book1 (2)_NIM Summary 8" xfId="880"/>
    <cellStyle name="_Book1 (2)_NIM Summary 9" xfId="881"/>
    <cellStyle name="_Book1 (2)_PCA 10 -  Exhibit D from A Kellogg Jan 2011" xfId="882"/>
    <cellStyle name="_Book1 (2)_PCA 10 -  Exhibit D from A Kellogg July 2011" xfId="883"/>
    <cellStyle name="_Book1 (2)_PCA 10 -  Exhibit D from S Free Rcv'd 12-11" xfId="884"/>
    <cellStyle name="_Book1 (2)_PCA 9 -  Exhibit D April 2010" xfId="885"/>
    <cellStyle name="_Book1 (2)_PCA 9 -  Exhibit D April 2010 (3)" xfId="886"/>
    <cellStyle name="_Book1 (2)_PCA 9 -  Exhibit D April 2010 (3) 2" xfId="887"/>
    <cellStyle name="_Book1 (2)_PCA 9 -  Exhibit D Nov 2010" xfId="888"/>
    <cellStyle name="_Book1 (2)_PCA 9 - Exhibit D at August 2010" xfId="889"/>
    <cellStyle name="_Book1 (2)_PCA 9 - Exhibit D June 2010 GRC" xfId="890"/>
    <cellStyle name="_Book1 (2)_Power Costs - Comparison bx Rbtl-Staff-Jt-PC" xfId="891"/>
    <cellStyle name="_Book1 (2)_Power Costs - Comparison bx Rbtl-Staff-Jt-PC 2" xfId="892"/>
    <cellStyle name="_Book1 (2)_Power Costs - Comparison bx Rbtl-Staff-Jt-PC 2 2" xfId="893"/>
    <cellStyle name="_Book1 (2)_Power Costs - Comparison bx Rbtl-Staff-Jt-PC 3" xfId="894"/>
    <cellStyle name="_Book1 (2)_Power Costs - Comparison bx Rbtl-Staff-Jt-PC_Adj Bench DR 3 for Initial Briefs (Electric)" xfId="895"/>
    <cellStyle name="_Book1 (2)_Power Costs - Comparison bx Rbtl-Staff-Jt-PC_Adj Bench DR 3 for Initial Briefs (Electric) 2" xfId="896"/>
    <cellStyle name="_Book1 (2)_Power Costs - Comparison bx Rbtl-Staff-Jt-PC_Adj Bench DR 3 for Initial Briefs (Electric) 2 2" xfId="897"/>
    <cellStyle name="_Book1 (2)_Power Costs - Comparison bx Rbtl-Staff-Jt-PC_Adj Bench DR 3 for Initial Briefs (Electric) 3" xfId="898"/>
    <cellStyle name="_Book1 (2)_Power Costs - Comparison bx Rbtl-Staff-Jt-PC_Electric Rev Req Model (2009 GRC) Rebuttal" xfId="899"/>
    <cellStyle name="_Book1 (2)_Power Costs - Comparison bx Rbtl-Staff-Jt-PC_Electric Rev Req Model (2009 GRC) Rebuttal 2" xfId="900"/>
    <cellStyle name="_Book1 (2)_Power Costs - Comparison bx Rbtl-Staff-Jt-PC_Electric Rev Req Model (2009 GRC) Rebuttal 2 2" xfId="901"/>
    <cellStyle name="_Book1 (2)_Power Costs - Comparison bx Rbtl-Staff-Jt-PC_Electric Rev Req Model (2009 GRC) Rebuttal 3" xfId="902"/>
    <cellStyle name="_Book1 (2)_Power Costs - Comparison bx Rbtl-Staff-Jt-PC_Electric Rev Req Model (2009 GRC) Rebuttal REmoval of New  WH Solar AdjustMI" xfId="903"/>
    <cellStyle name="_Book1 (2)_Power Costs - Comparison bx Rbtl-Staff-Jt-PC_Electric Rev Req Model (2009 GRC) Rebuttal REmoval of New  WH Solar AdjustMI 2" xfId="904"/>
    <cellStyle name="_Book1 (2)_Power Costs - Comparison bx Rbtl-Staff-Jt-PC_Electric Rev Req Model (2009 GRC) Rebuttal REmoval of New  WH Solar AdjustMI 2 2" xfId="905"/>
    <cellStyle name="_Book1 (2)_Power Costs - Comparison bx Rbtl-Staff-Jt-PC_Electric Rev Req Model (2009 GRC) Rebuttal REmoval of New  WH Solar AdjustMI 3" xfId="906"/>
    <cellStyle name="_Book1 (2)_Power Costs - Comparison bx Rbtl-Staff-Jt-PC_Electric Rev Req Model (2009 GRC) Revised 01-18-2010" xfId="907"/>
    <cellStyle name="_Book1 (2)_Power Costs - Comparison bx Rbtl-Staff-Jt-PC_Electric Rev Req Model (2009 GRC) Revised 01-18-2010 2" xfId="908"/>
    <cellStyle name="_Book1 (2)_Power Costs - Comparison bx Rbtl-Staff-Jt-PC_Electric Rev Req Model (2009 GRC) Revised 01-18-2010 2 2" xfId="909"/>
    <cellStyle name="_Book1 (2)_Power Costs - Comparison bx Rbtl-Staff-Jt-PC_Electric Rev Req Model (2009 GRC) Revised 01-18-2010 3" xfId="910"/>
    <cellStyle name="_Book1 (2)_Power Costs - Comparison bx Rbtl-Staff-Jt-PC_Final Order Electric EXHIBIT A-1" xfId="911"/>
    <cellStyle name="_Book1 (2)_Power Costs - Comparison bx Rbtl-Staff-Jt-PC_Final Order Electric EXHIBIT A-1 2" xfId="912"/>
    <cellStyle name="_Book1 (2)_Power Costs - Comparison bx Rbtl-Staff-Jt-PC_Final Order Electric EXHIBIT A-1 2 2" xfId="913"/>
    <cellStyle name="_Book1 (2)_Power Costs - Comparison bx Rbtl-Staff-Jt-PC_Final Order Electric EXHIBIT A-1 3" xfId="914"/>
    <cellStyle name="_Book1 (2)_Production Adj 4.37" xfId="915"/>
    <cellStyle name="_Book1 (2)_Production Adj 4.37 2" xfId="916"/>
    <cellStyle name="_Book1 (2)_Production Adj 4.37 2 2" xfId="917"/>
    <cellStyle name="_Book1 (2)_Production Adj 4.37 3" xfId="918"/>
    <cellStyle name="_Book1 (2)_Purchased Power Adj 4.03" xfId="919"/>
    <cellStyle name="_Book1 (2)_Purchased Power Adj 4.03 2" xfId="920"/>
    <cellStyle name="_Book1 (2)_Purchased Power Adj 4.03 2 2" xfId="921"/>
    <cellStyle name="_Book1 (2)_Purchased Power Adj 4.03 3" xfId="922"/>
    <cellStyle name="_Book1 (2)_Rebuttal Power Costs" xfId="923"/>
    <cellStyle name="_Book1 (2)_Rebuttal Power Costs 2" xfId="924"/>
    <cellStyle name="_Book1 (2)_Rebuttal Power Costs 2 2" xfId="925"/>
    <cellStyle name="_Book1 (2)_Rebuttal Power Costs 3" xfId="926"/>
    <cellStyle name="_Book1 (2)_Rebuttal Power Costs_Adj Bench DR 3 for Initial Briefs (Electric)" xfId="927"/>
    <cellStyle name="_Book1 (2)_Rebuttal Power Costs_Adj Bench DR 3 for Initial Briefs (Electric) 2" xfId="928"/>
    <cellStyle name="_Book1 (2)_Rebuttal Power Costs_Adj Bench DR 3 for Initial Briefs (Electric) 2 2" xfId="929"/>
    <cellStyle name="_Book1 (2)_Rebuttal Power Costs_Adj Bench DR 3 for Initial Briefs (Electric) 3" xfId="930"/>
    <cellStyle name="_Book1 (2)_Rebuttal Power Costs_Electric Rev Req Model (2009 GRC) Rebuttal" xfId="931"/>
    <cellStyle name="_Book1 (2)_Rebuttal Power Costs_Electric Rev Req Model (2009 GRC) Rebuttal 2" xfId="932"/>
    <cellStyle name="_Book1 (2)_Rebuttal Power Costs_Electric Rev Req Model (2009 GRC) Rebuttal 2 2" xfId="933"/>
    <cellStyle name="_Book1 (2)_Rebuttal Power Costs_Electric Rev Req Model (2009 GRC) Rebuttal 3" xfId="934"/>
    <cellStyle name="_Book1 (2)_Rebuttal Power Costs_Electric Rev Req Model (2009 GRC) Rebuttal REmoval of New  WH Solar AdjustMI" xfId="935"/>
    <cellStyle name="_Book1 (2)_Rebuttal Power Costs_Electric Rev Req Model (2009 GRC) Rebuttal REmoval of New  WH Solar AdjustMI 2" xfId="936"/>
    <cellStyle name="_Book1 (2)_Rebuttal Power Costs_Electric Rev Req Model (2009 GRC) Rebuttal REmoval of New  WH Solar AdjustMI 2 2" xfId="937"/>
    <cellStyle name="_Book1 (2)_Rebuttal Power Costs_Electric Rev Req Model (2009 GRC) Rebuttal REmoval of New  WH Solar AdjustMI 3" xfId="938"/>
    <cellStyle name="_Book1 (2)_Rebuttal Power Costs_Electric Rev Req Model (2009 GRC) Revised 01-18-2010" xfId="939"/>
    <cellStyle name="_Book1 (2)_Rebuttal Power Costs_Electric Rev Req Model (2009 GRC) Revised 01-18-2010 2" xfId="940"/>
    <cellStyle name="_Book1 (2)_Rebuttal Power Costs_Electric Rev Req Model (2009 GRC) Revised 01-18-2010 2 2" xfId="941"/>
    <cellStyle name="_Book1 (2)_Rebuttal Power Costs_Electric Rev Req Model (2009 GRC) Revised 01-18-2010 3" xfId="942"/>
    <cellStyle name="_Book1 (2)_Rebuttal Power Costs_Final Order Electric EXHIBIT A-1" xfId="943"/>
    <cellStyle name="_Book1 (2)_Rebuttal Power Costs_Final Order Electric EXHIBIT A-1 2" xfId="944"/>
    <cellStyle name="_Book1 (2)_Rebuttal Power Costs_Final Order Electric EXHIBIT A-1 2 2" xfId="945"/>
    <cellStyle name="_Book1 (2)_Rebuttal Power Costs_Final Order Electric EXHIBIT A-1 3" xfId="946"/>
    <cellStyle name="_Book1 (2)_RECS vs PTC's w Interest 6-28-10" xfId="947"/>
    <cellStyle name="_Book1 (2)_ROR &amp; CONV FACTOR" xfId="948"/>
    <cellStyle name="_Book1 (2)_ROR &amp; CONV FACTOR 2" xfId="949"/>
    <cellStyle name="_Book1 (2)_ROR &amp; CONV FACTOR 2 2" xfId="950"/>
    <cellStyle name="_Book1 (2)_ROR &amp; CONV FACTOR 3" xfId="951"/>
    <cellStyle name="_Book1 (2)_ROR 5.02" xfId="952"/>
    <cellStyle name="_Book1 (2)_ROR 5.02 2" xfId="953"/>
    <cellStyle name="_Book1 (2)_ROR 5.02 2 2" xfId="954"/>
    <cellStyle name="_Book1 (2)_ROR 5.02 3" xfId="955"/>
    <cellStyle name="_Book1 (2)_Wind Integration 10GRC" xfId="956"/>
    <cellStyle name="_Book1 (2)_Wind Integration 10GRC 2" xfId="957"/>
    <cellStyle name="_Book1 10" xfId="958"/>
    <cellStyle name="_Book1 10 2" xfId="959"/>
    <cellStyle name="_Book1 11" xfId="960"/>
    <cellStyle name="_Book1 12" xfId="961"/>
    <cellStyle name="_Book1 13" xfId="962"/>
    <cellStyle name="_Book1 14" xfId="963"/>
    <cellStyle name="_Book1 2" xfId="964"/>
    <cellStyle name="_Book1 2 2" xfId="965"/>
    <cellStyle name="_Book1 2 2 2" xfId="966"/>
    <cellStyle name="_Book1 2 3" xfId="967"/>
    <cellStyle name="_Book1 3" xfId="968"/>
    <cellStyle name="_Book1 3 2" xfId="969"/>
    <cellStyle name="_Book1 4" xfId="970"/>
    <cellStyle name="_Book1 4 2" xfId="971"/>
    <cellStyle name="_Book1 4_2011 Operations Snapshot" xfId="972"/>
    <cellStyle name="_Book1 4_Department" xfId="973"/>
    <cellStyle name="_Book1 4_VarX" xfId="974"/>
    <cellStyle name="_Book1 5" xfId="975"/>
    <cellStyle name="_Book1 5 2" xfId="976"/>
    <cellStyle name="_Book1 5 2 2" xfId="977"/>
    <cellStyle name="_Book1 5 2_County_Stop_Light_Chart_2012_02" xfId="978"/>
    <cellStyle name="_Book1 5 2_County_Stop_Light_Chart_2012_06" xfId="979"/>
    <cellStyle name="_Book1 5 2_County_Stop_Light_Chart_Template" xfId="980"/>
    <cellStyle name="_Book1 5_2011 OM ASM Report" xfId="981"/>
    <cellStyle name="_Book1 5_2011 OM ASM Report 2" xfId="982"/>
    <cellStyle name="_Book1 5_2011 OM ASM Report_County_Stop_Light_Chart_2012_02" xfId="983"/>
    <cellStyle name="_Book1 5_2011 OM ASM Report_County_Stop_Light_Chart_2012_06" xfId="984"/>
    <cellStyle name="_Book1 5_2011 OM ASM Report_County_Stop_Light_Chart_Template" xfId="985"/>
    <cellStyle name="_Book1 5_2011 Operations Snapshot" xfId="986"/>
    <cellStyle name="_Book1 5_2011 Operations Snapshot 2" xfId="987"/>
    <cellStyle name="_Book1 5_2011 Operations Snapshot_County_Stop_Light_Chart_2012_02" xfId="988"/>
    <cellStyle name="_Book1 5_2011 Operations Snapshot_County_Stop_Light_Chart_2012_06" xfId="989"/>
    <cellStyle name="_Book1 5_2011 Operations Snapshot_County_Stop_Light_Chart_Template" xfId="990"/>
    <cellStyle name="_Book1 5_2012 Operations Snapshot" xfId="991"/>
    <cellStyle name="_Book1 5_Copy of 2011 OM ASM Report" xfId="992"/>
    <cellStyle name="_Book1 5_Department" xfId="993"/>
    <cellStyle name="_Book1 5_Jan 2012 OM ASM Report" xfId="994"/>
    <cellStyle name="_Book1 5_VarX" xfId="995"/>
    <cellStyle name="_Book1 6" xfId="996"/>
    <cellStyle name="_Book1 6 2" xfId="997"/>
    <cellStyle name="_Book1 6_County_Stop_Light_Chart_2012_02" xfId="998"/>
    <cellStyle name="_Book1 6_County_Stop_Light_Chart_2012_06" xfId="999"/>
    <cellStyle name="_Book1 6_County_Stop_Light_Chart_Template" xfId="1000"/>
    <cellStyle name="_Book1 6_Department" xfId="1001"/>
    <cellStyle name="_Book1 6_Department 2" xfId="1002"/>
    <cellStyle name="_Book1 6_VarX" xfId="1003"/>
    <cellStyle name="_Book1 6_VarX 2" xfId="1004"/>
    <cellStyle name="_Book1 7" xfId="1005"/>
    <cellStyle name="_Book1 7 2" xfId="1006"/>
    <cellStyle name="_Book1 7_County_Stop_Light_Chart_2012_02" xfId="1007"/>
    <cellStyle name="_Book1 7_County_Stop_Light_Chart_2012_06" xfId="1008"/>
    <cellStyle name="_Book1 7_County_Stop_Light_Chart_Template" xfId="1009"/>
    <cellStyle name="_Book1 8" xfId="1010"/>
    <cellStyle name="_Book1 8 2" xfId="1011"/>
    <cellStyle name="_Book1 9" xfId="1012"/>
    <cellStyle name="_Book1 9 2" xfId="1013"/>
    <cellStyle name="_Book1_(C) WHE Proforma with ITC cash grant 10 Yr Amort_for deferral_102809" xfId="1014"/>
    <cellStyle name="_Book1_(C) WHE Proforma with ITC cash grant 10 Yr Amort_for deferral_102809 2" xfId="1015"/>
    <cellStyle name="_Book1_(C) WHE Proforma with ITC cash grant 10 Yr Amort_for deferral_102809 2 2" xfId="1016"/>
    <cellStyle name="_Book1_(C) WHE Proforma with ITC cash grant 10 Yr Amort_for deferral_102809 3" xfId="1017"/>
    <cellStyle name="_Book1_(C) WHE Proforma with ITC cash grant 10 Yr Amort_for deferral_102809_16.07E Wild Horse Wind Expansionwrkingfile" xfId="1018"/>
    <cellStyle name="_Book1_(C) WHE Proforma with ITC cash grant 10 Yr Amort_for deferral_102809_16.07E Wild Horse Wind Expansionwrkingfile 2" xfId="1019"/>
    <cellStyle name="_Book1_(C) WHE Proforma with ITC cash grant 10 Yr Amort_for deferral_102809_16.07E Wild Horse Wind Expansionwrkingfile 2 2" xfId="1020"/>
    <cellStyle name="_Book1_(C) WHE Proforma with ITC cash grant 10 Yr Amort_for deferral_102809_16.07E Wild Horse Wind Expansionwrkingfile 3" xfId="1021"/>
    <cellStyle name="_Book1_(C) WHE Proforma with ITC cash grant 10 Yr Amort_for deferral_102809_16.07E Wild Horse Wind Expansionwrkingfile SF" xfId="1022"/>
    <cellStyle name="_Book1_(C) WHE Proforma with ITC cash grant 10 Yr Amort_for deferral_102809_16.07E Wild Horse Wind Expansionwrkingfile SF 2" xfId="1023"/>
    <cellStyle name="_Book1_(C) WHE Proforma with ITC cash grant 10 Yr Amort_for deferral_102809_16.07E Wild Horse Wind Expansionwrkingfile SF 2 2" xfId="1024"/>
    <cellStyle name="_Book1_(C) WHE Proforma with ITC cash grant 10 Yr Amort_for deferral_102809_16.07E Wild Horse Wind Expansionwrkingfile SF 3" xfId="1025"/>
    <cellStyle name="_Book1_(C) WHE Proforma with ITC cash grant 10 Yr Amort_for deferral_102809_16.37E Wild Horse Expansion DeferralRevwrkingfile SF" xfId="1026"/>
    <cellStyle name="_Book1_(C) WHE Proforma with ITC cash grant 10 Yr Amort_for deferral_102809_16.37E Wild Horse Expansion DeferralRevwrkingfile SF 2" xfId="1027"/>
    <cellStyle name="_Book1_(C) WHE Proforma with ITC cash grant 10 Yr Amort_for deferral_102809_16.37E Wild Horse Expansion DeferralRevwrkingfile SF 2 2" xfId="1028"/>
    <cellStyle name="_Book1_(C) WHE Proforma with ITC cash grant 10 Yr Amort_for deferral_102809_16.37E Wild Horse Expansion DeferralRevwrkingfile SF 3" xfId="1029"/>
    <cellStyle name="_Book1_(C) WHE Proforma with ITC cash grant 10 Yr Amort_for rebuttal_120709" xfId="1030"/>
    <cellStyle name="_Book1_(C) WHE Proforma with ITC cash grant 10 Yr Amort_for rebuttal_120709 2" xfId="1031"/>
    <cellStyle name="_Book1_(C) WHE Proforma with ITC cash grant 10 Yr Amort_for rebuttal_120709 2 2" xfId="1032"/>
    <cellStyle name="_Book1_(C) WHE Proforma with ITC cash grant 10 Yr Amort_for rebuttal_120709 3" xfId="1033"/>
    <cellStyle name="_Book1_04.07E Wild Horse Wind Expansion" xfId="1034"/>
    <cellStyle name="_Book1_04.07E Wild Horse Wind Expansion 2" xfId="1035"/>
    <cellStyle name="_Book1_04.07E Wild Horse Wind Expansion 2 2" xfId="1036"/>
    <cellStyle name="_Book1_04.07E Wild Horse Wind Expansion 3" xfId="1037"/>
    <cellStyle name="_Book1_04.07E Wild Horse Wind Expansion_16.07E Wild Horse Wind Expansionwrkingfile" xfId="1038"/>
    <cellStyle name="_Book1_04.07E Wild Horse Wind Expansion_16.07E Wild Horse Wind Expansionwrkingfile 2" xfId="1039"/>
    <cellStyle name="_Book1_04.07E Wild Horse Wind Expansion_16.07E Wild Horse Wind Expansionwrkingfile 2 2" xfId="1040"/>
    <cellStyle name="_Book1_04.07E Wild Horse Wind Expansion_16.07E Wild Horse Wind Expansionwrkingfile 3" xfId="1041"/>
    <cellStyle name="_Book1_04.07E Wild Horse Wind Expansion_16.07E Wild Horse Wind Expansionwrkingfile SF" xfId="1042"/>
    <cellStyle name="_Book1_04.07E Wild Horse Wind Expansion_16.07E Wild Horse Wind Expansionwrkingfile SF 2" xfId="1043"/>
    <cellStyle name="_Book1_04.07E Wild Horse Wind Expansion_16.07E Wild Horse Wind Expansionwrkingfile SF 2 2" xfId="1044"/>
    <cellStyle name="_Book1_04.07E Wild Horse Wind Expansion_16.07E Wild Horse Wind Expansionwrkingfile SF 3" xfId="1045"/>
    <cellStyle name="_Book1_04.07E Wild Horse Wind Expansion_16.37E Wild Horse Expansion DeferralRevwrkingfile SF" xfId="1046"/>
    <cellStyle name="_Book1_04.07E Wild Horse Wind Expansion_16.37E Wild Horse Expansion DeferralRevwrkingfile SF 2" xfId="1047"/>
    <cellStyle name="_Book1_04.07E Wild Horse Wind Expansion_16.37E Wild Horse Expansion DeferralRevwrkingfile SF 2 2" xfId="1048"/>
    <cellStyle name="_Book1_04.07E Wild Horse Wind Expansion_16.37E Wild Horse Expansion DeferralRevwrkingfile SF 3" xfId="1049"/>
    <cellStyle name="_Book1_16.07E Wild Horse Wind Expansionwrkingfile" xfId="1050"/>
    <cellStyle name="_Book1_16.07E Wild Horse Wind Expansionwrkingfile 2" xfId="1051"/>
    <cellStyle name="_Book1_16.07E Wild Horse Wind Expansionwrkingfile 2 2" xfId="1052"/>
    <cellStyle name="_Book1_16.07E Wild Horse Wind Expansionwrkingfile 3" xfId="1053"/>
    <cellStyle name="_Book1_16.07E Wild Horse Wind Expansionwrkingfile SF" xfId="1054"/>
    <cellStyle name="_Book1_16.07E Wild Horse Wind Expansionwrkingfile SF 2" xfId="1055"/>
    <cellStyle name="_Book1_16.07E Wild Horse Wind Expansionwrkingfile SF 2 2" xfId="1056"/>
    <cellStyle name="_Book1_16.07E Wild Horse Wind Expansionwrkingfile SF 3" xfId="1057"/>
    <cellStyle name="_Book1_16.37E Wild Horse Expansion DeferralRevwrkingfile SF" xfId="1058"/>
    <cellStyle name="_Book1_16.37E Wild Horse Expansion DeferralRevwrkingfile SF 2" xfId="1059"/>
    <cellStyle name="_Book1_16.37E Wild Horse Expansion DeferralRevwrkingfile SF 2 2" xfId="1060"/>
    <cellStyle name="_Book1_16.37E Wild Horse Expansion DeferralRevwrkingfile SF 3" xfId="1061"/>
    <cellStyle name="_Book1_2009 Compliance Filing PCA Exhibits for GRC" xfId="1062"/>
    <cellStyle name="_Book1_2009 GRC Compl Filing - Exhibit D" xfId="1063"/>
    <cellStyle name="_Book1_2009 GRC Compl Filing - Exhibit D 2" xfId="1064"/>
    <cellStyle name="_Book1_2011 OM ASM Report" xfId="1065"/>
    <cellStyle name="_Book1_2011 OM ASM Report 2" xfId="1066"/>
    <cellStyle name="_Book1_2011 OM ASM Report_County_Stop_Light_Chart_2012_02" xfId="1067"/>
    <cellStyle name="_Book1_2011 OM ASM Report_County_Stop_Light_Chart_2012_06" xfId="1068"/>
    <cellStyle name="_Book1_2011 OM ASM Report_County_Stop_Light_Chart_Template" xfId="1069"/>
    <cellStyle name="_Book1_3.01 Income Statement" xfId="1070"/>
    <cellStyle name="_Book1_4 31 Regulatory Assets and Liabilities  7 06- Exhibit D" xfId="1071"/>
    <cellStyle name="_Book1_4 31 Regulatory Assets and Liabilities  7 06- Exhibit D 2" xfId="1072"/>
    <cellStyle name="_Book1_4 31 Regulatory Assets and Liabilities  7 06- Exhibit D 2 2" xfId="1073"/>
    <cellStyle name="_Book1_4 31 Regulatory Assets and Liabilities  7 06- Exhibit D 3" xfId="1074"/>
    <cellStyle name="_Book1_4 31 Regulatory Assets and Liabilities  7 06- Exhibit D_NIM Summary" xfId="1075"/>
    <cellStyle name="_Book1_4 31 Regulatory Assets and Liabilities  7 06- Exhibit D_NIM Summary 2" xfId="1076"/>
    <cellStyle name="_Book1_4 32 Regulatory Assets and Liabilities  7 06- Exhibit D" xfId="1077"/>
    <cellStyle name="_Book1_4 32 Regulatory Assets and Liabilities  7 06- Exhibit D 2" xfId="1078"/>
    <cellStyle name="_Book1_4 32 Regulatory Assets and Liabilities  7 06- Exhibit D 2 2" xfId="1079"/>
    <cellStyle name="_Book1_4 32 Regulatory Assets and Liabilities  7 06- Exhibit D 3" xfId="1080"/>
    <cellStyle name="_Book1_4 32 Regulatory Assets and Liabilities  7 06- Exhibit D_NIM Summary" xfId="1081"/>
    <cellStyle name="_Book1_4 32 Regulatory Assets and Liabilities  7 06- Exhibit D_NIM Summary 2" xfId="1082"/>
    <cellStyle name="_Book1_AURORA Total New" xfId="1083"/>
    <cellStyle name="_Book1_AURORA Total New 2" xfId="1084"/>
    <cellStyle name="_Book1_Book2" xfId="1085"/>
    <cellStyle name="_Book1_Book2 2" xfId="1086"/>
    <cellStyle name="_Book1_Book2 2 2" xfId="1087"/>
    <cellStyle name="_Book1_Book2 3" xfId="1088"/>
    <cellStyle name="_Book1_Book2_Adj Bench DR 3 for Initial Briefs (Electric)" xfId="1089"/>
    <cellStyle name="_Book1_Book2_Adj Bench DR 3 for Initial Briefs (Electric) 2" xfId="1090"/>
    <cellStyle name="_Book1_Book2_Adj Bench DR 3 for Initial Briefs (Electric) 2 2" xfId="1091"/>
    <cellStyle name="_Book1_Book2_Adj Bench DR 3 for Initial Briefs (Electric) 3" xfId="1092"/>
    <cellStyle name="_Book1_Book2_Electric Rev Req Model (2009 GRC) Rebuttal" xfId="1093"/>
    <cellStyle name="_Book1_Book2_Electric Rev Req Model (2009 GRC) Rebuttal 2" xfId="1094"/>
    <cellStyle name="_Book1_Book2_Electric Rev Req Model (2009 GRC) Rebuttal 2 2" xfId="1095"/>
    <cellStyle name="_Book1_Book2_Electric Rev Req Model (2009 GRC) Rebuttal 3" xfId="1096"/>
    <cellStyle name="_Book1_Book2_Electric Rev Req Model (2009 GRC) Rebuttal REmoval of New  WH Solar AdjustMI" xfId="1097"/>
    <cellStyle name="_Book1_Book2_Electric Rev Req Model (2009 GRC) Rebuttal REmoval of New  WH Solar AdjustMI 2" xfId="1098"/>
    <cellStyle name="_Book1_Book2_Electric Rev Req Model (2009 GRC) Rebuttal REmoval of New  WH Solar AdjustMI 2 2" xfId="1099"/>
    <cellStyle name="_Book1_Book2_Electric Rev Req Model (2009 GRC) Rebuttal REmoval of New  WH Solar AdjustMI 3" xfId="1100"/>
    <cellStyle name="_Book1_Book2_Electric Rev Req Model (2009 GRC) Revised 01-18-2010" xfId="1101"/>
    <cellStyle name="_Book1_Book2_Electric Rev Req Model (2009 GRC) Revised 01-18-2010 2" xfId="1102"/>
    <cellStyle name="_Book1_Book2_Electric Rev Req Model (2009 GRC) Revised 01-18-2010 2 2" xfId="1103"/>
    <cellStyle name="_Book1_Book2_Electric Rev Req Model (2009 GRC) Revised 01-18-2010 3" xfId="1104"/>
    <cellStyle name="_Book1_Book2_Final Order Electric EXHIBIT A-1" xfId="1105"/>
    <cellStyle name="_Book1_Book2_Final Order Electric EXHIBIT A-1 2" xfId="1106"/>
    <cellStyle name="_Book1_Book2_Final Order Electric EXHIBIT A-1 2 2" xfId="1107"/>
    <cellStyle name="_Book1_Book2_Final Order Electric EXHIBIT A-1 3" xfId="1108"/>
    <cellStyle name="_Book1_Book4" xfId="1109"/>
    <cellStyle name="_Book1_Book4 2" xfId="1110"/>
    <cellStyle name="_Book1_Book4 2 2" xfId="1111"/>
    <cellStyle name="_Book1_Book4 3" xfId="1112"/>
    <cellStyle name="_Book1_Book9" xfId="1113"/>
    <cellStyle name="_Book1_Book9 2" xfId="1114"/>
    <cellStyle name="_Book1_Book9 2 2" xfId="1115"/>
    <cellStyle name="_Book1_Book9 3" xfId="1116"/>
    <cellStyle name="_Book1_Chelan PUD Power Costs (8-10)" xfId="1117"/>
    <cellStyle name="_Book1_Electric COS Inputs" xfId="1118"/>
    <cellStyle name="_Book1_Electric COS Inputs 2" xfId="1119"/>
    <cellStyle name="_Book1_Electric COS Inputs 2 2" xfId="1120"/>
    <cellStyle name="_Book1_Electric COS Inputs 2 2 2" xfId="1121"/>
    <cellStyle name="_Book1_Electric COS Inputs 2 3" xfId="1122"/>
    <cellStyle name="_Book1_Electric COS Inputs 2 3 2" xfId="1123"/>
    <cellStyle name="_Book1_Electric COS Inputs 2 4" xfId="1124"/>
    <cellStyle name="_Book1_Electric COS Inputs 2 4 2" xfId="1125"/>
    <cellStyle name="_Book1_Electric COS Inputs 3" xfId="1126"/>
    <cellStyle name="_Book1_Electric COS Inputs 3 2" xfId="1127"/>
    <cellStyle name="_Book1_Electric COS Inputs 4" xfId="1128"/>
    <cellStyle name="_Book1_Electric COS Inputs 4 2" xfId="1129"/>
    <cellStyle name="_Book1_Electric COS Inputs 5" xfId="1130"/>
    <cellStyle name="_Book1_Electric COS Inputs 6" xfId="1131"/>
    <cellStyle name="_Book1_NIM Summary" xfId="1132"/>
    <cellStyle name="_Book1_NIM Summary 09GRC" xfId="1133"/>
    <cellStyle name="_Book1_NIM Summary 09GRC 2" xfId="1134"/>
    <cellStyle name="_Book1_NIM Summary 2" xfId="1135"/>
    <cellStyle name="_Book1_NIM Summary 3" xfId="1136"/>
    <cellStyle name="_Book1_NIM Summary 4" xfId="1137"/>
    <cellStyle name="_Book1_NIM Summary 5" xfId="1138"/>
    <cellStyle name="_Book1_NIM Summary 6" xfId="1139"/>
    <cellStyle name="_Book1_NIM Summary 7" xfId="1140"/>
    <cellStyle name="_Book1_NIM Summary 8" xfId="1141"/>
    <cellStyle name="_Book1_NIM Summary 9" xfId="1142"/>
    <cellStyle name="_Book1_PCA 10 -  Exhibit D from A Kellogg Jan 2011" xfId="1143"/>
    <cellStyle name="_Book1_PCA 10 -  Exhibit D from A Kellogg July 2011" xfId="1144"/>
    <cellStyle name="_Book1_PCA 10 -  Exhibit D from S Free Rcv'd 12-11" xfId="1145"/>
    <cellStyle name="_Book1_PCA 9 -  Exhibit D April 2010" xfId="1146"/>
    <cellStyle name="_Book1_PCA 9 -  Exhibit D April 2010 (3)" xfId="1147"/>
    <cellStyle name="_Book1_PCA 9 -  Exhibit D April 2010 (3) 2" xfId="1148"/>
    <cellStyle name="_Book1_PCA 9 -  Exhibit D Nov 2010" xfId="1149"/>
    <cellStyle name="_Book1_PCA 9 - Exhibit D at August 2010" xfId="1150"/>
    <cellStyle name="_Book1_PCA 9 - Exhibit D June 2010 GRC" xfId="1151"/>
    <cellStyle name="_Book1_Power Costs - Comparison bx Rbtl-Staff-Jt-PC" xfId="1152"/>
    <cellStyle name="_Book1_Power Costs - Comparison bx Rbtl-Staff-Jt-PC 2" xfId="1153"/>
    <cellStyle name="_Book1_Power Costs - Comparison bx Rbtl-Staff-Jt-PC 2 2" xfId="1154"/>
    <cellStyle name="_Book1_Power Costs - Comparison bx Rbtl-Staff-Jt-PC 3" xfId="1155"/>
    <cellStyle name="_Book1_Power Costs - Comparison bx Rbtl-Staff-Jt-PC_Adj Bench DR 3 for Initial Briefs (Electric)" xfId="1156"/>
    <cellStyle name="_Book1_Power Costs - Comparison bx Rbtl-Staff-Jt-PC_Adj Bench DR 3 for Initial Briefs (Electric) 2" xfId="1157"/>
    <cellStyle name="_Book1_Power Costs - Comparison bx Rbtl-Staff-Jt-PC_Adj Bench DR 3 for Initial Briefs (Electric) 2 2" xfId="1158"/>
    <cellStyle name="_Book1_Power Costs - Comparison bx Rbtl-Staff-Jt-PC_Adj Bench DR 3 for Initial Briefs (Electric) 3" xfId="1159"/>
    <cellStyle name="_Book1_Power Costs - Comparison bx Rbtl-Staff-Jt-PC_Electric Rev Req Model (2009 GRC) Rebuttal" xfId="1160"/>
    <cellStyle name="_Book1_Power Costs - Comparison bx Rbtl-Staff-Jt-PC_Electric Rev Req Model (2009 GRC) Rebuttal 2" xfId="1161"/>
    <cellStyle name="_Book1_Power Costs - Comparison bx Rbtl-Staff-Jt-PC_Electric Rev Req Model (2009 GRC) Rebuttal 2 2" xfId="1162"/>
    <cellStyle name="_Book1_Power Costs - Comparison bx Rbtl-Staff-Jt-PC_Electric Rev Req Model (2009 GRC) Rebuttal 3" xfId="1163"/>
    <cellStyle name="_Book1_Power Costs - Comparison bx Rbtl-Staff-Jt-PC_Electric Rev Req Model (2009 GRC) Rebuttal REmoval of New  WH Solar AdjustMI" xfId="1164"/>
    <cellStyle name="_Book1_Power Costs - Comparison bx Rbtl-Staff-Jt-PC_Electric Rev Req Model (2009 GRC) Rebuttal REmoval of New  WH Solar AdjustMI 2" xfId="1165"/>
    <cellStyle name="_Book1_Power Costs - Comparison bx Rbtl-Staff-Jt-PC_Electric Rev Req Model (2009 GRC) Rebuttal REmoval of New  WH Solar AdjustMI 2 2" xfId="1166"/>
    <cellStyle name="_Book1_Power Costs - Comparison bx Rbtl-Staff-Jt-PC_Electric Rev Req Model (2009 GRC) Rebuttal REmoval of New  WH Solar AdjustMI 3" xfId="1167"/>
    <cellStyle name="_Book1_Power Costs - Comparison bx Rbtl-Staff-Jt-PC_Electric Rev Req Model (2009 GRC) Revised 01-18-2010" xfId="1168"/>
    <cellStyle name="_Book1_Power Costs - Comparison bx Rbtl-Staff-Jt-PC_Electric Rev Req Model (2009 GRC) Revised 01-18-2010 2" xfId="1169"/>
    <cellStyle name="_Book1_Power Costs - Comparison bx Rbtl-Staff-Jt-PC_Electric Rev Req Model (2009 GRC) Revised 01-18-2010 2 2" xfId="1170"/>
    <cellStyle name="_Book1_Power Costs - Comparison bx Rbtl-Staff-Jt-PC_Electric Rev Req Model (2009 GRC) Revised 01-18-2010 3" xfId="1171"/>
    <cellStyle name="_Book1_Power Costs - Comparison bx Rbtl-Staff-Jt-PC_Final Order Electric EXHIBIT A-1" xfId="1172"/>
    <cellStyle name="_Book1_Power Costs - Comparison bx Rbtl-Staff-Jt-PC_Final Order Electric EXHIBIT A-1 2" xfId="1173"/>
    <cellStyle name="_Book1_Power Costs - Comparison bx Rbtl-Staff-Jt-PC_Final Order Electric EXHIBIT A-1 2 2" xfId="1174"/>
    <cellStyle name="_Book1_Power Costs - Comparison bx Rbtl-Staff-Jt-PC_Final Order Electric EXHIBIT A-1 3" xfId="1175"/>
    <cellStyle name="_Book1_Production Adj 4.37" xfId="1176"/>
    <cellStyle name="_Book1_Production Adj 4.37 2" xfId="1177"/>
    <cellStyle name="_Book1_Production Adj 4.37 2 2" xfId="1178"/>
    <cellStyle name="_Book1_Production Adj 4.37 3" xfId="1179"/>
    <cellStyle name="_Book1_Purchased Power Adj 4.03" xfId="1180"/>
    <cellStyle name="_Book1_Purchased Power Adj 4.03 2" xfId="1181"/>
    <cellStyle name="_Book1_Purchased Power Adj 4.03 2 2" xfId="1182"/>
    <cellStyle name="_Book1_Purchased Power Adj 4.03 3" xfId="1183"/>
    <cellStyle name="_Book1_Rebuttal Power Costs" xfId="1184"/>
    <cellStyle name="_Book1_Rebuttal Power Costs 2" xfId="1185"/>
    <cellStyle name="_Book1_Rebuttal Power Costs 2 2" xfId="1186"/>
    <cellStyle name="_Book1_Rebuttal Power Costs 3" xfId="1187"/>
    <cellStyle name="_Book1_Rebuttal Power Costs_Adj Bench DR 3 for Initial Briefs (Electric)" xfId="1188"/>
    <cellStyle name="_Book1_Rebuttal Power Costs_Adj Bench DR 3 for Initial Briefs (Electric) 2" xfId="1189"/>
    <cellStyle name="_Book1_Rebuttal Power Costs_Adj Bench DR 3 for Initial Briefs (Electric) 2 2" xfId="1190"/>
    <cellStyle name="_Book1_Rebuttal Power Costs_Adj Bench DR 3 for Initial Briefs (Electric) 3" xfId="1191"/>
    <cellStyle name="_Book1_Rebuttal Power Costs_Electric Rev Req Model (2009 GRC) Rebuttal" xfId="1192"/>
    <cellStyle name="_Book1_Rebuttal Power Costs_Electric Rev Req Model (2009 GRC) Rebuttal 2" xfId="1193"/>
    <cellStyle name="_Book1_Rebuttal Power Costs_Electric Rev Req Model (2009 GRC) Rebuttal 2 2" xfId="1194"/>
    <cellStyle name="_Book1_Rebuttal Power Costs_Electric Rev Req Model (2009 GRC) Rebuttal 3" xfId="1195"/>
    <cellStyle name="_Book1_Rebuttal Power Costs_Electric Rev Req Model (2009 GRC) Rebuttal REmoval of New  WH Solar AdjustMI" xfId="1196"/>
    <cellStyle name="_Book1_Rebuttal Power Costs_Electric Rev Req Model (2009 GRC) Rebuttal REmoval of New  WH Solar AdjustMI 2" xfId="1197"/>
    <cellStyle name="_Book1_Rebuttal Power Costs_Electric Rev Req Model (2009 GRC) Rebuttal REmoval of New  WH Solar AdjustMI 2 2" xfId="1198"/>
    <cellStyle name="_Book1_Rebuttal Power Costs_Electric Rev Req Model (2009 GRC) Rebuttal REmoval of New  WH Solar AdjustMI 3" xfId="1199"/>
    <cellStyle name="_Book1_Rebuttal Power Costs_Electric Rev Req Model (2009 GRC) Revised 01-18-2010" xfId="1200"/>
    <cellStyle name="_Book1_Rebuttal Power Costs_Electric Rev Req Model (2009 GRC) Revised 01-18-2010 2" xfId="1201"/>
    <cellStyle name="_Book1_Rebuttal Power Costs_Electric Rev Req Model (2009 GRC) Revised 01-18-2010 2 2" xfId="1202"/>
    <cellStyle name="_Book1_Rebuttal Power Costs_Electric Rev Req Model (2009 GRC) Revised 01-18-2010 3" xfId="1203"/>
    <cellStyle name="_Book1_Rebuttal Power Costs_Final Order Electric EXHIBIT A-1" xfId="1204"/>
    <cellStyle name="_Book1_Rebuttal Power Costs_Final Order Electric EXHIBIT A-1 2" xfId="1205"/>
    <cellStyle name="_Book1_Rebuttal Power Costs_Final Order Electric EXHIBIT A-1 2 2" xfId="1206"/>
    <cellStyle name="_Book1_Rebuttal Power Costs_Final Order Electric EXHIBIT A-1 3" xfId="1207"/>
    <cellStyle name="_Book1_ROR 5.02" xfId="1208"/>
    <cellStyle name="_Book1_ROR 5.02 2" xfId="1209"/>
    <cellStyle name="_Book1_ROR 5.02 2 2" xfId="1210"/>
    <cellStyle name="_Book1_ROR 5.02 3" xfId="1211"/>
    <cellStyle name="_Book1_Transmission Workbook for May BOD" xfId="1212"/>
    <cellStyle name="_Book1_Transmission Workbook for May BOD 2" xfId="1213"/>
    <cellStyle name="_Book1_Wind Integration 10GRC" xfId="1214"/>
    <cellStyle name="_Book1_Wind Integration 10GRC 2" xfId="1215"/>
    <cellStyle name="_Book11" xfId="1216"/>
    <cellStyle name="_Book11 2" xfId="1217"/>
    <cellStyle name="_Book11_2011 June O&amp;M and Capital Snapshot_Prelim" xfId="1218"/>
    <cellStyle name="_Book11_2011 OM ASM Report" xfId="1219"/>
    <cellStyle name="_Book11_2012 Jan CAP ASM Report" xfId="1220"/>
    <cellStyle name="_Book11_Compliance_&amp;_Safety_Data_Collection" xfId="1221"/>
    <cellStyle name="_Book11_County_Stop_Light_Chart_2012_02" xfId="1222"/>
    <cellStyle name="_Book11_County_Stop_Light_Chart_2012_06" xfId="1223"/>
    <cellStyle name="_Book11_County_Stop_Light_Chart_Template" xfId="1224"/>
    <cellStyle name="_Book11_Draft - New ASM" xfId="1225"/>
    <cellStyle name="_Book11_Draft - New ASM 2" xfId="1226"/>
    <cellStyle name="_Book11_Draft - New ASM_2011 OM ASM Report  (2)" xfId="1227"/>
    <cellStyle name="_Book11_Draft - New ASM_2011 Operations Snapshot" xfId="1228"/>
    <cellStyle name="_Book11_Draft - New ASM_2012 Operations Snapshot" xfId="1229"/>
    <cellStyle name="_Book11_Draft - New ASM_Copy of 2011 OM ASM Report" xfId="1230"/>
    <cellStyle name="_Book11_Draft - New ASM_Jan 2012 OM ASM Report" xfId="1231"/>
    <cellStyle name="_Book11_Draft - New ASM_Puget Management June 2011" xfId="1232"/>
    <cellStyle name="_Book11_Operations_Metrics_Report_0211_Send_Out" xfId="1233"/>
    <cellStyle name="_Book11_Puget_Management_Draft_0211" xfId="1234"/>
    <cellStyle name="_Book11_Puget_Management_Draft_0211 2" xfId="1235"/>
    <cellStyle name="_Book11_Puget_Management_Draft_0211_2011 OM ASM Report  (2)" xfId="1236"/>
    <cellStyle name="_Book11_Puget_Management_Draft_0211_2011 Operations Snapshot" xfId="1237"/>
    <cellStyle name="_Book11_Puget_Management_Draft_0211_2012 Operations Snapshot" xfId="1238"/>
    <cellStyle name="_Book11_Puget_Management_Draft_0211_Copy of 2011 OM ASM Report" xfId="1239"/>
    <cellStyle name="_Book11_Puget_Management_Draft_0211_Jan 2012 OM ASM Report" xfId="1240"/>
    <cellStyle name="_Book11_Puget_Management_Draft_0211_Puget Management June 2011" xfId="1241"/>
    <cellStyle name="_Book11_Puget_Management_Draft_0311" xfId="1242"/>
    <cellStyle name="_Book11_Puget_Management_Draft_0411" xfId="1243"/>
    <cellStyle name="_Book11_Puget_Management_Draft_0511" xfId="1244"/>
    <cellStyle name="_Book11_Safety_&amp;_Compliance_Data_Collection" xfId="1245"/>
    <cellStyle name="_Book11_Summary" xfId="1246"/>
    <cellStyle name="_Book11_Summary 2" xfId="1247"/>
    <cellStyle name="_Book11_Summary_2011 OM ASM Report  (2)" xfId="1248"/>
    <cellStyle name="_Book11_Summary_2011 Operations Snapshot" xfId="1249"/>
    <cellStyle name="_Book11_Summary_2012 Operations Snapshot" xfId="1250"/>
    <cellStyle name="_Book11_Summary_Copy of 2011 OM ASM Report" xfId="1251"/>
    <cellStyle name="_Book11_Summary_Jan 2012 OM ASM Report" xfId="1252"/>
    <cellStyle name="_Book11_temp" xfId="1253"/>
    <cellStyle name="_Book2" xfId="1254"/>
    <cellStyle name="_x0013__Book2" xfId="1255"/>
    <cellStyle name="_Book2 10" xfId="1256"/>
    <cellStyle name="_x0013__Book2 10" xfId="1257"/>
    <cellStyle name="_Book2 10 2" xfId="1258"/>
    <cellStyle name="_Book2 10 3" xfId="1259"/>
    <cellStyle name="_Book2 11" xfId="1260"/>
    <cellStyle name="_x0013__Book2 11" xfId="1261"/>
    <cellStyle name="_Book2 11 2" xfId="1262"/>
    <cellStyle name="_Book2 11 3" xfId="1263"/>
    <cellStyle name="_Book2 12" xfId="1264"/>
    <cellStyle name="_x0013__Book2 12" xfId="1265"/>
    <cellStyle name="_Book2 12 2" xfId="1266"/>
    <cellStyle name="_Book2 12 3" xfId="1267"/>
    <cellStyle name="_Book2 13" xfId="1268"/>
    <cellStyle name="_x0013__Book2 13" xfId="1269"/>
    <cellStyle name="_Book2 13 2" xfId="1270"/>
    <cellStyle name="_Book2 14" xfId="1271"/>
    <cellStyle name="_Book2 14 2" xfId="1272"/>
    <cellStyle name="_Book2 15" xfId="1273"/>
    <cellStyle name="_Book2 15 2" xfId="1274"/>
    <cellStyle name="_Book2 16" xfId="1275"/>
    <cellStyle name="_Book2 16 2" xfId="1276"/>
    <cellStyle name="_Book2 17" xfId="1277"/>
    <cellStyle name="_Book2 17 2" xfId="1278"/>
    <cellStyle name="_Book2 18" xfId="1279"/>
    <cellStyle name="_Book2 18 2" xfId="1280"/>
    <cellStyle name="_Book2 19" xfId="1281"/>
    <cellStyle name="_Book2 2" xfId="1282"/>
    <cellStyle name="_x0013__Book2 2" xfId="1283"/>
    <cellStyle name="_Book2 2 10" xfId="1284"/>
    <cellStyle name="_Book2 2 11" xfId="1285"/>
    <cellStyle name="_Book2 2 2" xfId="1286"/>
    <cellStyle name="_x0013__Book2 2 2" xfId="1287"/>
    <cellStyle name="_Book2 2 2 2" xfId="1288"/>
    <cellStyle name="_Book2 2 2 3" xfId="1289"/>
    <cellStyle name="_Book2 2 3" xfId="1290"/>
    <cellStyle name="_x0013__Book2 2 3" xfId="1291"/>
    <cellStyle name="_Book2 2 3 2" xfId="1292"/>
    <cellStyle name="_Book2 2 4" xfId="1293"/>
    <cellStyle name="_Book2 2 4 2" xfId="1294"/>
    <cellStyle name="_Book2 2 5" xfId="1295"/>
    <cellStyle name="_Book2 2 5 2" xfId="1296"/>
    <cellStyle name="_Book2 2 6" xfId="1297"/>
    <cellStyle name="_Book2 2 6 2" xfId="1298"/>
    <cellStyle name="_Book2 2 7" xfId="1299"/>
    <cellStyle name="_Book2 2 7 2" xfId="1300"/>
    <cellStyle name="_Book2 2 8" xfId="1301"/>
    <cellStyle name="_Book2 2 8 2" xfId="1302"/>
    <cellStyle name="_Book2 2 9" xfId="1303"/>
    <cellStyle name="_Book2 2 9 2" xfId="1304"/>
    <cellStyle name="_Book2 20" xfId="1305"/>
    <cellStyle name="_Book2 21" xfId="1306"/>
    <cellStyle name="_Book2 22" xfId="1307"/>
    <cellStyle name="_Book2 23" xfId="1308"/>
    <cellStyle name="_Book2 24" xfId="1309"/>
    <cellStyle name="_Book2 25" xfId="1310"/>
    <cellStyle name="_Book2 26" xfId="1311"/>
    <cellStyle name="_Book2 27" xfId="1312"/>
    <cellStyle name="_Book2 28" xfId="1313"/>
    <cellStyle name="_Book2 29" xfId="1314"/>
    <cellStyle name="_Book2 3" xfId="1315"/>
    <cellStyle name="_x0013__Book2 3" xfId="1316"/>
    <cellStyle name="_Book2 3 10" xfId="1317"/>
    <cellStyle name="_Book2 3 10 2" xfId="1318"/>
    <cellStyle name="_Book2 3 11" xfId="1319"/>
    <cellStyle name="_Book2 3 11 2" xfId="1320"/>
    <cellStyle name="_Book2 3 12" xfId="1321"/>
    <cellStyle name="_Book2 3 12 2" xfId="1322"/>
    <cellStyle name="_Book2 3 13" xfId="1323"/>
    <cellStyle name="_Book2 3 13 2" xfId="1324"/>
    <cellStyle name="_Book2 3 14" xfId="1325"/>
    <cellStyle name="_Book2 3 14 2" xfId="1326"/>
    <cellStyle name="_Book2 3 15" xfId="1327"/>
    <cellStyle name="_Book2 3 15 2" xfId="1328"/>
    <cellStyle name="_Book2 3 16" xfId="1329"/>
    <cellStyle name="_Book2 3 16 2" xfId="1330"/>
    <cellStyle name="_Book2 3 17" xfId="1331"/>
    <cellStyle name="_Book2 3 17 2" xfId="1332"/>
    <cellStyle name="_Book2 3 18" xfId="1333"/>
    <cellStyle name="_Book2 3 18 2" xfId="1334"/>
    <cellStyle name="_Book2 3 19" xfId="1335"/>
    <cellStyle name="_Book2 3 19 2" xfId="1336"/>
    <cellStyle name="_Book2 3 2" xfId="1337"/>
    <cellStyle name="_x0013__Book2 3 2" xfId="1338"/>
    <cellStyle name="_Book2 3 2 2" xfId="1339"/>
    <cellStyle name="_Book2 3 2 3" xfId="1340"/>
    <cellStyle name="_Book2 3 20" xfId="1341"/>
    <cellStyle name="_Book2 3 20 2" xfId="1342"/>
    <cellStyle name="_Book2 3 21" xfId="1343"/>
    <cellStyle name="_Book2 3 21 2" xfId="1344"/>
    <cellStyle name="_Book2 3 22" xfId="1345"/>
    <cellStyle name="_Book2 3 22 2" xfId="1346"/>
    <cellStyle name="_Book2 3 23" xfId="1347"/>
    <cellStyle name="_Book2 3 23 2" xfId="1348"/>
    <cellStyle name="_Book2 3 24" xfId="1349"/>
    <cellStyle name="_Book2 3 24 2" xfId="1350"/>
    <cellStyle name="_Book2 3 25" xfId="1351"/>
    <cellStyle name="_Book2 3 25 2" xfId="1352"/>
    <cellStyle name="_Book2 3 26" xfId="1353"/>
    <cellStyle name="_Book2 3 26 2" xfId="1354"/>
    <cellStyle name="_Book2 3 27" xfId="1355"/>
    <cellStyle name="_Book2 3 27 2" xfId="1356"/>
    <cellStyle name="_Book2 3 28" xfId="1357"/>
    <cellStyle name="_Book2 3 28 2" xfId="1358"/>
    <cellStyle name="_Book2 3 29" xfId="1359"/>
    <cellStyle name="_Book2 3 29 2" xfId="1360"/>
    <cellStyle name="_Book2 3 3" xfId="1361"/>
    <cellStyle name="_x0013__Book2 3 3" xfId="1362"/>
    <cellStyle name="_Book2 3 3 2" xfId="1363"/>
    <cellStyle name="_Book2 3 30" xfId="1364"/>
    <cellStyle name="_Book2 3 30 2" xfId="1365"/>
    <cellStyle name="_Book2 3 31" xfId="1366"/>
    <cellStyle name="_Book2 3 31 2" xfId="1367"/>
    <cellStyle name="_Book2 3 32" xfId="1368"/>
    <cellStyle name="_Book2 3 33" xfId="1369"/>
    <cellStyle name="_Book2 3 34" xfId="1370"/>
    <cellStyle name="_Book2 3 35" xfId="1371"/>
    <cellStyle name="_Book2 3 36" xfId="1372"/>
    <cellStyle name="_Book2 3 37" xfId="1373"/>
    <cellStyle name="_Book2 3 38" xfId="1374"/>
    <cellStyle name="_Book2 3 39" xfId="1375"/>
    <cellStyle name="_Book2 3 4" xfId="1376"/>
    <cellStyle name="_Book2 3 4 2" xfId="1377"/>
    <cellStyle name="_Book2 3 40" xfId="1378"/>
    <cellStyle name="_Book2 3 41" xfId="1379"/>
    <cellStyle name="_Book2 3 42" xfId="1380"/>
    <cellStyle name="_Book2 3 43" xfId="1381"/>
    <cellStyle name="_Book2 3 44" xfId="1382"/>
    <cellStyle name="_Book2 3 45" xfId="1383"/>
    <cellStyle name="_Book2 3 5" xfId="1384"/>
    <cellStyle name="_Book2 3 5 2" xfId="1385"/>
    <cellStyle name="_Book2 3 6" xfId="1386"/>
    <cellStyle name="_Book2 3 6 2" xfId="1387"/>
    <cellStyle name="_Book2 3 7" xfId="1388"/>
    <cellStyle name="_Book2 3 7 2" xfId="1389"/>
    <cellStyle name="_Book2 3 8" xfId="1390"/>
    <cellStyle name="_Book2 3 8 2" xfId="1391"/>
    <cellStyle name="_Book2 3 9" xfId="1392"/>
    <cellStyle name="_Book2 3 9 2" xfId="1393"/>
    <cellStyle name="_Book2 30" xfId="1394"/>
    <cellStyle name="_Book2 31" xfId="1395"/>
    <cellStyle name="_Book2 32" xfId="1396"/>
    <cellStyle name="_Book2 33" xfId="1397"/>
    <cellStyle name="_Book2 34" xfId="1398"/>
    <cellStyle name="_Book2 35" xfId="1399"/>
    <cellStyle name="_Book2 36" xfId="1400"/>
    <cellStyle name="_Book2 37" xfId="1401"/>
    <cellStyle name="_Book2 38" xfId="1402"/>
    <cellStyle name="_Book2 39" xfId="1403"/>
    <cellStyle name="_Book2 4" xfId="1404"/>
    <cellStyle name="_x0013__Book2 4" xfId="1405"/>
    <cellStyle name="_Book2 4 10" xfId="1406"/>
    <cellStyle name="_Book2 4 10 2" xfId="1407"/>
    <cellStyle name="_Book2 4 11" xfId="1408"/>
    <cellStyle name="_Book2 4 11 2" xfId="1409"/>
    <cellStyle name="_Book2 4 12" xfId="1410"/>
    <cellStyle name="_Book2 4 12 2" xfId="1411"/>
    <cellStyle name="_Book2 4 13" xfId="1412"/>
    <cellStyle name="_Book2 4 13 2" xfId="1413"/>
    <cellStyle name="_Book2 4 14" xfId="1414"/>
    <cellStyle name="_Book2 4 14 2" xfId="1415"/>
    <cellStyle name="_Book2 4 15" xfId="1416"/>
    <cellStyle name="_Book2 4 15 2" xfId="1417"/>
    <cellStyle name="_Book2 4 16" xfId="1418"/>
    <cellStyle name="_Book2 4 16 2" xfId="1419"/>
    <cellStyle name="_Book2 4 17" xfId="1420"/>
    <cellStyle name="_Book2 4 17 2" xfId="1421"/>
    <cellStyle name="_Book2 4 18" xfId="1422"/>
    <cellStyle name="_Book2 4 18 2" xfId="1423"/>
    <cellStyle name="_Book2 4 19" xfId="1424"/>
    <cellStyle name="_Book2 4 19 2" xfId="1425"/>
    <cellStyle name="_Book2 4 2" xfId="1426"/>
    <cellStyle name="_x0013__Book2 4 2" xfId="1427"/>
    <cellStyle name="_Book2 4 2 2" xfId="1428"/>
    <cellStyle name="_Book2 4 2 3" xfId="1429"/>
    <cellStyle name="_Book2 4 20" xfId="1430"/>
    <cellStyle name="_Book2 4 20 2" xfId="1431"/>
    <cellStyle name="_Book2 4 21" xfId="1432"/>
    <cellStyle name="_Book2 4 21 2" xfId="1433"/>
    <cellStyle name="_Book2 4 22" xfId="1434"/>
    <cellStyle name="_Book2 4 22 2" xfId="1435"/>
    <cellStyle name="_Book2 4 23" xfId="1436"/>
    <cellStyle name="_Book2 4 23 2" xfId="1437"/>
    <cellStyle name="_Book2 4 24" xfId="1438"/>
    <cellStyle name="_Book2 4 24 2" xfId="1439"/>
    <cellStyle name="_Book2 4 25" xfId="1440"/>
    <cellStyle name="_Book2 4 25 2" xfId="1441"/>
    <cellStyle name="_Book2 4 26" xfId="1442"/>
    <cellStyle name="_Book2 4 26 2" xfId="1443"/>
    <cellStyle name="_Book2 4 27" xfId="1444"/>
    <cellStyle name="_Book2 4 27 2" xfId="1445"/>
    <cellStyle name="_Book2 4 28" xfId="1446"/>
    <cellStyle name="_Book2 4 28 2" xfId="1447"/>
    <cellStyle name="_Book2 4 29" xfId="1448"/>
    <cellStyle name="_Book2 4 29 2" xfId="1449"/>
    <cellStyle name="_Book2 4 3" xfId="1450"/>
    <cellStyle name="_x0013__Book2 4 3" xfId="1451"/>
    <cellStyle name="_Book2 4 3 2" xfId="1452"/>
    <cellStyle name="_Book2 4 30" xfId="1453"/>
    <cellStyle name="_Book2 4 30 2" xfId="1454"/>
    <cellStyle name="_Book2 4 31" xfId="1455"/>
    <cellStyle name="_Book2 4 32" xfId="1456"/>
    <cellStyle name="_Book2 4 33" xfId="1457"/>
    <cellStyle name="_Book2 4 34" xfId="1458"/>
    <cellStyle name="_Book2 4 35" xfId="1459"/>
    <cellStyle name="_Book2 4 36" xfId="1460"/>
    <cellStyle name="_Book2 4 37" xfId="1461"/>
    <cellStyle name="_Book2 4 38" xfId="1462"/>
    <cellStyle name="_Book2 4 39" xfId="1463"/>
    <cellStyle name="_Book2 4 4" xfId="1464"/>
    <cellStyle name="_Book2 4 4 2" xfId="1465"/>
    <cellStyle name="_Book2 4 40" xfId="1466"/>
    <cellStyle name="_Book2 4 41" xfId="1467"/>
    <cellStyle name="_Book2 4 42" xfId="1468"/>
    <cellStyle name="_Book2 4 43" xfId="1469"/>
    <cellStyle name="_Book2 4 44" xfId="1470"/>
    <cellStyle name="_Book2 4 45" xfId="1471"/>
    <cellStyle name="_Book2 4 5" xfId="1472"/>
    <cellStyle name="_Book2 4 5 2" xfId="1473"/>
    <cellStyle name="_Book2 4 6" xfId="1474"/>
    <cellStyle name="_Book2 4 6 2" xfId="1475"/>
    <cellStyle name="_Book2 4 7" xfId="1476"/>
    <cellStyle name="_Book2 4 7 2" xfId="1477"/>
    <cellStyle name="_Book2 4 8" xfId="1478"/>
    <cellStyle name="_Book2 4 8 2" xfId="1479"/>
    <cellStyle name="_Book2 4 9" xfId="1480"/>
    <cellStyle name="_Book2 4 9 2" xfId="1481"/>
    <cellStyle name="_Book2 40" xfId="1482"/>
    <cellStyle name="_Book2 41" xfId="1483"/>
    <cellStyle name="_Book2 42" xfId="1484"/>
    <cellStyle name="_Book2 43" xfId="1485"/>
    <cellStyle name="_Book2 44" xfId="1486"/>
    <cellStyle name="_Book2 45" xfId="1487"/>
    <cellStyle name="_Book2 46" xfId="1488"/>
    <cellStyle name="_Book2 47" xfId="1489"/>
    <cellStyle name="_Book2 48" xfId="1490"/>
    <cellStyle name="_Book2 49" xfId="1491"/>
    <cellStyle name="_Book2 5" xfId="1492"/>
    <cellStyle name="_x0013__Book2 5" xfId="1493"/>
    <cellStyle name="_Book2 5 2" xfId="1494"/>
    <cellStyle name="_x0013__Book2 5 2" xfId="1495"/>
    <cellStyle name="_Book2 5 2 2" xfId="1496"/>
    <cellStyle name="_Book2 5 2 3" xfId="1497"/>
    <cellStyle name="_Book2 5 3" xfId="1498"/>
    <cellStyle name="_x0013__Book2 5 3" xfId="1499"/>
    <cellStyle name="_Book2 5 3 2" xfId="1500"/>
    <cellStyle name="_Book2 5 4" xfId="1501"/>
    <cellStyle name="_Book2 5 4 2" xfId="1502"/>
    <cellStyle name="_Book2 5 5" xfId="1503"/>
    <cellStyle name="_Book2 5 5 2" xfId="1504"/>
    <cellStyle name="_Book2 5 6" xfId="1505"/>
    <cellStyle name="_Book2 5 6 2" xfId="1506"/>
    <cellStyle name="_Book2 5 7" xfId="1507"/>
    <cellStyle name="_Book2 5 8" xfId="1508"/>
    <cellStyle name="_Book2 50" xfId="1509"/>
    <cellStyle name="_Book2 51" xfId="1510"/>
    <cellStyle name="_Book2 52" xfId="1511"/>
    <cellStyle name="_Book2 53" xfId="1512"/>
    <cellStyle name="_Book2 54" xfId="1513"/>
    <cellStyle name="_Book2 55" xfId="1514"/>
    <cellStyle name="_Book2 6" xfId="1515"/>
    <cellStyle name="_x0013__Book2 6" xfId="1516"/>
    <cellStyle name="_Book2 6 2" xfId="1517"/>
    <cellStyle name="_x0013__Book2 6 2" xfId="1518"/>
    <cellStyle name="_Book2 6 3" xfId="1519"/>
    <cellStyle name="_x0013__Book2 6 3" xfId="1520"/>
    <cellStyle name="_Book2 7" xfId="1521"/>
    <cellStyle name="_x0013__Book2 7" xfId="1522"/>
    <cellStyle name="_Book2 7 2" xfId="1523"/>
    <cellStyle name="_x0013__Book2 7 2" xfId="1524"/>
    <cellStyle name="_Book2 7 3" xfId="1525"/>
    <cellStyle name="_x0013__Book2 7 3" xfId="1526"/>
    <cellStyle name="_Book2 8" xfId="1527"/>
    <cellStyle name="_x0013__Book2 8" xfId="1528"/>
    <cellStyle name="_Book2 8 2" xfId="1529"/>
    <cellStyle name="_x0013__Book2 8 2" xfId="1530"/>
    <cellStyle name="_Book2 8 3" xfId="1531"/>
    <cellStyle name="_x0013__Book2 8 3" xfId="1532"/>
    <cellStyle name="_Book2 9" xfId="1533"/>
    <cellStyle name="_x0013__Book2 9" xfId="1534"/>
    <cellStyle name="_Book2 9 2" xfId="1535"/>
    <cellStyle name="_x0013__Book2 9 2" xfId="1536"/>
    <cellStyle name="_Book2 9 3" xfId="1537"/>
    <cellStyle name="_x0013__Book2 9 3" xfId="1538"/>
    <cellStyle name="_Book2_04 07E Wild Horse Wind Expansion (C) (2)" xfId="1539"/>
    <cellStyle name="_Book2_04 07E Wild Horse Wind Expansion (C) (2) 2" xfId="1540"/>
    <cellStyle name="_Book2_04 07E Wild Horse Wind Expansion (C) (2) 2 2" xfId="1541"/>
    <cellStyle name="_Book2_04 07E Wild Horse Wind Expansion (C) (2) 3" xfId="1542"/>
    <cellStyle name="_Book2_04 07E Wild Horse Wind Expansion (C) (2)_Adj Bench DR 3 for Initial Briefs (Electric)" xfId="1543"/>
    <cellStyle name="_Book2_04 07E Wild Horse Wind Expansion (C) (2)_Adj Bench DR 3 for Initial Briefs (Electric) 2" xfId="1544"/>
    <cellStyle name="_Book2_04 07E Wild Horse Wind Expansion (C) (2)_Adj Bench DR 3 for Initial Briefs (Electric) 2 2" xfId="1545"/>
    <cellStyle name="_Book2_04 07E Wild Horse Wind Expansion (C) (2)_Adj Bench DR 3 for Initial Briefs (Electric) 3" xfId="1546"/>
    <cellStyle name="_Book2_04 07E Wild Horse Wind Expansion (C) (2)_Book1" xfId="1547"/>
    <cellStyle name="_Book2_04 07E Wild Horse Wind Expansion (C) (2)_Electric Rev Req Model (2009 GRC) " xfId="1548"/>
    <cellStyle name="_Book2_04 07E Wild Horse Wind Expansion (C) (2)_Electric Rev Req Model (2009 GRC)  2" xfId="1549"/>
    <cellStyle name="_Book2_04 07E Wild Horse Wind Expansion (C) (2)_Electric Rev Req Model (2009 GRC)  2 2" xfId="1550"/>
    <cellStyle name="_Book2_04 07E Wild Horse Wind Expansion (C) (2)_Electric Rev Req Model (2009 GRC)  3" xfId="1551"/>
    <cellStyle name="_Book2_04 07E Wild Horse Wind Expansion (C) (2)_Electric Rev Req Model (2009 GRC) Rebuttal" xfId="1552"/>
    <cellStyle name="_Book2_04 07E Wild Horse Wind Expansion (C) (2)_Electric Rev Req Model (2009 GRC) Rebuttal 2" xfId="1553"/>
    <cellStyle name="_Book2_04 07E Wild Horse Wind Expansion (C) (2)_Electric Rev Req Model (2009 GRC) Rebuttal 2 2" xfId="1554"/>
    <cellStyle name="_Book2_04 07E Wild Horse Wind Expansion (C) (2)_Electric Rev Req Model (2009 GRC) Rebuttal 3" xfId="1555"/>
    <cellStyle name="_Book2_04 07E Wild Horse Wind Expansion (C) (2)_Electric Rev Req Model (2009 GRC) Rebuttal REmoval of New  WH Solar AdjustMI" xfId="1556"/>
    <cellStyle name="_Book2_04 07E Wild Horse Wind Expansion (C) (2)_Electric Rev Req Model (2009 GRC) Rebuttal REmoval of New  WH Solar AdjustMI 2" xfId="1557"/>
    <cellStyle name="_Book2_04 07E Wild Horse Wind Expansion (C) (2)_Electric Rev Req Model (2009 GRC) Rebuttal REmoval of New  WH Solar AdjustMI 2 2" xfId="1558"/>
    <cellStyle name="_Book2_04 07E Wild Horse Wind Expansion (C) (2)_Electric Rev Req Model (2009 GRC) Rebuttal REmoval of New  WH Solar AdjustMI 3" xfId="1559"/>
    <cellStyle name="_Book2_04 07E Wild Horse Wind Expansion (C) (2)_Electric Rev Req Model (2009 GRC) Revised 01-18-2010" xfId="1560"/>
    <cellStyle name="_Book2_04 07E Wild Horse Wind Expansion (C) (2)_Electric Rev Req Model (2009 GRC) Revised 01-18-2010 2" xfId="1561"/>
    <cellStyle name="_Book2_04 07E Wild Horse Wind Expansion (C) (2)_Electric Rev Req Model (2009 GRC) Revised 01-18-2010 2 2" xfId="1562"/>
    <cellStyle name="_Book2_04 07E Wild Horse Wind Expansion (C) (2)_Electric Rev Req Model (2009 GRC) Revised 01-18-2010 3" xfId="1563"/>
    <cellStyle name="_Book2_04 07E Wild Horse Wind Expansion (C) (2)_Electric Rev Req Model (2010 GRC)" xfId="1564"/>
    <cellStyle name="_Book2_04 07E Wild Horse Wind Expansion (C) (2)_Electric Rev Req Model (2010 GRC) SF" xfId="1565"/>
    <cellStyle name="_Book2_04 07E Wild Horse Wind Expansion (C) (2)_Final Order Electric EXHIBIT A-1" xfId="1566"/>
    <cellStyle name="_Book2_04 07E Wild Horse Wind Expansion (C) (2)_Final Order Electric EXHIBIT A-1 2" xfId="1567"/>
    <cellStyle name="_Book2_04 07E Wild Horse Wind Expansion (C) (2)_Final Order Electric EXHIBIT A-1 2 2" xfId="1568"/>
    <cellStyle name="_Book2_04 07E Wild Horse Wind Expansion (C) (2)_Final Order Electric EXHIBIT A-1 3" xfId="1569"/>
    <cellStyle name="_Book2_04 07E Wild Horse Wind Expansion (C) (2)_TENASKA REGULATORY ASSET" xfId="1570"/>
    <cellStyle name="_Book2_04 07E Wild Horse Wind Expansion (C) (2)_TENASKA REGULATORY ASSET 2" xfId="1571"/>
    <cellStyle name="_Book2_04 07E Wild Horse Wind Expansion (C) (2)_TENASKA REGULATORY ASSET 2 2" xfId="1572"/>
    <cellStyle name="_Book2_04 07E Wild Horse Wind Expansion (C) (2)_TENASKA REGULATORY ASSET 3" xfId="1573"/>
    <cellStyle name="_Book2_16.37E Wild Horse Expansion DeferralRevwrkingfile SF" xfId="1574"/>
    <cellStyle name="_Book2_16.37E Wild Horse Expansion DeferralRevwrkingfile SF 2" xfId="1575"/>
    <cellStyle name="_Book2_16.37E Wild Horse Expansion DeferralRevwrkingfile SF 2 2" xfId="1576"/>
    <cellStyle name="_Book2_16.37E Wild Horse Expansion DeferralRevwrkingfile SF 3" xfId="1577"/>
    <cellStyle name="_Book2_2009 Compliance Filing PCA Exhibits for GRC" xfId="1578"/>
    <cellStyle name="_Book2_2009 GRC Compl Filing - Exhibit D" xfId="1579"/>
    <cellStyle name="_Book2_2009 GRC Compl Filing - Exhibit D 2" xfId="1580"/>
    <cellStyle name="_Book2_2010 PTC's July1_Dec31 2010 " xfId="1581"/>
    <cellStyle name="_Book2_2010 PTC's Sept10_Aug11 (Version 4)" xfId="1582"/>
    <cellStyle name="_Book2_3.01 Income Statement" xfId="1583"/>
    <cellStyle name="_Book2_4 31 Regulatory Assets and Liabilities  7 06- Exhibit D" xfId="1584"/>
    <cellStyle name="_Book2_4 31 Regulatory Assets and Liabilities  7 06- Exhibit D 2" xfId="1585"/>
    <cellStyle name="_Book2_4 31 Regulatory Assets and Liabilities  7 06- Exhibit D 2 2" xfId="1586"/>
    <cellStyle name="_Book2_4 31 Regulatory Assets and Liabilities  7 06- Exhibit D 3" xfId="1587"/>
    <cellStyle name="_Book2_4 31 Regulatory Assets and Liabilities  7 06- Exhibit D_NIM Summary" xfId="1588"/>
    <cellStyle name="_Book2_4 31 Regulatory Assets and Liabilities  7 06- Exhibit D_NIM Summary 2" xfId="1589"/>
    <cellStyle name="_Book2_4 32 Regulatory Assets and Liabilities  7 06- Exhibit D" xfId="1590"/>
    <cellStyle name="_Book2_4 32 Regulatory Assets and Liabilities  7 06- Exhibit D 2" xfId="1591"/>
    <cellStyle name="_Book2_4 32 Regulatory Assets and Liabilities  7 06- Exhibit D 2 2" xfId="1592"/>
    <cellStyle name="_Book2_4 32 Regulatory Assets and Liabilities  7 06- Exhibit D 3" xfId="1593"/>
    <cellStyle name="_Book2_4 32 Regulatory Assets and Liabilities  7 06- Exhibit D_NIM Summary" xfId="1594"/>
    <cellStyle name="_Book2_4 32 Regulatory Assets and Liabilities  7 06- Exhibit D_NIM Summary 2" xfId="1595"/>
    <cellStyle name="_Book2_ACCOUNTS" xfId="1596"/>
    <cellStyle name="_x0013__Book2_Adj Bench DR 3 for Initial Briefs (Electric)" xfId="1597"/>
    <cellStyle name="_x0013__Book2_Adj Bench DR 3 for Initial Briefs (Electric) 2" xfId="1598"/>
    <cellStyle name="_x0013__Book2_Adj Bench DR 3 for Initial Briefs (Electric) 2 2" xfId="1599"/>
    <cellStyle name="_x0013__Book2_Adj Bench DR 3 for Initial Briefs (Electric) 3" xfId="1600"/>
    <cellStyle name="_Book2_Att B to RECs proceeds proposal" xfId="1601"/>
    <cellStyle name="_Book2_AURORA Total New" xfId="1602"/>
    <cellStyle name="_Book2_AURORA Total New 2" xfId="1603"/>
    <cellStyle name="_Book2_Backup for Attachment B 2010-09-09" xfId="1604"/>
    <cellStyle name="_Book2_Bench Request - Attachment B" xfId="1605"/>
    <cellStyle name="_Book2_Book2" xfId="1606"/>
    <cellStyle name="_Book2_Book2 2" xfId="1607"/>
    <cellStyle name="_Book2_Book2 2 2" xfId="1608"/>
    <cellStyle name="_Book2_Book2 3" xfId="1609"/>
    <cellStyle name="_Book2_Book2_Adj Bench DR 3 for Initial Briefs (Electric)" xfId="1610"/>
    <cellStyle name="_Book2_Book2_Adj Bench DR 3 for Initial Briefs (Electric) 2" xfId="1611"/>
    <cellStyle name="_Book2_Book2_Adj Bench DR 3 for Initial Briefs (Electric) 2 2" xfId="1612"/>
    <cellStyle name="_Book2_Book2_Adj Bench DR 3 for Initial Briefs (Electric) 3" xfId="1613"/>
    <cellStyle name="_Book2_Book2_Electric Rev Req Model (2009 GRC) Rebuttal" xfId="1614"/>
    <cellStyle name="_Book2_Book2_Electric Rev Req Model (2009 GRC) Rebuttal 2" xfId="1615"/>
    <cellStyle name="_Book2_Book2_Electric Rev Req Model (2009 GRC) Rebuttal 2 2" xfId="1616"/>
    <cellStyle name="_Book2_Book2_Electric Rev Req Model (2009 GRC) Rebuttal 3" xfId="1617"/>
    <cellStyle name="_Book2_Book2_Electric Rev Req Model (2009 GRC) Rebuttal REmoval of New  WH Solar AdjustMI" xfId="1618"/>
    <cellStyle name="_Book2_Book2_Electric Rev Req Model (2009 GRC) Rebuttal REmoval of New  WH Solar AdjustMI 2" xfId="1619"/>
    <cellStyle name="_Book2_Book2_Electric Rev Req Model (2009 GRC) Rebuttal REmoval of New  WH Solar AdjustMI 2 2" xfId="1620"/>
    <cellStyle name="_Book2_Book2_Electric Rev Req Model (2009 GRC) Rebuttal REmoval of New  WH Solar AdjustMI 3" xfId="1621"/>
    <cellStyle name="_Book2_Book2_Electric Rev Req Model (2009 GRC) Revised 01-18-2010" xfId="1622"/>
    <cellStyle name="_Book2_Book2_Electric Rev Req Model (2009 GRC) Revised 01-18-2010 2" xfId="1623"/>
    <cellStyle name="_Book2_Book2_Electric Rev Req Model (2009 GRC) Revised 01-18-2010 2 2" xfId="1624"/>
    <cellStyle name="_Book2_Book2_Electric Rev Req Model (2009 GRC) Revised 01-18-2010 3" xfId="1625"/>
    <cellStyle name="_Book2_Book2_Final Order Electric EXHIBIT A-1" xfId="1626"/>
    <cellStyle name="_Book2_Book2_Final Order Electric EXHIBIT A-1 2" xfId="1627"/>
    <cellStyle name="_Book2_Book2_Final Order Electric EXHIBIT A-1 2 2" xfId="1628"/>
    <cellStyle name="_Book2_Book2_Final Order Electric EXHIBIT A-1 3" xfId="1629"/>
    <cellStyle name="_Book2_Book4" xfId="1630"/>
    <cellStyle name="_Book2_Book4 2" xfId="1631"/>
    <cellStyle name="_Book2_Book4 2 2" xfId="1632"/>
    <cellStyle name="_Book2_Book4 3" xfId="1633"/>
    <cellStyle name="_Book2_Book9" xfId="1634"/>
    <cellStyle name="_Book2_Book9 2" xfId="1635"/>
    <cellStyle name="_Book2_Book9 2 2" xfId="1636"/>
    <cellStyle name="_Book2_Book9 3" xfId="1637"/>
    <cellStyle name="_Book2_Check the Interest Calculation" xfId="1638"/>
    <cellStyle name="_Book2_Check the Interest Calculation_Scenario 1 REC vs PTC Offset" xfId="1639"/>
    <cellStyle name="_Book2_Check the Interest Calculation_Scenario 3" xfId="1640"/>
    <cellStyle name="_Book2_Chelan PUD Power Costs (8-10)" xfId="1641"/>
    <cellStyle name="_Book2_DWH-08 (Rate Spread &amp; Design Workpapers)" xfId="1642"/>
    <cellStyle name="_x0013__Book2_Electric Rev Req Model (2009 GRC) Rebuttal" xfId="1643"/>
    <cellStyle name="_x0013__Book2_Electric Rev Req Model (2009 GRC) Rebuttal 2" xfId="1644"/>
    <cellStyle name="_x0013__Book2_Electric Rev Req Model (2009 GRC) Rebuttal 2 2" xfId="1645"/>
    <cellStyle name="_x0013__Book2_Electric Rev Req Model (2009 GRC) Rebuttal 3" xfId="1646"/>
    <cellStyle name="_x0013__Book2_Electric Rev Req Model (2009 GRC) Rebuttal REmoval of New  WH Solar AdjustMI" xfId="1647"/>
    <cellStyle name="_x0013__Book2_Electric Rev Req Model (2009 GRC) Rebuttal REmoval of New  WH Solar AdjustMI 2" xfId="1648"/>
    <cellStyle name="_x0013__Book2_Electric Rev Req Model (2009 GRC) Rebuttal REmoval of New  WH Solar AdjustMI 2 2" xfId="1649"/>
    <cellStyle name="_x0013__Book2_Electric Rev Req Model (2009 GRC) Rebuttal REmoval of New  WH Solar AdjustMI 3" xfId="1650"/>
    <cellStyle name="_x0013__Book2_Electric Rev Req Model (2009 GRC) Revised 01-18-2010" xfId="1651"/>
    <cellStyle name="_x0013__Book2_Electric Rev Req Model (2009 GRC) Revised 01-18-2010 2" xfId="1652"/>
    <cellStyle name="_x0013__Book2_Electric Rev Req Model (2009 GRC) Revised 01-18-2010 2 2" xfId="1653"/>
    <cellStyle name="_x0013__Book2_Electric Rev Req Model (2009 GRC) Revised 01-18-2010 3" xfId="1654"/>
    <cellStyle name="_Book2_Final 2008 PTC Rate Design Workpapers 10.27.08" xfId="1655"/>
    <cellStyle name="_x0013__Book2_Final Order Electric EXHIBIT A-1" xfId="1656"/>
    <cellStyle name="_x0013__Book2_Final Order Electric EXHIBIT A-1 2" xfId="1657"/>
    <cellStyle name="_x0013__Book2_Final Order Electric EXHIBIT A-1 2 2" xfId="1658"/>
    <cellStyle name="_x0013__Book2_Final Order Electric EXHIBIT A-1 3" xfId="1659"/>
    <cellStyle name="_Book2_Gas Rev Req Model (2010 GRC)" xfId="1660"/>
    <cellStyle name="_Book2_INPUTS" xfId="1661"/>
    <cellStyle name="_Book2_INPUTS 2" xfId="1662"/>
    <cellStyle name="_Book2_INPUTS 2 2" xfId="1663"/>
    <cellStyle name="_Book2_INPUTS 3" xfId="1664"/>
    <cellStyle name="_Book2_NIM Summary" xfId="1665"/>
    <cellStyle name="_Book2_NIM Summary 09GRC" xfId="1666"/>
    <cellStyle name="_Book2_NIM Summary 09GRC 2" xfId="1667"/>
    <cellStyle name="_Book2_NIM Summary 2" xfId="1668"/>
    <cellStyle name="_Book2_NIM Summary 3" xfId="1669"/>
    <cellStyle name="_Book2_NIM Summary 4" xfId="1670"/>
    <cellStyle name="_Book2_NIM Summary 5" xfId="1671"/>
    <cellStyle name="_Book2_NIM Summary 6" xfId="1672"/>
    <cellStyle name="_Book2_NIM Summary 7" xfId="1673"/>
    <cellStyle name="_Book2_NIM Summary 8" xfId="1674"/>
    <cellStyle name="_Book2_NIM Summary 9" xfId="1675"/>
    <cellStyle name="_Book2_PCA 10 -  Exhibit D from A Kellogg Jan 2011" xfId="1676"/>
    <cellStyle name="_Book2_PCA 10 -  Exhibit D from A Kellogg July 2011" xfId="1677"/>
    <cellStyle name="_Book2_PCA 10 -  Exhibit D from S Free Rcv'd 12-11" xfId="1678"/>
    <cellStyle name="_Book2_PCA 9 -  Exhibit D April 2010" xfId="1679"/>
    <cellStyle name="_Book2_PCA 9 -  Exhibit D April 2010 (3)" xfId="1680"/>
    <cellStyle name="_Book2_PCA 9 -  Exhibit D April 2010 (3) 2" xfId="1681"/>
    <cellStyle name="_Book2_PCA 9 -  Exhibit D Nov 2010" xfId="1682"/>
    <cellStyle name="_Book2_PCA 9 - Exhibit D at August 2010" xfId="1683"/>
    <cellStyle name="_Book2_PCA 9 - Exhibit D June 2010 GRC" xfId="1684"/>
    <cellStyle name="_Book2_Power Costs - Comparison bx Rbtl-Staff-Jt-PC" xfId="1685"/>
    <cellStyle name="_Book2_Power Costs - Comparison bx Rbtl-Staff-Jt-PC 2" xfId="1686"/>
    <cellStyle name="_Book2_Power Costs - Comparison bx Rbtl-Staff-Jt-PC 2 2" xfId="1687"/>
    <cellStyle name="_Book2_Power Costs - Comparison bx Rbtl-Staff-Jt-PC 3" xfId="1688"/>
    <cellStyle name="_Book2_Power Costs - Comparison bx Rbtl-Staff-Jt-PC_Adj Bench DR 3 for Initial Briefs (Electric)" xfId="1689"/>
    <cellStyle name="_Book2_Power Costs - Comparison bx Rbtl-Staff-Jt-PC_Adj Bench DR 3 for Initial Briefs (Electric) 2" xfId="1690"/>
    <cellStyle name="_Book2_Power Costs - Comparison bx Rbtl-Staff-Jt-PC_Adj Bench DR 3 for Initial Briefs (Electric) 2 2" xfId="1691"/>
    <cellStyle name="_Book2_Power Costs - Comparison bx Rbtl-Staff-Jt-PC_Adj Bench DR 3 for Initial Briefs (Electric) 3" xfId="1692"/>
    <cellStyle name="_Book2_Power Costs - Comparison bx Rbtl-Staff-Jt-PC_Electric Rev Req Model (2009 GRC) Rebuttal" xfId="1693"/>
    <cellStyle name="_Book2_Power Costs - Comparison bx Rbtl-Staff-Jt-PC_Electric Rev Req Model (2009 GRC) Rebuttal 2" xfId="1694"/>
    <cellStyle name="_Book2_Power Costs - Comparison bx Rbtl-Staff-Jt-PC_Electric Rev Req Model (2009 GRC) Rebuttal 2 2" xfId="1695"/>
    <cellStyle name="_Book2_Power Costs - Comparison bx Rbtl-Staff-Jt-PC_Electric Rev Req Model (2009 GRC) Rebuttal 3" xfId="1696"/>
    <cellStyle name="_Book2_Power Costs - Comparison bx Rbtl-Staff-Jt-PC_Electric Rev Req Model (2009 GRC) Rebuttal REmoval of New  WH Solar AdjustMI" xfId="1697"/>
    <cellStyle name="_Book2_Power Costs - Comparison bx Rbtl-Staff-Jt-PC_Electric Rev Req Model (2009 GRC) Rebuttal REmoval of New  WH Solar AdjustMI 2" xfId="1698"/>
    <cellStyle name="_Book2_Power Costs - Comparison bx Rbtl-Staff-Jt-PC_Electric Rev Req Model (2009 GRC) Rebuttal REmoval of New  WH Solar AdjustMI 2 2" xfId="1699"/>
    <cellStyle name="_Book2_Power Costs - Comparison bx Rbtl-Staff-Jt-PC_Electric Rev Req Model (2009 GRC) Rebuttal REmoval of New  WH Solar AdjustMI 3" xfId="1700"/>
    <cellStyle name="_Book2_Power Costs - Comparison bx Rbtl-Staff-Jt-PC_Electric Rev Req Model (2009 GRC) Revised 01-18-2010" xfId="1701"/>
    <cellStyle name="_Book2_Power Costs - Comparison bx Rbtl-Staff-Jt-PC_Electric Rev Req Model (2009 GRC) Revised 01-18-2010 2" xfId="1702"/>
    <cellStyle name="_Book2_Power Costs - Comparison bx Rbtl-Staff-Jt-PC_Electric Rev Req Model (2009 GRC) Revised 01-18-2010 2 2" xfId="1703"/>
    <cellStyle name="_Book2_Power Costs - Comparison bx Rbtl-Staff-Jt-PC_Electric Rev Req Model (2009 GRC) Revised 01-18-2010 3" xfId="1704"/>
    <cellStyle name="_Book2_Power Costs - Comparison bx Rbtl-Staff-Jt-PC_Final Order Electric EXHIBIT A-1" xfId="1705"/>
    <cellStyle name="_Book2_Power Costs - Comparison bx Rbtl-Staff-Jt-PC_Final Order Electric EXHIBIT A-1 2" xfId="1706"/>
    <cellStyle name="_Book2_Power Costs - Comparison bx Rbtl-Staff-Jt-PC_Final Order Electric EXHIBIT A-1 2 2" xfId="1707"/>
    <cellStyle name="_Book2_Power Costs - Comparison bx Rbtl-Staff-Jt-PC_Final Order Electric EXHIBIT A-1 3" xfId="1708"/>
    <cellStyle name="_Book2_Production Adj 4.37" xfId="1709"/>
    <cellStyle name="_Book2_Production Adj 4.37 2" xfId="1710"/>
    <cellStyle name="_Book2_Production Adj 4.37 2 2" xfId="1711"/>
    <cellStyle name="_Book2_Production Adj 4.37 3" xfId="1712"/>
    <cellStyle name="_Book2_Purchased Power Adj 4.03" xfId="1713"/>
    <cellStyle name="_Book2_Purchased Power Adj 4.03 2" xfId="1714"/>
    <cellStyle name="_Book2_Purchased Power Adj 4.03 2 2" xfId="1715"/>
    <cellStyle name="_Book2_Purchased Power Adj 4.03 3" xfId="1716"/>
    <cellStyle name="_Book2_Rebuttal Power Costs" xfId="1717"/>
    <cellStyle name="_Book2_Rebuttal Power Costs 2" xfId="1718"/>
    <cellStyle name="_Book2_Rebuttal Power Costs 2 2" xfId="1719"/>
    <cellStyle name="_Book2_Rebuttal Power Costs 3" xfId="1720"/>
    <cellStyle name="_Book2_Rebuttal Power Costs_Adj Bench DR 3 for Initial Briefs (Electric)" xfId="1721"/>
    <cellStyle name="_Book2_Rebuttal Power Costs_Adj Bench DR 3 for Initial Briefs (Electric) 2" xfId="1722"/>
    <cellStyle name="_Book2_Rebuttal Power Costs_Adj Bench DR 3 for Initial Briefs (Electric) 2 2" xfId="1723"/>
    <cellStyle name="_Book2_Rebuttal Power Costs_Adj Bench DR 3 for Initial Briefs (Electric) 3" xfId="1724"/>
    <cellStyle name="_Book2_Rebuttal Power Costs_Electric Rev Req Model (2009 GRC) Rebuttal" xfId="1725"/>
    <cellStyle name="_Book2_Rebuttal Power Costs_Electric Rev Req Model (2009 GRC) Rebuttal 2" xfId="1726"/>
    <cellStyle name="_Book2_Rebuttal Power Costs_Electric Rev Req Model (2009 GRC) Rebuttal 2 2" xfId="1727"/>
    <cellStyle name="_Book2_Rebuttal Power Costs_Electric Rev Req Model (2009 GRC) Rebuttal 3" xfId="1728"/>
    <cellStyle name="_Book2_Rebuttal Power Costs_Electric Rev Req Model (2009 GRC) Rebuttal REmoval of New  WH Solar AdjustMI" xfId="1729"/>
    <cellStyle name="_Book2_Rebuttal Power Costs_Electric Rev Req Model (2009 GRC) Rebuttal REmoval of New  WH Solar AdjustMI 2" xfId="1730"/>
    <cellStyle name="_Book2_Rebuttal Power Costs_Electric Rev Req Model (2009 GRC) Rebuttal REmoval of New  WH Solar AdjustMI 2 2" xfId="1731"/>
    <cellStyle name="_Book2_Rebuttal Power Costs_Electric Rev Req Model (2009 GRC) Rebuttal REmoval of New  WH Solar AdjustMI 3" xfId="1732"/>
    <cellStyle name="_Book2_Rebuttal Power Costs_Electric Rev Req Model (2009 GRC) Revised 01-18-2010" xfId="1733"/>
    <cellStyle name="_Book2_Rebuttal Power Costs_Electric Rev Req Model (2009 GRC) Revised 01-18-2010 2" xfId="1734"/>
    <cellStyle name="_Book2_Rebuttal Power Costs_Electric Rev Req Model (2009 GRC) Revised 01-18-2010 2 2" xfId="1735"/>
    <cellStyle name="_Book2_Rebuttal Power Costs_Electric Rev Req Model (2009 GRC) Revised 01-18-2010 3" xfId="1736"/>
    <cellStyle name="_Book2_Rebuttal Power Costs_Final Order Electric EXHIBIT A-1" xfId="1737"/>
    <cellStyle name="_Book2_Rebuttal Power Costs_Final Order Electric EXHIBIT A-1 2" xfId="1738"/>
    <cellStyle name="_Book2_Rebuttal Power Costs_Final Order Electric EXHIBIT A-1 2 2" xfId="1739"/>
    <cellStyle name="_Book2_Rebuttal Power Costs_Final Order Electric EXHIBIT A-1 3" xfId="1740"/>
    <cellStyle name="_Book2_RECS vs PTC's w Interest 6-28-10" xfId="1741"/>
    <cellStyle name="_Book2_ROR &amp; CONV FACTOR" xfId="1742"/>
    <cellStyle name="_Book2_ROR &amp; CONV FACTOR 2" xfId="1743"/>
    <cellStyle name="_Book2_ROR &amp; CONV FACTOR 2 2" xfId="1744"/>
    <cellStyle name="_Book2_ROR &amp; CONV FACTOR 3" xfId="1745"/>
    <cellStyle name="_Book2_ROR 5.02" xfId="1746"/>
    <cellStyle name="_Book2_ROR 5.02 2" xfId="1747"/>
    <cellStyle name="_Book2_ROR 5.02 2 2" xfId="1748"/>
    <cellStyle name="_Book2_ROR 5.02 3" xfId="1749"/>
    <cellStyle name="_Book2_Wind Integration 10GRC" xfId="1750"/>
    <cellStyle name="_Book2_Wind Integration 10GRC 2" xfId="1751"/>
    <cellStyle name="_Book3" xfId="1752"/>
    <cellStyle name="_Book5" xfId="1753"/>
    <cellStyle name="_Book5_Chelan PUD Power Costs (8-10)" xfId="1754"/>
    <cellStyle name="_Book5_DEM-WP(C) Costs Not In AURORA 2010GRC As Filed" xfId="1755"/>
    <cellStyle name="_Book5_DEM-WP(C) Costs Not In AURORA 2010GRC As Filed 2" xfId="1756"/>
    <cellStyle name="_Book5_NIM Summary" xfId="1757"/>
    <cellStyle name="_Book5_NIM Summary 09GRC" xfId="1758"/>
    <cellStyle name="_Book5_NIM Summary 2" xfId="1759"/>
    <cellStyle name="_Book5_NIM Summary 3" xfId="1760"/>
    <cellStyle name="_Book5_NIM Summary 4" xfId="1761"/>
    <cellStyle name="_Book5_NIM Summary 5" xfId="1762"/>
    <cellStyle name="_Book5_NIM Summary 6" xfId="1763"/>
    <cellStyle name="_Book5_NIM Summary 7" xfId="1764"/>
    <cellStyle name="_Book5_NIM Summary 8" xfId="1765"/>
    <cellStyle name="_Book5_NIM Summary 9" xfId="1766"/>
    <cellStyle name="_Book5_PCA 9 -  Exhibit D April 2010 (3)" xfId="1767"/>
    <cellStyle name="_Book5_Reconciliation" xfId="1768"/>
    <cellStyle name="_Book5_Reconciliation 2" xfId="1769"/>
    <cellStyle name="_Book5_Wind Integration 10GRC" xfId="1770"/>
    <cellStyle name="_Book5_Wind Integration 10GRC 2" xfId="1771"/>
    <cellStyle name="_BPA NOS" xfId="1772"/>
    <cellStyle name="_BPA NOS 2" xfId="1773"/>
    <cellStyle name="_BPA NOS_DEM-WP(C) Wind Integration Summary 2010GRC" xfId="1774"/>
    <cellStyle name="_BPA NOS_DEM-WP(C) Wind Integration Summary 2010GRC 2" xfId="1775"/>
    <cellStyle name="_BPA NOS_NIM Summary" xfId="1776"/>
    <cellStyle name="_BPA NOS_NIM Summary 2" xfId="1777"/>
    <cellStyle name="_Chelan Debt Forecast 12.19.05" xfId="1778"/>
    <cellStyle name="_Chelan Debt Forecast 12.19.05 10" xfId="1779"/>
    <cellStyle name="_Chelan Debt Forecast 12.19.05 2" xfId="1780"/>
    <cellStyle name="_Chelan Debt Forecast 12.19.05 2 2" xfId="1781"/>
    <cellStyle name="_Chelan Debt Forecast 12.19.05 2 2 2" xfId="1782"/>
    <cellStyle name="_Chelan Debt Forecast 12.19.05 2 3" xfId="1783"/>
    <cellStyle name="_Chelan Debt Forecast 12.19.05 3" xfId="1784"/>
    <cellStyle name="_Chelan Debt Forecast 12.19.05 3 2" xfId="1785"/>
    <cellStyle name="_Chelan Debt Forecast 12.19.05 3 2 2" xfId="1786"/>
    <cellStyle name="_Chelan Debt Forecast 12.19.05 3 3" xfId="1787"/>
    <cellStyle name="_Chelan Debt Forecast 12.19.05 3 3 2" xfId="1788"/>
    <cellStyle name="_Chelan Debt Forecast 12.19.05 3 4" xfId="1789"/>
    <cellStyle name="_Chelan Debt Forecast 12.19.05 3 4 2" xfId="1790"/>
    <cellStyle name="_Chelan Debt Forecast 12.19.05 4" xfId="1791"/>
    <cellStyle name="_Chelan Debt Forecast 12.19.05 4 2" xfId="1792"/>
    <cellStyle name="_Chelan Debt Forecast 12.19.05 4_2011 Operations Snapshot" xfId="1793"/>
    <cellStyle name="_Chelan Debt Forecast 12.19.05 4_Department" xfId="1794"/>
    <cellStyle name="_Chelan Debt Forecast 12.19.05 4_VarX" xfId="1795"/>
    <cellStyle name="_Chelan Debt Forecast 12.19.05 5" xfId="1796"/>
    <cellStyle name="_Chelan Debt Forecast 12.19.05 5 2" xfId="1797"/>
    <cellStyle name="_Chelan Debt Forecast 12.19.05 5 2 2" xfId="1798"/>
    <cellStyle name="_Chelan Debt Forecast 12.19.05 5 2_County_Stop_Light_Chart_2012_02" xfId="1799"/>
    <cellStyle name="_Chelan Debt Forecast 12.19.05 5 2_County_Stop_Light_Chart_2012_06" xfId="1800"/>
    <cellStyle name="_Chelan Debt Forecast 12.19.05 5 2_County_Stop_Light_Chart_Template" xfId="1801"/>
    <cellStyle name="_Chelan Debt Forecast 12.19.05 5_2011 OM ASM Report" xfId="1802"/>
    <cellStyle name="_Chelan Debt Forecast 12.19.05 5_2011 OM ASM Report 2" xfId="1803"/>
    <cellStyle name="_Chelan Debt Forecast 12.19.05 5_2011 OM ASM Report_County_Stop_Light_Chart_2012_02" xfId="1804"/>
    <cellStyle name="_Chelan Debt Forecast 12.19.05 5_2011 OM ASM Report_County_Stop_Light_Chart_2012_06" xfId="1805"/>
    <cellStyle name="_Chelan Debt Forecast 12.19.05 5_2011 OM ASM Report_County_Stop_Light_Chart_Template" xfId="1806"/>
    <cellStyle name="_Chelan Debt Forecast 12.19.05 5_2011 Operations Snapshot" xfId="1807"/>
    <cellStyle name="_Chelan Debt Forecast 12.19.05 5_2011 Operations Snapshot 2" xfId="1808"/>
    <cellStyle name="_Chelan Debt Forecast 12.19.05 5_2011 Operations Snapshot_County_Stop_Light_Chart_2012_02" xfId="1809"/>
    <cellStyle name="_Chelan Debt Forecast 12.19.05 5_2011 Operations Snapshot_County_Stop_Light_Chart_2012_06" xfId="1810"/>
    <cellStyle name="_Chelan Debt Forecast 12.19.05 5_2011 Operations Snapshot_County_Stop_Light_Chart_Template" xfId="1811"/>
    <cellStyle name="_Chelan Debt Forecast 12.19.05 5_2012 Operations Snapshot" xfId="1812"/>
    <cellStyle name="_Chelan Debt Forecast 12.19.05 5_Copy of 2011 OM ASM Report" xfId="1813"/>
    <cellStyle name="_Chelan Debt Forecast 12.19.05 5_Department" xfId="1814"/>
    <cellStyle name="_Chelan Debt Forecast 12.19.05 5_Jan 2012 OM ASM Report" xfId="1815"/>
    <cellStyle name="_Chelan Debt Forecast 12.19.05 5_VarX" xfId="1816"/>
    <cellStyle name="_Chelan Debt Forecast 12.19.05 6" xfId="1817"/>
    <cellStyle name="_Chelan Debt Forecast 12.19.05 6 2" xfId="1818"/>
    <cellStyle name="_Chelan Debt Forecast 12.19.05 6_County_Stop_Light_Chart_2012_02" xfId="1819"/>
    <cellStyle name="_Chelan Debt Forecast 12.19.05 6_County_Stop_Light_Chart_2012_06" xfId="1820"/>
    <cellStyle name="_Chelan Debt Forecast 12.19.05 6_County_Stop_Light_Chart_Template" xfId="1821"/>
    <cellStyle name="_Chelan Debt Forecast 12.19.05 6_Department" xfId="1822"/>
    <cellStyle name="_Chelan Debt Forecast 12.19.05 6_Department 2" xfId="1823"/>
    <cellStyle name="_Chelan Debt Forecast 12.19.05 6_VarX" xfId="1824"/>
    <cellStyle name="_Chelan Debt Forecast 12.19.05 6_VarX 2" xfId="1825"/>
    <cellStyle name="_Chelan Debt Forecast 12.19.05 7" xfId="1826"/>
    <cellStyle name="_Chelan Debt Forecast 12.19.05 7 2" xfId="1827"/>
    <cellStyle name="_Chelan Debt Forecast 12.19.05 7_County_Stop_Light_Chart_2012_02" xfId="1828"/>
    <cellStyle name="_Chelan Debt Forecast 12.19.05 7_County_Stop_Light_Chart_2012_06" xfId="1829"/>
    <cellStyle name="_Chelan Debt Forecast 12.19.05 7_County_Stop_Light_Chart_Template" xfId="1830"/>
    <cellStyle name="_Chelan Debt Forecast 12.19.05 8" xfId="1831"/>
    <cellStyle name="_Chelan Debt Forecast 12.19.05 9" xfId="1832"/>
    <cellStyle name="_Chelan Debt Forecast 12.19.05_(C) WHE Proforma with ITC cash grant 10 Yr Amort_for deferral_102809" xfId="1833"/>
    <cellStyle name="_Chelan Debt Forecast 12.19.05_(C) WHE Proforma with ITC cash grant 10 Yr Amort_for deferral_102809 2" xfId="1834"/>
    <cellStyle name="_Chelan Debt Forecast 12.19.05_(C) WHE Proforma with ITC cash grant 10 Yr Amort_for deferral_102809 2 2" xfId="1835"/>
    <cellStyle name="_Chelan Debt Forecast 12.19.05_(C) WHE Proforma with ITC cash grant 10 Yr Amort_for deferral_102809 3" xfId="1836"/>
    <cellStyle name="_Chelan Debt Forecast 12.19.05_(C) WHE Proforma with ITC cash grant 10 Yr Amort_for deferral_102809_16.07E Wild Horse Wind Expansionwrkingfile" xfId="1837"/>
    <cellStyle name="_Chelan Debt Forecast 12.19.05_(C) WHE Proforma with ITC cash grant 10 Yr Amort_for deferral_102809_16.07E Wild Horse Wind Expansionwrkingfile 2" xfId="1838"/>
    <cellStyle name="_Chelan Debt Forecast 12.19.05_(C) WHE Proforma with ITC cash grant 10 Yr Amort_for deferral_102809_16.07E Wild Horse Wind Expansionwrkingfile 2 2" xfId="1839"/>
    <cellStyle name="_Chelan Debt Forecast 12.19.05_(C) WHE Proforma with ITC cash grant 10 Yr Amort_for deferral_102809_16.07E Wild Horse Wind Expansionwrkingfile 3" xfId="1840"/>
    <cellStyle name="_Chelan Debt Forecast 12.19.05_(C) WHE Proforma with ITC cash grant 10 Yr Amort_for deferral_102809_16.07E Wild Horse Wind Expansionwrkingfile SF" xfId="1841"/>
    <cellStyle name="_Chelan Debt Forecast 12.19.05_(C) WHE Proforma with ITC cash grant 10 Yr Amort_for deferral_102809_16.07E Wild Horse Wind Expansionwrkingfile SF 2" xfId="1842"/>
    <cellStyle name="_Chelan Debt Forecast 12.19.05_(C) WHE Proforma with ITC cash grant 10 Yr Amort_for deferral_102809_16.07E Wild Horse Wind Expansionwrkingfile SF 2 2" xfId="1843"/>
    <cellStyle name="_Chelan Debt Forecast 12.19.05_(C) WHE Proforma with ITC cash grant 10 Yr Amort_for deferral_102809_16.07E Wild Horse Wind Expansionwrkingfile SF 3" xfId="1844"/>
    <cellStyle name="_Chelan Debt Forecast 12.19.05_(C) WHE Proforma with ITC cash grant 10 Yr Amort_for deferral_102809_16.37E Wild Horse Expansion DeferralRevwrkingfile SF" xfId="1845"/>
    <cellStyle name="_Chelan Debt Forecast 12.19.05_(C) WHE Proforma with ITC cash grant 10 Yr Amort_for deferral_102809_16.37E Wild Horse Expansion DeferralRevwrkingfile SF 2" xfId="1846"/>
    <cellStyle name="_Chelan Debt Forecast 12.19.05_(C) WHE Proforma with ITC cash grant 10 Yr Amort_for deferral_102809_16.37E Wild Horse Expansion DeferralRevwrkingfile SF 2 2" xfId="1847"/>
    <cellStyle name="_Chelan Debt Forecast 12.19.05_(C) WHE Proforma with ITC cash grant 10 Yr Amort_for deferral_102809_16.37E Wild Horse Expansion DeferralRevwrkingfile SF 3" xfId="1848"/>
    <cellStyle name="_Chelan Debt Forecast 12.19.05_(C) WHE Proforma with ITC cash grant 10 Yr Amort_for rebuttal_120709" xfId="1849"/>
    <cellStyle name="_Chelan Debt Forecast 12.19.05_(C) WHE Proforma with ITC cash grant 10 Yr Amort_for rebuttal_120709 2" xfId="1850"/>
    <cellStyle name="_Chelan Debt Forecast 12.19.05_(C) WHE Proforma with ITC cash grant 10 Yr Amort_for rebuttal_120709 2 2" xfId="1851"/>
    <cellStyle name="_Chelan Debt Forecast 12.19.05_(C) WHE Proforma with ITC cash grant 10 Yr Amort_for rebuttal_120709 3" xfId="1852"/>
    <cellStyle name="_Chelan Debt Forecast 12.19.05_04.07E Wild Horse Wind Expansion" xfId="1853"/>
    <cellStyle name="_Chelan Debt Forecast 12.19.05_04.07E Wild Horse Wind Expansion 2" xfId="1854"/>
    <cellStyle name="_Chelan Debt Forecast 12.19.05_04.07E Wild Horse Wind Expansion 2 2" xfId="1855"/>
    <cellStyle name="_Chelan Debt Forecast 12.19.05_04.07E Wild Horse Wind Expansion 3" xfId="1856"/>
    <cellStyle name="_Chelan Debt Forecast 12.19.05_04.07E Wild Horse Wind Expansion_16.07E Wild Horse Wind Expansionwrkingfile" xfId="1857"/>
    <cellStyle name="_Chelan Debt Forecast 12.19.05_04.07E Wild Horse Wind Expansion_16.07E Wild Horse Wind Expansionwrkingfile 2" xfId="1858"/>
    <cellStyle name="_Chelan Debt Forecast 12.19.05_04.07E Wild Horse Wind Expansion_16.07E Wild Horse Wind Expansionwrkingfile 2 2" xfId="1859"/>
    <cellStyle name="_Chelan Debt Forecast 12.19.05_04.07E Wild Horse Wind Expansion_16.07E Wild Horse Wind Expansionwrkingfile 3" xfId="1860"/>
    <cellStyle name="_Chelan Debt Forecast 12.19.05_04.07E Wild Horse Wind Expansion_16.07E Wild Horse Wind Expansionwrkingfile SF" xfId="1861"/>
    <cellStyle name="_Chelan Debt Forecast 12.19.05_04.07E Wild Horse Wind Expansion_16.07E Wild Horse Wind Expansionwrkingfile SF 2" xfId="1862"/>
    <cellStyle name="_Chelan Debt Forecast 12.19.05_04.07E Wild Horse Wind Expansion_16.07E Wild Horse Wind Expansionwrkingfile SF 2 2" xfId="1863"/>
    <cellStyle name="_Chelan Debt Forecast 12.19.05_04.07E Wild Horse Wind Expansion_16.07E Wild Horse Wind Expansionwrkingfile SF 3" xfId="1864"/>
    <cellStyle name="_Chelan Debt Forecast 12.19.05_04.07E Wild Horse Wind Expansion_16.37E Wild Horse Expansion DeferralRevwrkingfile SF" xfId="1865"/>
    <cellStyle name="_Chelan Debt Forecast 12.19.05_04.07E Wild Horse Wind Expansion_16.37E Wild Horse Expansion DeferralRevwrkingfile SF 2" xfId="1866"/>
    <cellStyle name="_Chelan Debt Forecast 12.19.05_04.07E Wild Horse Wind Expansion_16.37E Wild Horse Expansion DeferralRevwrkingfile SF 2 2" xfId="1867"/>
    <cellStyle name="_Chelan Debt Forecast 12.19.05_04.07E Wild Horse Wind Expansion_16.37E Wild Horse Expansion DeferralRevwrkingfile SF 3" xfId="1868"/>
    <cellStyle name="_Chelan Debt Forecast 12.19.05_16.07E Wild Horse Wind Expansionwrkingfile" xfId="1869"/>
    <cellStyle name="_Chelan Debt Forecast 12.19.05_16.07E Wild Horse Wind Expansionwrkingfile 2" xfId="1870"/>
    <cellStyle name="_Chelan Debt Forecast 12.19.05_16.07E Wild Horse Wind Expansionwrkingfile 2 2" xfId="1871"/>
    <cellStyle name="_Chelan Debt Forecast 12.19.05_16.07E Wild Horse Wind Expansionwrkingfile 3" xfId="1872"/>
    <cellStyle name="_Chelan Debt Forecast 12.19.05_16.07E Wild Horse Wind Expansionwrkingfile SF" xfId="1873"/>
    <cellStyle name="_Chelan Debt Forecast 12.19.05_16.07E Wild Horse Wind Expansionwrkingfile SF 2" xfId="1874"/>
    <cellStyle name="_Chelan Debt Forecast 12.19.05_16.07E Wild Horse Wind Expansionwrkingfile SF 2 2" xfId="1875"/>
    <cellStyle name="_Chelan Debt Forecast 12.19.05_16.07E Wild Horse Wind Expansionwrkingfile SF 3" xfId="1876"/>
    <cellStyle name="_Chelan Debt Forecast 12.19.05_16.37E Wild Horse Expansion DeferralRevwrkingfile SF" xfId="1877"/>
    <cellStyle name="_Chelan Debt Forecast 12.19.05_16.37E Wild Horse Expansion DeferralRevwrkingfile SF 2" xfId="1878"/>
    <cellStyle name="_Chelan Debt Forecast 12.19.05_16.37E Wild Horse Expansion DeferralRevwrkingfile SF 2 2" xfId="1879"/>
    <cellStyle name="_Chelan Debt Forecast 12.19.05_16.37E Wild Horse Expansion DeferralRevwrkingfile SF 3" xfId="1880"/>
    <cellStyle name="_Chelan Debt Forecast 12.19.05_2009 Compliance Filing PCA Exhibits for GRC" xfId="1881"/>
    <cellStyle name="_Chelan Debt Forecast 12.19.05_2009 GRC Compl Filing - Exhibit D" xfId="1882"/>
    <cellStyle name="_Chelan Debt Forecast 12.19.05_2009 GRC Compl Filing - Exhibit D 2" xfId="1883"/>
    <cellStyle name="_Chelan Debt Forecast 12.19.05_2010 PTC's July1_Dec31 2010 " xfId="1884"/>
    <cellStyle name="_Chelan Debt Forecast 12.19.05_2010 PTC's Sept10_Aug11 (Version 4)" xfId="1885"/>
    <cellStyle name="_Chelan Debt Forecast 12.19.05_2011 OM ASM Report" xfId="1886"/>
    <cellStyle name="_Chelan Debt Forecast 12.19.05_2011 OM ASM Report 2" xfId="1887"/>
    <cellStyle name="_Chelan Debt Forecast 12.19.05_2011 OM ASM Report_County_Stop_Light_Chart_2012_02" xfId="1888"/>
    <cellStyle name="_Chelan Debt Forecast 12.19.05_2011 OM ASM Report_County_Stop_Light_Chart_2012_06" xfId="1889"/>
    <cellStyle name="_Chelan Debt Forecast 12.19.05_2011 OM ASM Report_County_Stop_Light_Chart_Template" xfId="1890"/>
    <cellStyle name="_Chelan Debt Forecast 12.19.05_3.01 Income Statement" xfId="1891"/>
    <cellStyle name="_Chelan Debt Forecast 12.19.05_4 31 Regulatory Assets and Liabilities  7 06- Exhibit D" xfId="1892"/>
    <cellStyle name="_Chelan Debt Forecast 12.19.05_4 31 Regulatory Assets and Liabilities  7 06- Exhibit D 2" xfId="1893"/>
    <cellStyle name="_Chelan Debt Forecast 12.19.05_4 31 Regulatory Assets and Liabilities  7 06- Exhibit D 2 2" xfId="1894"/>
    <cellStyle name="_Chelan Debt Forecast 12.19.05_4 31 Regulatory Assets and Liabilities  7 06- Exhibit D 3" xfId="1895"/>
    <cellStyle name="_Chelan Debt Forecast 12.19.05_4 31 Regulatory Assets and Liabilities  7 06- Exhibit D_NIM Summary" xfId="1896"/>
    <cellStyle name="_Chelan Debt Forecast 12.19.05_4 31 Regulatory Assets and Liabilities  7 06- Exhibit D_NIM Summary 2" xfId="1897"/>
    <cellStyle name="_Chelan Debt Forecast 12.19.05_4 32 Regulatory Assets and Liabilities  7 06- Exhibit D" xfId="1898"/>
    <cellStyle name="_Chelan Debt Forecast 12.19.05_4 32 Regulatory Assets and Liabilities  7 06- Exhibit D 2" xfId="1899"/>
    <cellStyle name="_Chelan Debt Forecast 12.19.05_4 32 Regulatory Assets and Liabilities  7 06- Exhibit D 2 2" xfId="1900"/>
    <cellStyle name="_Chelan Debt Forecast 12.19.05_4 32 Regulatory Assets and Liabilities  7 06- Exhibit D 3" xfId="1901"/>
    <cellStyle name="_Chelan Debt Forecast 12.19.05_4 32 Regulatory Assets and Liabilities  7 06- Exhibit D_NIM Summary" xfId="1902"/>
    <cellStyle name="_Chelan Debt Forecast 12.19.05_4 32 Regulatory Assets and Liabilities  7 06- Exhibit D_NIM Summary 2" xfId="1903"/>
    <cellStyle name="_Chelan Debt Forecast 12.19.05_ACCOUNTS" xfId="1904"/>
    <cellStyle name="_Chelan Debt Forecast 12.19.05_Att B to RECs proceeds proposal" xfId="1905"/>
    <cellStyle name="_Chelan Debt Forecast 12.19.05_AURORA Total New" xfId="1906"/>
    <cellStyle name="_Chelan Debt Forecast 12.19.05_AURORA Total New 2" xfId="1907"/>
    <cellStyle name="_Chelan Debt Forecast 12.19.05_Backup for Attachment B 2010-09-09" xfId="1908"/>
    <cellStyle name="_Chelan Debt Forecast 12.19.05_Bench Request - Attachment B" xfId="1909"/>
    <cellStyle name="_Chelan Debt Forecast 12.19.05_Book2" xfId="1910"/>
    <cellStyle name="_Chelan Debt Forecast 12.19.05_Book2 2" xfId="1911"/>
    <cellStyle name="_Chelan Debt Forecast 12.19.05_Book2 2 2" xfId="1912"/>
    <cellStyle name="_Chelan Debt Forecast 12.19.05_Book2 3" xfId="1913"/>
    <cellStyle name="_Chelan Debt Forecast 12.19.05_Book2_Adj Bench DR 3 for Initial Briefs (Electric)" xfId="1914"/>
    <cellStyle name="_Chelan Debt Forecast 12.19.05_Book2_Adj Bench DR 3 for Initial Briefs (Electric) 2" xfId="1915"/>
    <cellStyle name="_Chelan Debt Forecast 12.19.05_Book2_Adj Bench DR 3 for Initial Briefs (Electric) 2 2" xfId="1916"/>
    <cellStyle name="_Chelan Debt Forecast 12.19.05_Book2_Adj Bench DR 3 for Initial Briefs (Electric) 3" xfId="1917"/>
    <cellStyle name="_Chelan Debt Forecast 12.19.05_Book2_Electric Rev Req Model (2009 GRC) Rebuttal" xfId="1918"/>
    <cellStyle name="_Chelan Debt Forecast 12.19.05_Book2_Electric Rev Req Model (2009 GRC) Rebuttal 2" xfId="1919"/>
    <cellStyle name="_Chelan Debt Forecast 12.19.05_Book2_Electric Rev Req Model (2009 GRC) Rebuttal 2 2" xfId="1920"/>
    <cellStyle name="_Chelan Debt Forecast 12.19.05_Book2_Electric Rev Req Model (2009 GRC) Rebuttal 3" xfId="1921"/>
    <cellStyle name="_Chelan Debt Forecast 12.19.05_Book2_Electric Rev Req Model (2009 GRC) Rebuttal REmoval of New  WH Solar AdjustMI" xfId="1922"/>
    <cellStyle name="_Chelan Debt Forecast 12.19.05_Book2_Electric Rev Req Model (2009 GRC) Rebuttal REmoval of New  WH Solar AdjustMI 2" xfId="1923"/>
    <cellStyle name="_Chelan Debt Forecast 12.19.05_Book2_Electric Rev Req Model (2009 GRC) Rebuttal REmoval of New  WH Solar AdjustMI 2 2" xfId="1924"/>
    <cellStyle name="_Chelan Debt Forecast 12.19.05_Book2_Electric Rev Req Model (2009 GRC) Rebuttal REmoval of New  WH Solar AdjustMI 3" xfId="1925"/>
    <cellStyle name="_Chelan Debt Forecast 12.19.05_Book2_Electric Rev Req Model (2009 GRC) Revised 01-18-2010" xfId="1926"/>
    <cellStyle name="_Chelan Debt Forecast 12.19.05_Book2_Electric Rev Req Model (2009 GRC) Revised 01-18-2010 2" xfId="1927"/>
    <cellStyle name="_Chelan Debt Forecast 12.19.05_Book2_Electric Rev Req Model (2009 GRC) Revised 01-18-2010 2 2" xfId="1928"/>
    <cellStyle name="_Chelan Debt Forecast 12.19.05_Book2_Electric Rev Req Model (2009 GRC) Revised 01-18-2010 3" xfId="1929"/>
    <cellStyle name="_Chelan Debt Forecast 12.19.05_Book2_Final Order Electric EXHIBIT A-1" xfId="1930"/>
    <cellStyle name="_Chelan Debt Forecast 12.19.05_Book2_Final Order Electric EXHIBIT A-1 2" xfId="1931"/>
    <cellStyle name="_Chelan Debt Forecast 12.19.05_Book2_Final Order Electric EXHIBIT A-1 2 2" xfId="1932"/>
    <cellStyle name="_Chelan Debt Forecast 12.19.05_Book2_Final Order Electric EXHIBIT A-1 3" xfId="1933"/>
    <cellStyle name="_Chelan Debt Forecast 12.19.05_Book4" xfId="1934"/>
    <cellStyle name="_Chelan Debt Forecast 12.19.05_Book4 2" xfId="1935"/>
    <cellStyle name="_Chelan Debt Forecast 12.19.05_Book4 2 2" xfId="1936"/>
    <cellStyle name="_Chelan Debt Forecast 12.19.05_Book4 3" xfId="1937"/>
    <cellStyle name="_Chelan Debt Forecast 12.19.05_Book9" xfId="1938"/>
    <cellStyle name="_Chelan Debt Forecast 12.19.05_Book9 2" xfId="1939"/>
    <cellStyle name="_Chelan Debt Forecast 12.19.05_Book9 2 2" xfId="1940"/>
    <cellStyle name="_Chelan Debt Forecast 12.19.05_Book9 3" xfId="1941"/>
    <cellStyle name="_Chelan Debt Forecast 12.19.05_Check the Interest Calculation" xfId="1942"/>
    <cellStyle name="_Chelan Debt Forecast 12.19.05_Check the Interest Calculation_Scenario 1 REC vs PTC Offset" xfId="1943"/>
    <cellStyle name="_Chelan Debt Forecast 12.19.05_Check the Interest Calculation_Scenario 3" xfId="1944"/>
    <cellStyle name="_Chelan Debt Forecast 12.19.05_Chelan PUD Power Costs (8-10)" xfId="1945"/>
    <cellStyle name="_Chelan Debt Forecast 12.19.05_DWH-08 (Rate Spread &amp; Design Workpapers)" xfId="1946"/>
    <cellStyle name="_Chelan Debt Forecast 12.19.05_Exhibit D fr R Gho 12-31-08" xfId="1947"/>
    <cellStyle name="_Chelan Debt Forecast 12.19.05_Exhibit D fr R Gho 12-31-08 2" xfId="1948"/>
    <cellStyle name="_Chelan Debt Forecast 12.19.05_Exhibit D fr R Gho 12-31-08 v2" xfId="1949"/>
    <cellStyle name="_Chelan Debt Forecast 12.19.05_Exhibit D fr R Gho 12-31-08 v2 2" xfId="1950"/>
    <cellStyle name="_Chelan Debt Forecast 12.19.05_Exhibit D fr R Gho 12-31-08 v2_NIM Summary" xfId="1951"/>
    <cellStyle name="_Chelan Debt Forecast 12.19.05_Exhibit D fr R Gho 12-31-08 v2_NIM Summary 2" xfId="1952"/>
    <cellStyle name="_Chelan Debt Forecast 12.19.05_Exhibit D fr R Gho 12-31-08_NIM Summary" xfId="1953"/>
    <cellStyle name="_Chelan Debt Forecast 12.19.05_Exhibit D fr R Gho 12-31-08_NIM Summary 2" xfId="1954"/>
    <cellStyle name="_Chelan Debt Forecast 12.19.05_Final 2008 PTC Rate Design Workpapers 10.27.08" xfId="1955"/>
    <cellStyle name="_Chelan Debt Forecast 12.19.05_Final 2009 Electric Low Income Workpapers" xfId="1956"/>
    <cellStyle name="_Chelan Debt Forecast 12.19.05_Gas Rev Req Model (2010 GRC)" xfId="1957"/>
    <cellStyle name="_Chelan Debt Forecast 12.19.05_Hopkins Ridge Prepaid Tran - Interest Earned RY 12ME Feb  '11" xfId="1958"/>
    <cellStyle name="_Chelan Debt Forecast 12.19.05_Hopkins Ridge Prepaid Tran - Interest Earned RY 12ME Feb  '11 2" xfId="1959"/>
    <cellStyle name="_Chelan Debt Forecast 12.19.05_Hopkins Ridge Prepaid Tran - Interest Earned RY 12ME Feb  '11_NIM Summary" xfId="1960"/>
    <cellStyle name="_Chelan Debt Forecast 12.19.05_Hopkins Ridge Prepaid Tran - Interest Earned RY 12ME Feb  '11_NIM Summary 2" xfId="1961"/>
    <cellStyle name="_Chelan Debt Forecast 12.19.05_Hopkins Ridge Prepaid Tran - Interest Earned RY 12ME Feb  '11_Transmission Workbook for May BOD" xfId="1962"/>
    <cellStyle name="_Chelan Debt Forecast 12.19.05_Hopkins Ridge Prepaid Tran - Interest Earned RY 12ME Feb  '11_Transmission Workbook for May BOD 2" xfId="1963"/>
    <cellStyle name="_Chelan Debt Forecast 12.19.05_INPUTS" xfId="1964"/>
    <cellStyle name="_Chelan Debt Forecast 12.19.05_INPUTS 2" xfId="1965"/>
    <cellStyle name="_Chelan Debt Forecast 12.19.05_INPUTS 2 2" xfId="1966"/>
    <cellStyle name="_Chelan Debt Forecast 12.19.05_INPUTS 3" xfId="1967"/>
    <cellStyle name="_Chelan Debt Forecast 12.19.05_NIM Summary" xfId="1968"/>
    <cellStyle name="_Chelan Debt Forecast 12.19.05_NIM Summary 09GRC" xfId="1969"/>
    <cellStyle name="_Chelan Debt Forecast 12.19.05_NIM Summary 09GRC 2" xfId="1970"/>
    <cellStyle name="_Chelan Debt Forecast 12.19.05_NIM Summary 2" xfId="1971"/>
    <cellStyle name="_Chelan Debt Forecast 12.19.05_NIM Summary 3" xfId="1972"/>
    <cellStyle name="_Chelan Debt Forecast 12.19.05_NIM Summary 4" xfId="1973"/>
    <cellStyle name="_Chelan Debt Forecast 12.19.05_NIM Summary 5" xfId="1974"/>
    <cellStyle name="_Chelan Debt Forecast 12.19.05_NIM Summary 6" xfId="1975"/>
    <cellStyle name="_Chelan Debt Forecast 12.19.05_NIM Summary 7" xfId="1976"/>
    <cellStyle name="_Chelan Debt Forecast 12.19.05_NIM Summary 8" xfId="1977"/>
    <cellStyle name="_Chelan Debt Forecast 12.19.05_NIM Summary 9" xfId="1978"/>
    <cellStyle name="_Chelan Debt Forecast 12.19.05_PCA 10 -  Exhibit D from A Kellogg Jan 2011" xfId="1979"/>
    <cellStyle name="_Chelan Debt Forecast 12.19.05_PCA 10 -  Exhibit D from A Kellogg July 2011" xfId="1980"/>
    <cellStyle name="_Chelan Debt Forecast 12.19.05_PCA 10 -  Exhibit D from S Free Rcv'd 12-11" xfId="1981"/>
    <cellStyle name="_Chelan Debt Forecast 12.19.05_PCA 7 - Exhibit D update 11_30_08 (2)" xfId="1982"/>
    <cellStyle name="_Chelan Debt Forecast 12.19.05_PCA 7 - Exhibit D update 11_30_08 (2) 2" xfId="1983"/>
    <cellStyle name="_Chelan Debt Forecast 12.19.05_PCA 7 - Exhibit D update 11_30_08 (2) 2 2" xfId="1984"/>
    <cellStyle name="_Chelan Debt Forecast 12.19.05_PCA 7 - Exhibit D update 11_30_08 (2) 3" xfId="1985"/>
    <cellStyle name="_Chelan Debt Forecast 12.19.05_PCA 7 - Exhibit D update 11_30_08 (2)_NIM Summary" xfId="1986"/>
    <cellStyle name="_Chelan Debt Forecast 12.19.05_PCA 7 - Exhibit D update 11_30_08 (2)_NIM Summary 2" xfId="1987"/>
    <cellStyle name="_Chelan Debt Forecast 12.19.05_PCA 8 - Exhibit D update 12_31_09" xfId="1988"/>
    <cellStyle name="_Chelan Debt Forecast 12.19.05_PCA 9 -  Exhibit D April 2010" xfId="1989"/>
    <cellStyle name="_Chelan Debt Forecast 12.19.05_PCA 9 -  Exhibit D April 2010 (3)" xfId="1990"/>
    <cellStyle name="_Chelan Debt Forecast 12.19.05_PCA 9 -  Exhibit D April 2010 (3) 2" xfId="1991"/>
    <cellStyle name="_Chelan Debt Forecast 12.19.05_PCA 9 -  Exhibit D Feb 2010" xfId="1992"/>
    <cellStyle name="_Chelan Debt Forecast 12.19.05_PCA 9 -  Exhibit D Feb 2010 v2" xfId="1993"/>
    <cellStyle name="_Chelan Debt Forecast 12.19.05_PCA 9 -  Exhibit D Feb 2010 WF" xfId="1994"/>
    <cellStyle name="_Chelan Debt Forecast 12.19.05_PCA 9 -  Exhibit D Jan 2010" xfId="1995"/>
    <cellStyle name="_Chelan Debt Forecast 12.19.05_PCA 9 -  Exhibit D March 2010 (2)" xfId="1996"/>
    <cellStyle name="_Chelan Debt Forecast 12.19.05_PCA 9 -  Exhibit D Nov 2010" xfId="1997"/>
    <cellStyle name="_Chelan Debt Forecast 12.19.05_PCA 9 - Exhibit D at August 2010" xfId="1998"/>
    <cellStyle name="_Chelan Debt Forecast 12.19.05_PCA 9 - Exhibit D June 2010 GRC" xfId="1999"/>
    <cellStyle name="_Chelan Debt Forecast 12.19.05_Power Costs - Comparison bx Rbtl-Staff-Jt-PC" xfId="2000"/>
    <cellStyle name="_Chelan Debt Forecast 12.19.05_Power Costs - Comparison bx Rbtl-Staff-Jt-PC 2" xfId="2001"/>
    <cellStyle name="_Chelan Debt Forecast 12.19.05_Power Costs - Comparison bx Rbtl-Staff-Jt-PC 2 2" xfId="2002"/>
    <cellStyle name="_Chelan Debt Forecast 12.19.05_Power Costs - Comparison bx Rbtl-Staff-Jt-PC 3" xfId="2003"/>
    <cellStyle name="_Chelan Debt Forecast 12.19.05_Power Costs - Comparison bx Rbtl-Staff-Jt-PC_Adj Bench DR 3 for Initial Briefs (Electric)" xfId="2004"/>
    <cellStyle name="_Chelan Debt Forecast 12.19.05_Power Costs - Comparison bx Rbtl-Staff-Jt-PC_Adj Bench DR 3 for Initial Briefs (Electric) 2" xfId="2005"/>
    <cellStyle name="_Chelan Debt Forecast 12.19.05_Power Costs - Comparison bx Rbtl-Staff-Jt-PC_Adj Bench DR 3 for Initial Briefs (Electric) 2 2" xfId="2006"/>
    <cellStyle name="_Chelan Debt Forecast 12.19.05_Power Costs - Comparison bx Rbtl-Staff-Jt-PC_Adj Bench DR 3 for Initial Briefs (Electric) 3" xfId="2007"/>
    <cellStyle name="_Chelan Debt Forecast 12.19.05_Power Costs - Comparison bx Rbtl-Staff-Jt-PC_Electric Rev Req Model (2009 GRC) Rebuttal" xfId="2008"/>
    <cellStyle name="_Chelan Debt Forecast 12.19.05_Power Costs - Comparison bx Rbtl-Staff-Jt-PC_Electric Rev Req Model (2009 GRC) Rebuttal 2" xfId="2009"/>
    <cellStyle name="_Chelan Debt Forecast 12.19.05_Power Costs - Comparison bx Rbtl-Staff-Jt-PC_Electric Rev Req Model (2009 GRC) Rebuttal 2 2" xfId="2010"/>
    <cellStyle name="_Chelan Debt Forecast 12.19.05_Power Costs - Comparison bx Rbtl-Staff-Jt-PC_Electric Rev Req Model (2009 GRC) Rebuttal 3" xfId="2011"/>
    <cellStyle name="_Chelan Debt Forecast 12.19.05_Power Costs - Comparison bx Rbtl-Staff-Jt-PC_Electric Rev Req Model (2009 GRC) Rebuttal REmoval of New  WH Solar AdjustMI" xfId="2012"/>
    <cellStyle name="_Chelan Debt Forecast 12.19.05_Power Costs - Comparison bx Rbtl-Staff-Jt-PC_Electric Rev Req Model (2009 GRC) Rebuttal REmoval of New  WH Solar AdjustMI 2" xfId="2013"/>
    <cellStyle name="_Chelan Debt Forecast 12.19.05_Power Costs - Comparison bx Rbtl-Staff-Jt-PC_Electric Rev Req Model (2009 GRC) Rebuttal REmoval of New  WH Solar AdjustMI 2 2" xfId="2014"/>
    <cellStyle name="_Chelan Debt Forecast 12.19.05_Power Costs - Comparison bx Rbtl-Staff-Jt-PC_Electric Rev Req Model (2009 GRC) Rebuttal REmoval of New  WH Solar AdjustMI 3" xfId="2015"/>
    <cellStyle name="_Chelan Debt Forecast 12.19.05_Power Costs - Comparison bx Rbtl-Staff-Jt-PC_Electric Rev Req Model (2009 GRC) Revised 01-18-2010" xfId="2016"/>
    <cellStyle name="_Chelan Debt Forecast 12.19.05_Power Costs - Comparison bx Rbtl-Staff-Jt-PC_Electric Rev Req Model (2009 GRC) Revised 01-18-2010 2" xfId="2017"/>
    <cellStyle name="_Chelan Debt Forecast 12.19.05_Power Costs - Comparison bx Rbtl-Staff-Jt-PC_Electric Rev Req Model (2009 GRC) Revised 01-18-2010 2 2" xfId="2018"/>
    <cellStyle name="_Chelan Debt Forecast 12.19.05_Power Costs - Comparison bx Rbtl-Staff-Jt-PC_Electric Rev Req Model (2009 GRC) Revised 01-18-2010 3" xfId="2019"/>
    <cellStyle name="_Chelan Debt Forecast 12.19.05_Power Costs - Comparison bx Rbtl-Staff-Jt-PC_Final Order Electric EXHIBIT A-1" xfId="2020"/>
    <cellStyle name="_Chelan Debt Forecast 12.19.05_Power Costs - Comparison bx Rbtl-Staff-Jt-PC_Final Order Electric EXHIBIT A-1 2" xfId="2021"/>
    <cellStyle name="_Chelan Debt Forecast 12.19.05_Power Costs - Comparison bx Rbtl-Staff-Jt-PC_Final Order Electric EXHIBIT A-1 2 2" xfId="2022"/>
    <cellStyle name="_Chelan Debt Forecast 12.19.05_Power Costs - Comparison bx Rbtl-Staff-Jt-PC_Final Order Electric EXHIBIT A-1 3" xfId="2023"/>
    <cellStyle name="_Chelan Debt Forecast 12.19.05_Production Adj 4.37" xfId="2024"/>
    <cellStyle name="_Chelan Debt Forecast 12.19.05_Production Adj 4.37 2" xfId="2025"/>
    <cellStyle name="_Chelan Debt Forecast 12.19.05_Production Adj 4.37 2 2" xfId="2026"/>
    <cellStyle name="_Chelan Debt Forecast 12.19.05_Production Adj 4.37 3" xfId="2027"/>
    <cellStyle name="_Chelan Debt Forecast 12.19.05_Purchased Power Adj 4.03" xfId="2028"/>
    <cellStyle name="_Chelan Debt Forecast 12.19.05_Purchased Power Adj 4.03 2" xfId="2029"/>
    <cellStyle name="_Chelan Debt Forecast 12.19.05_Purchased Power Adj 4.03 2 2" xfId="2030"/>
    <cellStyle name="_Chelan Debt Forecast 12.19.05_Purchased Power Adj 4.03 3" xfId="2031"/>
    <cellStyle name="_Chelan Debt Forecast 12.19.05_Rebuttal Power Costs" xfId="2032"/>
    <cellStyle name="_Chelan Debt Forecast 12.19.05_Rebuttal Power Costs 2" xfId="2033"/>
    <cellStyle name="_Chelan Debt Forecast 12.19.05_Rebuttal Power Costs 2 2" xfId="2034"/>
    <cellStyle name="_Chelan Debt Forecast 12.19.05_Rebuttal Power Costs 3" xfId="2035"/>
    <cellStyle name="_Chelan Debt Forecast 12.19.05_Rebuttal Power Costs_Adj Bench DR 3 for Initial Briefs (Electric)" xfId="2036"/>
    <cellStyle name="_Chelan Debt Forecast 12.19.05_Rebuttal Power Costs_Adj Bench DR 3 for Initial Briefs (Electric) 2" xfId="2037"/>
    <cellStyle name="_Chelan Debt Forecast 12.19.05_Rebuttal Power Costs_Adj Bench DR 3 for Initial Briefs (Electric) 2 2" xfId="2038"/>
    <cellStyle name="_Chelan Debt Forecast 12.19.05_Rebuttal Power Costs_Adj Bench DR 3 for Initial Briefs (Electric) 3" xfId="2039"/>
    <cellStyle name="_Chelan Debt Forecast 12.19.05_Rebuttal Power Costs_Electric Rev Req Model (2009 GRC) Rebuttal" xfId="2040"/>
    <cellStyle name="_Chelan Debt Forecast 12.19.05_Rebuttal Power Costs_Electric Rev Req Model (2009 GRC) Rebuttal 2" xfId="2041"/>
    <cellStyle name="_Chelan Debt Forecast 12.19.05_Rebuttal Power Costs_Electric Rev Req Model (2009 GRC) Rebuttal 2 2" xfId="2042"/>
    <cellStyle name="_Chelan Debt Forecast 12.19.05_Rebuttal Power Costs_Electric Rev Req Model (2009 GRC) Rebuttal 3" xfId="2043"/>
    <cellStyle name="_Chelan Debt Forecast 12.19.05_Rebuttal Power Costs_Electric Rev Req Model (2009 GRC) Rebuttal REmoval of New  WH Solar AdjustMI" xfId="2044"/>
    <cellStyle name="_Chelan Debt Forecast 12.19.05_Rebuttal Power Costs_Electric Rev Req Model (2009 GRC) Rebuttal REmoval of New  WH Solar AdjustMI 2" xfId="2045"/>
    <cellStyle name="_Chelan Debt Forecast 12.19.05_Rebuttal Power Costs_Electric Rev Req Model (2009 GRC) Rebuttal REmoval of New  WH Solar AdjustMI 2 2" xfId="2046"/>
    <cellStyle name="_Chelan Debt Forecast 12.19.05_Rebuttal Power Costs_Electric Rev Req Model (2009 GRC) Rebuttal REmoval of New  WH Solar AdjustMI 3" xfId="2047"/>
    <cellStyle name="_Chelan Debt Forecast 12.19.05_Rebuttal Power Costs_Electric Rev Req Model (2009 GRC) Revised 01-18-2010" xfId="2048"/>
    <cellStyle name="_Chelan Debt Forecast 12.19.05_Rebuttal Power Costs_Electric Rev Req Model (2009 GRC) Revised 01-18-2010 2" xfId="2049"/>
    <cellStyle name="_Chelan Debt Forecast 12.19.05_Rebuttal Power Costs_Electric Rev Req Model (2009 GRC) Revised 01-18-2010 2 2" xfId="2050"/>
    <cellStyle name="_Chelan Debt Forecast 12.19.05_Rebuttal Power Costs_Electric Rev Req Model (2009 GRC) Revised 01-18-2010 3" xfId="2051"/>
    <cellStyle name="_Chelan Debt Forecast 12.19.05_Rebuttal Power Costs_Final Order Electric EXHIBIT A-1" xfId="2052"/>
    <cellStyle name="_Chelan Debt Forecast 12.19.05_Rebuttal Power Costs_Final Order Electric EXHIBIT A-1 2" xfId="2053"/>
    <cellStyle name="_Chelan Debt Forecast 12.19.05_Rebuttal Power Costs_Final Order Electric EXHIBIT A-1 2 2" xfId="2054"/>
    <cellStyle name="_Chelan Debt Forecast 12.19.05_Rebuttal Power Costs_Final Order Electric EXHIBIT A-1 3" xfId="2055"/>
    <cellStyle name="_Chelan Debt Forecast 12.19.05_RECS vs PTC's w Interest 6-28-10" xfId="2056"/>
    <cellStyle name="_Chelan Debt Forecast 12.19.05_ROR &amp; CONV FACTOR" xfId="2057"/>
    <cellStyle name="_Chelan Debt Forecast 12.19.05_ROR &amp; CONV FACTOR 2" xfId="2058"/>
    <cellStyle name="_Chelan Debt Forecast 12.19.05_ROR &amp; CONV FACTOR 2 2" xfId="2059"/>
    <cellStyle name="_Chelan Debt Forecast 12.19.05_ROR &amp; CONV FACTOR 3" xfId="2060"/>
    <cellStyle name="_Chelan Debt Forecast 12.19.05_ROR 5.02" xfId="2061"/>
    <cellStyle name="_Chelan Debt Forecast 12.19.05_ROR 5.02 2" xfId="2062"/>
    <cellStyle name="_Chelan Debt Forecast 12.19.05_ROR 5.02 2 2" xfId="2063"/>
    <cellStyle name="_Chelan Debt Forecast 12.19.05_ROR 5.02 3" xfId="2064"/>
    <cellStyle name="_Chelan Debt Forecast 12.19.05_Transmission Workbook for May BOD" xfId="2065"/>
    <cellStyle name="_Chelan Debt Forecast 12.19.05_Transmission Workbook for May BOD 2" xfId="2066"/>
    <cellStyle name="_Chelan Debt Forecast 12.19.05_Typical Residential Impacts 10.27.08" xfId="2067"/>
    <cellStyle name="_Chelan Debt Forecast 12.19.05_Wind Integration 10GRC" xfId="2068"/>
    <cellStyle name="_Chelan Debt Forecast 12.19.05_Wind Integration 10GRC 2" xfId="2069"/>
    <cellStyle name="_Colstrip FOR - GADS 1990-2009" xfId="2070"/>
    <cellStyle name="_Colstrip FOR - GADS 1990-2009 2" xfId="2071"/>
    <cellStyle name="_x0013__Confidential Material" xfId="2072"/>
    <cellStyle name="_Copy 11-9 Sumas Proforma - Current" xfId="2073"/>
    <cellStyle name="_Costs not in AURORA 06GRC" xfId="2074"/>
    <cellStyle name="_Costs not in AURORA 06GRC 2" xfId="2075"/>
    <cellStyle name="_Costs not in AURORA 06GRC 2 2" xfId="2076"/>
    <cellStyle name="_Costs not in AURORA 06GRC 2 2 2" xfId="2077"/>
    <cellStyle name="_Costs not in AURORA 06GRC 2 3" xfId="2078"/>
    <cellStyle name="_Costs not in AURORA 06GRC 3" xfId="2079"/>
    <cellStyle name="_Costs not in AURORA 06GRC 3 2" xfId="2080"/>
    <cellStyle name="_Costs not in AURORA 06GRC 3 2 2" xfId="2081"/>
    <cellStyle name="_Costs not in AURORA 06GRC 3 3" xfId="2082"/>
    <cellStyle name="_Costs not in AURORA 06GRC 3 3 2" xfId="2083"/>
    <cellStyle name="_Costs not in AURORA 06GRC 3 4" xfId="2084"/>
    <cellStyle name="_Costs not in AURORA 06GRC 3 4 2" xfId="2085"/>
    <cellStyle name="_Costs not in AURORA 06GRC 4" xfId="2086"/>
    <cellStyle name="_Costs not in AURORA 06GRC 4 2" xfId="2087"/>
    <cellStyle name="_Costs not in AURORA 06GRC 5" xfId="2088"/>
    <cellStyle name="_Costs not in AURORA 06GRC 6" xfId="2089"/>
    <cellStyle name="_Costs not in AURORA 06GRC 7" xfId="2090"/>
    <cellStyle name="_Costs not in AURORA 06GRC_04 07E Wild Horse Wind Expansion (C) (2)" xfId="2091"/>
    <cellStyle name="_Costs not in AURORA 06GRC_04 07E Wild Horse Wind Expansion (C) (2) 2" xfId="2092"/>
    <cellStyle name="_Costs not in AURORA 06GRC_04 07E Wild Horse Wind Expansion (C) (2) 2 2" xfId="2093"/>
    <cellStyle name="_Costs not in AURORA 06GRC_04 07E Wild Horse Wind Expansion (C) (2) 3" xfId="2094"/>
    <cellStyle name="_Costs not in AURORA 06GRC_04 07E Wild Horse Wind Expansion (C) (2)_Adj Bench DR 3 for Initial Briefs (Electric)" xfId="2095"/>
    <cellStyle name="_Costs not in AURORA 06GRC_04 07E Wild Horse Wind Expansion (C) (2)_Adj Bench DR 3 for Initial Briefs (Electric) 2" xfId="2096"/>
    <cellStyle name="_Costs not in AURORA 06GRC_04 07E Wild Horse Wind Expansion (C) (2)_Adj Bench DR 3 for Initial Briefs (Electric) 2 2" xfId="2097"/>
    <cellStyle name="_Costs not in AURORA 06GRC_04 07E Wild Horse Wind Expansion (C) (2)_Adj Bench DR 3 for Initial Briefs (Electric) 3" xfId="2098"/>
    <cellStyle name="_Costs not in AURORA 06GRC_04 07E Wild Horse Wind Expansion (C) (2)_Book1" xfId="2099"/>
    <cellStyle name="_Costs not in AURORA 06GRC_04 07E Wild Horse Wind Expansion (C) (2)_Electric Rev Req Model (2009 GRC) " xfId="2100"/>
    <cellStyle name="_Costs not in AURORA 06GRC_04 07E Wild Horse Wind Expansion (C) (2)_Electric Rev Req Model (2009 GRC)  2" xfId="2101"/>
    <cellStyle name="_Costs not in AURORA 06GRC_04 07E Wild Horse Wind Expansion (C) (2)_Electric Rev Req Model (2009 GRC)  2 2" xfId="2102"/>
    <cellStyle name="_Costs not in AURORA 06GRC_04 07E Wild Horse Wind Expansion (C) (2)_Electric Rev Req Model (2009 GRC)  3" xfId="2103"/>
    <cellStyle name="_Costs not in AURORA 06GRC_04 07E Wild Horse Wind Expansion (C) (2)_Electric Rev Req Model (2009 GRC) Rebuttal" xfId="2104"/>
    <cellStyle name="_Costs not in AURORA 06GRC_04 07E Wild Horse Wind Expansion (C) (2)_Electric Rev Req Model (2009 GRC) Rebuttal 2" xfId="2105"/>
    <cellStyle name="_Costs not in AURORA 06GRC_04 07E Wild Horse Wind Expansion (C) (2)_Electric Rev Req Model (2009 GRC) Rebuttal 2 2" xfId="2106"/>
    <cellStyle name="_Costs not in AURORA 06GRC_04 07E Wild Horse Wind Expansion (C) (2)_Electric Rev Req Model (2009 GRC) Rebuttal 3" xfId="2107"/>
    <cellStyle name="_Costs not in AURORA 06GRC_04 07E Wild Horse Wind Expansion (C) (2)_Electric Rev Req Model (2009 GRC) Rebuttal REmoval of New  WH Solar AdjustMI" xfId="2108"/>
    <cellStyle name="_Costs not in AURORA 06GRC_04 07E Wild Horse Wind Expansion (C) (2)_Electric Rev Req Model (2009 GRC) Rebuttal REmoval of New  WH Solar AdjustMI 2" xfId="2109"/>
    <cellStyle name="_Costs not in AURORA 06GRC_04 07E Wild Horse Wind Expansion (C) (2)_Electric Rev Req Model (2009 GRC) Rebuttal REmoval of New  WH Solar AdjustMI 2 2" xfId="2110"/>
    <cellStyle name="_Costs not in AURORA 06GRC_04 07E Wild Horse Wind Expansion (C) (2)_Electric Rev Req Model (2009 GRC) Rebuttal REmoval of New  WH Solar AdjustMI 3" xfId="2111"/>
    <cellStyle name="_Costs not in AURORA 06GRC_04 07E Wild Horse Wind Expansion (C) (2)_Electric Rev Req Model (2009 GRC) Revised 01-18-2010" xfId="2112"/>
    <cellStyle name="_Costs not in AURORA 06GRC_04 07E Wild Horse Wind Expansion (C) (2)_Electric Rev Req Model (2009 GRC) Revised 01-18-2010 2" xfId="2113"/>
    <cellStyle name="_Costs not in AURORA 06GRC_04 07E Wild Horse Wind Expansion (C) (2)_Electric Rev Req Model (2009 GRC) Revised 01-18-2010 2 2" xfId="2114"/>
    <cellStyle name="_Costs not in AURORA 06GRC_04 07E Wild Horse Wind Expansion (C) (2)_Electric Rev Req Model (2009 GRC) Revised 01-18-2010 3" xfId="2115"/>
    <cellStyle name="_Costs not in AURORA 06GRC_04 07E Wild Horse Wind Expansion (C) (2)_Electric Rev Req Model (2010 GRC)" xfId="2116"/>
    <cellStyle name="_Costs not in AURORA 06GRC_04 07E Wild Horse Wind Expansion (C) (2)_Electric Rev Req Model (2010 GRC) SF" xfId="2117"/>
    <cellStyle name="_Costs not in AURORA 06GRC_04 07E Wild Horse Wind Expansion (C) (2)_Final Order Electric EXHIBIT A-1" xfId="2118"/>
    <cellStyle name="_Costs not in AURORA 06GRC_04 07E Wild Horse Wind Expansion (C) (2)_Final Order Electric EXHIBIT A-1 2" xfId="2119"/>
    <cellStyle name="_Costs not in AURORA 06GRC_04 07E Wild Horse Wind Expansion (C) (2)_Final Order Electric EXHIBIT A-1 2 2" xfId="2120"/>
    <cellStyle name="_Costs not in AURORA 06GRC_04 07E Wild Horse Wind Expansion (C) (2)_Final Order Electric EXHIBIT A-1 3" xfId="2121"/>
    <cellStyle name="_Costs not in AURORA 06GRC_04 07E Wild Horse Wind Expansion (C) (2)_TENASKA REGULATORY ASSET" xfId="2122"/>
    <cellStyle name="_Costs not in AURORA 06GRC_04 07E Wild Horse Wind Expansion (C) (2)_TENASKA REGULATORY ASSET 2" xfId="2123"/>
    <cellStyle name="_Costs not in AURORA 06GRC_04 07E Wild Horse Wind Expansion (C) (2)_TENASKA REGULATORY ASSET 2 2" xfId="2124"/>
    <cellStyle name="_Costs not in AURORA 06GRC_04 07E Wild Horse Wind Expansion (C) (2)_TENASKA REGULATORY ASSET 3" xfId="2125"/>
    <cellStyle name="_Costs not in AURORA 06GRC_16.37E Wild Horse Expansion DeferralRevwrkingfile SF" xfId="2126"/>
    <cellStyle name="_Costs not in AURORA 06GRC_16.37E Wild Horse Expansion DeferralRevwrkingfile SF 2" xfId="2127"/>
    <cellStyle name="_Costs not in AURORA 06GRC_16.37E Wild Horse Expansion DeferralRevwrkingfile SF 2 2" xfId="2128"/>
    <cellStyle name="_Costs not in AURORA 06GRC_16.37E Wild Horse Expansion DeferralRevwrkingfile SF 3" xfId="2129"/>
    <cellStyle name="_Costs not in AURORA 06GRC_2009 Compliance Filing PCA Exhibits for GRC" xfId="2130"/>
    <cellStyle name="_Costs not in AURORA 06GRC_2009 GRC Compl Filing - Exhibit D" xfId="2131"/>
    <cellStyle name="_Costs not in AURORA 06GRC_2009 GRC Compl Filing - Exhibit D 2" xfId="2132"/>
    <cellStyle name="_Costs not in AURORA 06GRC_2010 PTC's July1_Dec31 2010 " xfId="2133"/>
    <cellStyle name="_Costs not in AURORA 06GRC_2010 PTC's Sept10_Aug11 (Version 4)" xfId="2134"/>
    <cellStyle name="_Costs not in AURORA 06GRC_3.01 Income Statement" xfId="2135"/>
    <cellStyle name="_Costs not in AURORA 06GRC_4 31 Regulatory Assets and Liabilities  7 06- Exhibit D" xfId="2136"/>
    <cellStyle name="_Costs not in AURORA 06GRC_4 31 Regulatory Assets and Liabilities  7 06- Exhibit D 2" xfId="2137"/>
    <cellStyle name="_Costs not in AURORA 06GRC_4 31 Regulatory Assets and Liabilities  7 06- Exhibit D 2 2" xfId="2138"/>
    <cellStyle name="_Costs not in AURORA 06GRC_4 31 Regulatory Assets and Liabilities  7 06- Exhibit D 3" xfId="2139"/>
    <cellStyle name="_Costs not in AURORA 06GRC_4 31 Regulatory Assets and Liabilities  7 06- Exhibit D_NIM Summary" xfId="2140"/>
    <cellStyle name="_Costs not in AURORA 06GRC_4 31 Regulatory Assets and Liabilities  7 06- Exhibit D_NIM Summary 2" xfId="2141"/>
    <cellStyle name="_Costs not in AURORA 06GRC_4 32 Regulatory Assets and Liabilities  7 06- Exhibit D" xfId="2142"/>
    <cellStyle name="_Costs not in AURORA 06GRC_4 32 Regulatory Assets and Liabilities  7 06- Exhibit D 2" xfId="2143"/>
    <cellStyle name="_Costs not in AURORA 06GRC_4 32 Regulatory Assets and Liabilities  7 06- Exhibit D 2 2" xfId="2144"/>
    <cellStyle name="_Costs not in AURORA 06GRC_4 32 Regulatory Assets and Liabilities  7 06- Exhibit D 3" xfId="2145"/>
    <cellStyle name="_Costs not in AURORA 06GRC_4 32 Regulatory Assets and Liabilities  7 06- Exhibit D_NIM Summary" xfId="2146"/>
    <cellStyle name="_Costs not in AURORA 06GRC_4 32 Regulatory Assets and Liabilities  7 06- Exhibit D_NIM Summary 2" xfId="2147"/>
    <cellStyle name="_Costs not in AURORA 06GRC_ACCOUNTS" xfId="2148"/>
    <cellStyle name="_Costs not in AURORA 06GRC_Att B to RECs proceeds proposal" xfId="2149"/>
    <cellStyle name="_Costs not in AURORA 06GRC_AURORA Total New" xfId="2150"/>
    <cellStyle name="_Costs not in AURORA 06GRC_AURORA Total New 2" xfId="2151"/>
    <cellStyle name="_Costs not in AURORA 06GRC_Backup for Attachment B 2010-09-09" xfId="2152"/>
    <cellStyle name="_Costs not in AURORA 06GRC_Bench Request - Attachment B" xfId="2153"/>
    <cellStyle name="_Costs not in AURORA 06GRC_Book2" xfId="2154"/>
    <cellStyle name="_Costs not in AURORA 06GRC_Book2 2" xfId="2155"/>
    <cellStyle name="_Costs not in AURORA 06GRC_Book2 2 2" xfId="2156"/>
    <cellStyle name="_Costs not in AURORA 06GRC_Book2 3" xfId="2157"/>
    <cellStyle name="_Costs not in AURORA 06GRC_Book2_Adj Bench DR 3 for Initial Briefs (Electric)" xfId="2158"/>
    <cellStyle name="_Costs not in AURORA 06GRC_Book2_Adj Bench DR 3 for Initial Briefs (Electric) 2" xfId="2159"/>
    <cellStyle name="_Costs not in AURORA 06GRC_Book2_Adj Bench DR 3 for Initial Briefs (Electric) 2 2" xfId="2160"/>
    <cellStyle name="_Costs not in AURORA 06GRC_Book2_Adj Bench DR 3 for Initial Briefs (Electric) 3" xfId="2161"/>
    <cellStyle name="_Costs not in AURORA 06GRC_Book2_Electric Rev Req Model (2009 GRC) Rebuttal" xfId="2162"/>
    <cellStyle name="_Costs not in AURORA 06GRC_Book2_Electric Rev Req Model (2009 GRC) Rebuttal 2" xfId="2163"/>
    <cellStyle name="_Costs not in AURORA 06GRC_Book2_Electric Rev Req Model (2009 GRC) Rebuttal 2 2" xfId="2164"/>
    <cellStyle name="_Costs not in AURORA 06GRC_Book2_Electric Rev Req Model (2009 GRC) Rebuttal 3" xfId="2165"/>
    <cellStyle name="_Costs not in AURORA 06GRC_Book2_Electric Rev Req Model (2009 GRC) Rebuttal REmoval of New  WH Solar AdjustMI" xfId="2166"/>
    <cellStyle name="_Costs not in AURORA 06GRC_Book2_Electric Rev Req Model (2009 GRC) Rebuttal REmoval of New  WH Solar AdjustMI 2" xfId="2167"/>
    <cellStyle name="_Costs not in AURORA 06GRC_Book2_Electric Rev Req Model (2009 GRC) Rebuttal REmoval of New  WH Solar AdjustMI 2 2" xfId="2168"/>
    <cellStyle name="_Costs not in AURORA 06GRC_Book2_Electric Rev Req Model (2009 GRC) Rebuttal REmoval of New  WH Solar AdjustMI 3" xfId="2169"/>
    <cellStyle name="_Costs not in AURORA 06GRC_Book2_Electric Rev Req Model (2009 GRC) Revised 01-18-2010" xfId="2170"/>
    <cellStyle name="_Costs not in AURORA 06GRC_Book2_Electric Rev Req Model (2009 GRC) Revised 01-18-2010 2" xfId="2171"/>
    <cellStyle name="_Costs not in AURORA 06GRC_Book2_Electric Rev Req Model (2009 GRC) Revised 01-18-2010 2 2" xfId="2172"/>
    <cellStyle name="_Costs not in AURORA 06GRC_Book2_Electric Rev Req Model (2009 GRC) Revised 01-18-2010 3" xfId="2173"/>
    <cellStyle name="_Costs not in AURORA 06GRC_Book2_Final Order Electric EXHIBIT A-1" xfId="2174"/>
    <cellStyle name="_Costs not in AURORA 06GRC_Book2_Final Order Electric EXHIBIT A-1 2" xfId="2175"/>
    <cellStyle name="_Costs not in AURORA 06GRC_Book2_Final Order Electric EXHIBIT A-1 2 2" xfId="2176"/>
    <cellStyle name="_Costs not in AURORA 06GRC_Book2_Final Order Electric EXHIBIT A-1 3" xfId="2177"/>
    <cellStyle name="_Costs not in AURORA 06GRC_Book4" xfId="2178"/>
    <cellStyle name="_Costs not in AURORA 06GRC_Book4 2" xfId="2179"/>
    <cellStyle name="_Costs not in AURORA 06GRC_Book4 2 2" xfId="2180"/>
    <cellStyle name="_Costs not in AURORA 06GRC_Book4 3" xfId="2181"/>
    <cellStyle name="_Costs not in AURORA 06GRC_Book9" xfId="2182"/>
    <cellStyle name="_Costs not in AURORA 06GRC_Book9 2" xfId="2183"/>
    <cellStyle name="_Costs not in AURORA 06GRC_Book9 2 2" xfId="2184"/>
    <cellStyle name="_Costs not in AURORA 06GRC_Book9 3" xfId="2185"/>
    <cellStyle name="_Costs not in AURORA 06GRC_Check the Interest Calculation" xfId="2186"/>
    <cellStyle name="_Costs not in AURORA 06GRC_Check the Interest Calculation_Scenario 1 REC vs PTC Offset" xfId="2187"/>
    <cellStyle name="_Costs not in AURORA 06GRC_Check the Interest Calculation_Scenario 3" xfId="2188"/>
    <cellStyle name="_Costs not in AURORA 06GRC_Chelan PUD Power Costs (8-10)" xfId="2189"/>
    <cellStyle name="_Costs not in AURORA 06GRC_DWH-08 (Rate Spread &amp; Design Workpapers)" xfId="2190"/>
    <cellStyle name="_Costs not in AURORA 06GRC_Exhibit D fr R Gho 12-31-08" xfId="2191"/>
    <cellStyle name="_Costs not in AURORA 06GRC_Exhibit D fr R Gho 12-31-08 2" xfId="2192"/>
    <cellStyle name="_Costs not in AURORA 06GRC_Exhibit D fr R Gho 12-31-08 v2" xfId="2193"/>
    <cellStyle name="_Costs not in AURORA 06GRC_Exhibit D fr R Gho 12-31-08 v2 2" xfId="2194"/>
    <cellStyle name="_Costs not in AURORA 06GRC_Exhibit D fr R Gho 12-31-08 v2_NIM Summary" xfId="2195"/>
    <cellStyle name="_Costs not in AURORA 06GRC_Exhibit D fr R Gho 12-31-08 v2_NIM Summary 2" xfId="2196"/>
    <cellStyle name="_Costs not in AURORA 06GRC_Exhibit D fr R Gho 12-31-08_NIM Summary" xfId="2197"/>
    <cellStyle name="_Costs not in AURORA 06GRC_Exhibit D fr R Gho 12-31-08_NIM Summary 2" xfId="2198"/>
    <cellStyle name="_Costs not in AURORA 06GRC_Final 2008 PTC Rate Design Workpapers 10.27.08" xfId="2199"/>
    <cellStyle name="_Costs not in AURORA 06GRC_Final 2009 Electric Low Income Workpapers" xfId="2200"/>
    <cellStyle name="_Costs not in AURORA 06GRC_Gas Rev Req Model (2010 GRC)" xfId="2201"/>
    <cellStyle name="_Costs not in AURORA 06GRC_Hopkins Ridge Prepaid Tran - Interest Earned RY 12ME Feb  '11" xfId="2202"/>
    <cellStyle name="_Costs not in AURORA 06GRC_Hopkins Ridge Prepaid Tran - Interest Earned RY 12ME Feb  '11 2" xfId="2203"/>
    <cellStyle name="_Costs not in AURORA 06GRC_Hopkins Ridge Prepaid Tran - Interest Earned RY 12ME Feb  '11_NIM Summary" xfId="2204"/>
    <cellStyle name="_Costs not in AURORA 06GRC_Hopkins Ridge Prepaid Tran - Interest Earned RY 12ME Feb  '11_NIM Summary 2" xfId="2205"/>
    <cellStyle name="_Costs not in AURORA 06GRC_Hopkins Ridge Prepaid Tran - Interest Earned RY 12ME Feb  '11_Transmission Workbook for May BOD" xfId="2206"/>
    <cellStyle name="_Costs not in AURORA 06GRC_Hopkins Ridge Prepaid Tran - Interest Earned RY 12ME Feb  '11_Transmission Workbook for May BOD 2" xfId="2207"/>
    <cellStyle name="_Costs not in AURORA 06GRC_INPUTS" xfId="2208"/>
    <cellStyle name="_Costs not in AURORA 06GRC_INPUTS 2" xfId="2209"/>
    <cellStyle name="_Costs not in AURORA 06GRC_INPUTS 2 2" xfId="2210"/>
    <cellStyle name="_Costs not in AURORA 06GRC_INPUTS 3" xfId="2211"/>
    <cellStyle name="_Costs not in AURORA 06GRC_NIM Summary" xfId="2212"/>
    <cellStyle name="_Costs not in AURORA 06GRC_NIM Summary 09GRC" xfId="2213"/>
    <cellStyle name="_Costs not in AURORA 06GRC_NIM Summary 09GRC 2" xfId="2214"/>
    <cellStyle name="_Costs not in AURORA 06GRC_NIM Summary 2" xfId="2215"/>
    <cellStyle name="_Costs not in AURORA 06GRC_NIM Summary 3" xfId="2216"/>
    <cellStyle name="_Costs not in AURORA 06GRC_NIM Summary 4" xfId="2217"/>
    <cellStyle name="_Costs not in AURORA 06GRC_NIM Summary 5" xfId="2218"/>
    <cellStyle name="_Costs not in AURORA 06GRC_NIM Summary 6" xfId="2219"/>
    <cellStyle name="_Costs not in AURORA 06GRC_NIM Summary 7" xfId="2220"/>
    <cellStyle name="_Costs not in AURORA 06GRC_NIM Summary 8" xfId="2221"/>
    <cellStyle name="_Costs not in AURORA 06GRC_NIM Summary 9" xfId="2222"/>
    <cellStyle name="_Costs not in AURORA 06GRC_PCA 10 -  Exhibit D from A Kellogg Jan 2011" xfId="2223"/>
    <cellStyle name="_Costs not in AURORA 06GRC_PCA 10 -  Exhibit D from A Kellogg July 2011" xfId="2224"/>
    <cellStyle name="_Costs not in AURORA 06GRC_PCA 10 -  Exhibit D from S Free Rcv'd 12-11" xfId="2225"/>
    <cellStyle name="_Costs not in AURORA 06GRC_PCA 7 - Exhibit D update 11_30_08 (2)" xfId="2226"/>
    <cellStyle name="_Costs not in AURORA 06GRC_PCA 7 - Exhibit D update 11_30_08 (2) 2" xfId="2227"/>
    <cellStyle name="_Costs not in AURORA 06GRC_PCA 7 - Exhibit D update 11_30_08 (2) 2 2" xfId="2228"/>
    <cellStyle name="_Costs not in AURORA 06GRC_PCA 7 - Exhibit D update 11_30_08 (2) 3" xfId="2229"/>
    <cellStyle name="_Costs not in AURORA 06GRC_PCA 7 - Exhibit D update 11_30_08 (2)_NIM Summary" xfId="2230"/>
    <cellStyle name="_Costs not in AURORA 06GRC_PCA 7 - Exhibit D update 11_30_08 (2)_NIM Summary 2" xfId="2231"/>
    <cellStyle name="_Costs not in AURORA 06GRC_PCA 8 - Exhibit D update 12_31_09" xfId="2232"/>
    <cellStyle name="_Costs not in AURORA 06GRC_PCA 9 -  Exhibit D April 2010" xfId="2233"/>
    <cellStyle name="_Costs not in AURORA 06GRC_PCA 9 -  Exhibit D April 2010 (3)" xfId="2234"/>
    <cellStyle name="_Costs not in AURORA 06GRC_PCA 9 -  Exhibit D April 2010 (3) 2" xfId="2235"/>
    <cellStyle name="_Costs not in AURORA 06GRC_PCA 9 -  Exhibit D Feb 2010" xfId="2236"/>
    <cellStyle name="_Costs not in AURORA 06GRC_PCA 9 -  Exhibit D Feb 2010 v2" xfId="2237"/>
    <cellStyle name="_Costs not in AURORA 06GRC_PCA 9 -  Exhibit D Feb 2010 WF" xfId="2238"/>
    <cellStyle name="_Costs not in AURORA 06GRC_PCA 9 -  Exhibit D Jan 2010" xfId="2239"/>
    <cellStyle name="_Costs not in AURORA 06GRC_PCA 9 -  Exhibit D March 2010 (2)" xfId="2240"/>
    <cellStyle name="_Costs not in AURORA 06GRC_PCA 9 -  Exhibit D Nov 2010" xfId="2241"/>
    <cellStyle name="_Costs not in AURORA 06GRC_PCA 9 - Exhibit D at August 2010" xfId="2242"/>
    <cellStyle name="_Costs not in AURORA 06GRC_PCA 9 - Exhibit D June 2010 GRC" xfId="2243"/>
    <cellStyle name="_Costs not in AURORA 06GRC_Power Costs - Comparison bx Rbtl-Staff-Jt-PC" xfId="2244"/>
    <cellStyle name="_Costs not in AURORA 06GRC_Power Costs - Comparison bx Rbtl-Staff-Jt-PC 2" xfId="2245"/>
    <cellStyle name="_Costs not in AURORA 06GRC_Power Costs - Comparison bx Rbtl-Staff-Jt-PC 2 2" xfId="2246"/>
    <cellStyle name="_Costs not in AURORA 06GRC_Power Costs - Comparison bx Rbtl-Staff-Jt-PC 3" xfId="2247"/>
    <cellStyle name="_Costs not in AURORA 06GRC_Power Costs - Comparison bx Rbtl-Staff-Jt-PC_Adj Bench DR 3 for Initial Briefs (Electric)" xfId="2248"/>
    <cellStyle name="_Costs not in AURORA 06GRC_Power Costs - Comparison bx Rbtl-Staff-Jt-PC_Adj Bench DR 3 for Initial Briefs (Electric) 2" xfId="2249"/>
    <cellStyle name="_Costs not in AURORA 06GRC_Power Costs - Comparison bx Rbtl-Staff-Jt-PC_Adj Bench DR 3 for Initial Briefs (Electric) 2 2" xfId="2250"/>
    <cellStyle name="_Costs not in AURORA 06GRC_Power Costs - Comparison bx Rbtl-Staff-Jt-PC_Adj Bench DR 3 for Initial Briefs (Electric) 3" xfId="2251"/>
    <cellStyle name="_Costs not in AURORA 06GRC_Power Costs - Comparison bx Rbtl-Staff-Jt-PC_Electric Rev Req Model (2009 GRC) Rebuttal" xfId="2252"/>
    <cellStyle name="_Costs not in AURORA 06GRC_Power Costs - Comparison bx Rbtl-Staff-Jt-PC_Electric Rev Req Model (2009 GRC) Rebuttal 2" xfId="2253"/>
    <cellStyle name="_Costs not in AURORA 06GRC_Power Costs - Comparison bx Rbtl-Staff-Jt-PC_Electric Rev Req Model (2009 GRC) Rebuttal 2 2" xfId="2254"/>
    <cellStyle name="_Costs not in AURORA 06GRC_Power Costs - Comparison bx Rbtl-Staff-Jt-PC_Electric Rev Req Model (2009 GRC) Rebuttal 3" xfId="2255"/>
    <cellStyle name="_Costs not in AURORA 06GRC_Power Costs - Comparison bx Rbtl-Staff-Jt-PC_Electric Rev Req Model (2009 GRC) Rebuttal REmoval of New  WH Solar AdjustMI" xfId="2256"/>
    <cellStyle name="_Costs not in AURORA 06GRC_Power Costs - Comparison bx Rbtl-Staff-Jt-PC_Electric Rev Req Model (2009 GRC) Rebuttal REmoval of New  WH Solar AdjustMI 2" xfId="2257"/>
    <cellStyle name="_Costs not in AURORA 06GRC_Power Costs - Comparison bx Rbtl-Staff-Jt-PC_Electric Rev Req Model (2009 GRC) Rebuttal REmoval of New  WH Solar AdjustMI 2 2" xfId="2258"/>
    <cellStyle name="_Costs not in AURORA 06GRC_Power Costs - Comparison bx Rbtl-Staff-Jt-PC_Electric Rev Req Model (2009 GRC) Rebuttal REmoval of New  WH Solar AdjustMI 3" xfId="2259"/>
    <cellStyle name="_Costs not in AURORA 06GRC_Power Costs - Comparison bx Rbtl-Staff-Jt-PC_Electric Rev Req Model (2009 GRC) Revised 01-18-2010" xfId="2260"/>
    <cellStyle name="_Costs not in AURORA 06GRC_Power Costs - Comparison bx Rbtl-Staff-Jt-PC_Electric Rev Req Model (2009 GRC) Revised 01-18-2010 2" xfId="2261"/>
    <cellStyle name="_Costs not in AURORA 06GRC_Power Costs - Comparison bx Rbtl-Staff-Jt-PC_Electric Rev Req Model (2009 GRC) Revised 01-18-2010 2 2" xfId="2262"/>
    <cellStyle name="_Costs not in AURORA 06GRC_Power Costs - Comparison bx Rbtl-Staff-Jt-PC_Electric Rev Req Model (2009 GRC) Revised 01-18-2010 3" xfId="2263"/>
    <cellStyle name="_Costs not in AURORA 06GRC_Power Costs - Comparison bx Rbtl-Staff-Jt-PC_Final Order Electric EXHIBIT A-1" xfId="2264"/>
    <cellStyle name="_Costs not in AURORA 06GRC_Power Costs - Comparison bx Rbtl-Staff-Jt-PC_Final Order Electric EXHIBIT A-1 2" xfId="2265"/>
    <cellStyle name="_Costs not in AURORA 06GRC_Power Costs - Comparison bx Rbtl-Staff-Jt-PC_Final Order Electric EXHIBIT A-1 2 2" xfId="2266"/>
    <cellStyle name="_Costs not in AURORA 06GRC_Power Costs - Comparison bx Rbtl-Staff-Jt-PC_Final Order Electric EXHIBIT A-1 3" xfId="2267"/>
    <cellStyle name="_Costs not in AURORA 06GRC_Production Adj 4.37" xfId="2268"/>
    <cellStyle name="_Costs not in AURORA 06GRC_Production Adj 4.37 2" xfId="2269"/>
    <cellStyle name="_Costs not in AURORA 06GRC_Production Adj 4.37 2 2" xfId="2270"/>
    <cellStyle name="_Costs not in AURORA 06GRC_Production Adj 4.37 3" xfId="2271"/>
    <cellStyle name="_Costs not in AURORA 06GRC_Purchased Power Adj 4.03" xfId="2272"/>
    <cellStyle name="_Costs not in AURORA 06GRC_Purchased Power Adj 4.03 2" xfId="2273"/>
    <cellStyle name="_Costs not in AURORA 06GRC_Purchased Power Adj 4.03 2 2" xfId="2274"/>
    <cellStyle name="_Costs not in AURORA 06GRC_Purchased Power Adj 4.03 3" xfId="2275"/>
    <cellStyle name="_Costs not in AURORA 06GRC_Rebuttal Power Costs" xfId="2276"/>
    <cellStyle name="_Costs not in AURORA 06GRC_Rebuttal Power Costs 2" xfId="2277"/>
    <cellStyle name="_Costs not in AURORA 06GRC_Rebuttal Power Costs 2 2" xfId="2278"/>
    <cellStyle name="_Costs not in AURORA 06GRC_Rebuttal Power Costs 3" xfId="2279"/>
    <cellStyle name="_Costs not in AURORA 06GRC_Rebuttal Power Costs_Adj Bench DR 3 for Initial Briefs (Electric)" xfId="2280"/>
    <cellStyle name="_Costs not in AURORA 06GRC_Rebuttal Power Costs_Adj Bench DR 3 for Initial Briefs (Electric) 2" xfId="2281"/>
    <cellStyle name="_Costs not in AURORA 06GRC_Rebuttal Power Costs_Adj Bench DR 3 for Initial Briefs (Electric) 2 2" xfId="2282"/>
    <cellStyle name="_Costs not in AURORA 06GRC_Rebuttal Power Costs_Adj Bench DR 3 for Initial Briefs (Electric) 3" xfId="2283"/>
    <cellStyle name="_Costs not in AURORA 06GRC_Rebuttal Power Costs_Electric Rev Req Model (2009 GRC) Rebuttal" xfId="2284"/>
    <cellStyle name="_Costs not in AURORA 06GRC_Rebuttal Power Costs_Electric Rev Req Model (2009 GRC) Rebuttal 2" xfId="2285"/>
    <cellStyle name="_Costs not in AURORA 06GRC_Rebuttal Power Costs_Electric Rev Req Model (2009 GRC) Rebuttal 2 2" xfId="2286"/>
    <cellStyle name="_Costs not in AURORA 06GRC_Rebuttal Power Costs_Electric Rev Req Model (2009 GRC) Rebuttal 3" xfId="2287"/>
    <cellStyle name="_Costs not in AURORA 06GRC_Rebuttal Power Costs_Electric Rev Req Model (2009 GRC) Rebuttal REmoval of New  WH Solar AdjustMI" xfId="2288"/>
    <cellStyle name="_Costs not in AURORA 06GRC_Rebuttal Power Costs_Electric Rev Req Model (2009 GRC) Rebuttal REmoval of New  WH Solar AdjustMI 2" xfId="2289"/>
    <cellStyle name="_Costs not in AURORA 06GRC_Rebuttal Power Costs_Electric Rev Req Model (2009 GRC) Rebuttal REmoval of New  WH Solar AdjustMI 2 2" xfId="2290"/>
    <cellStyle name="_Costs not in AURORA 06GRC_Rebuttal Power Costs_Electric Rev Req Model (2009 GRC) Rebuttal REmoval of New  WH Solar AdjustMI 3" xfId="2291"/>
    <cellStyle name="_Costs not in AURORA 06GRC_Rebuttal Power Costs_Electric Rev Req Model (2009 GRC) Revised 01-18-2010" xfId="2292"/>
    <cellStyle name="_Costs not in AURORA 06GRC_Rebuttal Power Costs_Electric Rev Req Model (2009 GRC) Revised 01-18-2010 2" xfId="2293"/>
    <cellStyle name="_Costs not in AURORA 06GRC_Rebuttal Power Costs_Electric Rev Req Model (2009 GRC) Revised 01-18-2010 2 2" xfId="2294"/>
    <cellStyle name="_Costs not in AURORA 06GRC_Rebuttal Power Costs_Electric Rev Req Model (2009 GRC) Revised 01-18-2010 3" xfId="2295"/>
    <cellStyle name="_Costs not in AURORA 06GRC_Rebuttal Power Costs_Final Order Electric EXHIBIT A-1" xfId="2296"/>
    <cellStyle name="_Costs not in AURORA 06GRC_Rebuttal Power Costs_Final Order Electric EXHIBIT A-1 2" xfId="2297"/>
    <cellStyle name="_Costs not in AURORA 06GRC_Rebuttal Power Costs_Final Order Electric EXHIBIT A-1 2 2" xfId="2298"/>
    <cellStyle name="_Costs not in AURORA 06GRC_Rebuttal Power Costs_Final Order Electric EXHIBIT A-1 3" xfId="2299"/>
    <cellStyle name="_Costs not in AURORA 06GRC_RECS vs PTC's w Interest 6-28-10" xfId="2300"/>
    <cellStyle name="_Costs not in AURORA 06GRC_ROR &amp; CONV FACTOR" xfId="2301"/>
    <cellStyle name="_Costs not in AURORA 06GRC_ROR &amp; CONV FACTOR 2" xfId="2302"/>
    <cellStyle name="_Costs not in AURORA 06GRC_ROR &amp; CONV FACTOR 2 2" xfId="2303"/>
    <cellStyle name="_Costs not in AURORA 06GRC_ROR &amp; CONV FACTOR 3" xfId="2304"/>
    <cellStyle name="_Costs not in AURORA 06GRC_ROR 5.02" xfId="2305"/>
    <cellStyle name="_Costs not in AURORA 06GRC_ROR 5.02 2" xfId="2306"/>
    <cellStyle name="_Costs not in AURORA 06GRC_ROR 5.02 2 2" xfId="2307"/>
    <cellStyle name="_Costs not in AURORA 06GRC_ROR 5.02 3" xfId="2308"/>
    <cellStyle name="_Costs not in AURORA 06GRC_Transmission Workbook for May BOD" xfId="2309"/>
    <cellStyle name="_Costs not in AURORA 06GRC_Transmission Workbook for May BOD 2" xfId="2310"/>
    <cellStyle name="_Costs not in AURORA 06GRC_Typical Residential Impacts 10.27.08" xfId="2311"/>
    <cellStyle name="_Costs not in AURORA 06GRC_Wind Integration 10GRC" xfId="2312"/>
    <cellStyle name="_Costs not in AURORA 06GRC_Wind Integration 10GRC 2" xfId="2313"/>
    <cellStyle name="_Costs not in AURORA 2006GRC 6.15.06" xfId="2314"/>
    <cellStyle name="_Costs not in AURORA 2006GRC 6.15.06 2" xfId="2315"/>
    <cellStyle name="_Costs not in AURORA 2006GRC 6.15.06 2 2" xfId="2316"/>
    <cellStyle name="_Costs not in AURORA 2006GRC 6.15.06 2 2 2" xfId="2317"/>
    <cellStyle name="_Costs not in AURORA 2006GRC 6.15.06 2 3" xfId="2318"/>
    <cellStyle name="_Costs not in AURORA 2006GRC 6.15.06 3" xfId="2319"/>
    <cellStyle name="_Costs not in AURORA 2006GRC 6.15.06 3 2" xfId="2320"/>
    <cellStyle name="_Costs not in AURORA 2006GRC 6.15.06 3 2 2" xfId="2321"/>
    <cellStyle name="_Costs not in AURORA 2006GRC 6.15.06 3 3" xfId="2322"/>
    <cellStyle name="_Costs not in AURORA 2006GRC 6.15.06 3 3 2" xfId="2323"/>
    <cellStyle name="_Costs not in AURORA 2006GRC 6.15.06 3 4" xfId="2324"/>
    <cellStyle name="_Costs not in AURORA 2006GRC 6.15.06 3 4 2" xfId="2325"/>
    <cellStyle name="_Costs not in AURORA 2006GRC 6.15.06 4" xfId="2326"/>
    <cellStyle name="_Costs not in AURORA 2006GRC 6.15.06 4 2" xfId="2327"/>
    <cellStyle name="_Costs not in AURORA 2006GRC 6.15.06 5" xfId="2328"/>
    <cellStyle name="_Costs not in AURORA 2006GRC 6.15.06 6" xfId="2329"/>
    <cellStyle name="_Costs not in AURORA 2006GRC 6.15.06 7" xfId="2330"/>
    <cellStyle name="_Costs not in AURORA 2006GRC 6.15.06_04 07E Wild Horse Wind Expansion (C) (2)" xfId="2331"/>
    <cellStyle name="_Costs not in AURORA 2006GRC 6.15.06_04 07E Wild Horse Wind Expansion (C) (2) 2" xfId="2332"/>
    <cellStyle name="_Costs not in AURORA 2006GRC 6.15.06_04 07E Wild Horse Wind Expansion (C) (2) 2 2" xfId="2333"/>
    <cellStyle name="_Costs not in AURORA 2006GRC 6.15.06_04 07E Wild Horse Wind Expansion (C) (2) 3" xfId="2334"/>
    <cellStyle name="_Costs not in AURORA 2006GRC 6.15.06_04 07E Wild Horse Wind Expansion (C) (2)_Adj Bench DR 3 for Initial Briefs (Electric)" xfId="2335"/>
    <cellStyle name="_Costs not in AURORA 2006GRC 6.15.06_04 07E Wild Horse Wind Expansion (C) (2)_Adj Bench DR 3 for Initial Briefs (Electric) 2" xfId="2336"/>
    <cellStyle name="_Costs not in AURORA 2006GRC 6.15.06_04 07E Wild Horse Wind Expansion (C) (2)_Adj Bench DR 3 for Initial Briefs (Electric) 2 2" xfId="2337"/>
    <cellStyle name="_Costs not in AURORA 2006GRC 6.15.06_04 07E Wild Horse Wind Expansion (C) (2)_Adj Bench DR 3 for Initial Briefs (Electric) 3" xfId="2338"/>
    <cellStyle name="_Costs not in AURORA 2006GRC 6.15.06_04 07E Wild Horse Wind Expansion (C) (2)_Book1" xfId="2339"/>
    <cellStyle name="_Costs not in AURORA 2006GRC 6.15.06_04 07E Wild Horse Wind Expansion (C) (2)_Electric Rev Req Model (2009 GRC) " xfId="2340"/>
    <cellStyle name="_Costs not in AURORA 2006GRC 6.15.06_04 07E Wild Horse Wind Expansion (C) (2)_Electric Rev Req Model (2009 GRC)  2" xfId="2341"/>
    <cellStyle name="_Costs not in AURORA 2006GRC 6.15.06_04 07E Wild Horse Wind Expansion (C) (2)_Electric Rev Req Model (2009 GRC)  2 2" xfId="2342"/>
    <cellStyle name="_Costs not in AURORA 2006GRC 6.15.06_04 07E Wild Horse Wind Expansion (C) (2)_Electric Rev Req Model (2009 GRC)  3" xfId="2343"/>
    <cellStyle name="_Costs not in AURORA 2006GRC 6.15.06_04 07E Wild Horse Wind Expansion (C) (2)_Electric Rev Req Model (2009 GRC) Rebuttal" xfId="2344"/>
    <cellStyle name="_Costs not in AURORA 2006GRC 6.15.06_04 07E Wild Horse Wind Expansion (C) (2)_Electric Rev Req Model (2009 GRC) Rebuttal 2" xfId="2345"/>
    <cellStyle name="_Costs not in AURORA 2006GRC 6.15.06_04 07E Wild Horse Wind Expansion (C) (2)_Electric Rev Req Model (2009 GRC) Rebuttal 2 2" xfId="2346"/>
    <cellStyle name="_Costs not in AURORA 2006GRC 6.15.06_04 07E Wild Horse Wind Expansion (C) (2)_Electric Rev Req Model (2009 GRC) Rebuttal 3" xfId="2347"/>
    <cellStyle name="_Costs not in AURORA 2006GRC 6.15.06_04 07E Wild Horse Wind Expansion (C) (2)_Electric Rev Req Model (2009 GRC) Rebuttal REmoval of New  WH Solar AdjustMI" xfId="2348"/>
    <cellStyle name="_Costs not in AURORA 2006GRC 6.15.06_04 07E Wild Horse Wind Expansion (C) (2)_Electric Rev Req Model (2009 GRC) Rebuttal REmoval of New  WH Solar AdjustMI 2" xfId="2349"/>
    <cellStyle name="_Costs not in AURORA 2006GRC 6.15.06_04 07E Wild Horse Wind Expansion (C) (2)_Electric Rev Req Model (2009 GRC) Rebuttal REmoval of New  WH Solar AdjustMI 2 2" xfId="2350"/>
    <cellStyle name="_Costs not in AURORA 2006GRC 6.15.06_04 07E Wild Horse Wind Expansion (C) (2)_Electric Rev Req Model (2009 GRC) Rebuttal REmoval of New  WH Solar AdjustMI 3" xfId="2351"/>
    <cellStyle name="_Costs not in AURORA 2006GRC 6.15.06_04 07E Wild Horse Wind Expansion (C) (2)_Electric Rev Req Model (2009 GRC) Revised 01-18-2010" xfId="2352"/>
    <cellStyle name="_Costs not in AURORA 2006GRC 6.15.06_04 07E Wild Horse Wind Expansion (C) (2)_Electric Rev Req Model (2009 GRC) Revised 01-18-2010 2" xfId="2353"/>
    <cellStyle name="_Costs not in AURORA 2006GRC 6.15.06_04 07E Wild Horse Wind Expansion (C) (2)_Electric Rev Req Model (2009 GRC) Revised 01-18-2010 2 2" xfId="2354"/>
    <cellStyle name="_Costs not in AURORA 2006GRC 6.15.06_04 07E Wild Horse Wind Expansion (C) (2)_Electric Rev Req Model (2009 GRC) Revised 01-18-2010 3" xfId="2355"/>
    <cellStyle name="_Costs not in AURORA 2006GRC 6.15.06_04 07E Wild Horse Wind Expansion (C) (2)_Electric Rev Req Model (2010 GRC)" xfId="2356"/>
    <cellStyle name="_Costs not in AURORA 2006GRC 6.15.06_04 07E Wild Horse Wind Expansion (C) (2)_Electric Rev Req Model (2010 GRC) SF" xfId="2357"/>
    <cellStyle name="_Costs not in AURORA 2006GRC 6.15.06_04 07E Wild Horse Wind Expansion (C) (2)_Final Order Electric EXHIBIT A-1" xfId="2358"/>
    <cellStyle name="_Costs not in AURORA 2006GRC 6.15.06_04 07E Wild Horse Wind Expansion (C) (2)_Final Order Electric EXHIBIT A-1 2" xfId="2359"/>
    <cellStyle name="_Costs not in AURORA 2006GRC 6.15.06_04 07E Wild Horse Wind Expansion (C) (2)_Final Order Electric EXHIBIT A-1 2 2" xfId="2360"/>
    <cellStyle name="_Costs not in AURORA 2006GRC 6.15.06_04 07E Wild Horse Wind Expansion (C) (2)_Final Order Electric EXHIBIT A-1 3" xfId="2361"/>
    <cellStyle name="_Costs not in AURORA 2006GRC 6.15.06_04 07E Wild Horse Wind Expansion (C) (2)_TENASKA REGULATORY ASSET" xfId="2362"/>
    <cellStyle name="_Costs not in AURORA 2006GRC 6.15.06_04 07E Wild Horse Wind Expansion (C) (2)_TENASKA REGULATORY ASSET 2" xfId="2363"/>
    <cellStyle name="_Costs not in AURORA 2006GRC 6.15.06_04 07E Wild Horse Wind Expansion (C) (2)_TENASKA REGULATORY ASSET 2 2" xfId="2364"/>
    <cellStyle name="_Costs not in AURORA 2006GRC 6.15.06_04 07E Wild Horse Wind Expansion (C) (2)_TENASKA REGULATORY ASSET 3" xfId="2365"/>
    <cellStyle name="_Costs not in AURORA 2006GRC 6.15.06_16.37E Wild Horse Expansion DeferralRevwrkingfile SF" xfId="2366"/>
    <cellStyle name="_Costs not in AURORA 2006GRC 6.15.06_16.37E Wild Horse Expansion DeferralRevwrkingfile SF 2" xfId="2367"/>
    <cellStyle name="_Costs not in AURORA 2006GRC 6.15.06_16.37E Wild Horse Expansion DeferralRevwrkingfile SF 2 2" xfId="2368"/>
    <cellStyle name="_Costs not in AURORA 2006GRC 6.15.06_16.37E Wild Horse Expansion DeferralRevwrkingfile SF 3" xfId="2369"/>
    <cellStyle name="_Costs not in AURORA 2006GRC 6.15.06_2009 Compliance Filing PCA Exhibits for GRC" xfId="2370"/>
    <cellStyle name="_Costs not in AURORA 2006GRC 6.15.06_2009 GRC Compl Filing - Exhibit D" xfId="2371"/>
    <cellStyle name="_Costs not in AURORA 2006GRC 6.15.06_2009 GRC Compl Filing - Exhibit D 2" xfId="2372"/>
    <cellStyle name="_Costs not in AURORA 2006GRC 6.15.06_2010 PTC's July1_Dec31 2010 " xfId="2373"/>
    <cellStyle name="_Costs not in AURORA 2006GRC 6.15.06_2010 PTC's Sept10_Aug11 (Version 4)" xfId="2374"/>
    <cellStyle name="_Costs not in AURORA 2006GRC 6.15.06_3.01 Income Statement" xfId="2375"/>
    <cellStyle name="_Costs not in AURORA 2006GRC 6.15.06_4 31 Regulatory Assets and Liabilities  7 06- Exhibit D" xfId="2376"/>
    <cellStyle name="_Costs not in AURORA 2006GRC 6.15.06_4 31 Regulatory Assets and Liabilities  7 06- Exhibit D 2" xfId="2377"/>
    <cellStyle name="_Costs not in AURORA 2006GRC 6.15.06_4 31 Regulatory Assets and Liabilities  7 06- Exhibit D 2 2" xfId="2378"/>
    <cellStyle name="_Costs not in AURORA 2006GRC 6.15.06_4 31 Regulatory Assets and Liabilities  7 06- Exhibit D 3" xfId="2379"/>
    <cellStyle name="_Costs not in AURORA 2006GRC 6.15.06_4 31 Regulatory Assets and Liabilities  7 06- Exhibit D_NIM Summary" xfId="2380"/>
    <cellStyle name="_Costs not in AURORA 2006GRC 6.15.06_4 31 Regulatory Assets and Liabilities  7 06- Exhibit D_NIM Summary 2" xfId="2381"/>
    <cellStyle name="_Costs not in AURORA 2006GRC 6.15.06_4 32 Regulatory Assets and Liabilities  7 06- Exhibit D" xfId="2382"/>
    <cellStyle name="_Costs not in AURORA 2006GRC 6.15.06_4 32 Regulatory Assets and Liabilities  7 06- Exhibit D 2" xfId="2383"/>
    <cellStyle name="_Costs not in AURORA 2006GRC 6.15.06_4 32 Regulatory Assets and Liabilities  7 06- Exhibit D 2 2" xfId="2384"/>
    <cellStyle name="_Costs not in AURORA 2006GRC 6.15.06_4 32 Regulatory Assets and Liabilities  7 06- Exhibit D 3" xfId="2385"/>
    <cellStyle name="_Costs not in AURORA 2006GRC 6.15.06_4 32 Regulatory Assets and Liabilities  7 06- Exhibit D_NIM Summary" xfId="2386"/>
    <cellStyle name="_Costs not in AURORA 2006GRC 6.15.06_4 32 Regulatory Assets and Liabilities  7 06- Exhibit D_NIM Summary 2" xfId="2387"/>
    <cellStyle name="_Costs not in AURORA 2006GRC 6.15.06_ACCOUNTS" xfId="2388"/>
    <cellStyle name="_Costs not in AURORA 2006GRC 6.15.06_Att B to RECs proceeds proposal" xfId="2389"/>
    <cellStyle name="_Costs not in AURORA 2006GRC 6.15.06_AURORA Total New" xfId="2390"/>
    <cellStyle name="_Costs not in AURORA 2006GRC 6.15.06_AURORA Total New 2" xfId="2391"/>
    <cellStyle name="_Costs not in AURORA 2006GRC 6.15.06_Backup for Attachment B 2010-09-09" xfId="2392"/>
    <cellStyle name="_Costs not in AURORA 2006GRC 6.15.06_Bench Request - Attachment B" xfId="2393"/>
    <cellStyle name="_Costs not in AURORA 2006GRC 6.15.06_Book2" xfId="2394"/>
    <cellStyle name="_Costs not in AURORA 2006GRC 6.15.06_Book2 2" xfId="2395"/>
    <cellStyle name="_Costs not in AURORA 2006GRC 6.15.06_Book2 2 2" xfId="2396"/>
    <cellStyle name="_Costs not in AURORA 2006GRC 6.15.06_Book2 3" xfId="2397"/>
    <cellStyle name="_Costs not in AURORA 2006GRC 6.15.06_Book2_Adj Bench DR 3 for Initial Briefs (Electric)" xfId="2398"/>
    <cellStyle name="_Costs not in AURORA 2006GRC 6.15.06_Book2_Adj Bench DR 3 for Initial Briefs (Electric) 2" xfId="2399"/>
    <cellStyle name="_Costs not in AURORA 2006GRC 6.15.06_Book2_Adj Bench DR 3 for Initial Briefs (Electric) 2 2" xfId="2400"/>
    <cellStyle name="_Costs not in AURORA 2006GRC 6.15.06_Book2_Adj Bench DR 3 for Initial Briefs (Electric) 3" xfId="2401"/>
    <cellStyle name="_Costs not in AURORA 2006GRC 6.15.06_Book2_Electric Rev Req Model (2009 GRC) Rebuttal" xfId="2402"/>
    <cellStyle name="_Costs not in AURORA 2006GRC 6.15.06_Book2_Electric Rev Req Model (2009 GRC) Rebuttal 2" xfId="2403"/>
    <cellStyle name="_Costs not in AURORA 2006GRC 6.15.06_Book2_Electric Rev Req Model (2009 GRC) Rebuttal 2 2" xfId="2404"/>
    <cellStyle name="_Costs not in AURORA 2006GRC 6.15.06_Book2_Electric Rev Req Model (2009 GRC) Rebuttal 3" xfId="2405"/>
    <cellStyle name="_Costs not in AURORA 2006GRC 6.15.06_Book2_Electric Rev Req Model (2009 GRC) Rebuttal REmoval of New  WH Solar AdjustMI" xfId="2406"/>
    <cellStyle name="_Costs not in AURORA 2006GRC 6.15.06_Book2_Electric Rev Req Model (2009 GRC) Rebuttal REmoval of New  WH Solar AdjustMI 2" xfId="2407"/>
    <cellStyle name="_Costs not in AURORA 2006GRC 6.15.06_Book2_Electric Rev Req Model (2009 GRC) Rebuttal REmoval of New  WH Solar AdjustMI 2 2" xfId="2408"/>
    <cellStyle name="_Costs not in AURORA 2006GRC 6.15.06_Book2_Electric Rev Req Model (2009 GRC) Rebuttal REmoval of New  WH Solar AdjustMI 3" xfId="2409"/>
    <cellStyle name="_Costs not in AURORA 2006GRC 6.15.06_Book2_Electric Rev Req Model (2009 GRC) Revised 01-18-2010" xfId="2410"/>
    <cellStyle name="_Costs not in AURORA 2006GRC 6.15.06_Book2_Electric Rev Req Model (2009 GRC) Revised 01-18-2010 2" xfId="2411"/>
    <cellStyle name="_Costs not in AURORA 2006GRC 6.15.06_Book2_Electric Rev Req Model (2009 GRC) Revised 01-18-2010 2 2" xfId="2412"/>
    <cellStyle name="_Costs not in AURORA 2006GRC 6.15.06_Book2_Electric Rev Req Model (2009 GRC) Revised 01-18-2010 3" xfId="2413"/>
    <cellStyle name="_Costs not in AURORA 2006GRC 6.15.06_Book2_Final Order Electric EXHIBIT A-1" xfId="2414"/>
    <cellStyle name="_Costs not in AURORA 2006GRC 6.15.06_Book2_Final Order Electric EXHIBIT A-1 2" xfId="2415"/>
    <cellStyle name="_Costs not in AURORA 2006GRC 6.15.06_Book2_Final Order Electric EXHIBIT A-1 2 2" xfId="2416"/>
    <cellStyle name="_Costs not in AURORA 2006GRC 6.15.06_Book2_Final Order Electric EXHIBIT A-1 3" xfId="2417"/>
    <cellStyle name="_Costs not in AURORA 2006GRC 6.15.06_Book4" xfId="2418"/>
    <cellStyle name="_Costs not in AURORA 2006GRC 6.15.06_Book4 2" xfId="2419"/>
    <cellStyle name="_Costs not in AURORA 2006GRC 6.15.06_Book4 2 2" xfId="2420"/>
    <cellStyle name="_Costs not in AURORA 2006GRC 6.15.06_Book4 3" xfId="2421"/>
    <cellStyle name="_Costs not in AURORA 2006GRC 6.15.06_Book9" xfId="2422"/>
    <cellStyle name="_Costs not in AURORA 2006GRC 6.15.06_Book9 2" xfId="2423"/>
    <cellStyle name="_Costs not in AURORA 2006GRC 6.15.06_Book9 2 2" xfId="2424"/>
    <cellStyle name="_Costs not in AURORA 2006GRC 6.15.06_Book9 3" xfId="2425"/>
    <cellStyle name="_Costs not in AURORA 2006GRC 6.15.06_Chelan PUD Power Costs (8-10)" xfId="2426"/>
    <cellStyle name="_Costs not in AURORA 2006GRC 6.15.06_DWH-08 (Rate Spread &amp; Design Workpapers)" xfId="2427"/>
    <cellStyle name="_Costs not in AURORA 2006GRC 6.15.06_Final 2008 PTC Rate Design Workpapers 10.27.08" xfId="2428"/>
    <cellStyle name="_Costs not in AURORA 2006GRC 6.15.06_Gas Rev Req Model (2010 GRC)" xfId="2429"/>
    <cellStyle name="_Costs not in AURORA 2006GRC 6.15.06_INPUTS" xfId="2430"/>
    <cellStyle name="_Costs not in AURORA 2006GRC 6.15.06_INPUTS 2" xfId="2431"/>
    <cellStyle name="_Costs not in AURORA 2006GRC 6.15.06_INPUTS 2 2" xfId="2432"/>
    <cellStyle name="_Costs not in AURORA 2006GRC 6.15.06_INPUTS 3" xfId="2433"/>
    <cellStyle name="_Costs not in AURORA 2006GRC 6.15.06_NIM Summary" xfId="2434"/>
    <cellStyle name="_Costs not in AURORA 2006GRC 6.15.06_NIM Summary 09GRC" xfId="2435"/>
    <cellStyle name="_Costs not in AURORA 2006GRC 6.15.06_NIM Summary 09GRC 2" xfId="2436"/>
    <cellStyle name="_Costs not in AURORA 2006GRC 6.15.06_NIM Summary 2" xfId="2437"/>
    <cellStyle name="_Costs not in AURORA 2006GRC 6.15.06_NIM Summary 3" xfId="2438"/>
    <cellStyle name="_Costs not in AURORA 2006GRC 6.15.06_NIM Summary 4" xfId="2439"/>
    <cellStyle name="_Costs not in AURORA 2006GRC 6.15.06_NIM Summary 5" xfId="2440"/>
    <cellStyle name="_Costs not in AURORA 2006GRC 6.15.06_NIM Summary 6" xfId="2441"/>
    <cellStyle name="_Costs not in AURORA 2006GRC 6.15.06_NIM Summary 7" xfId="2442"/>
    <cellStyle name="_Costs not in AURORA 2006GRC 6.15.06_NIM Summary 8" xfId="2443"/>
    <cellStyle name="_Costs not in AURORA 2006GRC 6.15.06_NIM Summary 9" xfId="2444"/>
    <cellStyle name="_Costs not in AURORA 2006GRC 6.15.06_PCA 10 -  Exhibit D from A Kellogg Jan 2011" xfId="2445"/>
    <cellStyle name="_Costs not in AURORA 2006GRC 6.15.06_PCA 10 -  Exhibit D from A Kellogg July 2011" xfId="2446"/>
    <cellStyle name="_Costs not in AURORA 2006GRC 6.15.06_PCA 10 -  Exhibit D from S Free Rcv'd 12-11" xfId="2447"/>
    <cellStyle name="_Costs not in AURORA 2006GRC 6.15.06_PCA 9 -  Exhibit D April 2010" xfId="2448"/>
    <cellStyle name="_Costs not in AURORA 2006GRC 6.15.06_PCA 9 -  Exhibit D April 2010 (3)" xfId="2449"/>
    <cellStyle name="_Costs not in AURORA 2006GRC 6.15.06_PCA 9 -  Exhibit D April 2010 (3) 2" xfId="2450"/>
    <cellStyle name="_Costs not in AURORA 2006GRC 6.15.06_PCA 9 -  Exhibit D Nov 2010" xfId="2451"/>
    <cellStyle name="_Costs not in AURORA 2006GRC 6.15.06_PCA 9 - Exhibit D at August 2010" xfId="2452"/>
    <cellStyle name="_Costs not in AURORA 2006GRC 6.15.06_PCA 9 - Exhibit D June 2010 GRC" xfId="2453"/>
    <cellStyle name="_Costs not in AURORA 2006GRC 6.15.06_Power Costs - Comparison bx Rbtl-Staff-Jt-PC" xfId="2454"/>
    <cellStyle name="_Costs not in AURORA 2006GRC 6.15.06_Power Costs - Comparison bx Rbtl-Staff-Jt-PC 2" xfId="2455"/>
    <cellStyle name="_Costs not in AURORA 2006GRC 6.15.06_Power Costs - Comparison bx Rbtl-Staff-Jt-PC 2 2" xfId="2456"/>
    <cellStyle name="_Costs not in AURORA 2006GRC 6.15.06_Power Costs - Comparison bx Rbtl-Staff-Jt-PC 3" xfId="2457"/>
    <cellStyle name="_Costs not in AURORA 2006GRC 6.15.06_Power Costs - Comparison bx Rbtl-Staff-Jt-PC_Adj Bench DR 3 for Initial Briefs (Electric)" xfId="2458"/>
    <cellStyle name="_Costs not in AURORA 2006GRC 6.15.06_Power Costs - Comparison bx Rbtl-Staff-Jt-PC_Adj Bench DR 3 for Initial Briefs (Electric) 2" xfId="2459"/>
    <cellStyle name="_Costs not in AURORA 2006GRC 6.15.06_Power Costs - Comparison bx Rbtl-Staff-Jt-PC_Adj Bench DR 3 for Initial Briefs (Electric) 2 2" xfId="2460"/>
    <cellStyle name="_Costs not in AURORA 2006GRC 6.15.06_Power Costs - Comparison bx Rbtl-Staff-Jt-PC_Adj Bench DR 3 for Initial Briefs (Electric) 3" xfId="2461"/>
    <cellStyle name="_Costs not in AURORA 2006GRC 6.15.06_Power Costs - Comparison bx Rbtl-Staff-Jt-PC_Electric Rev Req Model (2009 GRC) Rebuttal" xfId="2462"/>
    <cellStyle name="_Costs not in AURORA 2006GRC 6.15.06_Power Costs - Comparison bx Rbtl-Staff-Jt-PC_Electric Rev Req Model (2009 GRC) Rebuttal 2" xfId="2463"/>
    <cellStyle name="_Costs not in AURORA 2006GRC 6.15.06_Power Costs - Comparison bx Rbtl-Staff-Jt-PC_Electric Rev Req Model (2009 GRC) Rebuttal 2 2" xfId="2464"/>
    <cellStyle name="_Costs not in AURORA 2006GRC 6.15.06_Power Costs - Comparison bx Rbtl-Staff-Jt-PC_Electric Rev Req Model (2009 GRC) Rebuttal 3" xfId="2465"/>
    <cellStyle name="_Costs not in AURORA 2006GRC 6.15.06_Power Costs - Comparison bx Rbtl-Staff-Jt-PC_Electric Rev Req Model (2009 GRC) Rebuttal REmoval of New  WH Solar AdjustMI" xfId="2466"/>
    <cellStyle name="_Costs not in AURORA 2006GRC 6.15.06_Power Costs - Comparison bx Rbtl-Staff-Jt-PC_Electric Rev Req Model (2009 GRC) Rebuttal REmoval of New  WH Solar AdjustMI 2" xfId="2467"/>
    <cellStyle name="_Costs not in AURORA 2006GRC 6.15.06_Power Costs - Comparison bx Rbtl-Staff-Jt-PC_Electric Rev Req Model (2009 GRC) Rebuttal REmoval of New  WH Solar AdjustMI 2 2" xfId="2468"/>
    <cellStyle name="_Costs not in AURORA 2006GRC 6.15.06_Power Costs - Comparison bx Rbtl-Staff-Jt-PC_Electric Rev Req Model (2009 GRC) Rebuttal REmoval of New  WH Solar AdjustMI 3" xfId="2469"/>
    <cellStyle name="_Costs not in AURORA 2006GRC 6.15.06_Power Costs - Comparison bx Rbtl-Staff-Jt-PC_Electric Rev Req Model (2009 GRC) Revised 01-18-2010" xfId="2470"/>
    <cellStyle name="_Costs not in AURORA 2006GRC 6.15.06_Power Costs - Comparison bx Rbtl-Staff-Jt-PC_Electric Rev Req Model (2009 GRC) Revised 01-18-2010 2" xfId="2471"/>
    <cellStyle name="_Costs not in AURORA 2006GRC 6.15.06_Power Costs - Comparison bx Rbtl-Staff-Jt-PC_Electric Rev Req Model (2009 GRC) Revised 01-18-2010 2 2" xfId="2472"/>
    <cellStyle name="_Costs not in AURORA 2006GRC 6.15.06_Power Costs - Comparison bx Rbtl-Staff-Jt-PC_Electric Rev Req Model (2009 GRC) Revised 01-18-2010 3" xfId="2473"/>
    <cellStyle name="_Costs not in AURORA 2006GRC 6.15.06_Power Costs - Comparison bx Rbtl-Staff-Jt-PC_Final Order Electric EXHIBIT A-1" xfId="2474"/>
    <cellStyle name="_Costs not in AURORA 2006GRC 6.15.06_Power Costs - Comparison bx Rbtl-Staff-Jt-PC_Final Order Electric EXHIBIT A-1 2" xfId="2475"/>
    <cellStyle name="_Costs not in AURORA 2006GRC 6.15.06_Power Costs - Comparison bx Rbtl-Staff-Jt-PC_Final Order Electric EXHIBIT A-1 2 2" xfId="2476"/>
    <cellStyle name="_Costs not in AURORA 2006GRC 6.15.06_Power Costs - Comparison bx Rbtl-Staff-Jt-PC_Final Order Electric EXHIBIT A-1 3" xfId="2477"/>
    <cellStyle name="_Costs not in AURORA 2006GRC 6.15.06_Production Adj 4.37" xfId="2478"/>
    <cellStyle name="_Costs not in AURORA 2006GRC 6.15.06_Production Adj 4.37 2" xfId="2479"/>
    <cellStyle name="_Costs not in AURORA 2006GRC 6.15.06_Production Adj 4.37 2 2" xfId="2480"/>
    <cellStyle name="_Costs not in AURORA 2006GRC 6.15.06_Production Adj 4.37 3" xfId="2481"/>
    <cellStyle name="_Costs not in AURORA 2006GRC 6.15.06_Purchased Power Adj 4.03" xfId="2482"/>
    <cellStyle name="_Costs not in AURORA 2006GRC 6.15.06_Purchased Power Adj 4.03 2" xfId="2483"/>
    <cellStyle name="_Costs not in AURORA 2006GRC 6.15.06_Purchased Power Adj 4.03 2 2" xfId="2484"/>
    <cellStyle name="_Costs not in AURORA 2006GRC 6.15.06_Purchased Power Adj 4.03 3" xfId="2485"/>
    <cellStyle name="_Costs not in AURORA 2006GRC 6.15.06_Rebuttal Power Costs" xfId="2486"/>
    <cellStyle name="_Costs not in AURORA 2006GRC 6.15.06_Rebuttal Power Costs 2" xfId="2487"/>
    <cellStyle name="_Costs not in AURORA 2006GRC 6.15.06_Rebuttal Power Costs 2 2" xfId="2488"/>
    <cellStyle name="_Costs not in AURORA 2006GRC 6.15.06_Rebuttal Power Costs 3" xfId="2489"/>
    <cellStyle name="_Costs not in AURORA 2006GRC 6.15.06_Rebuttal Power Costs_Adj Bench DR 3 for Initial Briefs (Electric)" xfId="2490"/>
    <cellStyle name="_Costs not in AURORA 2006GRC 6.15.06_Rebuttal Power Costs_Adj Bench DR 3 for Initial Briefs (Electric) 2" xfId="2491"/>
    <cellStyle name="_Costs not in AURORA 2006GRC 6.15.06_Rebuttal Power Costs_Adj Bench DR 3 for Initial Briefs (Electric) 2 2" xfId="2492"/>
    <cellStyle name="_Costs not in AURORA 2006GRC 6.15.06_Rebuttal Power Costs_Adj Bench DR 3 for Initial Briefs (Electric) 3" xfId="2493"/>
    <cellStyle name="_Costs not in AURORA 2006GRC 6.15.06_Rebuttal Power Costs_Electric Rev Req Model (2009 GRC) Rebuttal" xfId="2494"/>
    <cellStyle name="_Costs not in AURORA 2006GRC 6.15.06_Rebuttal Power Costs_Electric Rev Req Model (2009 GRC) Rebuttal 2" xfId="2495"/>
    <cellStyle name="_Costs not in AURORA 2006GRC 6.15.06_Rebuttal Power Costs_Electric Rev Req Model (2009 GRC) Rebuttal 2 2" xfId="2496"/>
    <cellStyle name="_Costs not in AURORA 2006GRC 6.15.06_Rebuttal Power Costs_Electric Rev Req Model (2009 GRC) Rebuttal 3" xfId="2497"/>
    <cellStyle name="_Costs not in AURORA 2006GRC 6.15.06_Rebuttal Power Costs_Electric Rev Req Model (2009 GRC) Rebuttal REmoval of New  WH Solar AdjustMI" xfId="2498"/>
    <cellStyle name="_Costs not in AURORA 2006GRC 6.15.06_Rebuttal Power Costs_Electric Rev Req Model (2009 GRC) Rebuttal REmoval of New  WH Solar AdjustMI 2" xfId="2499"/>
    <cellStyle name="_Costs not in AURORA 2006GRC 6.15.06_Rebuttal Power Costs_Electric Rev Req Model (2009 GRC) Rebuttal REmoval of New  WH Solar AdjustMI 2 2" xfId="2500"/>
    <cellStyle name="_Costs not in AURORA 2006GRC 6.15.06_Rebuttal Power Costs_Electric Rev Req Model (2009 GRC) Rebuttal REmoval of New  WH Solar AdjustMI 3" xfId="2501"/>
    <cellStyle name="_Costs not in AURORA 2006GRC 6.15.06_Rebuttal Power Costs_Electric Rev Req Model (2009 GRC) Revised 01-18-2010" xfId="2502"/>
    <cellStyle name="_Costs not in AURORA 2006GRC 6.15.06_Rebuttal Power Costs_Electric Rev Req Model (2009 GRC) Revised 01-18-2010 2" xfId="2503"/>
    <cellStyle name="_Costs not in AURORA 2006GRC 6.15.06_Rebuttal Power Costs_Electric Rev Req Model (2009 GRC) Revised 01-18-2010 2 2" xfId="2504"/>
    <cellStyle name="_Costs not in AURORA 2006GRC 6.15.06_Rebuttal Power Costs_Electric Rev Req Model (2009 GRC) Revised 01-18-2010 3" xfId="2505"/>
    <cellStyle name="_Costs not in AURORA 2006GRC 6.15.06_Rebuttal Power Costs_Final Order Electric EXHIBIT A-1" xfId="2506"/>
    <cellStyle name="_Costs not in AURORA 2006GRC 6.15.06_Rebuttal Power Costs_Final Order Electric EXHIBIT A-1 2" xfId="2507"/>
    <cellStyle name="_Costs not in AURORA 2006GRC 6.15.06_Rebuttal Power Costs_Final Order Electric EXHIBIT A-1 2 2" xfId="2508"/>
    <cellStyle name="_Costs not in AURORA 2006GRC 6.15.06_Rebuttal Power Costs_Final Order Electric EXHIBIT A-1 3" xfId="2509"/>
    <cellStyle name="_Costs not in AURORA 2006GRC 6.15.06_RECS vs PTC's w Interest 6-28-10" xfId="2510"/>
    <cellStyle name="_Costs not in AURORA 2006GRC 6.15.06_ROR &amp; CONV FACTOR" xfId="2511"/>
    <cellStyle name="_Costs not in AURORA 2006GRC 6.15.06_ROR &amp; CONV FACTOR 2" xfId="2512"/>
    <cellStyle name="_Costs not in AURORA 2006GRC 6.15.06_ROR &amp; CONV FACTOR 2 2" xfId="2513"/>
    <cellStyle name="_Costs not in AURORA 2006GRC 6.15.06_ROR &amp; CONV FACTOR 3" xfId="2514"/>
    <cellStyle name="_Costs not in AURORA 2006GRC 6.15.06_ROR 5.02" xfId="2515"/>
    <cellStyle name="_Costs not in AURORA 2006GRC 6.15.06_ROR 5.02 2" xfId="2516"/>
    <cellStyle name="_Costs not in AURORA 2006GRC 6.15.06_ROR 5.02 2 2" xfId="2517"/>
    <cellStyle name="_Costs not in AURORA 2006GRC 6.15.06_ROR 5.02 3" xfId="2518"/>
    <cellStyle name="_Costs not in AURORA 2006GRC 6.15.06_Wind Integration 10GRC" xfId="2519"/>
    <cellStyle name="_Costs not in AURORA 2006GRC 6.15.06_Wind Integration 10GRC 2" xfId="2520"/>
    <cellStyle name="_Costs not in AURORA 2006GRC w gas price updated" xfId="2521"/>
    <cellStyle name="_Costs not in AURORA 2006GRC w gas price updated 10" xfId="2522"/>
    <cellStyle name="_Costs not in AURORA 2006GRC w gas price updated 2" xfId="2523"/>
    <cellStyle name="_Costs not in AURORA 2006GRC w gas price updated 2 2" xfId="2524"/>
    <cellStyle name="_Costs not in AURORA 2006GRC w gas price updated 3" xfId="2525"/>
    <cellStyle name="_Costs not in AURORA 2006GRC w gas price updated 3 2" xfId="2526"/>
    <cellStyle name="_Costs not in AURORA 2006GRC w gas price updated 4" xfId="2527"/>
    <cellStyle name="_Costs not in AURORA 2006GRC w gas price updated 4 2" xfId="2528"/>
    <cellStyle name="_Costs not in AURORA 2006GRC w gas price updated 4_2011 Operations Snapshot" xfId="2529"/>
    <cellStyle name="_Costs not in AURORA 2006GRC w gas price updated 4_Department" xfId="2530"/>
    <cellStyle name="_Costs not in AURORA 2006GRC w gas price updated 4_VarX" xfId="2531"/>
    <cellStyle name="_Costs not in AURORA 2006GRC w gas price updated 5" xfId="2532"/>
    <cellStyle name="_Costs not in AURORA 2006GRC w gas price updated 5 2" xfId="2533"/>
    <cellStyle name="_Costs not in AURORA 2006GRC w gas price updated 5 2 2" xfId="2534"/>
    <cellStyle name="_Costs not in AURORA 2006GRC w gas price updated 5 2_County_Stop_Light_Chart_2012_02" xfId="2535"/>
    <cellStyle name="_Costs not in AURORA 2006GRC w gas price updated 5 2_County_Stop_Light_Chart_2012_06" xfId="2536"/>
    <cellStyle name="_Costs not in AURORA 2006GRC w gas price updated 5 2_County_Stop_Light_Chart_Template" xfId="2537"/>
    <cellStyle name="_Costs not in AURORA 2006GRC w gas price updated 5_2011 OM ASM Report" xfId="2538"/>
    <cellStyle name="_Costs not in AURORA 2006GRC w gas price updated 5_2011 OM ASM Report 2" xfId="2539"/>
    <cellStyle name="_Costs not in AURORA 2006GRC w gas price updated 5_2011 OM ASM Report_County_Stop_Light_Chart_2012_02" xfId="2540"/>
    <cellStyle name="_Costs not in AURORA 2006GRC w gas price updated 5_2011 OM ASM Report_County_Stop_Light_Chart_2012_06" xfId="2541"/>
    <cellStyle name="_Costs not in AURORA 2006GRC w gas price updated 5_2011 OM ASM Report_County_Stop_Light_Chart_Template" xfId="2542"/>
    <cellStyle name="_Costs not in AURORA 2006GRC w gas price updated 5_2011 Operations Snapshot" xfId="2543"/>
    <cellStyle name="_Costs not in AURORA 2006GRC w gas price updated 5_2011 Operations Snapshot 2" xfId="2544"/>
    <cellStyle name="_Costs not in AURORA 2006GRC w gas price updated 5_2011 Operations Snapshot_County_Stop_Light_Chart_2012_02" xfId="2545"/>
    <cellStyle name="_Costs not in AURORA 2006GRC w gas price updated 5_2011 Operations Snapshot_County_Stop_Light_Chart_2012_06" xfId="2546"/>
    <cellStyle name="_Costs not in AURORA 2006GRC w gas price updated 5_2011 Operations Snapshot_County_Stop_Light_Chart_Template" xfId="2547"/>
    <cellStyle name="_Costs not in AURORA 2006GRC w gas price updated 5_2012 Operations Snapshot" xfId="2548"/>
    <cellStyle name="_Costs not in AURORA 2006GRC w gas price updated 5_Copy of 2011 OM ASM Report" xfId="2549"/>
    <cellStyle name="_Costs not in AURORA 2006GRC w gas price updated 5_Department" xfId="2550"/>
    <cellStyle name="_Costs not in AURORA 2006GRC w gas price updated 5_Jan 2012 OM ASM Report" xfId="2551"/>
    <cellStyle name="_Costs not in AURORA 2006GRC w gas price updated 5_VarX" xfId="2552"/>
    <cellStyle name="_Costs not in AURORA 2006GRC w gas price updated 6" xfId="2553"/>
    <cellStyle name="_Costs not in AURORA 2006GRC w gas price updated 6 2" xfId="2554"/>
    <cellStyle name="_Costs not in AURORA 2006GRC w gas price updated 6_County_Stop_Light_Chart_2012_02" xfId="2555"/>
    <cellStyle name="_Costs not in AURORA 2006GRC w gas price updated 6_County_Stop_Light_Chart_2012_06" xfId="2556"/>
    <cellStyle name="_Costs not in AURORA 2006GRC w gas price updated 6_County_Stop_Light_Chart_Template" xfId="2557"/>
    <cellStyle name="_Costs not in AURORA 2006GRC w gas price updated 6_Department" xfId="2558"/>
    <cellStyle name="_Costs not in AURORA 2006GRC w gas price updated 6_Department 2" xfId="2559"/>
    <cellStyle name="_Costs not in AURORA 2006GRC w gas price updated 6_VarX" xfId="2560"/>
    <cellStyle name="_Costs not in AURORA 2006GRC w gas price updated 6_VarX 2" xfId="2561"/>
    <cellStyle name="_Costs not in AURORA 2006GRC w gas price updated 7" xfId="2562"/>
    <cellStyle name="_Costs not in AURORA 2006GRC w gas price updated 7 2" xfId="2563"/>
    <cellStyle name="_Costs not in AURORA 2006GRC w gas price updated 7_County_Stop_Light_Chart_2012_02" xfId="2564"/>
    <cellStyle name="_Costs not in AURORA 2006GRC w gas price updated 7_County_Stop_Light_Chart_2012_06" xfId="2565"/>
    <cellStyle name="_Costs not in AURORA 2006GRC w gas price updated 7_County_Stop_Light_Chart_Template" xfId="2566"/>
    <cellStyle name="_Costs not in AURORA 2006GRC w gas price updated 8" xfId="2567"/>
    <cellStyle name="_Costs not in AURORA 2006GRC w gas price updated 9" xfId="2568"/>
    <cellStyle name="_Costs not in AURORA 2006GRC w gas price updated_2011 OM ASM Report" xfId="2569"/>
    <cellStyle name="_Costs not in AURORA 2006GRC w gas price updated_2011 OM ASM Report 2" xfId="2570"/>
    <cellStyle name="_Costs not in AURORA 2006GRC w gas price updated_2011 OM ASM Report_County_Stop_Light_Chart_2012_02" xfId="2571"/>
    <cellStyle name="_Costs not in AURORA 2006GRC w gas price updated_2011 OM ASM Report_County_Stop_Light_Chart_2012_06" xfId="2572"/>
    <cellStyle name="_Costs not in AURORA 2006GRC w gas price updated_2011 OM ASM Report_County_Stop_Light_Chart_Template" xfId="2573"/>
    <cellStyle name="_Costs not in AURORA 2006GRC w gas price updated_Adj Bench DR 3 for Initial Briefs (Electric)" xfId="2574"/>
    <cellStyle name="_Costs not in AURORA 2006GRC w gas price updated_Adj Bench DR 3 for Initial Briefs (Electric) 2" xfId="2575"/>
    <cellStyle name="_Costs not in AURORA 2006GRC w gas price updated_Adj Bench DR 3 for Initial Briefs (Electric) 2 2" xfId="2576"/>
    <cellStyle name="_Costs not in AURORA 2006GRC w gas price updated_Adj Bench DR 3 for Initial Briefs (Electric) 3" xfId="2577"/>
    <cellStyle name="_Costs not in AURORA 2006GRC w gas price updated_Book1" xfId="2578"/>
    <cellStyle name="_Costs not in AURORA 2006GRC w gas price updated_Book2" xfId="2579"/>
    <cellStyle name="_Costs not in AURORA 2006GRC w gas price updated_Book2 2" xfId="2580"/>
    <cellStyle name="_Costs not in AURORA 2006GRC w gas price updated_Book2 2 2" xfId="2581"/>
    <cellStyle name="_Costs not in AURORA 2006GRC w gas price updated_Book2 3" xfId="2582"/>
    <cellStyle name="_Costs not in AURORA 2006GRC w gas price updated_Book2_Adj Bench DR 3 for Initial Briefs (Electric)" xfId="2583"/>
    <cellStyle name="_Costs not in AURORA 2006GRC w gas price updated_Book2_Adj Bench DR 3 for Initial Briefs (Electric) 2" xfId="2584"/>
    <cellStyle name="_Costs not in AURORA 2006GRC w gas price updated_Book2_Adj Bench DR 3 for Initial Briefs (Electric) 2 2" xfId="2585"/>
    <cellStyle name="_Costs not in AURORA 2006GRC w gas price updated_Book2_Adj Bench DR 3 for Initial Briefs (Electric) 3" xfId="2586"/>
    <cellStyle name="_Costs not in AURORA 2006GRC w gas price updated_Book2_Electric Rev Req Model (2009 GRC) Rebuttal" xfId="2587"/>
    <cellStyle name="_Costs not in AURORA 2006GRC w gas price updated_Book2_Electric Rev Req Model (2009 GRC) Rebuttal 2" xfId="2588"/>
    <cellStyle name="_Costs not in AURORA 2006GRC w gas price updated_Book2_Electric Rev Req Model (2009 GRC) Rebuttal 2 2" xfId="2589"/>
    <cellStyle name="_Costs not in AURORA 2006GRC w gas price updated_Book2_Electric Rev Req Model (2009 GRC) Rebuttal 3" xfId="2590"/>
    <cellStyle name="_Costs not in AURORA 2006GRC w gas price updated_Book2_Electric Rev Req Model (2009 GRC) Rebuttal REmoval of New  WH Solar AdjustMI" xfId="2591"/>
    <cellStyle name="_Costs not in AURORA 2006GRC w gas price updated_Book2_Electric Rev Req Model (2009 GRC) Rebuttal REmoval of New  WH Solar AdjustMI 2" xfId="2592"/>
    <cellStyle name="_Costs not in AURORA 2006GRC w gas price updated_Book2_Electric Rev Req Model (2009 GRC) Rebuttal REmoval of New  WH Solar AdjustMI 2 2" xfId="2593"/>
    <cellStyle name="_Costs not in AURORA 2006GRC w gas price updated_Book2_Electric Rev Req Model (2009 GRC) Rebuttal REmoval of New  WH Solar AdjustMI 3" xfId="2594"/>
    <cellStyle name="_Costs not in AURORA 2006GRC w gas price updated_Book2_Electric Rev Req Model (2009 GRC) Revised 01-18-2010" xfId="2595"/>
    <cellStyle name="_Costs not in AURORA 2006GRC w gas price updated_Book2_Electric Rev Req Model (2009 GRC) Revised 01-18-2010 2" xfId="2596"/>
    <cellStyle name="_Costs not in AURORA 2006GRC w gas price updated_Book2_Electric Rev Req Model (2009 GRC) Revised 01-18-2010 2 2" xfId="2597"/>
    <cellStyle name="_Costs not in AURORA 2006GRC w gas price updated_Book2_Electric Rev Req Model (2009 GRC) Revised 01-18-2010 3" xfId="2598"/>
    <cellStyle name="_Costs not in AURORA 2006GRC w gas price updated_Book2_Final Order Electric EXHIBIT A-1" xfId="2599"/>
    <cellStyle name="_Costs not in AURORA 2006GRC w gas price updated_Book2_Final Order Electric EXHIBIT A-1 2" xfId="2600"/>
    <cellStyle name="_Costs not in AURORA 2006GRC w gas price updated_Book2_Final Order Electric EXHIBIT A-1 2 2" xfId="2601"/>
    <cellStyle name="_Costs not in AURORA 2006GRC w gas price updated_Book2_Final Order Electric EXHIBIT A-1 3" xfId="2602"/>
    <cellStyle name="_Costs not in AURORA 2006GRC w gas price updated_Chelan PUD Power Costs (8-10)" xfId="2603"/>
    <cellStyle name="_Costs not in AURORA 2006GRC w gas price updated_Confidential Material" xfId="2604"/>
    <cellStyle name="_Costs not in AURORA 2006GRC w gas price updated_DEM-WP(C) Colstrip 12 Coal Cost Forecast 2010GRC" xfId="2605"/>
    <cellStyle name="_Costs not in AURORA 2006GRC w gas price updated_DEM-WP(C) Production O&amp;M 2010GRC As-Filed" xfId="2606"/>
    <cellStyle name="_Costs not in AURORA 2006GRC w gas price updated_DEM-WP(C) Production O&amp;M 2010GRC As-Filed 2" xfId="2607"/>
    <cellStyle name="_Costs not in AURORA 2006GRC w gas price updated_Electric Rev Req Model (2009 GRC) " xfId="2608"/>
    <cellStyle name="_Costs not in AURORA 2006GRC w gas price updated_Electric Rev Req Model (2009 GRC)  2" xfId="2609"/>
    <cellStyle name="_Costs not in AURORA 2006GRC w gas price updated_Electric Rev Req Model (2009 GRC)  2 2" xfId="2610"/>
    <cellStyle name="_Costs not in AURORA 2006GRC w gas price updated_Electric Rev Req Model (2009 GRC)  3" xfId="2611"/>
    <cellStyle name="_Costs not in AURORA 2006GRC w gas price updated_Electric Rev Req Model (2009 GRC) Rebuttal" xfId="2612"/>
    <cellStyle name="_Costs not in AURORA 2006GRC w gas price updated_Electric Rev Req Model (2009 GRC) Rebuttal 2" xfId="2613"/>
    <cellStyle name="_Costs not in AURORA 2006GRC w gas price updated_Electric Rev Req Model (2009 GRC) Rebuttal 2 2" xfId="2614"/>
    <cellStyle name="_Costs not in AURORA 2006GRC w gas price updated_Electric Rev Req Model (2009 GRC) Rebuttal 3" xfId="2615"/>
    <cellStyle name="_Costs not in AURORA 2006GRC w gas price updated_Electric Rev Req Model (2009 GRC) Rebuttal REmoval of New  WH Solar AdjustMI" xfId="2616"/>
    <cellStyle name="_Costs not in AURORA 2006GRC w gas price updated_Electric Rev Req Model (2009 GRC) Rebuttal REmoval of New  WH Solar AdjustMI 2" xfId="2617"/>
    <cellStyle name="_Costs not in AURORA 2006GRC w gas price updated_Electric Rev Req Model (2009 GRC) Rebuttal REmoval of New  WH Solar AdjustMI 2 2" xfId="2618"/>
    <cellStyle name="_Costs not in AURORA 2006GRC w gas price updated_Electric Rev Req Model (2009 GRC) Rebuttal REmoval of New  WH Solar AdjustMI 3" xfId="2619"/>
    <cellStyle name="_Costs not in AURORA 2006GRC w gas price updated_Electric Rev Req Model (2009 GRC) Revised 01-18-2010" xfId="2620"/>
    <cellStyle name="_Costs not in AURORA 2006GRC w gas price updated_Electric Rev Req Model (2009 GRC) Revised 01-18-2010 2" xfId="2621"/>
    <cellStyle name="_Costs not in AURORA 2006GRC w gas price updated_Electric Rev Req Model (2009 GRC) Revised 01-18-2010 2 2" xfId="2622"/>
    <cellStyle name="_Costs not in AURORA 2006GRC w gas price updated_Electric Rev Req Model (2009 GRC) Revised 01-18-2010 3" xfId="2623"/>
    <cellStyle name="_Costs not in AURORA 2006GRC w gas price updated_Electric Rev Req Model (2010 GRC)" xfId="2624"/>
    <cellStyle name="_Costs not in AURORA 2006GRC w gas price updated_Electric Rev Req Model (2010 GRC) SF" xfId="2625"/>
    <cellStyle name="_Costs not in AURORA 2006GRC w gas price updated_Final Order Electric EXHIBIT A-1" xfId="2626"/>
    <cellStyle name="_Costs not in AURORA 2006GRC w gas price updated_Final Order Electric EXHIBIT A-1 2" xfId="2627"/>
    <cellStyle name="_Costs not in AURORA 2006GRC w gas price updated_Final Order Electric EXHIBIT A-1 2 2" xfId="2628"/>
    <cellStyle name="_Costs not in AURORA 2006GRC w gas price updated_Final Order Electric EXHIBIT A-1 3" xfId="2629"/>
    <cellStyle name="_Costs not in AURORA 2006GRC w gas price updated_NIM Summary" xfId="2630"/>
    <cellStyle name="_Costs not in AURORA 2006GRC w gas price updated_NIM Summary 2" xfId="2631"/>
    <cellStyle name="_Costs not in AURORA 2006GRC w gas price updated_Rebuttal Power Costs" xfId="2632"/>
    <cellStyle name="_Costs not in AURORA 2006GRC w gas price updated_Rebuttal Power Costs 2" xfId="2633"/>
    <cellStyle name="_Costs not in AURORA 2006GRC w gas price updated_Rebuttal Power Costs 2 2" xfId="2634"/>
    <cellStyle name="_Costs not in AURORA 2006GRC w gas price updated_Rebuttal Power Costs 3" xfId="2635"/>
    <cellStyle name="_Costs not in AURORA 2006GRC w gas price updated_Rebuttal Power Costs_Adj Bench DR 3 for Initial Briefs (Electric)" xfId="2636"/>
    <cellStyle name="_Costs not in AURORA 2006GRC w gas price updated_Rebuttal Power Costs_Adj Bench DR 3 for Initial Briefs (Electric) 2" xfId="2637"/>
    <cellStyle name="_Costs not in AURORA 2006GRC w gas price updated_Rebuttal Power Costs_Adj Bench DR 3 for Initial Briefs (Electric) 2 2" xfId="2638"/>
    <cellStyle name="_Costs not in AURORA 2006GRC w gas price updated_Rebuttal Power Costs_Adj Bench DR 3 for Initial Briefs (Electric) 3" xfId="2639"/>
    <cellStyle name="_Costs not in AURORA 2006GRC w gas price updated_Rebuttal Power Costs_Electric Rev Req Model (2009 GRC) Rebuttal" xfId="2640"/>
    <cellStyle name="_Costs not in AURORA 2006GRC w gas price updated_Rebuttal Power Costs_Electric Rev Req Model (2009 GRC) Rebuttal 2" xfId="2641"/>
    <cellStyle name="_Costs not in AURORA 2006GRC w gas price updated_Rebuttal Power Costs_Electric Rev Req Model (2009 GRC) Rebuttal 2 2" xfId="2642"/>
    <cellStyle name="_Costs not in AURORA 2006GRC w gas price updated_Rebuttal Power Costs_Electric Rev Req Model (2009 GRC) Rebuttal 3" xfId="2643"/>
    <cellStyle name="_Costs not in AURORA 2006GRC w gas price updated_Rebuttal Power Costs_Electric Rev Req Model (2009 GRC) Rebuttal REmoval of New  WH Solar AdjustMI" xfId="2644"/>
    <cellStyle name="_Costs not in AURORA 2006GRC w gas price updated_Rebuttal Power Costs_Electric Rev Req Model (2009 GRC) Rebuttal REmoval of New  WH Solar AdjustMI 2" xfId="2645"/>
    <cellStyle name="_Costs not in AURORA 2006GRC w gas price updated_Rebuttal Power Costs_Electric Rev Req Model (2009 GRC) Rebuttal REmoval of New  WH Solar AdjustMI 2 2" xfId="2646"/>
    <cellStyle name="_Costs not in AURORA 2006GRC w gas price updated_Rebuttal Power Costs_Electric Rev Req Model (2009 GRC) Rebuttal REmoval of New  WH Solar AdjustMI 3" xfId="2647"/>
    <cellStyle name="_Costs not in AURORA 2006GRC w gas price updated_Rebuttal Power Costs_Electric Rev Req Model (2009 GRC) Revised 01-18-2010" xfId="2648"/>
    <cellStyle name="_Costs not in AURORA 2006GRC w gas price updated_Rebuttal Power Costs_Electric Rev Req Model (2009 GRC) Revised 01-18-2010 2" xfId="2649"/>
    <cellStyle name="_Costs not in AURORA 2006GRC w gas price updated_Rebuttal Power Costs_Electric Rev Req Model (2009 GRC) Revised 01-18-2010 2 2" xfId="2650"/>
    <cellStyle name="_Costs not in AURORA 2006GRC w gas price updated_Rebuttal Power Costs_Electric Rev Req Model (2009 GRC) Revised 01-18-2010 3" xfId="2651"/>
    <cellStyle name="_Costs not in AURORA 2006GRC w gas price updated_Rebuttal Power Costs_Final Order Electric EXHIBIT A-1" xfId="2652"/>
    <cellStyle name="_Costs not in AURORA 2006GRC w gas price updated_Rebuttal Power Costs_Final Order Electric EXHIBIT A-1 2" xfId="2653"/>
    <cellStyle name="_Costs not in AURORA 2006GRC w gas price updated_Rebuttal Power Costs_Final Order Electric EXHIBIT A-1 2 2" xfId="2654"/>
    <cellStyle name="_Costs not in AURORA 2006GRC w gas price updated_Rebuttal Power Costs_Final Order Electric EXHIBIT A-1 3" xfId="2655"/>
    <cellStyle name="_Costs not in AURORA 2006GRC w gas price updated_TENASKA REGULATORY ASSET" xfId="2656"/>
    <cellStyle name="_Costs not in AURORA 2006GRC w gas price updated_TENASKA REGULATORY ASSET 2" xfId="2657"/>
    <cellStyle name="_Costs not in AURORA 2006GRC w gas price updated_TENASKA REGULATORY ASSET 2 2" xfId="2658"/>
    <cellStyle name="_Costs not in AURORA 2006GRC w gas price updated_TENASKA REGULATORY ASSET 3" xfId="2659"/>
    <cellStyle name="_Costs not in AURORA 2007 Rate Case" xfId="2660"/>
    <cellStyle name="_Costs not in AURORA 2007 Rate Case 10" xfId="2661"/>
    <cellStyle name="_Costs not in AURORA 2007 Rate Case 2" xfId="2662"/>
    <cellStyle name="_Costs not in AURORA 2007 Rate Case 2 2" xfId="2663"/>
    <cellStyle name="_Costs not in AURORA 2007 Rate Case 2 2 2" xfId="2664"/>
    <cellStyle name="_Costs not in AURORA 2007 Rate Case 2 3" xfId="2665"/>
    <cellStyle name="_Costs not in AURORA 2007 Rate Case 3" xfId="2666"/>
    <cellStyle name="_Costs not in AURORA 2007 Rate Case 3 2" xfId="2667"/>
    <cellStyle name="_Costs not in AURORA 2007 Rate Case 4" xfId="2668"/>
    <cellStyle name="_Costs not in AURORA 2007 Rate Case 4 2" xfId="2669"/>
    <cellStyle name="_Costs not in AURORA 2007 Rate Case 4_2011 Operations Snapshot" xfId="2670"/>
    <cellStyle name="_Costs not in AURORA 2007 Rate Case 4_Department" xfId="2671"/>
    <cellStyle name="_Costs not in AURORA 2007 Rate Case 4_VarX" xfId="2672"/>
    <cellStyle name="_Costs not in AURORA 2007 Rate Case 5" xfId="2673"/>
    <cellStyle name="_Costs not in AURORA 2007 Rate Case 5 2" xfId="2674"/>
    <cellStyle name="_Costs not in AURORA 2007 Rate Case 5 2 2" xfId="2675"/>
    <cellStyle name="_Costs not in AURORA 2007 Rate Case 5 2_County_Stop_Light_Chart_2012_02" xfId="2676"/>
    <cellStyle name="_Costs not in AURORA 2007 Rate Case 5 2_County_Stop_Light_Chart_2012_06" xfId="2677"/>
    <cellStyle name="_Costs not in AURORA 2007 Rate Case 5 2_County_Stop_Light_Chart_Template" xfId="2678"/>
    <cellStyle name="_Costs not in AURORA 2007 Rate Case 5_2011 OM ASM Report" xfId="2679"/>
    <cellStyle name="_Costs not in AURORA 2007 Rate Case 5_2011 OM ASM Report 2" xfId="2680"/>
    <cellStyle name="_Costs not in AURORA 2007 Rate Case 5_2011 OM ASM Report_County_Stop_Light_Chart_2012_02" xfId="2681"/>
    <cellStyle name="_Costs not in AURORA 2007 Rate Case 5_2011 OM ASM Report_County_Stop_Light_Chart_2012_06" xfId="2682"/>
    <cellStyle name="_Costs not in AURORA 2007 Rate Case 5_2011 OM ASM Report_County_Stop_Light_Chart_Template" xfId="2683"/>
    <cellStyle name="_Costs not in AURORA 2007 Rate Case 5_2011 Operations Snapshot" xfId="2684"/>
    <cellStyle name="_Costs not in AURORA 2007 Rate Case 5_2011 Operations Snapshot 2" xfId="2685"/>
    <cellStyle name="_Costs not in AURORA 2007 Rate Case 5_2011 Operations Snapshot_County_Stop_Light_Chart_2012_02" xfId="2686"/>
    <cellStyle name="_Costs not in AURORA 2007 Rate Case 5_2011 Operations Snapshot_County_Stop_Light_Chart_2012_06" xfId="2687"/>
    <cellStyle name="_Costs not in AURORA 2007 Rate Case 5_2011 Operations Snapshot_County_Stop_Light_Chart_Template" xfId="2688"/>
    <cellStyle name="_Costs not in AURORA 2007 Rate Case 5_2012 Operations Snapshot" xfId="2689"/>
    <cellStyle name="_Costs not in AURORA 2007 Rate Case 5_Copy of 2011 OM ASM Report" xfId="2690"/>
    <cellStyle name="_Costs not in AURORA 2007 Rate Case 5_Department" xfId="2691"/>
    <cellStyle name="_Costs not in AURORA 2007 Rate Case 5_Jan 2012 OM ASM Report" xfId="2692"/>
    <cellStyle name="_Costs not in AURORA 2007 Rate Case 5_VarX" xfId="2693"/>
    <cellStyle name="_Costs not in AURORA 2007 Rate Case 6" xfId="2694"/>
    <cellStyle name="_Costs not in AURORA 2007 Rate Case 6 2" xfId="2695"/>
    <cellStyle name="_Costs not in AURORA 2007 Rate Case 6_County_Stop_Light_Chart_2012_02" xfId="2696"/>
    <cellStyle name="_Costs not in AURORA 2007 Rate Case 6_County_Stop_Light_Chart_2012_06" xfId="2697"/>
    <cellStyle name="_Costs not in AURORA 2007 Rate Case 6_County_Stop_Light_Chart_Template" xfId="2698"/>
    <cellStyle name="_Costs not in AURORA 2007 Rate Case 6_Department" xfId="2699"/>
    <cellStyle name="_Costs not in AURORA 2007 Rate Case 6_Department 2" xfId="2700"/>
    <cellStyle name="_Costs not in AURORA 2007 Rate Case 6_VarX" xfId="2701"/>
    <cellStyle name="_Costs not in AURORA 2007 Rate Case 6_VarX 2" xfId="2702"/>
    <cellStyle name="_Costs not in AURORA 2007 Rate Case 7" xfId="2703"/>
    <cellStyle name="_Costs not in AURORA 2007 Rate Case 7 2" xfId="2704"/>
    <cellStyle name="_Costs not in AURORA 2007 Rate Case 7_County_Stop_Light_Chart_2012_02" xfId="2705"/>
    <cellStyle name="_Costs not in AURORA 2007 Rate Case 7_County_Stop_Light_Chart_2012_06" xfId="2706"/>
    <cellStyle name="_Costs not in AURORA 2007 Rate Case 7_County_Stop_Light_Chart_Template" xfId="2707"/>
    <cellStyle name="_Costs not in AURORA 2007 Rate Case 8" xfId="2708"/>
    <cellStyle name="_Costs not in AURORA 2007 Rate Case 9" xfId="2709"/>
    <cellStyle name="_Costs not in AURORA 2007 Rate Case_(C) WHE Proforma with ITC cash grant 10 Yr Amort_for deferral_102809" xfId="2710"/>
    <cellStyle name="_Costs not in AURORA 2007 Rate Case_(C) WHE Proforma with ITC cash grant 10 Yr Amort_for deferral_102809 2" xfId="2711"/>
    <cellStyle name="_Costs not in AURORA 2007 Rate Case_(C) WHE Proforma with ITC cash grant 10 Yr Amort_for deferral_102809 2 2" xfId="2712"/>
    <cellStyle name="_Costs not in AURORA 2007 Rate Case_(C) WHE Proforma with ITC cash grant 10 Yr Amort_for deferral_102809 3" xfId="2713"/>
    <cellStyle name="_Costs not in AURORA 2007 Rate Case_(C) WHE Proforma with ITC cash grant 10 Yr Amort_for deferral_102809_16.07E Wild Horse Wind Expansionwrkingfile" xfId="2714"/>
    <cellStyle name="_Costs not in AURORA 2007 Rate Case_(C) WHE Proforma with ITC cash grant 10 Yr Amort_for deferral_102809_16.07E Wild Horse Wind Expansionwrkingfile 2" xfId="2715"/>
    <cellStyle name="_Costs not in AURORA 2007 Rate Case_(C) WHE Proforma with ITC cash grant 10 Yr Amort_for deferral_102809_16.07E Wild Horse Wind Expansionwrkingfile 2 2" xfId="2716"/>
    <cellStyle name="_Costs not in AURORA 2007 Rate Case_(C) WHE Proforma with ITC cash grant 10 Yr Amort_for deferral_102809_16.07E Wild Horse Wind Expansionwrkingfile 3" xfId="2717"/>
    <cellStyle name="_Costs not in AURORA 2007 Rate Case_(C) WHE Proforma with ITC cash grant 10 Yr Amort_for deferral_102809_16.07E Wild Horse Wind Expansionwrkingfile SF" xfId="2718"/>
    <cellStyle name="_Costs not in AURORA 2007 Rate Case_(C) WHE Proforma with ITC cash grant 10 Yr Amort_for deferral_102809_16.07E Wild Horse Wind Expansionwrkingfile SF 2" xfId="2719"/>
    <cellStyle name="_Costs not in AURORA 2007 Rate Case_(C) WHE Proforma with ITC cash grant 10 Yr Amort_for deferral_102809_16.07E Wild Horse Wind Expansionwrkingfile SF 2 2" xfId="2720"/>
    <cellStyle name="_Costs not in AURORA 2007 Rate Case_(C) WHE Proforma with ITC cash grant 10 Yr Amort_for deferral_102809_16.07E Wild Horse Wind Expansionwrkingfile SF 3" xfId="2721"/>
    <cellStyle name="_Costs not in AURORA 2007 Rate Case_(C) WHE Proforma with ITC cash grant 10 Yr Amort_for deferral_102809_16.37E Wild Horse Expansion DeferralRevwrkingfile SF" xfId="2722"/>
    <cellStyle name="_Costs not in AURORA 2007 Rate Case_(C) WHE Proforma with ITC cash grant 10 Yr Amort_for deferral_102809_16.37E Wild Horse Expansion DeferralRevwrkingfile SF 2" xfId="2723"/>
    <cellStyle name="_Costs not in AURORA 2007 Rate Case_(C) WHE Proforma with ITC cash grant 10 Yr Amort_for deferral_102809_16.37E Wild Horse Expansion DeferralRevwrkingfile SF 2 2" xfId="2724"/>
    <cellStyle name="_Costs not in AURORA 2007 Rate Case_(C) WHE Proforma with ITC cash grant 10 Yr Amort_for deferral_102809_16.37E Wild Horse Expansion DeferralRevwrkingfile SF 3" xfId="2725"/>
    <cellStyle name="_Costs not in AURORA 2007 Rate Case_(C) WHE Proforma with ITC cash grant 10 Yr Amort_for rebuttal_120709" xfId="2726"/>
    <cellStyle name="_Costs not in AURORA 2007 Rate Case_(C) WHE Proforma with ITC cash grant 10 Yr Amort_for rebuttal_120709 2" xfId="2727"/>
    <cellStyle name="_Costs not in AURORA 2007 Rate Case_(C) WHE Proforma with ITC cash grant 10 Yr Amort_for rebuttal_120709 2 2" xfId="2728"/>
    <cellStyle name="_Costs not in AURORA 2007 Rate Case_(C) WHE Proforma with ITC cash grant 10 Yr Amort_for rebuttal_120709 3" xfId="2729"/>
    <cellStyle name="_Costs not in AURORA 2007 Rate Case_04.07E Wild Horse Wind Expansion" xfId="2730"/>
    <cellStyle name="_Costs not in AURORA 2007 Rate Case_04.07E Wild Horse Wind Expansion 2" xfId="2731"/>
    <cellStyle name="_Costs not in AURORA 2007 Rate Case_04.07E Wild Horse Wind Expansion 2 2" xfId="2732"/>
    <cellStyle name="_Costs not in AURORA 2007 Rate Case_04.07E Wild Horse Wind Expansion 3" xfId="2733"/>
    <cellStyle name="_Costs not in AURORA 2007 Rate Case_04.07E Wild Horse Wind Expansion_16.07E Wild Horse Wind Expansionwrkingfile" xfId="2734"/>
    <cellStyle name="_Costs not in AURORA 2007 Rate Case_04.07E Wild Horse Wind Expansion_16.07E Wild Horse Wind Expansionwrkingfile 2" xfId="2735"/>
    <cellStyle name="_Costs not in AURORA 2007 Rate Case_04.07E Wild Horse Wind Expansion_16.07E Wild Horse Wind Expansionwrkingfile 2 2" xfId="2736"/>
    <cellStyle name="_Costs not in AURORA 2007 Rate Case_04.07E Wild Horse Wind Expansion_16.07E Wild Horse Wind Expansionwrkingfile 3" xfId="2737"/>
    <cellStyle name="_Costs not in AURORA 2007 Rate Case_04.07E Wild Horse Wind Expansion_16.07E Wild Horse Wind Expansionwrkingfile SF" xfId="2738"/>
    <cellStyle name="_Costs not in AURORA 2007 Rate Case_04.07E Wild Horse Wind Expansion_16.07E Wild Horse Wind Expansionwrkingfile SF 2" xfId="2739"/>
    <cellStyle name="_Costs not in AURORA 2007 Rate Case_04.07E Wild Horse Wind Expansion_16.07E Wild Horse Wind Expansionwrkingfile SF 2 2" xfId="2740"/>
    <cellStyle name="_Costs not in AURORA 2007 Rate Case_04.07E Wild Horse Wind Expansion_16.07E Wild Horse Wind Expansionwrkingfile SF 3" xfId="2741"/>
    <cellStyle name="_Costs not in AURORA 2007 Rate Case_04.07E Wild Horse Wind Expansion_16.37E Wild Horse Expansion DeferralRevwrkingfile SF" xfId="2742"/>
    <cellStyle name="_Costs not in AURORA 2007 Rate Case_04.07E Wild Horse Wind Expansion_16.37E Wild Horse Expansion DeferralRevwrkingfile SF 2" xfId="2743"/>
    <cellStyle name="_Costs not in AURORA 2007 Rate Case_04.07E Wild Horse Wind Expansion_16.37E Wild Horse Expansion DeferralRevwrkingfile SF 2 2" xfId="2744"/>
    <cellStyle name="_Costs not in AURORA 2007 Rate Case_04.07E Wild Horse Wind Expansion_16.37E Wild Horse Expansion DeferralRevwrkingfile SF 3" xfId="2745"/>
    <cellStyle name="_Costs not in AURORA 2007 Rate Case_16.07E Wild Horse Wind Expansionwrkingfile" xfId="2746"/>
    <cellStyle name="_Costs not in AURORA 2007 Rate Case_16.07E Wild Horse Wind Expansionwrkingfile 2" xfId="2747"/>
    <cellStyle name="_Costs not in AURORA 2007 Rate Case_16.07E Wild Horse Wind Expansionwrkingfile 2 2" xfId="2748"/>
    <cellStyle name="_Costs not in AURORA 2007 Rate Case_16.07E Wild Horse Wind Expansionwrkingfile 3" xfId="2749"/>
    <cellStyle name="_Costs not in AURORA 2007 Rate Case_16.07E Wild Horse Wind Expansionwrkingfile SF" xfId="2750"/>
    <cellStyle name="_Costs not in AURORA 2007 Rate Case_16.07E Wild Horse Wind Expansionwrkingfile SF 2" xfId="2751"/>
    <cellStyle name="_Costs not in AURORA 2007 Rate Case_16.07E Wild Horse Wind Expansionwrkingfile SF 2 2" xfId="2752"/>
    <cellStyle name="_Costs not in AURORA 2007 Rate Case_16.07E Wild Horse Wind Expansionwrkingfile SF 3" xfId="2753"/>
    <cellStyle name="_Costs not in AURORA 2007 Rate Case_16.37E Wild Horse Expansion DeferralRevwrkingfile SF" xfId="2754"/>
    <cellStyle name="_Costs not in AURORA 2007 Rate Case_16.37E Wild Horse Expansion DeferralRevwrkingfile SF 2" xfId="2755"/>
    <cellStyle name="_Costs not in AURORA 2007 Rate Case_16.37E Wild Horse Expansion DeferralRevwrkingfile SF 2 2" xfId="2756"/>
    <cellStyle name="_Costs not in AURORA 2007 Rate Case_16.37E Wild Horse Expansion DeferralRevwrkingfile SF 3" xfId="2757"/>
    <cellStyle name="_Costs not in AURORA 2007 Rate Case_2009 Compliance Filing PCA Exhibits for GRC" xfId="2758"/>
    <cellStyle name="_Costs not in AURORA 2007 Rate Case_2009 GRC Compl Filing - Exhibit D" xfId="2759"/>
    <cellStyle name="_Costs not in AURORA 2007 Rate Case_2009 GRC Compl Filing - Exhibit D 2" xfId="2760"/>
    <cellStyle name="_Costs not in AURORA 2007 Rate Case_2011 OM ASM Report" xfId="2761"/>
    <cellStyle name="_Costs not in AURORA 2007 Rate Case_2011 OM ASM Report 2" xfId="2762"/>
    <cellStyle name="_Costs not in AURORA 2007 Rate Case_2011 OM ASM Report_County_Stop_Light_Chart_2012_02" xfId="2763"/>
    <cellStyle name="_Costs not in AURORA 2007 Rate Case_2011 OM ASM Report_County_Stop_Light_Chart_2012_06" xfId="2764"/>
    <cellStyle name="_Costs not in AURORA 2007 Rate Case_2011 OM ASM Report_County_Stop_Light_Chart_Template" xfId="2765"/>
    <cellStyle name="_Costs not in AURORA 2007 Rate Case_3.01 Income Statement" xfId="2766"/>
    <cellStyle name="_Costs not in AURORA 2007 Rate Case_4 31 Regulatory Assets and Liabilities  7 06- Exhibit D" xfId="2767"/>
    <cellStyle name="_Costs not in AURORA 2007 Rate Case_4 31 Regulatory Assets and Liabilities  7 06- Exhibit D 2" xfId="2768"/>
    <cellStyle name="_Costs not in AURORA 2007 Rate Case_4 31 Regulatory Assets and Liabilities  7 06- Exhibit D 2 2" xfId="2769"/>
    <cellStyle name="_Costs not in AURORA 2007 Rate Case_4 31 Regulatory Assets and Liabilities  7 06- Exhibit D 3" xfId="2770"/>
    <cellStyle name="_Costs not in AURORA 2007 Rate Case_4 31 Regulatory Assets and Liabilities  7 06- Exhibit D_NIM Summary" xfId="2771"/>
    <cellStyle name="_Costs not in AURORA 2007 Rate Case_4 31 Regulatory Assets and Liabilities  7 06- Exhibit D_NIM Summary 2" xfId="2772"/>
    <cellStyle name="_Costs not in AURORA 2007 Rate Case_4 32 Regulatory Assets and Liabilities  7 06- Exhibit D" xfId="2773"/>
    <cellStyle name="_Costs not in AURORA 2007 Rate Case_4 32 Regulatory Assets and Liabilities  7 06- Exhibit D 2" xfId="2774"/>
    <cellStyle name="_Costs not in AURORA 2007 Rate Case_4 32 Regulatory Assets and Liabilities  7 06- Exhibit D 2 2" xfId="2775"/>
    <cellStyle name="_Costs not in AURORA 2007 Rate Case_4 32 Regulatory Assets and Liabilities  7 06- Exhibit D 3" xfId="2776"/>
    <cellStyle name="_Costs not in AURORA 2007 Rate Case_4 32 Regulatory Assets and Liabilities  7 06- Exhibit D_NIM Summary" xfId="2777"/>
    <cellStyle name="_Costs not in AURORA 2007 Rate Case_4 32 Regulatory Assets and Liabilities  7 06- Exhibit D_NIM Summary 2" xfId="2778"/>
    <cellStyle name="_Costs not in AURORA 2007 Rate Case_AURORA Total New" xfId="2779"/>
    <cellStyle name="_Costs not in AURORA 2007 Rate Case_AURORA Total New 2" xfId="2780"/>
    <cellStyle name="_Costs not in AURORA 2007 Rate Case_Book2" xfId="2781"/>
    <cellStyle name="_Costs not in AURORA 2007 Rate Case_Book2 2" xfId="2782"/>
    <cellStyle name="_Costs not in AURORA 2007 Rate Case_Book2 2 2" xfId="2783"/>
    <cellStyle name="_Costs not in AURORA 2007 Rate Case_Book2 3" xfId="2784"/>
    <cellStyle name="_Costs not in AURORA 2007 Rate Case_Book2_Adj Bench DR 3 for Initial Briefs (Electric)" xfId="2785"/>
    <cellStyle name="_Costs not in AURORA 2007 Rate Case_Book2_Adj Bench DR 3 for Initial Briefs (Electric) 2" xfId="2786"/>
    <cellStyle name="_Costs not in AURORA 2007 Rate Case_Book2_Adj Bench DR 3 for Initial Briefs (Electric) 2 2" xfId="2787"/>
    <cellStyle name="_Costs not in AURORA 2007 Rate Case_Book2_Adj Bench DR 3 for Initial Briefs (Electric) 3" xfId="2788"/>
    <cellStyle name="_Costs not in AURORA 2007 Rate Case_Book2_Electric Rev Req Model (2009 GRC) Rebuttal" xfId="2789"/>
    <cellStyle name="_Costs not in AURORA 2007 Rate Case_Book2_Electric Rev Req Model (2009 GRC) Rebuttal 2" xfId="2790"/>
    <cellStyle name="_Costs not in AURORA 2007 Rate Case_Book2_Electric Rev Req Model (2009 GRC) Rebuttal 2 2" xfId="2791"/>
    <cellStyle name="_Costs not in AURORA 2007 Rate Case_Book2_Electric Rev Req Model (2009 GRC) Rebuttal 3" xfId="2792"/>
    <cellStyle name="_Costs not in AURORA 2007 Rate Case_Book2_Electric Rev Req Model (2009 GRC) Rebuttal REmoval of New  WH Solar AdjustMI" xfId="2793"/>
    <cellStyle name="_Costs not in AURORA 2007 Rate Case_Book2_Electric Rev Req Model (2009 GRC) Rebuttal REmoval of New  WH Solar AdjustMI 2" xfId="2794"/>
    <cellStyle name="_Costs not in AURORA 2007 Rate Case_Book2_Electric Rev Req Model (2009 GRC) Rebuttal REmoval of New  WH Solar AdjustMI 2 2" xfId="2795"/>
    <cellStyle name="_Costs not in AURORA 2007 Rate Case_Book2_Electric Rev Req Model (2009 GRC) Rebuttal REmoval of New  WH Solar AdjustMI 3" xfId="2796"/>
    <cellStyle name="_Costs not in AURORA 2007 Rate Case_Book2_Electric Rev Req Model (2009 GRC) Revised 01-18-2010" xfId="2797"/>
    <cellStyle name="_Costs not in AURORA 2007 Rate Case_Book2_Electric Rev Req Model (2009 GRC) Revised 01-18-2010 2" xfId="2798"/>
    <cellStyle name="_Costs not in AURORA 2007 Rate Case_Book2_Electric Rev Req Model (2009 GRC) Revised 01-18-2010 2 2" xfId="2799"/>
    <cellStyle name="_Costs not in AURORA 2007 Rate Case_Book2_Electric Rev Req Model (2009 GRC) Revised 01-18-2010 3" xfId="2800"/>
    <cellStyle name="_Costs not in AURORA 2007 Rate Case_Book2_Final Order Electric EXHIBIT A-1" xfId="2801"/>
    <cellStyle name="_Costs not in AURORA 2007 Rate Case_Book2_Final Order Electric EXHIBIT A-1 2" xfId="2802"/>
    <cellStyle name="_Costs not in AURORA 2007 Rate Case_Book2_Final Order Electric EXHIBIT A-1 2 2" xfId="2803"/>
    <cellStyle name="_Costs not in AURORA 2007 Rate Case_Book2_Final Order Electric EXHIBIT A-1 3" xfId="2804"/>
    <cellStyle name="_Costs not in AURORA 2007 Rate Case_Book4" xfId="2805"/>
    <cellStyle name="_Costs not in AURORA 2007 Rate Case_Book4 2" xfId="2806"/>
    <cellStyle name="_Costs not in AURORA 2007 Rate Case_Book4 2 2" xfId="2807"/>
    <cellStyle name="_Costs not in AURORA 2007 Rate Case_Book4 3" xfId="2808"/>
    <cellStyle name="_Costs not in AURORA 2007 Rate Case_Book9" xfId="2809"/>
    <cellStyle name="_Costs not in AURORA 2007 Rate Case_Book9 2" xfId="2810"/>
    <cellStyle name="_Costs not in AURORA 2007 Rate Case_Book9 2 2" xfId="2811"/>
    <cellStyle name="_Costs not in AURORA 2007 Rate Case_Book9 3" xfId="2812"/>
    <cellStyle name="_Costs not in AURORA 2007 Rate Case_Chelan PUD Power Costs (8-10)" xfId="2813"/>
    <cellStyle name="_Costs not in AURORA 2007 Rate Case_Electric COS Inputs" xfId="2814"/>
    <cellStyle name="_Costs not in AURORA 2007 Rate Case_Electric COS Inputs 2" xfId="2815"/>
    <cellStyle name="_Costs not in AURORA 2007 Rate Case_Electric COS Inputs 2 2" xfId="2816"/>
    <cellStyle name="_Costs not in AURORA 2007 Rate Case_Electric COS Inputs 2 2 2" xfId="2817"/>
    <cellStyle name="_Costs not in AURORA 2007 Rate Case_Electric COS Inputs 2 3" xfId="2818"/>
    <cellStyle name="_Costs not in AURORA 2007 Rate Case_Electric COS Inputs 2 3 2" xfId="2819"/>
    <cellStyle name="_Costs not in AURORA 2007 Rate Case_Electric COS Inputs 2 4" xfId="2820"/>
    <cellStyle name="_Costs not in AURORA 2007 Rate Case_Electric COS Inputs 2 4 2" xfId="2821"/>
    <cellStyle name="_Costs not in AURORA 2007 Rate Case_Electric COS Inputs 3" xfId="2822"/>
    <cellStyle name="_Costs not in AURORA 2007 Rate Case_Electric COS Inputs 3 2" xfId="2823"/>
    <cellStyle name="_Costs not in AURORA 2007 Rate Case_Electric COS Inputs 4" xfId="2824"/>
    <cellStyle name="_Costs not in AURORA 2007 Rate Case_Electric COS Inputs 4 2" xfId="2825"/>
    <cellStyle name="_Costs not in AURORA 2007 Rate Case_Electric COS Inputs 5" xfId="2826"/>
    <cellStyle name="_Costs not in AURORA 2007 Rate Case_Electric COS Inputs 6" xfId="2827"/>
    <cellStyle name="_Costs not in AURORA 2007 Rate Case_NIM Summary" xfId="2828"/>
    <cellStyle name="_Costs not in AURORA 2007 Rate Case_NIM Summary 09GRC" xfId="2829"/>
    <cellStyle name="_Costs not in AURORA 2007 Rate Case_NIM Summary 09GRC 2" xfId="2830"/>
    <cellStyle name="_Costs not in AURORA 2007 Rate Case_NIM Summary 2" xfId="2831"/>
    <cellStyle name="_Costs not in AURORA 2007 Rate Case_NIM Summary 3" xfId="2832"/>
    <cellStyle name="_Costs not in AURORA 2007 Rate Case_NIM Summary 4" xfId="2833"/>
    <cellStyle name="_Costs not in AURORA 2007 Rate Case_NIM Summary 5" xfId="2834"/>
    <cellStyle name="_Costs not in AURORA 2007 Rate Case_NIM Summary 6" xfId="2835"/>
    <cellStyle name="_Costs not in AURORA 2007 Rate Case_NIM Summary 7" xfId="2836"/>
    <cellStyle name="_Costs not in AURORA 2007 Rate Case_NIM Summary 8" xfId="2837"/>
    <cellStyle name="_Costs not in AURORA 2007 Rate Case_NIM Summary 9" xfId="2838"/>
    <cellStyle name="_Costs not in AURORA 2007 Rate Case_PCA 10 -  Exhibit D from A Kellogg Jan 2011" xfId="2839"/>
    <cellStyle name="_Costs not in AURORA 2007 Rate Case_PCA 10 -  Exhibit D from A Kellogg July 2011" xfId="2840"/>
    <cellStyle name="_Costs not in AURORA 2007 Rate Case_PCA 10 -  Exhibit D from S Free Rcv'd 12-11" xfId="2841"/>
    <cellStyle name="_Costs not in AURORA 2007 Rate Case_PCA 9 -  Exhibit D April 2010" xfId="2842"/>
    <cellStyle name="_Costs not in AURORA 2007 Rate Case_PCA 9 -  Exhibit D April 2010 (3)" xfId="2843"/>
    <cellStyle name="_Costs not in AURORA 2007 Rate Case_PCA 9 -  Exhibit D April 2010 (3) 2" xfId="2844"/>
    <cellStyle name="_Costs not in AURORA 2007 Rate Case_PCA 9 -  Exhibit D Nov 2010" xfId="2845"/>
    <cellStyle name="_Costs not in AURORA 2007 Rate Case_PCA 9 - Exhibit D at August 2010" xfId="2846"/>
    <cellStyle name="_Costs not in AURORA 2007 Rate Case_PCA 9 - Exhibit D June 2010 GRC" xfId="2847"/>
    <cellStyle name="_Costs not in AURORA 2007 Rate Case_Power Costs - Comparison bx Rbtl-Staff-Jt-PC" xfId="2848"/>
    <cellStyle name="_Costs not in AURORA 2007 Rate Case_Power Costs - Comparison bx Rbtl-Staff-Jt-PC 2" xfId="2849"/>
    <cellStyle name="_Costs not in AURORA 2007 Rate Case_Power Costs - Comparison bx Rbtl-Staff-Jt-PC 2 2" xfId="2850"/>
    <cellStyle name="_Costs not in AURORA 2007 Rate Case_Power Costs - Comparison bx Rbtl-Staff-Jt-PC 3" xfId="2851"/>
    <cellStyle name="_Costs not in AURORA 2007 Rate Case_Power Costs - Comparison bx Rbtl-Staff-Jt-PC_Adj Bench DR 3 for Initial Briefs (Electric)" xfId="2852"/>
    <cellStyle name="_Costs not in AURORA 2007 Rate Case_Power Costs - Comparison bx Rbtl-Staff-Jt-PC_Adj Bench DR 3 for Initial Briefs (Electric) 2" xfId="2853"/>
    <cellStyle name="_Costs not in AURORA 2007 Rate Case_Power Costs - Comparison bx Rbtl-Staff-Jt-PC_Adj Bench DR 3 for Initial Briefs (Electric) 2 2" xfId="2854"/>
    <cellStyle name="_Costs not in AURORA 2007 Rate Case_Power Costs - Comparison bx Rbtl-Staff-Jt-PC_Adj Bench DR 3 for Initial Briefs (Electric) 3" xfId="2855"/>
    <cellStyle name="_Costs not in AURORA 2007 Rate Case_Power Costs - Comparison bx Rbtl-Staff-Jt-PC_Electric Rev Req Model (2009 GRC) Rebuttal" xfId="2856"/>
    <cellStyle name="_Costs not in AURORA 2007 Rate Case_Power Costs - Comparison bx Rbtl-Staff-Jt-PC_Electric Rev Req Model (2009 GRC) Rebuttal 2" xfId="2857"/>
    <cellStyle name="_Costs not in AURORA 2007 Rate Case_Power Costs - Comparison bx Rbtl-Staff-Jt-PC_Electric Rev Req Model (2009 GRC) Rebuttal 2 2" xfId="2858"/>
    <cellStyle name="_Costs not in AURORA 2007 Rate Case_Power Costs - Comparison bx Rbtl-Staff-Jt-PC_Electric Rev Req Model (2009 GRC) Rebuttal 3" xfId="2859"/>
    <cellStyle name="_Costs not in AURORA 2007 Rate Case_Power Costs - Comparison bx Rbtl-Staff-Jt-PC_Electric Rev Req Model (2009 GRC) Rebuttal REmoval of New  WH Solar AdjustMI" xfId="2860"/>
    <cellStyle name="_Costs not in AURORA 2007 Rate Case_Power Costs - Comparison bx Rbtl-Staff-Jt-PC_Electric Rev Req Model (2009 GRC) Rebuttal REmoval of New  WH Solar AdjustMI 2" xfId="2861"/>
    <cellStyle name="_Costs not in AURORA 2007 Rate Case_Power Costs - Comparison bx Rbtl-Staff-Jt-PC_Electric Rev Req Model (2009 GRC) Rebuttal REmoval of New  WH Solar AdjustMI 2 2" xfId="2862"/>
    <cellStyle name="_Costs not in AURORA 2007 Rate Case_Power Costs - Comparison bx Rbtl-Staff-Jt-PC_Electric Rev Req Model (2009 GRC) Rebuttal REmoval of New  WH Solar AdjustMI 3" xfId="2863"/>
    <cellStyle name="_Costs not in AURORA 2007 Rate Case_Power Costs - Comparison bx Rbtl-Staff-Jt-PC_Electric Rev Req Model (2009 GRC) Revised 01-18-2010" xfId="2864"/>
    <cellStyle name="_Costs not in AURORA 2007 Rate Case_Power Costs - Comparison bx Rbtl-Staff-Jt-PC_Electric Rev Req Model (2009 GRC) Revised 01-18-2010 2" xfId="2865"/>
    <cellStyle name="_Costs not in AURORA 2007 Rate Case_Power Costs - Comparison bx Rbtl-Staff-Jt-PC_Electric Rev Req Model (2009 GRC) Revised 01-18-2010 2 2" xfId="2866"/>
    <cellStyle name="_Costs not in AURORA 2007 Rate Case_Power Costs - Comparison bx Rbtl-Staff-Jt-PC_Electric Rev Req Model (2009 GRC) Revised 01-18-2010 3" xfId="2867"/>
    <cellStyle name="_Costs not in AURORA 2007 Rate Case_Power Costs - Comparison bx Rbtl-Staff-Jt-PC_Final Order Electric EXHIBIT A-1" xfId="2868"/>
    <cellStyle name="_Costs not in AURORA 2007 Rate Case_Power Costs - Comparison bx Rbtl-Staff-Jt-PC_Final Order Electric EXHIBIT A-1 2" xfId="2869"/>
    <cellStyle name="_Costs not in AURORA 2007 Rate Case_Power Costs - Comparison bx Rbtl-Staff-Jt-PC_Final Order Electric EXHIBIT A-1 2 2" xfId="2870"/>
    <cellStyle name="_Costs not in AURORA 2007 Rate Case_Power Costs - Comparison bx Rbtl-Staff-Jt-PC_Final Order Electric EXHIBIT A-1 3" xfId="2871"/>
    <cellStyle name="_Costs not in AURORA 2007 Rate Case_Production Adj 4.37" xfId="2872"/>
    <cellStyle name="_Costs not in AURORA 2007 Rate Case_Production Adj 4.37 2" xfId="2873"/>
    <cellStyle name="_Costs not in AURORA 2007 Rate Case_Production Adj 4.37 2 2" xfId="2874"/>
    <cellStyle name="_Costs not in AURORA 2007 Rate Case_Production Adj 4.37 3" xfId="2875"/>
    <cellStyle name="_Costs not in AURORA 2007 Rate Case_Purchased Power Adj 4.03" xfId="2876"/>
    <cellStyle name="_Costs not in AURORA 2007 Rate Case_Purchased Power Adj 4.03 2" xfId="2877"/>
    <cellStyle name="_Costs not in AURORA 2007 Rate Case_Purchased Power Adj 4.03 2 2" xfId="2878"/>
    <cellStyle name="_Costs not in AURORA 2007 Rate Case_Purchased Power Adj 4.03 3" xfId="2879"/>
    <cellStyle name="_Costs not in AURORA 2007 Rate Case_Rebuttal Power Costs" xfId="2880"/>
    <cellStyle name="_Costs not in AURORA 2007 Rate Case_Rebuttal Power Costs 2" xfId="2881"/>
    <cellStyle name="_Costs not in AURORA 2007 Rate Case_Rebuttal Power Costs 2 2" xfId="2882"/>
    <cellStyle name="_Costs not in AURORA 2007 Rate Case_Rebuttal Power Costs 3" xfId="2883"/>
    <cellStyle name="_Costs not in AURORA 2007 Rate Case_Rebuttal Power Costs_Adj Bench DR 3 for Initial Briefs (Electric)" xfId="2884"/>
    <cellStyle name="_Costs not in AURORA 2007 Rate Case_Rebuttal Power Costs_Adj Bench DR 3 for Initial Briefs (Electric) 2" xfId="2885"/>
    <cellStyle name="_Costs not in AURORA 2007 Rate Case_Rebuttal Power Costs_Adj Bench DR 3 for Initial Briefs (Electric) 2 2" xfId="2886"/>
    <cellStyle name="_Costs not in AURORA 2007 Rate Case_Rebuttal Power Costs_Adj Bench DR 3 for Initial Briefs (Electric) 3" xfId="2887"/>
    <cellStyle name="_Costs not in AURORA 2007 Rate Case_Rebuttal Power Costs_Electric Rev Req Model (2009 GRC) Rebuttal" xfId="2888"/>
    <cellStyle name="_Costs not in AURORA 2007 Rate Case_Rebuttal Power Costs_Electric Rev Req Model (2009 GRC) Rebuttal 2" xfId="2889"/>
    <cellStyle name="_Costs not in AURORA 2007 Rate Case_Rebuttal Power Costs_Electric Rev Req Model (2009 GRC) Rebuttal 2 2" xfId="2890"/>
    <cellStyle name="_Costs not in AURORA 2007 Rate Case_Rebuttal Power Costs_Electric Rev Req Model (2009 GRC) Rebuttal 3" xfId="2891"/>
    <cellStyle name="_Costs not in AURORA 2007 Rate Case_Rebuttal Power Costs_Electric Rev Req Model (2009 GRC) Rebuttal REmoval of New  WH Solar AdjustMI" xfId="2892"/>
    <cellStyle name="_Costs not in AURORA 2007 Rate Case_Rebuttal Power Costs_Electric Rev Req Model (2009 GRC) Rebuttal REmoval of New  WH Solar AdjustMI 2" xfId="2893"/>
    <cellStyle name="_Costs not in AURORA 2007 Rate Case_Rebuttal Power Costs_Electric Rev Req Model (2009 GRC) Rebuttal REmoval of New  WH Solar AdjustMI 2 2" xfId="2894"/>
    <cellStyle name="_Costs not in AURORA 2007 Rate Case_Rebuttal Power Costs_Electric Rev Req Model (2009 GRC) Rebuttal REmoval of New  WH Solar AdjustMI 3" xfId="2895"/>
    <cellStyle name="_Costs not in AURORA 2007 Rate Case_Rebuttal Power Costs_Electric Rev Req Model (2009 GRC) Revised 01-18-2010" xfId="2896"/>
    <cellStyle name="_Costs not in AURORA 2007 Rate Case_Rebuttal Power Costs_Electric Rev Req Model (2009 GRC) Revised 01-18-2010 2" xfId="2897"/>
    <cellStyle name="_Costs not in AURORA 2007 Rate Case_Rebuttal Power Costs_Electric Rev Req Model (2009 GRC) Revised 01-18-2010 2 2" xfId="2898"/>
    <cellStyle name="_Costs not in AURORA 2007 Rate Case_Rebuttal Power Costs_Electric Rev Req Model (2009 GRC) Revised 01-18-2010 3" xfId="2899"/>
    <cellStyle name="_Costs not in AURORA 2007 Rate Case_Rebuttal Power Costs_Final Order Electric EXHIBIT A-1" xfId="2900"/>
    <cellStyle name="_Costs not in AURORA 2007 Rate Case_Rebuttal Power Costs_Final Order Electric EXHIBIT A-1 2" xfId="2901"/>
    <cellStyle name="_Costs not in AURORA 2007 Rate Case_Rebuttal Power Costs_Final Order Electric EXHIBIT A-1 2 2" xfId="2902"/>
    <cellStyle name="_Costs not in AURORA 2007 Rate Case_Rebuttal Power Costs_Final Order Electric EXHIBIT A-1 3" xfId="2903"/>
    <cellStyle name="_Costs not in AURORA 2007 Rate Case_ROR 5.02" xfId="2904"/>
    <cellStyle name="_Costs not in AURORA 2007 Rate Case_ROR 5.02 2" xfId="2905"/>
    <cellStyle name="_Costs not in AURORA 2007 Rate Case_ROR 5.02 2 2" xfId="2906"/>
    <cellStyle name="_Costs not in AURORA 2007 Rate Case_ROR 5.02 3" xfId="2907"/>
    <cellStyle name="_Costs not in AURORA 2007 Rate Case_Transmission Workbook for May BOD" xfId="2908"/>
    <cellStyle name="_Costs not in AURORA 2007 Rate Case_Transmission Workbook for May BOD 2" xfId="2909"/>
    <cellStyle name="_Costs not in AURORA 2007 Rate Case_Wind Integration 10GRC" xfId="2910"/>
    <cellStyle name="_Costs not in AURORA 2007 Rate Case_Wind Integration 10GRC 2" xfId="2911"/>
    <cellStyle name="_Costs not in KWI3000 '06Budget" xfId="2912"/>
    <cellStyle name="_Costs not in KWI3000 '06Budget 10" xfId="2913"/>
    <cellStyle name="_Costs not in KWI3000 '06Budget 2" xfId="2914"/>
    <cellStyle name="_Costs not in KWI3000 '06Budget 2 2" xfId="2915"/>
    <cellStyle name="_Costs not in KWI3000 '06Budget 2 2 2" xfId="2916"/>
    <cellStyle name="_Costs not in KWI3000 '06Budget 2 3" xfId="2917"/>
    <cellStyle name="_Costs not in KWI3000 '06Budget 3" xfId="2918"/>
    <cellStyle name="_Costs not in KWI3000 '06Budget 3 2" xfId="2919"/>
    <cellStyle name="_Costs not in KWI3000 '06Budget 3 2 2" xfId="2920"/>
    <cellStyle name="_Costs not in KWI3000 '06Budget 3 3" xfId="2921"/>
    <cellStyle name="_Costs not in KWI3000 '06Budget 3 3 2" xfId="2922"/>
    <cellStyle name="_Costs not in KWI3000 '06Budget 3 4" xfId="2923"/>
    <cellStyle name="_Costs not in KWI3000 '06Budget 3 4 2" xfId="2924"/>
    <cellStyle name="_Costs not in KWI3000 '06Budget 4" xfId="2925"/>
    <cellStyle name="_Costs not in KWI3000 '06Budget 4 2" xfId="2926"/>
    <cellStyle name="_Costs not in KWI3000 '06Budget 4_2011 Operations Snapshot" xfId="2927"/>
    <cellStyle name="_Costs not in KWI3000 '06Budget 4_Department" xfId="2928"/>
    <cellStyle name="_Costs not in KWI3000 '06Budget 4_VarX" xfId="2929"/>
    <cellStyle name="_Costs not in KWI3000 '06Budget 5" xfId="2930"/>
    <cellStyle name="_Costs not in KWI3000 '06Budget 5 2" xfId="2931"/>
    <cellStyle name="_Costs not in KWI3000 '06Budget 5 2 2" xfId="2932"/>
    <cellStyle name="_Costs not in KWI3000 '06Budget 5 2_County_Stop_Light_Chart_2012_02" xfId="2933"/>
    <cellStyle name="_Costs not in KWI3000 '06Budget 5 2_County_Stop_Light_Chart_2012_06" xfId="2934"/>
    <cellStyle name="_Costs not in KWI3000 '06Budget 5 2_County_Stop_Light_Chart_Template" xfId="2935"/>
    <cellStyle name="_Costs not in KWI3000 '06Budget 5_2011 OM ASM Report" xfId="2936"/>
    <cellStyle name="_Costs not in KWI3000 '06Budget 5_2011 OM ASM Report 2" xfId="2937"/>
    <cellStyle name="_Costs not in KWI3000 '06Budget 5_2011 OM ASM Report_County_Stop_Light_Chart_2012_02" xfId="2938"/>
    <cellStyle name="_Costs not in KWI3000 '06Budget 5_2011 OM ASM Report_County_Stop_Light_Chart_2012_06" xfId="2939"/>
    <cellStyle name="_Costs not in KWI3000 '06Budget 5_2011 OM ASM Report_County_Stop_Light_Chart_Template" xfId="2940"/>
    <cellStyle name="_Costs not in KWI3000 '06Budget 5_2011 Operations Snapshot" xfId="2941"/>
    <cellStyle name="_Costs not in KWI3000 '06Budget 5_2011 Operations Snapshot 2" xfId="2942"/>
    <cellStyle name="_Costs not in KWI3000 '06Budget 5_2011 Operations Snapshot_County_Stop_Light_Chart_2012_02" xfId="2943"/>
    <cellStyle name="_Costs not in KWI3000 '06Budget 5_2011 Operations Snapshot_County_Stop_Light_Chart_2012_06" xfId="2944"/>
    <cellStyle name="_Costs not in KWI3000 '06Budget 5_2011 Operations Snapshot_County_Stop_Light_Chart_Template" xfId="2945"/>
    <cellStyle name="_Costs not in KWI3000 '06Budget 5_2012 Operations Snapshot" xfId="2946"/>
    <cellStyle name="_Costs not in KWI3000 '06Budget 5_Copy of 2011 OM ASM Report" xfId="2947"/>
    <cellStyle name="_Costs not in KWI3000 '06Budget 5_Department" xfId="2948"/>
    <cellStyle name="_Costs not in KWI3000 '06Budget 5_Jan 2012 OM ASM Report" xfId="2949"/>
    <cellStyle name="_Costs not in KWI3000 '06Budget 5_VarX" xfId="2950"/>
    <cellStyle name="_Costs not in KWI3000 '06Budget 6" xfId="2951"/>
    <cellStyle name="_Costs not in KWI3000 '06Budget 6 2" xfId="2952"/>
    <cellStyle name="_Costs not in KWI3000 '06Budget 6_County_Stop_Light_Chart_2012_02" xfId="2953"/>
    <cellStyle name="_Costs not in KWI3000 '06Budget 6_County_Stop_Light_Chart_2012_06" xfId="2954"/>
    <cellStyle name="_Costs not in KWI3000 '06Budget 6_County_Stop_Light_Chart_Template" xfId="2955"/>
    <cellStyle name="_Costs not in KWI3000 '06Budget 6_Department" xfId="2956"/>
    <cellStyle name="_Costs not in KWI3000 '06Budget 6_Department 2" xfId="2957"/>
    <cellStyle name="_Costs not in KWI3000 '06Budget 6_VarX" xfId="2958"/>
    <cellStyle name="_Costs not in KWI3000 '06Budget 6_VarX 2" xfId="2959"/>
    <cellStyle name="_Costs not in KWI3000 '06Budget 7" xfId="2960"/>
    <cellStyle name="_Costs not in KWI3000 '06Budget 7 2" xfId="2961"/>
    <cellStyle name="_Costs not in KWI3000 '06Budget 7_County_Stop_Light_Chart_2012_02" xfId="2962"/>
    <cellStyle name="_Costs not in KWI3000 '06Budget 7_County_Stop_Light_Chart_2012_06" xfId="2963"/>
    <cellStyle name="_Costs not in KWI3000 '06Budget 7_County_Stop_Light_Chart_Template" xfId="2964"/>
    <cellStyle name="_Costs not in KWI3000 '06Budget 8" xfId="2965"/>
    <cellStyle name="_Costs not in KWI3000 '06Budget 9" xfId="2966"/>
    <cellStyle name="_Costs not in KWI3000 '06Budget_(C) WHE Proforma with ITC cash grant 10 Yr Amort_for deferral_102809" xfId="2967"/>
    <cellStyle name="_Costs not in KWI3000 '06Budget_(C) WHE Proforma with ITC cash grant 10 Yr Amort_for deferral_102809 2" xfId="2968"/>
    <cellStyle name="_Costs not in KWI3000 '06Budget_(C) WHE Proforma with ITC cash grant 10 Yr Amort_for deferral_102809 2 2" xfId="2969"/>
    <cellStyle name="_Costs not in KWI3000 '06Budget_(C) WHE Proforma with ITC cash grant 10 Yr Amort_for deferral_102809 3" xfId="2970"/>
    <cellStyle name="_Costs not in KWI3000 '06Budget_(C) WHE Proforma with ITC cash grant 10 Yr Amort_for deferral_102809_16.07E Wild Horse Wind Expansionwrkingfile" xfId="2971"/>
    <cellStyle name="_Costs not in KWI3000 '06Budget_(C) WHE Proforma with ITC cash grant 10 Yr Amort_for deferral_102809_16.07E Wild Horse Wind Expansionwrkingfile 2" xfId="2972"/>
    <cellStyle name="_Costs not in KWI3000 '06Budget_(C) WHE Proforma with ITC cash grant 10 Yr Amort_for deferral_102809_16.07E Wild Horse Wind Expansionwrkingfile 2 2" xfId="2973"/>
    <cellStyle name="_Costs not in KWI3000 '06Budget_(C) WHE Proforma with ITC cash grant 10 Yr Amort_for deferral_102809_16.07E Wild Horse Wind Expansionwrkingfile 3" xfId="2974"/>
    <cellStyle name="_Costs not in KWI3000 '06Budget_(C) WHE Proforma with ITC cash grant 10 Yr Amort_for deferral_102809_16.07E Wild Horse Wind Expansionwrkingfile SF" xfId="2975"/>
    <cellStyle name="_Costs not in KWI3000 '06Budget_(C) WHE Proforma with ITC cash grant 10 Yr Amort_for deferral_102809_16.07E Wild Horse Wind Expansionwrkingfile SF 2" xfId="2976"/>
    <cellStyle name="_Costs not in KWI3000 '06Budget_(C) WHE Proforma with ITC cash grant 10 Yr Amort_for deferral_102809_16.07E Wild Horse Wind Expansionwrkingfile SF 2 2" xfId="2977"/>
    <cellStyle name="_Costs not in KWI3000 '06Budget_(C) WHE Proforma with ITC cash grant 10 Yr Amort_for deferral_102809_16.07E Wild Horse Wind Expansionwrkingfile SF 3" xfId="2978"/>
    <cellStyle name="_Costs not in KWI3000 '06Budget_(C) WHE Proforma with ITC cash grant 10 Yr Amort_for deferral_102809_16.37E Wild Horse Expansion DeferralRevwrkingfile SF" xfId="2979"/>
    <cellStyle name="_Costs not in KWI3000 '06Budget_(C) WHE Proforma with ITC cash grant 10 Yr Amort_for deferral_102809_16.37E Wild Horse Expansion DeferralRevwrkingfile SF 2" xfId="2980"/>
    <cellStyle name="_Costs not in KWI3000 '06Budget_(C) WHE Proforma with ITC cash grant 10 Yr Amort_for deferral_102809_16.37E Wild Horse Expansion DeferralRevwrkingfile SF 2 2" xfId="2981"/>
    <cellStyle name="_Costs not in KWI3000 '06Budget_(C) WHE Proforma with ITC cash grant 10 Yr Amort_for deferral_102809_16.37E Wild Horse Expansion DeferralRevwrkingfile SF 3" xfId="2982"/>
    <cellStyle name="_Costs not in KWI3000 '06Budget_(C) WHE Proforma with ITC cash grant 10 Yr Amort_for rebuttal_120709" xfId="2983"/>
    <cellStyle name="_Costs not in KWI3000 '06Budget_(C) WHE Proforma with ITC cash grant 10 Yr Amort_for rebuttal_120709 2" xfId="2984"/>
    <cellStyle name="_Costs not in KWI3000 '06Budget_(C) WHE Proforma with ITC cash grant 10 Yr Amort_for rebuttal_120709 2 2" xfId="2985"/>
    <cellStyle name="_Costs not in KWI3000 '06Budget_(C) WHE Proforma with ITC cash grant 10 Yr Amort_for rebuttal_120709 3" xfId="2986"/>
    <cellStyle name="_Costs not in KWI3000 '06Budget_04.07E Wild Horse Wind Expansion" xfId="2987"/>
    <cellStyle name="_Costs not in KWI3000 '06Budget_04.07E Wild Horse Wind Expansion 2" xfId="2988"/>
    <cellStyle name="_Costs not in KWI3000 '06Budget_04.07E Wild Horse Wind Expansion 2 2" xfId="2989"/>
    <cellStyle name="_Costs not in KWI3000 '06Budget_04.07E Wild Horse Wind Expansion 3" xfId="2990"/>
    <cellStyle name="_Costs not in KWI3000 '06Budget_04.07E Wild Horse Wind Expansion_16.07E Wild Horse Wind Expansionwrkingfile" xfId="2991"/>
    <cellStyle name="_Costs not in KWI3000 '06Budget_04.07E Wild Horse Wind Expansion_16.07E Wild Horse Wind Expansionwrkingfile 2" xfId="2992"/>
    <cellStyle name="_Costs not in KWI3000 '06Budget_04.07E Wild Horse Wind Expansion_16.07E Wild Horse Wind Expansionwrkingfile 2 2" xfId="2993"/>
    <cellStyle name="_Costs not in KWI3000 '06Budget_04.07E Wild Horse Wind Expansion_16.07E Wild Horse Wind Expansionwrkingfile 3" xfId="2994"/>
    <cellStyle name="_Costs not in KWI3000 '06Budget_04.07E Wild Horse Wind Expansion_16.07E Wild Horse Wind Expansionwrkingfile SF" xfId="2995"/>
    <cellStyle name="_Costs not in KWI3000 '06Budget_04.07E Wild Horse Wind Expansion_16.07E Wild Horse Wind Expansionwrkingfile SF 2" xfId="2996"/>
    <cellStyle name="_Costs not in KWI3000 '06Budget_04.07E Wild Horse Wind Expansion_16.07E Wild Horse Wind Expansionwrkingfile SF 2 2" xfId="2997"/>
    <cellStyle name="_Costs not in KWI3000 '06Budget_04.07E Wild Horse Wind Expansion_16.07E Wild Horse Wind Expansionwrkingfile SF 3" xfId="2998"/>
    <cellStyle name="_Costs not in KWI3000 '06Budget_04.07E Wild Horse Wind Expansion_16.37E Wild Horse Expansion DeferralRevwrkingfile SF" xfId="2999"/>
    <cellStyle name="_Costs not in KWI3000 '06Budget_04.07E Wild Horse Wind Expansion_16.37E Wild Horse Expansion DeferralRevwrkingfile SF 2" xfId="3000"/>
    <cellStyle name="_Costs not in KWI3000 '06Budget_04.07E Wild Horse Wind Expansion_16.37E Wild Horse Expansion DeferralRevwrkingfile SF 2 2" xfId="3001"/>
    <cellStyle name="_Costs not in KWI3000 '06Budget_04.07E Wild Horse Wind Expansion_16.37E Wild Horse Expansion DeferralRevwrkingfile SF 3" xfId="3002"/>
    <cellStyle name="_Costs not in KWI3000 '06Budget_16.07E Wild Horse Wind Expansionwrkingfile" xfId="3003"/>
    <cellStyle name="_Costs not in KWI3000 '06Budget_16.07E Wild Horse Wind Expansionwrkingfile 2" xfId="3004"/>
    <cellStyle name="_Costs not in KWI3000 '06Budget_16.07E Wild Horse Wind Expansionwrkingfile 2 2" xfId="3005"/>
    <cellStyle name="_Costs not in KWI3000 '06Budget_16.07E Wild Horse Wind Expansionwrkingfile 3" xfId="3006"/>
    <cellStyle name="_Costs not in KWI3000 '06Budget_16.07E Wild Horse Wind Expansionwrkingfile SF" xfId="3007"/>
    <cellStyle name="_Costs not in KWI3000 '06Budget_16.07E Wild Horse Wind Expansionwrkingfile SF 2" xfId="3008"/>
    <cellStyle name="_Costs not in KWI3000 '06Budget_16.07E Wild Horse Wind Expansionwrkingfile SF 2 2" xfId="3009"/>
    <cellStyle name="_Costs not in KWI3000 '06Budget_16.07E Wild Horse Wind Expansionwrkingfile SF 3" xfId="3010"/>
    <cellStyle name="_Costs not in KWI3000 '06Budget_16.37E Wild Horse Expansion DeferralRevwrkingfile SF" xfId="3011"/>
    <cellStyle name="_Costs not in KWI3000 '06Budget_16.37E Wild Horse Expansion DeferralRevwrkingfile SF 2" xfId="3012"/>
    <cellStyle name="_Costs not in KWI3000 '06Budget_16.37E Wild Horse Expansion DeferralRevwrkingfile SF 2 2" xfId="3013"/>
    <cellStyle name="_Costs not in KWI3000 '06Budget_16.37E Wild Horse Expansion DeferralRevwrkingfile SF 3" xfId="3014"/>
    <cellStyle name="_Costs not in KWI3000 '06Budget_2009 Compliance Filing PCA Exhibits for GRC" xfId="3015"/>
    <cellStyle name="_Costs not in KWI3000 '06Budget_2009 GRC Compl Filing - Exhibit D" xfId="3016"/>
    <cellStyle name="_Costs not in KWI3000 '06Budget_2009 GRC Compl Filing - Exhibit D 2" xfId="3017"/>
    <cellStyle name="_Costs not in KWI3000 '06Budget_2010 PTC's July1_Dec31 2010 " xfId="3018"/>
    <cellStyle name="_Costs not in KWI3000 '06Budget_2010 PTC's Sept10_Aug11 (Version 4)" xfId="3019"/>
    <cellStyle name="_Costs not in KWI3000 '06Budget_2011 OM ASM Report" xfId="3020"/>
    <cellStyle name="_Costs not in KWI3000 '06Budget_2011 OM ASM Report 2" xfId="3021"/>
    <cellStyle name="_Costs not in KWI3000 '06Budget_2011 OM ASM Report_County_Stop_Light_Chart_2012_02" xfId="3022"/>
    <cellStyle name="_Costs not in KWI3000 '06Budget_2011 OM ASM Report_County_Stop_Light_Chart_2012_06" xfId="3023"/>
    <cellStyle name="_Costs not in KWI3000 '06Budget_2011 OM ASM Report_County_Stop_Light_Chart_Template" xfId="3024"/>
    <cellStyle name="_Costs not in KWI3000 '06Budget_3.01 Income Statement" xfId="3025"/>
    <cellStyle name="_Costs not in KWI3000 '06Budget_4 31 Regulatory Assets and Liabilities  7 06- Exhibit D" xfId="3026"/>
    <cellStyle name="_Costs not in KWI3000 '06Budget_4 31 Regulatory Assets and Liabilities  7 06- Exhibit D 2" xfId="3027"/>
    <cellStyle name="_Costs not in KWI3000 '06Budget_4 31 Regulatory Assets and Liabilities  7 06- Exhibit D 2 2" xfId="3028"/>
    <cellStyle name="_Costs not in KWI3000 '06Budget_4 31 Regulatory Assets and Liabilities  7 06- Exhibit D 3" xfId="3029"/>
    <cellStyle name="_Costs not in KWI3000 '06Budget_4 31 Regulatory Assets and Liabilities  7 06- Exhibit D_NIM Summary" xfId="3030"/>
    <cellStyle name="_Costs not in KWI3000 '06Budget_4 31 Regulatory Assets and Liabilities  7 06- Exhibit D_NIM Summary 2" xfId="3031"/>
    <cellStyle name="_Costs not in KWI3000 '06Budget_4 32 Regulatory Assets and Liabilities  7 06- Exhibit D" xfId="3032"/>
    <cellStyle name="_Costs not in KWI3000 '06Budget_4 32 Regulatory Assets and Liabilities  7 06- Exhibit D 2" xfId="3033"/>
    <cellStyle name="_Costs not in KWI3000 '06Budget_4 32 Regulatory Assets and Liabilities  7 06- Exhibit D 2 2" xfId="3034"/>
    <cellStyle name="_Costs not in KWI3000 '06Budget_4 32 Regulatory Assets and Liabilities  7 06- Exhibit D 3" xfId="3035"/>
    <cellStyle name="_Costs not in KWI3000 '06Budget_4 32 Regulatory Assets and Liabilities  7 06- Exhibit D_NIM Summary" xfId="3036"/>
    <cellStyle name="_Costs not in KWI3000 '06Budget_4 32 Regulatory Assets and Liabilities  7 06- Exhibit D_NIM Summary 2" xfId="3037"/>
    <cellStyle name="_Costs not in KWI3000 '06Budget_ACCOUNTS" xfId="3038"/>
    <cellStyle name="_Costs not in KWI3000 '06Budget_Att B to RECs proceeds proposal" xfId="3039"/>
    <cellStyle name="_Costs not in KWI3000 '06Budget_AURORA Total New" xfId="3040"/>
    <cellStyle name="_Costs not in KWI3000 '06Budget_AURORA Total New 2" xfId="3041"/>
    <cellStyle name="_Costs not in KWI3000 '06Budget_Backup for Attachment B 2010-09-09" xfId="3042"/>
    <cellStyle name="_Costs not in KWI3000 '06Budget_Bench Request - Attachment B" xfId="3043"/>
    <cellStyle name="_Costs not in KWI3000 '06Budget_Book2" xfId="3044"/>
    <cellStyle name="_Costs not in KWI3000 '06Budget_Book2 2" xfId="3045"/>
    <cellStyle name="_Costs not in KWI3000 '06Budget_Book2 2 2" xfId="3046"/>
    <cellStyle name="_Costs not in KWI3000 '06Budget_Book2 3" xfId="3047"/>
    <cellStyle name="_Costs not in KWI3000 '06Budget_Book2_Adj Bench DR 3 for Initial Briefs (Electric)" xfId="3048"/>
    <cellStyle name="_Costs not in KWI3000 '06Budget_Book2_Adj Bench DR 3 for Initial Briefs (Electric) 2" xfId="3049"/>
    <cellStyle name="_Costs not in KWI3000 '06Budget_Book2_Adj Bench DR 3 for Initial Briefs (Electric) 2 2" xfId="3050"/>
    <cellStyle name="_Costs not in KWI3000 '06Budget_Book2_Adj Bench DR 3 for Initial Briefs (Electric) 3" xfId="3051"/>
    <cellStyle name="_Costs not in KWI3000 '06Budget_Book2_Electric Rev Req Model (2009 GRC) Rebuttal" xfId="3052"/>
    <cellStyle name="_Costs not in KWI3000 '06Budget_Book2_Electric Rev Req Model (2009 GRC) Rebuttal 2" xfId="3053"/>
    <cellStyle name="_Costs not in KWI3000 '06Budget_Book2_Electric Rev Req Model (2009 GRC) Rebuttal 2 2" xfId="3054"/>
    <cellStyle name="_Costs not in KWI3000 '06Budget_Book2_Electric Rev Req Model (2009 GRC) Rebuttal 3" xfId="3055"/>
    <cellStyle name="_Costs not in KWI3000 '06Budget_Book2_Electric Rev Req Model (2009 GRC) Rebuttal REmoval of New  WH Solar AdjustMI" xfId="3056"/>
    <cellStyle name="_Costs not in KWI3000 '06Budget_Book2_Electric Rev Req Model (2009 GRC) Rebuttal REmoval of New  WH Solar AdjustMI 2" xfId="3057"/>
    <cellStyle name="_Costs not in KWI3000 '06Budget_Book2_Electric Rev Req Model (2009 GRC) Rebuttal REmoval of New  WH Solar AdjustMI 2 2" xfId="3058"/>
    <cellStyle name="_Costs not in KWI3000 '06Budget_Book2_Electric Rev Req Model (2009 GRC) Rebuttal REmoval of New  WH Solar AdjustMI 3" xfId="3059"/>
    <cellStyle name="_Costs not in KWI3000 '06Budget_Book2_Electric Rev Req Model (2009 GRC) Revised 01-18-2010" xfId="3060"/>
    <cellStyle name="_Costs not in KWI3000 '06Budget_Book2_Electric Rev Req Model (2009 GRC) Revised 01-18-2010 2" xfId="3061"/>
    <cellStyle name="_Costs not in KWI3000 '06Budget_Book2_Electric Rev Req Model (2009 GRC) Revised 01-18-2010 2 2" xfId="3062"/>
    <cellStyle name="_Costs not in KWI3000 '06Budget_Book2_Electric Rev Req Model (2009 GRC) Revised 01-18-2010 3" xfId="3063"/>
    <cellStyle name="_Costs not in KWI3000 '06Budget_Book2_Final Order Electric EXHIBIT A-1" xfId="3064"/>
    <cellStyle name="_Costs not in KWI3000 '06Budget_Book2_Final Order Electric EXHIBIT A-1 2" xfId="3065"/>
    <cellStyle name="_Costs not in KWI3000 '06Budget_Book2_Final Order Electric EXHIBIT A-1 2 2" xfId="3066"/>
    <cellStyle name="_Costs not in KWI3000 '06Budget_Book2_Final Order Electric EXHIBIT A-1 3" xfId="3067"/>
    <cellStyle name="_Costs not in KWI3000 '06Budget_Book4" xfId="3068"/>
    <cellStyle name="_Costs not in KWI3000 '06Budget_Book4 2" xfId="3069"/>
    <cellStyle name="_Costs not in KWI3000 '06Budget_Book4 2 2" xfId="3070"/>
    <cellStyle name="_Costs not in KWI3000 '06Budget_Book4 3" xfId="3071"/>
    <cellStyle name="_Costs not in KWI3000 '06Budget_Book9" xfId="3072"/>
    <cellStyle name="_Costs not in KWI3000 '06Budget_Book9 2" xfId="3073"/>
    <cellStyle name="_Costs not in KWI3000 '06Budget_Book9 2 2" xfId="3074"/>
    <cellStyle name="_Costs not in KWI3000 '06Budget_Book9 3" xfId="3075"/>
    <cellStyle name="_Costs not in KWI3000 '06Budget_Check the Interest Calculation" xfId="3076"/>
    <cellStyle name="_Costs not in KWI3000 '06Budget_Check the Interest Calculation_Scenario 1 REC vs PTC Offset" xfId="3077"/>
    <cellStyle name="_Costs not in KWI3000 '06Budget_Check the Interest Calculation_Scenario 3" xfId="3078"/>
    <cellStyle name="_Costs not in KWI3000 '06Budget_Chelan PUD Power Costs (8-10)" xfId="3079"/>
    <cellStyle name="_Costs not in KWI3000 '06Budget_DWH-08 (Rate Spread &amp; Design Workpapers)" xfId="3080"/>
    <cellStyle name="_Costs not in KWI3000 '06Budget_Exhibit D fr R Gho 12-31-08" xfId="3081"/>
    <cellStyle name="_Costs not in KWI3000 '06Budget_Exhibit D fr R Gho 12-31-08 2" xfId="3082"/>
    <cellStyle name="_Costs not in KWI3000 '06Budget_Exhibit D fr R Gho 12-31-08 v2" xfId="3083"/>
    <cellStyle name="_Costs not in KWI3000 '06Budget_Exhibit D fr R Gho 12-31-08 v2 2" xfId="3084"/>
    <cellStyle name="_Costs not in KWI3000 '06Budget_Exhibit D fr R Gho 12-31-08 v2_NIM Summary" xfId="3085"/>
    <cellStyle name="_Costs not in KWI3000 '06Budget_Exhibit D fr R Gho 12-31-08 v2_NIM Summary 2" xfId="3086"/>
    <cellStyle name="_Costs not in KWI3000 '06Budget_Exhibit D fr R Gho 12-31-08_NIM Summary" xfId="3087"/>
    <cellStyle name="_Costs not in KWI3000 '06Budget_Exhibit D fr R Gho 12-31-08_NIM Summary 2" xfId="3088"/>
    <cellStyle name="_Costs not in KWI3000 '06Budget_Final 2008 PTC Rate Design Workpapers 10.27.08" xfId="3089"/>
    <cellStyle name="_Costs not in KWI3000 '06Budget_Final 2009 Electric Low Income Workpapers" xfId="3090"/>
    <cellStyle name="_Costs not in KWI3000 '06Budget_Gas Rev Req Model (2010 GRC)" xfId="3091"/>
    <cellStyle name="_Costs not in KWI3000 '06Budget_Hopkins Ridge Prepaid Tran - Interest Earned RY 12ME Feb  '11" xfId="3092"/>
    <cellStyle name="_Costs not in KWI3000 '06Budget_Hopkins Ridge Prepaid Tran - Interest Earned RY 12ME Feb  '11 2" xfId="3093"/>
    <cellStyle name="_Costs not in KWI3000 '06Budget_Hopkins Ridge Prepaid Tran - Interest Earned RY 12ME Feb  '11_NIM Summary" xfId="3094"/>
    <cellStyle name="_Costs not in KWI3000 '06Budget_Hopkins Ridge Prepaid Tran - Interest Earned RY 12ME Feb  '11_NIM Summary 2" xfId="3095"/>
    <cellStyle name="_Costs not in KWI3000 '06Budget_Hopkins Ridge Prepaid Tran - Interest Earned RY 12ME Feb  '11_Transmission Workbook for May BOD" xfId="3096"/>
    <cellStyle name="_Costs not in KWI3000 '06Budget_Hopkins Ridge Prepaid Tran - Interest Earned RY 12ME Feb  '11_Transmission Workbook for May BOD 2" xfId="3097"/>
    <cellStyle name="_Costs not in KWI3000 '06Budget_INPUTS" xfId="3098"/>
    <cellStyle name="_Costs not in KWI3000 '06Budget_INPUTS 2" xfId="3099"/>
    <cellStyle name="_Costs not in KWI3000 '06Budget_INPUTS 2 2" xfId="3100"/>
    <cellStyle name="_Costs not in KWI3000 '06Budget_INPUTS 3" xfId="3101"/>
    <cellStyle name="_Costs not in KWI3000 '06Budget_NIM Summary" xfId="3102"/>
    <cellStyle name="_Costs not in KWI3000 '06Budget_NIM Summary 09GRC" xfId="3103"/>
    <cellStyle name="_Costs not in KWI3000 '06Budget_NIM Summary 09GRC 2" xfId="3104"/>
    <cellStyle name="_Costs not in KWI3000 '06Budget_NIM Summary 2" xfId="3105"/>
    <cellStyle name="_Costs not in KWI3000 '06Budget_NIM Summary 3" xfId="3106"/>
    <cellStyle name="_Costs not in KWI3000 '06Budget_NIM Summary 4" xfId="3107"/>
    <cellStyle name="_Costs not in KWI3000 '06Budget_NIM Summary 5" xfId="3108"/>
    <cellStyle name="_Costs not in KWI3000 '06Budget_NIM Summary 6" xfId="3109"/>
    <cellStyle name="_Costs not in KWI3000 '06Budget_NIM Summary 7" xfId="3110"/>
    <cellStyle name="_Costs not in KWI3000 '06Budget_NIM Summary 8" xfId="3111"/>
    <cellStyle name="_Costs not in KWI3000 '06Budget_NIM Summary 9" xfId="3112"/>
    <cellStyle name="_Costs not in KWI3000 '06Budget_PCA 10 -  Exhibit D from A Kellogg Jan 2011" xfId="3113"/>
    <cellStyle name="_Costs not in KWI3000 '06Budget_PCA 10 -  Exhibit D from A Kellogg July 2011" xfId="3114"/>
    <cellStyle name="_Costs not in KWI3000 '06Budget_PCA 10 -  Exhibit D from S Free Rcv'd 12-11" xfId="3115"/>
    <cellStyle name="_Costs not in KWI3000 '06Budget_PCA 7 - Exhibit D update 11_30_08 (2)" xfId="3116"/>
    <cellStyle name="_Costs not in KWI3000 '06Budget_PCA 7 - Exhibit D update 11_30_08 (2) 2" xfId="3117"/>
    <cellStyle name="_Costs not in KWI3000 '06Budget_PCA 7 - Exhibit D update 11_30_08 (2) 2 2" xfId="3118"/>
    <cellStyle name="_Costs not in KWI3000 '06Budget_PCA 7 - Exhibit D update 11_30_08 (2) 3" xfId="3119"/>
    <cellStyle name="_Costs not in KWI3000 '06Budget_PCA 7 - Exhibit D update 11_30_08 (2)_NIM Summary" xfId="3120"/>
    <cellStyle name="_Costs not in KWI3000 '06Budget_PCA 7 - Exhibit D update 11_30_08 (2)_NIM Summary 2" xfId="3121"/>
    <cellStyle name="_Costs not in KWI3000 '06Budget_PCA 8 - Exhibit D update 12_31_09" xfId="3122"/>
    <cellStyle name="_Costs not in KWI3000 '06Budget_PCA 9 -  Exhibit D April 2010" xfId="3123"/>
    <cellStyle name="_Costs not in KWI3000 '06Budget_PCA 9 -  Exhibit D April 2010 (3)" xfId="3124"/>
    <cellStyle name="_Costs not in KWI3000 '06Budget_PCA 9 -  Exhibit D April 2010 (3) 2" xfId="3125"/>
    <cellStyle name="_Costs not in KWI3000 '06Budget_PCA 9 -  Exhibit D Feb 2010" xfId="3126"/>
    <cellStyle name="_Costs not in KWI3000 '06Budget_PCA 9 -  Exhibit D Feb 2010 v2" xfId="3127"/>
    <cellStyle name="_Costs not in KWI3000 '06Budget_PCA 9 -  Exhibit D Feb 2010 WF" xfId="3128"/>
    <cellStyle name="_Costs not in KWI3000 '06Budget_PCA 9 -  Exhibit D Jan 2010" xfId="3129"/>
    <cellStyle name="_Costs not in KWI3000 '06Budget_PCA 9 -  Exhibit D March 2010 (2)" xfId="3130"/>
    <cellStyle name="_Costs not in KWI3000 '06Budget_PCA 9 -  Exhibit D Nov 2010" xfId="3131"/>
    <cellStyle name="_Costs not in KWI3000 '06Budget_PCA 9 - Exhibit D at August 2010" xfId="3132"/>
    <cellStyle name="_Costs not in KWI3000 '06Budget_PCA 9 - Exhibit D June 2010 GRC" xfId="3133"/>
    <cellStyle name="_Costs not in KWI3000 '06Budget_Power Costs - Comparison bx Rbtl-Staff-Jt-PC" xfId="3134"/>
    <cellStyle name="_Costs not in KWI3000 '06Budget_Power Costs - Comparison bx Rbtl-Staff-Jt-PC 2" xfId="3135"/>
    <cellStyle name="_Costs not in KWI3000 '06Budget_Power Costs - Comparison bx Rbtl-Staff-Jt-PC 2 2" xfId="3136"/>
    <cellStyle name="_Costs not in KWI3000 '06Budget_Power Costs - Comparison bx Rbtl-Staff-Jt-PC 3" xfId="3137"/>
    <cellStyle name="_Costs not in KWI3000 '06Budget_Power Costs - Comparison bx Rbtl-Staff-Jt-PC_Adj Bench DR 3 for Initial Briefs (Electric)" xfId="3138"/>
    <cellStyle name="_Costs not in KWI3000 '06Budget_Power Costs - Comparison bx Rbtl-Staff-Jt-PC_Adj Bench DR 3 for Initial Briefs (Electric) 2" xfId="3139"/>
    <cellStyle name="_Costs not in KWI3000 '06Budget_Power Costs - Comparison bx Rbtl-Staff-Jt-PC_Adj Bench DR 3 for Initial Briefs (Electric) 2 2" xfId="3140"/>
    <cellStyle name="_Costs not in KWI3000 '06Budget_Power Costs - Comparison bx Rbtl-Staff-Jt-PC_Adj Bench DR 3 for Initial Briefs (Electric) 3" xfId="3141"/>
    <cellStyle name="_Costs not in KWI3000 '06Budget_Power Costs - Comparison bx Rbtl-Staff-Jt-PC_Electric Rev Req Model (2009 GRC) Rebuttal" xfId="3142"/>
    <cellStyle name="_Costs not in KWI3000 '06Budget_Power Costs - Comparison bx Rbtl-Staff-Jt-PC_Electric Rev Req Model (2009 GRC) Rebuttal 2" xfId="3143"/>
    <cellStyle name="_Costs not in KWI3000 '06Budget_Power Costs - Comparison bx Rbtl-Staff-Jt-PC_Electric Rev Req Model (2009 GRC) Rebuttal 2 2" xfId="3144"/>
    <cellStyle name="_Costs not in KWI3000 '06Budget_Power Costs - Comparison bx Rbtl-Staff-Jt-PC_Electric Rev Req Model (2009 GRC) Rebuttal 3" xfId="3145"/>
    <cellStyle name="_Costs not in KWI3000 '06Budget_Power Costs - Comparison bx Rbtl-Staff-Jt-PC_Electric Rev Req Model (2009 GRC) Rebuttal REmoval of New  WH Solar AdjustMI" xfId="3146"/>
    <cellStyle name="_Costs not in KWI3000 '06Budget_Power Costs - Comparison bx Rbtl-Staff-Jt-PC_Electric Rev Req Model (2009 GRC) Rebuttal REmoval of New  WH Solar AdjustMI 2" xfId="3147"/>
    <cellStyle name="_Costs not in KWI3000 '06Budget_Power Costs - Comparison bx Rbtl-Staff-Jt-PC_Electric Rev Req Model (2009 GRC) Rebuttal REmoval of New  WH Solar AdjustMI 2 2" xfId="3148"/>
    <cellStyle name="_Costs not in KWI3000 '06Budget_Power Costs - Comparison bx Rbtl-Staff-Jt-PC_Electric Rev Req Model (2009 GRC) Rebuttal REmoval of New  WH Solar AdjustMI 3" xfId="3149"/>
    <cellStyle name="_Costs not in KWI3000 '06Budget_Power Costs - Comparison bx Rbtl-Staff-Jt-PC_Electric Rev Req Model (2009 GRC) Revised 01-18-2010" xfId="3150"/>
    <cellStyle name="_Costs not in KWI3000 '06Budget_Power Costs - Comparison bx Rbtl-Staff-Jt-PC_Electric Rev Req Model (2009 GRC) Revised 01-18-2010 2" xfId="3151"/>
    <cellStyle name="_Costs not in KWI3000 '06Budget_Power Costs - Comparison bx Rbtl-Staff-Jt-PC_Electric Rev Req Model (2009 GRC) Revised 01-18-2010 2 2" xfId="3152"/>
    <cellStyle name="_Costs not in KWI3000 '06Budget_Power Costs - Comparison bx Rbtl-Staff-Jt-PC_Electric Rev Req Model (2009 GRC) Revised 01-18-2010 3" xfId="3153"/>
    <cellStyle name="_Costs not in KWI3000 '06Budget_Power Costs - Comparison bx Rbtl-Staff-Jt-PC_Final Order Electric EXHIBIT A-1" xfId="3154"/>
    <cellStyle name="_Costs not in KWI3000 '06Budget_Power Costs - Comparison bx Rbtl-Staff-Jt-PC_Final Order Electric EXHIBIT A-1 2" xfId="3155"/>
    <cellStyle name="_Costs not in KWI3000 '06Budget_Power Costs - Comparison bx Rbtl-Staff-Jt-PC_Final Order Electric EXHIBIT A-1 2 2" xfId="3156"/>
    <cellStyle name="_Costs not in KWI3000 '06Budget_Power Costs - Comparison bx Rbtl-Staff-Jt-PC_Final Order Electric EXHIBIT A-1 3" xfId="3157"/>
    <cellStyle name="_Costs not in KWI3000 '06Budget_Production Adj 4.37" xfId="3158"/>
    <cellStyle name="_Costs not in KWI3000 '06Budget_Production Adj 4.37 2" xfId="3159"/>
    <cellStyle name="_Costs not in KWI3000 '06Budget_Production Adj 4.37 2 2" xfId="3160"/>
    <cellStyle name="_Costs not in KWI3000 '06Budget_Production Adj 4.37 3" xfId="3161"/>
    <cellStyle name="_Costs not in KWI3000 '06Budget_Purchased Power Adj 4.03" xfId="3162"/>
    <cellStyle name="_Costs not in KWI3000 '06Budget_Purchased Power Adj 4.03 2" xfId="3163"/>
    <cellStyle name="_Costs not in KWI3000 '06Budget_Purchased Power Adj 4.03 2 2" xfId="3164"/>
    <cellStyle name="_Costs not in KWI3000 '06Budget_Purchased Power Adj 4.03 3" xfId="3165"/>
    <cellStyle name="_Costs not in KWI3000 '06Budget_Rebuttal Power Costs" xfId="3166"/>
    <cellStyle name="_Costs not in KWI3000 '06Budget_Rebuttal Power Costs 2" xfId="3167"/>
    <cellStyle name="_Costs not in KWI3000 '06Budget_Rebuttal Power Costs 2 2" xfId="3168"/>
    <cellStyle name="_Costs not in KWI3000 '06Budget_Rebuttal Power Costs 3" xfId="3169"/>
    <cellStyle name="_Costs not in KWI3000 '06Budget_Rebuttal Power Costs_Adj Bench DR 3 for Initial Briefs (Electric)" xfId="3170"/>
    <cellStyle name="_Costs not in KWI3000 '06Budget_Rebuttal Power Costs_Adj Bench DR 3 for Initial Briefs (Electric) 2" xfId="3171"/>
    <cellStyle name="_Costs not in KWI3000 '06Budget_Rebuttal Power Costs_Adj Bench DR 3 for Initial Briefs (Electric) 2 2" xfId="3172"/>
    <cellStyle name="_Costs not in KWI3000 '06Budget_Rebuttal Power Costs_Adj Bench DR 3 for Initial Briefs (Electric) 3" xfId="3173"/>
    <cellStyle name="_Costs not in KWI3000 '06Budget_Rebuttal Power Costs_Electric Rev Req Model (2009 GRC) Rebuttal" xfId="3174"/>
    <cellStyle name="_Costs not in KWI3000 '06Budget_Rebuttal Power Costs_Electric Rev Req Model (2009 GRC) Rebuttal 2" xfId="3175"/>
    <cellStyle name="_Costs not in KWI3000 '06Budget_Rebuttal Power Costs_Electric Rev Req Model (2009 GRC) Rebuttal 2 2" xfId="3176"/>
    <cellStyle name="_Costs not in KWI3000 '06Budget_Rebuttal Power Costs_Electric Rev Req Model (2009 GRC) Rebuttal 3" xfId="3177"/>
    <cellStyle name="_Costs not in KWI3000 '06Budget_Rebuttal Power Costs_Electric Rev Req Model (2009 GRC) Rebuttal REmoval of New  WH Solar AdjustMI" xfId="3178"/>
    <cellStyle name="_Costs not in KWI3000 '06Budget_Rebuttal Power Costs_Electric Rev Req Model (2009 GRC) Rebuttal REmoval of New  WH Solar AdjustMI 2" xfId="3179"/>
    <cellStyle name="_Costs not in KWI3000 '06Budget_Rebuttal Power Costs_Electric Rev Req Model (2009 GRC) Rebuttal REmoval of New  WH Solar AdjustMI 2 2" xfId="3180"/>
    <cellStyle name="_Costs not in KWI3000 '06Budget_Rebuttal Power Costs_Electric Rev Req Model (2009 GRC) Rebuttal REmoval of New  WH Solar AdjustMI 3" xfId="3181"/>
    <cellStyle name="_Costs not in KWI3000 '06Budget_Rebuttal Power Costs_Electric Rev Req Model (2009 GRC) Revised 01-18-2010" xfId="3182"/>
    <cellStyle name="_Costs not in KWI3000 '06Budget_Rebuttal Power Costs_Electric Rev Req Model (2009 GRC) Revised 01-18-2010 2" xfId="3183"/>
    <cellStyle name="_Costs not in KWI3000 '06Budget_Rebuttal Power Costs_Electric Rev Req Model (2009 GRC) Revised 01-18-2010 2 2" xfId="3184"/>
    <cellStyle name="_Costs not in KWI3000 '06Budget_Rebuttal Power Costs_Electric Rev Req Model (2009 GRC) Revised 01-18-2010 3" xfId="3185"/>
    <cellStyle name="_Costs not in KWI3000 '06Budget_Rebuttal Power Costs_Final Order Electric EXHIBIT A-1" xfId="3186"/>
    <cellStyle name="_Costs not in KWI3000 '06Budget_Rebuttal Power Costs_Final Order Electric EXHIBIT A-1 2" xfId="3187"/>
    <cellStyle name="_Costs not in KWI3000 '06Budget_Rebuttal Power Costs_Final Order Electric EXHIBIT A-1 2 2" xfId="3188"/>
    <cellStyle name="_Costs not in KWI3000 '06Budget_Rebuttal Power Costs_Final Order Electric EXHIBIT A-1 3" xfId="3189"/>
    <cellStyle name="_Costs not in KWI3000 '06Budget_RECS vs PTC's w Interest 6-28-10" xfId="3190"/>
    <cellStyle name="_Costs not in KWI3000 '06Budget_ROR &amp; CONV FACTOR" xfId="3191"/>
    <cellStyle name="_Costs not in KWI3000 '06Budget_ROR &amp; CONV FACTOR 2" xfId="3192"/>
    <cellStyle name="_Costs not in KWI3000 '06Budget_ROR &amp; CONV FACTOR 2 2" xfId="3193"/>
    <cellStyle name="_Costs not in KWI3000 '06Budget_ROR &amp; CONV FACTOR 3" xfId="3194"/>
    <cellStyle name="_Costs not in KWI3000 '06Budget_ROR 5.02" xfId="3195"/>
    <cellStyle name="_Costs not in KWI3000 '06Budget_ROR 5.02 2" xfId="3196"/>
    <cellStyle name="_Costs not in KWI3000 '06Budget_ROR 5.02 2 2" xfId="3197"/>
    <cellStyle name="_Costs not in KWI3000 '06Budget_ROR 5.02 3" xfId="3198"/>
    <cellStyle name="_Costs not in KWI3000 '06Budget_Transmission Workbook for May BOD" xfId="3199"/>
    <cellStyle name="_Costs not in KWI3000 '06Budget_Transmission Workbook for May BOD 2" xfId="3200"/>
    <cellStyle name="_Costs not in KWI3000 '06Budget_Typical Residential Impacts 10.27.08" xfId="3201"/>
    <cellStyle name="_Costs not in KWI3000 '06Budget_Wind Integration 10GRC" xfId="3202"/>
    <cellStyle name="_Costs not in KWI3000 '06Budget_Wind Integration 10GRC 2" xfId="3203"/>
    <cellStyle name="_x0013__County_Stop_Light_Chart_2012_02" xfId="3204"/>
    <cellStyle name="_x0013__County_Stop_Light_Chart_2012_06" xfId="3205"/>
    <cellStyle name="_x0013__County_Stop_Light_Chart_Template" xfId="3206"/>
    <cellStyle name="_Debt" xfId="3207"/>
    <cellStyle name="_Debt 2" xfId="3208"/>
    <cellStyle name="_Debt 2 2" xfId="3209"/>
    <cellStyle name="_Debt 2_2011 Operations Snapshot" xfId="3210"/>
    <cellStyle name="_Debt 2_Department" xfId="3211"/>
    <cellStyle name="_Debt 2_VarX" xfId="3212"/>
    <cellStyle name="_Debt 3" xfId="3213"/>
    <cellStyle name="_Debt 3 2" xfId="3214"/>
    <cellStyle name="_Debt 3 2 2" xfId="3215"/>
    <cellStyle name="_Debt 3 2_County_Stop_Light_Chart_2012_02" xfId="3216"/>
    <cellStyle name="_Debt 3 2_County_Stop_Light_Chart_2012_06" xfId="3217"/>
    <cellStyle name="_Debt 3 2_County_Stop_Light_Chart_Template" xfId="3218"/>
    <cellStyle name="_Debt 3_2011 OM ASM Report" xfId="3219"/>
    <cellStyle name="_Debt 3_2011 OM ASM Report 2" xfId="3220"/>
    <cellStyle name="_Debt 3_2011 OM ASM Report_County_Stop_Light_Chart_2012_02" xfId="3221"/>
    <cellStyle name="_Debt 3_2011 OM ASM Report_County_Stop_Light_Chart_2012_06" xfId="3222"/>
    <cellStyle name="_Debt 3_2011 OM ASM Report_County_Stop_Light_Chart_Template" xfId="3223"/>
    <cellStyle name="_Debt 3_2011 Operations Snapshot" xfId="3224"/>
    <cellStyle name="_Debt 3_2012 Operations Snapshot" xfId="3225"/>
    <cellStyle name="_Debt 3_Copy of 2011 OM ASM Report" xfId="3226"/>
    <cellStyle name="_Debt 3_Jan 2012 OM ASM Report" xfId="3227"/>
    <cellStyle name="_Debt 4" xfId="3228"/>
    <cellStyle name="_Debt 4 2" xfId="3229"/>
    <cellStyle name="_Debt 4 3" xfId="3230"/>
    <cellStyle name="_Debt 4_2011 Operations Snapshot" xfId="3231"/>
    <cellStyle name="_Debt 4_2011 Operations Snapshot 2" xfId="3232"/>
    <cellStyle name="_Debt 4_2011 Operations Snapshot_County_Stop_Light_Chart_2012_02" xfId="3233"/>
    <cellStyle name="_Debt 4_2011 Operations Snapshot_County_Stop_Light_Chart_2012_06" xfId="3234"/>
    <cellStyle name="_Debt 4_2011 Operations Snapshot_County_Stop_Light_Chart_Template" xfId="3235"/>
    <cellStyle name="_Debt 4_2012 Operations Snapshot" xfId="3236"/>
    <cellStyle name="_Debt 4_County_Stop_Light_Chart_2012_02" xfId="3237"/>
    <cellStyle name="_Debt 4_County_Stop_Light_Chart_2012_06" xfId="3238"/>
    <cellStyle name="_Debt 4_County_Stop_Light_Chart_Template" xfId="3239"/>
    <cellStyle name="_Debt 4_Department" xfId="3240"/>
    <cellStyle name="_Debt 4_VarX" xfId="3241"/>
    <cellStyle name="_Debt 5" xfId="3242"/>
    <cellStyle name="_Debt 5 2" xfId="3243"/>
    <cellStyle name="_Debt 5_Department" xfId="3244"/>
    <cellStyle name="_Debt 5_Department 2" xfId="3245"/>
    <cellStyle name="_Debt 5_VarX" xfId="3246"/>
    <cellStyle name="_Debt 5_VarX 2" xfId="3247"/>
    <cellStyle name="_Debt 6" xfId="3248"/>
    <cellStyle name="_Debt_2012 Jan CAP ASM Report" xfId="3249"/>
    <cellStyle name="_Debt_County_Stop_Light_Chart_2012_02" xfId="3250"/>
    <cellStyle name="_Debt_County_Stop_Light_Chart_2012_06" xfId="3251"/>
    <cellStyle name="_Debt_County_Stop_Light_Chart_Template" xfId="3252"/>
    <cellStyle name="_DEM-08C Power Cost Comparison" xfId="3253"/>
    <cellStyle name="_DEM-WP (C) Costs not in AURORA 2006GRC Order 11.30.06 Gas" xfId="3254"/>
    <cellStyle name="_DEM-WP (C) Costs not in AURORA 2006GRC Order 11.30.06 Gas 2" xfId="3255"/>
    <cellStyle name="_DEM-WP (C) Costs not in AURORA 2006GRC Order 11.30.06 Gas_Chelan PUD Power Costs (8-10)" xfId="3256"/>
    <cellStyle name="_DEM-WP (C) Costs not in AURORA 2006GRC Order 11.30.06 Gas_NIM Summary" xfId="3257"/>
    <cellStyle name="_DEM-WP (C) Costs not in AURORA 2006GRC Order 11.30.06 Gas_NIM Summary 2" xfId="3258"/>
    <cellStyle name="_DEM-WP (C) Power Cost 2006GRC Order" xfId="3259"/>
    <cellStyle name="_DEM-WP (C) Power Cost 2006GRC Order 2" xfId="3260"/>
    <cellStyle name="_DEM-WP (C) Power Cost 2006GRC Order 2 2" xfId="3261"/>
    <cellStyle name="_DEM-WP (C) Power Cost 2006GRC Order 2 2 2" xfId="3262"/>
    <cellStyle name="_DEM-WP (C) Power Cost 2006GRC Order 2 3" xfId="3263"/>
    <cellStyle name="_DEM-WP (C) Power Cost 2006GRC Order 3" xfId="3264"/>
    <cellStyle name="_DEM-WP (C) Power Cost 2006GRC Order 3 2" xfId="3265"/>
    <cellStyle name="_DEM-WP (C) Power Cost 2006GRC Order 4" xfId="3266"/>
    <cellStyle name="_DEM-WP (C) Power Cost 2006GRC Order 4 2" xfId="3267"/>
    <cellStyle name="_DEM-WP (C) Power Cost 2006GRC Order 5" xfId="3268"/>
    <cellStyle name="_DEM-WP (C) Power Cost 2006GRC Order_04 07E Wild Horse Wind Expansion (C) (2)" xfId="3269"/>
    <cellStyle name="_DEM-WP (C) Power Cost 2006GRC Order_04 07E Wild Horse Wind Expansion (C) (2) 2" xfId="3270"/>
    <cellStyle name="_DEM-WP (C) Power Cost 2006GRC Order_04 07E Wild Horse Wind Expansion (C) (2) 2 2" xfId="3271"/>
    <cellStyle name="_DEM-WP (C) Power Cost 2006GRC Order_04 07E Wild Horse Wind Expansion (C) (2) 3" xfId="3272"/>
    <cellStyle name="_DEM-WP (C) Power Cost 2006GRC Order_04 07E Wild Horse Wind Expansion (C) (2)_Adj Bench DR 3 for Initial Briefs (Electric)" xfId="3273"/>
    <cellStyle name="_DEM-WP (C) Power Cost 2006GRC Order_04 07E Wild Horse Wind Expansion (C) (2)_Adj Bench DR 3 for Initial Briefs (Electric) 2" xfId="3274"/>
    <cellStyle name="_DEM-WP (C) Power Cost 2006GRC Order_04 07E Wild Horse Wind Expansion (C) (2)_Adj Bench DR 3 for Initial Briefs (Electric) 2 2" xfId="3275"/>
    <cellStyle name="_DEM-WP (C) Power Cost 2006GRC Order_04 07E Wild Horse Wind Expansion (C) (2)_Adj Bench DR 3 for Initial Briefs (Electric) 3" xfId="3276"/>
    <cellStyle name="_DEM-WP (C) Power Cost 2006GRC Order_04 07E Wild Horse Wind Expansion (C) (2)_Book1" xfId="3277"/>
    <cellStyle name="_DEM-WP (C) Power Cost 2006GRC Order_04 07E Wild Horse Wind Expansion (C) (2)_Electric Rev Req Model (2009 GRC) " xfId="3278"/>
    <cellStyle name="_DEM-WP (C) Power Cost 2006GRC Order_04 07E Wild Horse Wind Expansion (C) (2)_Electric Rev Req Model (2009 GRC)  2" xfId="3279"/>
    <cellStyle name="_DEM-WP (C) Power Cost 2006GRC Order_04 07E Wild Horse Wind Expansion (C) (2)_Electric Rev Req Model (2009 GRC)  2 2" xfId="3280"/>
    <cellStyle name="_DEM-WP (C) Power Cost 2006GRC Order_04 07E Wild Horse Wind Expansion (C) (2)_Electric Rev Req Model (2009 GRC)  3" xfId="3281"/>
    <cellStyle name="_DEM-WP (C) Power Cost 2006GRC Order_04 07E Wild Horse Wind Expansion (C) (2)_Electric Rev Req Model (2009 GRC) Rebuttal" xfId="3282"/>
    <cellStyle name="_DEM-WP (C) Power Cost 2006GRC Order_04 07E Wild Horse Wind Expansion (C) (2)_Electric Rev Req Model (2009 GRC) Rebuttal 2" xfId="3283"/>
    <cellStyle name="_DEM-WP (C) Power Cost 2006GRC Order_04 07E Wild Horse Wind Expansion (C) (2)_Electric Rev Req Model (2009 GRC) Rebuttal 2 2" xfId="3284"/>
    <cellStyle name="_DEM-WP (C) Power Cost 2006GRC Order_04 07E Wild Horse Wind Expansion (C) (2)_Electric Rev Req Model (2009 GRC) Rebuttal 3" xfId="3285"/>
    <cellStyle name="_DEM-WP (C) Power Cost 2006GRC Order_04 07E Wild Horse Wind Expansion (C) (2)_Electric Rev Req Model (2009 GRC) Rebuttal REmoval of New  WH Solar AdjustMI" xfId="3286"/>
    <cellStyle name="_DEM-WP (C) Power Cost 2006GRC Order_04 07E Wild Horse Wind Expansion (C) (2)_Electric Rev Req Model (2009 GRC) Rebuttal REmoval of New  WH Solar AdjustMI 2" xfId="3287"/>
    <cellStyle name="_DEM-WP (C) Power Cost 2006GRC Order_04 07E Wild Horse Wind Expansion (C) (2)_Electric Rev Req Model (2009 GRC) Rebuttal REmoval of New  WH Solar AdjustMI 2 2" xfId="3288"/>
    <cellStyle name="_DEM-WP (C) Power Cost 2006GRC Order_04 07E Wild Horse Wind Expansion (C) (2)_Electric Rev Req Model (2009 GRC) Rebuttal REmoval of New  WH Solar AdjustMI 3" xfId="3289"/>
    <cellStyle name="_DEM-WP (C) Power Cost 2006GRC Order_04 07E Wild Horse Wind Expansion (C) (2)_Electric Rev Req Model (2009 GRC) Revised 01-18-2010" xfId="3290"/>
    <cellStyle name="_DEM-WP (C) Power Cost 2006GRC Order_04 07E Wild Horse Wind Expansion (C) (2)_Electric Rev Req Model (2009 GRC) Revised 01-18-2010 2" xfId="3291"/>
    <cellStyle name="_DEM-WP (C) Power Cost 2006GRC Order_04 07E Wild Horse Wind Expansion (C) (2)_Electric Rev Req Model (2009 GRC) Revised 01-18-2010 2 2" xfId="3292"/>
    <cellStyle name="_DEM-WP (C) Power Cost 2006GRC Order_04 07E Wild Horse Wind Expansion (C) (2)_Electric Rev Req Model (2009 GRC) Revised 01-18-2010 3" xfId="3293"/>
    <cellStyle name="_DEM-WP (C) Power Cost 2006GRC Order_04 07E Wild Horse Wind Expansion (C) (2)_Electric Rev Req Model (2010 GRC)" xfId="3294"/>
    <cellStyle name="_DEM-WP (C) Power Cost 2006GRC Order_04 07E Wild Horse Wind Expansion (C) (2)_Electric Rev Req Model (2010 GRC) SF" xfId="3295"/>
    <cellStyle name="_DEM-WP (C) Power Cost 2006GRC Order_04 07E Wild Horse Wind Expansion (C) (2)_Final Order Electric EXHIBIT A-1" xfId="3296"/>
    <cellStyle name="_DEM-WP (C) Power Cost 2006GRC Order_04 07E Wild Horse Wind Expansion (C) (2)_Final Order Electric EXHIBIT A-1 2" xfId="3297"/>
    <cellStyle name="_DEM-WP (C) Power Cost 2006GRC Order_04 07E Wild Horse Wind Expansion (C) (2)_Final Order Electric EXHIBIT A-1 2 2" xfId="3298"/>
    <cellStyle name="_DEM-WP (C) Power Cost 2006GRC Order_04 07E Wild Horse Wind Expansion (C) (2)_Final Order Electric EXHIBIT A-1 3" xfId="3299"/>
    <cellStyle name="_DEM-WP (C) Power Cost 2006GRC Order_04 07E Wild Horse Wind Expansion (C) (2)_TENASKA REGULATORY ASSET" xfId="3300"/>
    <cellStyle name="_DEM-WP (C) Power Cost 2006GRC Order_04 07E Wild Horse Wind Expansion (C) (2)_TENASKA REGULATORY ASSET 2" xfId="3301"/>
    <cellStyle name="_DEM-WP (C) Power Cost 2006GRC Order_04 07E Wild Horse Wind Expansion (C) (2)_TENASKA REGULATORY ASSET 2 2" xfId="3302"/>
    <cellStyle name="_DEM-WP (C) Power Cost 2006GRC Order_04 07E Wild Horse Wind Expansion (C) (2)_TENASKA REGULATORY ASSET 3" xfId="3303"/>
    <cellStyle name="_DEM-WP (C) Power Cost 2006GRC Order_16.37E Wild Horse Expansion DeferralRevwrkingfile SF" xfId="3304"/>
    <cellStyle name="_DEM-WP (C) Power Cost 2006GRC Order_16.37E Wild Horse Expansion DeferralRevwrkingfile SF 2" xfId="3305"/>
    <cellStyle name="_DEM-WP (C) Power Cost 2006GRC Order_16.37E Wild Horse Expansion DeferralRevwrkingfile SF 2 2" xfId="3306"/>
    <cellStyle name="_DEM-WP (C) Power Cost 2006GRC Order_16.37E Wild Horse Expansion DeferralRevwrkingfile SF 3" xfId="3307"/>
    <cellStyle name="_DEM-WP (C) Power Cost 2006GRC Order_2009 Compliance Filing PCA Exhibits for GRC" xfId="3308"/>
    <cellStyle name="_DEM-WP (C) Power Cost 2006GRC Order_2009 GRC Compl Filing - Exhibit D" xfId="3309"/>
    <cellStyle name="_DEM-WP (C) Power Cost 2006GRC Order_2009 GRC Compl Filing - Exhibit D 2" xfId="3310"/>
    <cellStyle name="_DEM-WP (C) Power Cost 2006GRC Order_3.01 Income Statement" xfId="3311"/>
    <cellStyle name="_DEM-WP (C) Power Cost 2006GRC Order_4 31 Regulatory Assets and Liabilities  7 06- Exhibit D" xfId="3312"/>
    <cellStyle name="_DEM-WP (C) Power Cost 2006GRC Order_4 31 Regulatory Assets and Liabilities  7 06- Exhibit D 2" xfId="3313"/>
    <cellStyle name="_DEM-WP (C) Power Cost 2006GRC Order_4 31 Regulatory Assets and Liabilities  7 06- Exhibit D 2 2" xfId="3314"/>
    <cellStyle name="_DEM-WP (C) Power Cost 2006GRC Order_4 31 Regulatory Assets and Liabilities  7 06- Exhibit D 3" xfId="3315"/>
    <cellStyle name="_DEM-WP (C) Power Cost 2006GRC Order_4 31 Regulatory Assets and Liabilities  7 06- Exhibit D_NIM Summary" xfId="3316"/>
    <cellStyle name="_DEM-WP (C) Power Cost 2006GRC Order_4 31 Regulatory Assets and Liabilities  7 06- Exhibit D_NIM Summary 2" xfId="3317"/>
    <cellStyle name="_DEM-WP (C) Power Cost 2006GRC Order_4 32 Regulatory Assets and Liabilities  7 06- Exhibit D" xfId="3318"/>
    <cellStyle name="_DEM-WP (C) Power Cost 2006GRC Order_4 32 Regulatory Assets and Liabilities  7 06- Exhibit D 2" xfId="3319"/>
    <cellStyle name="_DEM-WP (C) Power Cost 2006GRC Order_4 32 Regulatory Assets and Liabilities  7 06- Exhibit D 2 2" xfId="3320"/>
    <cellStyle name="_DEM-WP (C) Power Cost 2006GRC Order_4 32 Regulatory Assets and Liabilities  7 06- Exhibit D 3" xfId="3321"/>
    <cellStyle name="_DEM-WP (C) Power Cost 2006GRC Order_4 32 Regulatory Assets and Liabilities  7 06- Exhibit D_NIM Summary" xfId="3322"/>
    <cellStyle name="_DEM-WP (C) Power Cost 2006GRC Order_4 32 Regulatory Assets and Liabilities  7 06- Exhibit D_NIM Summary 2" xfId="3323"/>
    <cellStyle name="_DEM-WP (C) Power Cost 2006GRC Order_AURORA Total New" xfId="3324"/>
    <cellStyle name="_DEM-WP (C) Power Cost 2006GRC Order_AURORA Total New 2" xfId="3325"/>
    <cellStyle name="_DEM-WP (C) Power Cost 2006GRC Order_Book2" xfId="3326"/>
    <cellStyle name="_DEM-WP (C) Power Cost 2006GRC Order_Book2 2" xfId="3327"/>
    <cellStyle name="_DEM-WP (C) Power Cost 2006GRC Order_Book2 2 2" xfId="3328"/>
    <cellStyle name="_DEM-WP (C) Power Cost 2006GRC Order_Book2 3" xfId="3329"/>
    <cellStyle name="_DEM-WP (C) Power Cost 2006GRC Order_Book2_Adj Bench DR 3 for Initial Briefs (Electric)" xfId="3330"/>
    <cellStyle name="_DEM-WP (C) Power Cost 2006GRC Order_Book2_Adj Bench DR 3 for Initial Briefs (Electric) 2" xfId="3331"/>
    <cellStyle name="_DEM-WP (C) Power Cost 2006GRC Order_Book2_Adj Bench DR 3 for Initial Briefs (Electric) 2 2" xfId="3332"/>
    <cellStyle name="_DEM-WP (C) Power Cost 2006GRC Order_Book2_Adj Bench DR 3 for Initial Briefs (Electric) 3" xfId="3333"/>
    <cellStyle name="_DEM-WP (C) Power Cost 2006GRC Order_Book2_Electric Rev Req Model (2009 GRC) Rebuttal" xfId="3334"/>
    <cellStyle name="_DEM-WP (C) Power Cost 2006GRC Order_Book2_Electric Rev Req Model (2009 GRC) Rebuttal 2" xfId="3335"/>
    <cellStyle name="_DEM-WP (C) Power Cost 2006GRC Order_Book2_Electric Rev Req Model (2009 GRC) Rebuttal 2 2" xfId="3336"/>
    <cellStyle name="_DEM-WP (C) Power Cost 2006GRC Order_Book2_Electric Rev Req Model (2009 GRC) Rebuttal 3" xfId="3337"/>
    <cellStyle name="_DEM-WP (C) Power Cost 2006GRC Order_Book2_Electric Rev Req Model (2009 GRC) Rebuttal REmoval of New  WH Solar AdjustMI" xfId="3338"/>
    <cellStyle name="_DEM-WP (C) Power Cost 2006GRC Order_Book2_Electric Rev Req Model (2009 GRC) Rebuttal REmoval of New  WH Solar AdjustMI 2" xfId="3339"/>
    <cellStyle name="_DEM-WP (C) Power Cost 2006GRC Order_Book2_Electric Rev Req Model (2009 GRC) Rebuttal REmoval of New  WH Solar AdjustMI 2 2" xfId="3340"/>
    <cellStyle name="_DEM-WP (C) Power Cost 2006GRC Order_Book2_Electric Rev Req Model (2009 GRC) Rebuttal REmoval of New  WH Solar AdjustMI 3" xfId="3341"/>
    <cellStyle name="_DEM-WP (C) Power Cost 2006GRC Order_Book2_Electric Rev Req Model (2009 GRC) Revised 01-18-2010" xfId="3342"/>
    <cellStyle name="_DEM-WP (C) Power Cost 2006GRC Order_Book2_Electric Rev Req Model (2009 GRC) Revised 01-18-2010 2" xfId="3343"/>
    <cellStyle name="_DEM-WP (C) Power Cost 2006GRC Order_Book2_Electric Rev Req Model (2009 GRC) Revised 01-18-2010 2 2" xfId="3344"/>
    <cellStyle name="_DEM-WP (C) Power Cost 2006GRC Order_Book2_Electric Rev Req Model (2009 GRC) Revised 01-18-2010 3" xfId="3345"/>
    <cellStyle name="_DEM-WP (C) Power Cost 2006GRC Order_Book2_Final Order Electric EXHIBIT A-1" xfId="3346"/>
    <cellStyle name="_DEM-WP (C) Power Cost 2006GRC Order_Book2_Final Order Electric EXHIBIT A-1 2" xfId="3347"/>
    <cellStyle name="_DEM-WP (C) Power Cost 2006GRC Order_Book2_Final Order Electric EXHIBIT A-1 2 2" xfId="3348"/>
    <cellStyle name="_DEM-WP (C) Power Cost 2006GRC Order_Book2_Final Order Electric EXHIBIT A-1 3" xfId="3349"/>
    <cellStyle name="_DEM-WP (C) Power Cost 2006GRC Order_Book4" xfId="3350"/>
    <cellStyle name="_DEM-WP (C) Power Cost 2006GRC Order_Book4 2" xfId="3351"/>
    <cellStyle name="_DEM-WP (C) Power Cost 2006GRC Order_Book4 2 2" xfId="3352"/>
    <cellStyle name="_DEM-WP (C) Power Cost 2006GRC Order_Book4 3" xfId="3353"/>
    <cellStyle name="_DEM-WP (C) Power Cost 2006GRC Order_Book9" xfId="3354"/>
    <cellStyle name="_DEM-WP (C) Power Cost 2006GRC Order_Book9 2" xfId="3355"/>
    <cellStyle name="_DEM-WP (C) Power Cost 2006GRC Order_Book9 2 2" xfId="3356"/>
    <cellStyle name="_DEM-WP (C) Power Cost 2006GRC Order_Book9 3" xfId="3357"/>
    <cellStyle name="_DEM-WP (C) Power Cost 2006GRC Order_Chelan PUD Power Costs (8-10)" xfId="3358"/>
    <cellStyle name="_DEM-WP (C) Power Cost 2006GRC Order_Electric COS Inputs" xfId="3359"/>
    <cellStyle name="_DEM-WP (C) Power Cost 2006GRC Order_Electric COS Inputs 2" xfId="3360"/>
    <cellStyle name="_DEM-WP (C) Power Cost 2006GRC Order_Electric COS Inputs 2 2" xfId="3361"/>
    <cellStyle name="_DEM-WP (C) Power Cost 2006GRC Order_Electric COS Inputs 2 2 2" xfId="3362"/>
    <cellStyle name="_DEM-WP (C) Power Cost 2006GRC Order_Electric COS Inputs 2 3" xfId="3363"/>
    <cellStyle name="_DEM-WP (C) Power Cost 2006GRC Order_Electric COS Inputs 2 3 2" xfId="3364"/>
    <cellStyle name="_DEM-WP (C) Power Cost 2006GRC Order_Electric COS Inputs 2 4" xfId="3365"/>
    <cellStyle name="_DEM-WP (C) Power Cost 2006GRC Order_Electric COS Inputs 2 4 2" xfId="3366"/>
    <cellStyle name="_DEM-WP (C) Power Cost 2006GRC Order_Electric COS Inputs 3" xfId="3367"/>
    <cellStyle name="_DEM-WP (C) Power Cost 2006GRC Order_Electric COS Inputs 3 2" xfId="3368"/>
    <cellStyle name="_DEM-WP (C) Power Cost 2006GRC Order_Electric COS Inputs 4" xfId="3369"/>
    <cellStyle name="_DEM-WP (C) Power Cost 2006GRC Order_Electric COS Inputs 4 2" xfId="3370"/>
    <cellStyle name="_DEM-WP (C) Power Cost 2006GRC Order_Electric COS Inputs 5" xfId="3371"/>
    <cellStyle name="_DEM-WP (C) Power Cost 2006GRC Order_Electric COS Inputs 6" xfId="3372"/>
    <cellStyle name="_DEM-WP (C) Power Cost 2006GRC Order_NIM Summary" xfId="3373"/>
    <cellStyle name="_DEM-WP (C) Power Cost 2006GRC Order_NIM Summary 09GRC" xfId="3374"/>
    <cellStyle name="_DEM-WP (C) Power Cost 2006GRC Order_NIM Summary 09GRC 2" xfId="3375"/>
    <cellStyle name="_DEM-WP (C) Power Cost 2006GRC Order_NIM Summary 2" xfId="3376"/>
    <cellStyle name="_DEM-WP (C) Power Cost 2006GRC Order_NIM Summary 3" xfId="3377"/>
    <cellStyle name="_DEM-WP (C) Power Cost 2006GRC Order_NIM Summary 4" xfId="3378"/>
    <cellStyle name="_DEM-WP (C) Power Cost 2006GRC Order_NIM Summary 5" xfId="3379"/>
    <cellStyle name="_DEM-WP (C) Power Cost 2006GRC Order_NIM Summary 6" xfId="3380"/>
    <cellStyle name="_DEM-WP (C) Power Cost 2006GRC Order_NIM Summary 7" xfId="3381"/>
    <cellStyle name="_DEM-WP (C) Power Cost 2006GRC Order_NIM Summary 8" xfId="3382"/>
    <cellStyle name="_DEM-WP (C) Power Cost 2006GRC Order_NIM Summary 9" xfId="3383"/>
    <cellStyle name="_DEM-WP (C) Power Cost 2006GRC Order_PCA 10 -  Exhibit D from A Kellogg Jan 2011" xfId="3384"/>
    <cellStyle name="_DEM-WP (C) Power Cost 2006GRC Order_PCA 10 -  Exhibit D from A Kellogg July 2011" xfId="3385"/>
    <cellStyle name="_DEM-WP (C) Power Cost 2006GRC Order_PCA 10 -  Exhibit D from S Free Rcv'd 12-11" xfId="3386"/>
    <cellStyle name="_DEM-WP (C) Power Cost 2006GRC Order_PCA 9 -  Exhibit D April 2010" xfId="3387"/>
    <cellStyle name="_DEM-WP (C) Power Cost 2006GRC Order_PCA 9 -  Exhibit D April 2010 (3)" xfId="3388"/>
    <cellStyle name="_DEM-WP (C) Power Cost 2006GRC Order_PCA 9 -  Exhibit D April 2010 (3) 2" xfId="3389"/>
    <cellStyle name="_DEM-WP (C) Power Cost 2006GRC Order_PCA 9 -  Exhibit D Nov 2010" xfId="3390"/>
    <cellStyle name="_DEM-WP (C) Power Cost 2006GRC Order_PCA 9 - Exhibit D at August 2010" xfId="3391"/>
    <cellStyle name="_DEM-WP (C) Power Cost 2006GRC Order_PCA 9 - Exhibit D June 2010 GRC" xfId="3392"/>
    <cellStyle name="_DEM-WP (C) Power Cost 2006GRC Order_Power Costs - Comparison bx Rbtl-Staff-Jt-PC" xfId="3393"/>
    <cellStyle name="_DEM-WP (C) Power Cost 2006GRC Order_Power Costs - Comparison bx Rbtl-Staff-Jt-PC 2" xfId="3394"/>
    <cellStyle name="_DEM-WP (C) Power Cost 2006GRC Order_Power Costs - Comparison bx Rbtl-Staff-Jt-PC 2 2" xfId="3395"/>
    <cellStyle name="_DEM-WP (C) Power Cost 2006GRC Order_Power Costs - Comparison bx Rbtl-Staff-Jt-PC 3" xfId="3396"/>
    <cellStyle name="_DEM-WP (C) Power Cost 2006GRC Order_Power Costs - Comparison bx Rbtl-Staff-Jt-PC_Adj Bench DR 3 for Initial Briefs (Electric)" xfId="3397"/>
    <cellStyle name="_DEM-WP (C) Power Cost 2006GRC Order_Power Costs - Comparison bx Rbtl-Staff-Jt-PC_Adj Bench DR 3 for Initial Briefs (Electric) 2" xfId="3398"/>
    <cellStyle name="_DEM-WP (C) Power Cost 2006GRC Order_Power Costs - Comparison bx Rbtl-Staff-Jt-PC_Adj Bench DR 3 for Initial Briefs (Electric) 2 2" xfId="3399"/>
    <cellStyle name="_DEM-WP (C) Power Cost 2006GRC Order_Power Costs - Comparison bx Rbtl-Staff-Jt-PC_Adj Bench DR 3 for Initial Briefs (Electric) 3" xfId="3400"/>
    <cellStyle name="_DEM-WP (C) Power Cost 2006GRC Order_Power Costs - Comparison bx Rbtl-Staff-Jt-PC_Electric Rev Req Model (2009 GRC) Rebuttal" xfId="3401"/>
    <cellStyle name="_DEM-WP (C) Power Cost 2006GRC Order_Power Costs - Comparison bx Rbtl-Staff-Jt-PC_Electric Rev Req Model (2009 GRC) Rebuttal 2" xfId="3402"/>
    <cellStyle name="_DEM-WP (C) Power Cost 2006GRC Order_Power Costs - Comparison bx Rbtl-Staff-Jt-PC_Electric Rev Req Model (2009 GRC) Rebuttal 2 2" xfId="3403"/>
    <cellStyle name="_DEM-WP (C) Power Cost 2006GRC Order_Power Costs - Comparison bx Rbtl-Staff-Jt-PC_Electric Rev Req Model (2009 GRC) Rebuttal 3" xfId="3404"/>
    <cellStyle name="_DEM-WP (C) Power Cost 2006GRC Order_Power Costs - Comparison bx Rbtl-Staff-Jt-PC_Electric Rev Req Model (2009 GRC) Rebuttal REmoval of New  WH Solar AdjustMI" xfId="3405"/>
    <cellStyle name="_DEM-WP (C) Power Cost 2006GRC Order_Power Costs - Comparison bx Rbtl-Staff-Jt-PC_Electric Rev Req Model (2009 GRC) Rebuttal REmoval of New  WH Solar AdjustMI 2" xfId="3406"/>
    <cellStyle name="_DEM-WP (C) Power Cost 2006GRC Order_Power Costs - Comparison bx Rbtl-Staff-Jt-PC_Electric Rev Req Model (2009 GRC) Rebuttal REmoval of New  WH Solar AdjustMI 2 2" xfId="3407"/>
    <cellStyle name="_DEM-WP (C) Power Cost 2006GRC Order_Power Costs - Comparison bx Rbtl-Staff-Jt-PC_Electric Rev Req Model (2009 GRC) Rebuttal REmoval of New  WH Solar AdjustMI 3" xfId="3408"/>
    <cellStyle name="_DEM-WP (C) Power Cost 2006GRC Order_Power Costs - Comparison bx Rbtl-Staff-Jt-PC_Electric Rev Req Model (2009 GRC) Revised 01-18-2010" xfId="3409"/>
    <cellStyle name="_DEM-WP (C) Power Cost 2006GRC Order_Power Costs - Comparison bx Rbtl-Staff-Jt-PC_Electric Rev Req Model (2009 GRC) Revised 01-18-2010 2" xfId="3410"/>
    <cellStyle name="_DEM-WP (C) Power Cost 2006GRC Order_Power Costs - Comparison bx Rbtl-Staff-Jt-PC_Electric Rev Req Model (2009 GRC) Revised 01-18-2010 2 2" xfId="3411"/>
    <cellStyle name="_DEM-WP (C) Power Cost 2006GRC Order_Power Costs - Comparison bx Rbtl-Staff-Jt-PC_Electric Rev Req Model (2009 GRC) Revised 01-18-2010 3" xfId="3412"/>
    <cellStyle name="_DEM-WP (C) Power Cost 2006GRC Order_Power Costs - Comparison bx Rbtl-Staff-Jt-PC_Final Order Electric EXHIBIT A-1" xfId="3413"/>
    <cellStyle name="_DEM-WP (C) Power Cost 2006GRC Order_Power Costs - Comparison bx Rbtl-Staff-Jt-PC_Final Order Electric EXHIBIT A-1 2" xfId="3414"/>
    <cellStyle name="_DEM-WP (C) Power Cost 2006GRC Order_Power Costs - Comparison bx Rbtl-Staff-Jt-PC_Final Order Electric EXHIBIT A-1 2 2" xfId="3415"/>
    <cellStyle name="_DEM-WP (C) Power Cost 2006GRC Order_Power Costs - Comparison bx Rbtl-Staff-Jt-PC_Final Order Electric EXHIBIT A-1 3" xfId="3416"/>
    <cellStyle name="_DEM-WP (C) Power Cost 2006GRC Order_Production Adj 4.37" xfId="3417"/>
    <cellStyle name="_DEM-WP (C) Power Cost 2006GRC Order_Production Adj 4.37 2" xfId="3418"/>
    <cellStyle name="_DEM-WP (C) Power Cost 2006GRC Order_Production Adj 4.37 2 2" xfId="3419"/>
    <cellStyle name="_DEM-WP (C) Power Cost 2006GRC Order_Production Adj 4.37 3" xfId="3420"/>
    <cellStyle name="_DEM-WP (C) Power Cost 2006GRC Order_Purchased Power Adj 4.03" xfId="3421"/>
    <cellStyle name="_DEM-WP (C) Power Cost 2006GRC Order_Purchased Power Adj 4.03 2" xfId="3422"/>
    <cellStyle name="_DEM-WP (C) Power Cost 2006GRC Order_Purchased Power Adj 4.03 2 2" xfId="3423"/>
    <cellStyle name="_DEM-WP (C) Power Cost 2006GRC Order_Purchased Power Adj 4.03 3" xfId="3424"/>
    <cellStyle name="_DEM-WP (C) Power Cost 2006GRC Order_Rebuttal Power Costs" xfId="3425"/>
    <cellStyle name="_DEM-WP (C) Power Cost 2006GRC Order_Rebuttal Power Costs 2" xfId="3426"/>
    <cellStyle name="_DEM-WP (C) Power Cost 2006GRC Order_Rebuttal Power Costs 2 2" xfId="3427"/>
    <cellStyle name="_DEM-WP (C) Power Cost 2006GRC Order_Rebuttal Power Costs 3" xfId="3428"/>
    <cellStyle name="_DEM-WP (C) Power Cost 2006GRC Order_Rebuttal Power Costs_Adj Bench DR 3 for Initial Briefs (Electric)" xfId="3429"/>
    <cellStyle name="_DEM-WP (C) Power Cost 2006GRC Order_Rebuttal Power Costs_Adj Bench DR 3 for Initial Briefs (Electric) 2" xfId="3430"/>
    <cellStyle name="_DEM-WP (C) Power Cost 2006GRC Order_Rebuttal Power Costs_Adj Bench DR 3 for Initial Briefs (Electric) 2 2" xfId="3431"/>
    <cellStyle name="_DEM-WP (C) Power Cost 2006GRC Order_Rebuttal Power Costs_Adj Bench DR 3 for Initial Briefs (Electric) 3" xfId="3432"/>
    <cellStyle name="_DEM-WP (C) Power Cost 2006GRC Order_Rebuttal Power Costs_Electric Rev Req Model (2009 GRC) Rebuttal" xfId="3433"/>
    <cellStyle name="_DEM-WP (C) Power Cost 2006GRC Order_Rebuttal Power Costs_Electric Rev Req Model (2009 GRC) Rebuttal 2" xfId="3434"/>
    <cellStyle name="_DEM-WP (C) Power Cost 2006GRC Order_Rebuttal Power Costs_Electric Rev Req Model (2009 GRC) Rebuttal 2 2" xfId="3435"/>
    <cellStyle name="_DEM-WP (C) Power Cost 2006GRC Order_Rebuttal Power Costs_Electric Rev Req Model (2009 GRC) Rebuttal 3" xfId="3436"/>
    <cellStyle name="_DEM-WP (C) Power Cost 2006GRC Order_Rebuttal Power Costs_Electric Rev Req Model (2009 GRC) Rebuttal REmoval of New  WH Solar AdjustMI" xfId="3437"/>
    <cellStyle name="_DEM-WP (C) Power Cost 2006GRC Order_Rebuttal Power Costs_Electric Rev Req Model (2009 GRC) Rebuttal REmoval of New  WH Solar AdjustMI 2" xfId="3438"/>
    <cellStyle name="_DEM-WP (C) Power Cost 2006GRC Order_Rebuttal Power Costs_Electric Rev Req Model (2009 GRC) Rebuttal REmoval of New  WH Solar AdjustMI 2 2" xfId="3439"/>
    <cellStyle name="_DEM-WP (C) Power Cost 2006GRC Order_Rebuttal Power Costs_Electric Rev Req Model (2009 GRC) Rebuttal REmoval of New  WH Solar AdjustMI 3" xfId="3440"/>
    <cellStyle name="_DEM-WP (C) Power Cost 2006GRC Order_Rebuttal Power Costs_Electric Rev Req Model (2009 GRC) Revised 01-18-2010" xfId="3441"/>
    <cellStyle name="_DEM-WP (C) Power Cost 2006GRC Order_Rebuttal Power Costs_Electric Rev Req Model (2009 GRC) Revised 01-18-2010 2" xfId="3442"/>
    <cellStyle name="_DEM-WP (C) Power Cost 2006GRC Order_Rebuttal Power Costs_Electric Rev Req Model (2009 GRC) Revised 01-18-2010 2 2" xfId="3443"/>
    <cellStyle name="_DEM-WP (C) Power Cost 2006GRC Order_Rebuttal Power Costs_Electric Rev Req Model (2009 GRC) Revised 01-18-2010 3" xfId="3444"/>
    <cellStyle name="_DEM-WP (C) Power Cost 2006GRC Order_Rebuttal Power Costs_Final Order Electric EXHIBIT A-1" xfId="3445"/>
    <cellStyle name="_DEM-WP (C) Power Cost 2006GRC Order_Rebuttal Power Costs_Final Order Electric EXHIBIT A-1 2" xfId="3446"/>
    <cellStyle name="_DEM-WP (C) Power Cost 2006GRC Order_Rebuttal Power Costs_Final Order Electric EXHIBIT A-1 2 2" xfId="3447"/>
    <cellStyle name="_DEM-WP (C) Power Cost 2006GRC Order_Rebuttal Power Costs_Final Order Electric EXHIBIT A-1 3" xfId="3448"/>
    <cellStyle name="_DEM-WP (C) Power Cost 2006GRC Order_ROR 5.02" xfId="3449"/>
    <cellStyle name="_DEM-WP (C) Power Cost 2006GRC Order_ROR 5.02 2" xfId="3450"/>
    <cellStyle name="_DEM-WP (C) Power Cost 2006GRC Order_ROR 5.02 2 2" xfId="3451"/>
    <cellStyle name="_DEM-WP (C) Power Cost 2006GRC Order_ROR 5.02 3" xfId="3452"/>
    <cellStyle name="_DEM-WP (C) Power Cost 2006GRC Order_Scenario 1 REC vs PTC Offset" xfId="3453"/>
    <cellStyle name="_DEM-WP (C) Power Cost 2006GRC Order_Scenario 3" xfId="3454"/>
    <cellStyle name="_DEM-WP (C) Power Cost 2006GRC Order_Wind Integration 10GRC" xfId="3455"/>
    <cellStyle name="_DEM-WP (C) Power Cost 2006GRC Order_Wind Integration 10GRC 2" xfId="3456"/>
    <cellStyle name="_DEM-WP Revised (HC) Wild Horse 2006GRC" xfId="3457"/>
    <cellStyle name="_DEM-WP Revised (HC) Wild Horse 2006GRC 2" xfId="3458"/>
    <cellStyle name="_DEM-WP Revised (HC) Wild Horse 2006GRC 2 2" xfId="3459"/>
    <cellStyle name="_DEM-WP Revised (HC) Wild Horse 2006GRC 3" xfId="3460"/>
    <cellStyle name="_DEM-WP Revised (HC) Wild Horse 2006GRC_16.37E Wild Horse Expansion DeferralRevwrkingfile SF" xfId="3461"/>
    <cellStyle name="_DEM-WP Revised (HC) Wild Horse 2006GRC_16.37E Wild Horse Expansion DeferralRevwrkingfile SF 2" xfId="3462"/>
    <cellStyle name="_DEM-WP Revised (HC) Wild Horse 2006GRC_16.37E Wild Horse Expansion DeferralRevwrkingfile SF 2 2" xfId="3463"/>
    <cellStyle name="_DEM-WP Revised (HC) Wild Horse 2006GRC_16.37E Wild Horse Expansion DeferralRevwrkingfile SF 3" xfId="3464"/>
    <cellStyle name="_DEM-WP Revised (HC) Wild Horse 2006GRC_2009 GRC Compl Filing - Exhibit D" xfId="3465"/>
    <cellStyle name="_DEM-WP Revised (HC) Wild Horse 2006GRC_2009 GRC Compl Filing - Exhibit D 2" xfId="3466"/>
    <cellStyle name="_DEM-WP Revised (HC) Wild Horse 2006GRC_Adj Bench DR 3 for Initial Briefs (Electric)" xfId="3467"/>
    <cellStyle name="_DEM-WP Revised (HC) Wild Horse 2006GRC_Adj Bench DR 3 for Initial Briefs (Electric) 2" xfId="3468"/>
    <cellStyle name="_DEM-WP Revised (HC) Wild Horse 2006GRC_Adj Bench DR 3 for Initial Briefs (Electric) 2 2" xfId="3469"/>
    <cellStyle name="_DEM-WP Revised (HC) Wild Horse 2006GRC_Adj Bench DR 3 for Initial Briefs (Electric) 3" xfId="3470"/>
    <cellStyle name="_DEM-WP Revised (HC) Wild Horse 2006GRC_Book1" xfId="3471"/>
    <cellStyle name="_DEM-WP Revised (HC) Wild Horse 2006GRC_Book2" xfId="3472"/>
    <cellStyle name="_DEM-WP Revised (HC) Wild Horse 2006GRC_Book2 2" xfId="3473"/>
    <cellStyle name="_DEM-WP Revised (HC) Wild Horse 2006GRC_Book2 2 2" xfId="3474"/>
    <cellStyle name="_DEM-WP Revised (HC) Wild Horse 2006GRC_Book2 3" xfId="3475"/>
    <cellStyle name="_DEM-WP Revised (HC) Wild Horse 2006GRC_Book4" xfId="3476"/>
    <cellStyle name="_DEM-WP Revised (HC) Wild Horse 2006GRC_Book4 2" xfId="3477"/>
    <cellStyle name="_DEM-WP Revised (HC) Wild Horse 2006GRC_Book4 2 2" xfId="3478"/>
    <cellStyle name="_DEM-WP Revised (HC) Wild Horse 2006GRC_Book4 3" xfId="3479"/>
    <cellStyle name="_DEM-WP Revised (HC) Wild Horse 2006GRC_Electric Rev Req Model (2009 GRC) " xfId="3480"/>
    <cellStyle name="_DEM-WP Revised (HC) Wild Horse 2006GRC_Electric Rev Req Model (2009 GRC)  2" xfId="3481"/>
    <cellStyle name="_DEM-WP Revised (HC) Wild Horse 2006GRC_Electric Rev Req Model (2009 GRC)  2 2" xfId="3482"/>
    <cellStyle name="_DEM-WP Revised (HC) Wild Horse 2006GRC_Electric Rev Req Model (2009 GRC)  3" xfId="3483"/>
    <cellStyle name="_DEM-WP Revised (HC) Wild Horse 2006GRC_Electric Rev Req Model (2009 GRC) Rebuttal" xfId="3484"/>
    <cellStyle name="_DEM-WP Revised (HC) Wild Horse 2006GRC_Electric Rev Req Model (2009 GRC) Rebuttal 2" xfId="3485"/>
    <cellStyle name="_DEM-WP Revised (HC) Wild Horse 2006GRC_Electric Rev Req Model (2009 GRC) Rebuttal 2 2" xfId="3486"/>
    <cellStyle name="_DEM-WP Revised (HC) Wild Horse 2006GRC_Electric Rev Req Model (2009 GRC) Rebuttal 3" xfId="3487"/>
    <cellStyle name="_DEM-WP Revised (HC) Wild Horse 2006GRC_Electric Rev Req Model (2009 GRC) Rebuttal REmoval of New  WH Solar AdjustMI" xfId="3488"/>
    <cellStyle name="_DEM-WP Revised (HC) Wild Horse 2006GRC_Electric Rev Req Model (2009 GRC) Rebuttal REmoval of New  WH Solar AdjustMI 2" xfId="3489"/>
    <cellStyle name="_DEM-WP Revised (HC) Wild Horse 2006GRC_Electric Rev Req Model (2009 GRC) Rebuttal REmoval of New  WH Solar AdjustMI 2 2" xfId="3490"/>
    <cellStyle name="_DEM-WP Revised (HC) Wild Horse 2006GRC_Electric Rev Req Model (2009 GRC) Rebuttal REmoval of New  WH Solar AdjustMI 3" xfId="3491"/>
    <cellStyle name="_DEM-WP Revised (HC) Wild Horse 2006GRC_Electric Rev Req Model (2009 GRC) Revised 01-18-2010" xfId="3492"/>
    <cellStyle name="_DEM-WP Revised (HC) Wild Horse 2006GRC_Electric Rev Req Model (2009 GRC) Revised 01-18-2010 2" xfId="3493"/>
    <cellStyle name="_DEM-WP Revised (HC) Wild Horse 2006GRC_Electric Rev Req Model (2009 GRC) Revised 01-18-2010 2 2" xfId="3494"/>
    <cellStyle name="_DEM-WP Revised (HC) Wild Horse 2006GRC_Electric Rev Req Model (2009 GRC) Revised 01-18-2010 3" xfId="3495"/>
    <cellStyle name="_DEM-WP Revised (HC) Wild Horse 2006GRC_Electric Rev Req Model (2010 GRC)" xfId="3496"/>
    <cellStyle name="_DEM-WP Revised (HC) Wild Horse 2006GRC_Electric Rev Req Model (2010 GRC) SF" xfId="3497"/>
    <cellStyle name="_DEM-WP Revised (HC) Wild Horse 2006GRC_Final Order Electric" xfId="3498"/>
    <cellStyle name="_DEM-WP Revised (HC) Wild Horse 2006GRC_Final Order Electric EXHIBIT A-1" xfId="3499"/>
    <cellStyle name="_DEM-WP Revised (HC) Wild Horse 2006GRC_Final Order Electric EXHIBIT A-1 2" xfId="3500"/>
    <cellStyle name="_DEM-WP Revised (HC) Wild Horse 2006GRC_Final Order Electric EXHIBIT A-1 2 2" xfId="3501"/>
    <cellStyle name="_DEM-WP Revised (HC) Wild Horse 2006GRC_Final Order Electric EXHIBIT A-1 3" xfId="3502"/>
    <cellStyle name="_DEM-WP Revised (HC) Wild Horse 2006GRC_NIM Summary" xfId="3503"/>
    <cellStyle name="_DEM-WP Revised (HC) Wild Horse 2006GRC_NIM Summary 2" xfId="3504"/>
    <cellStyle name="_DEM-WP Revised (HC) Wild Horse 2006GRC_Power Costs - Comparison bx Rbtl-Staff-Jt-PC" xfId="3505"/>
    <cellStyle name="_DEM-WP Revised (HC) Wild Horse 2006GRC_Power Costs - Comparison bx Rbtl-Staff-Jt-PC 2" xfId="3506"/>
    <cellStyle name="_DEM-WP Revised (HC) Wild Horse 2006GRC_Power Costs - Comparison bx Rbtl-Staff-Jt-PC 2 2" xfId="3507"/>
    <cellStyle name="_DEM-WP Revised (HC) Wild Horse 2006GRC_Power Costs - Comparison bx Rbtl-Staff-Jt-PC 3" xfId="3508"/>
    <cellStyle name="_DEM-WP Revised (HC) Wild Horse 2006GRC_Rebuttal Power Costs" xfId="3509"/>
    <cellStyle name="_DEM-WP Revised (HC) Wild Horse 2006GRC_Rebuttal Power Costs 2" xfId="3510"/>
    <cellStyle name="_DEM-WP Revised (HC) Wild Horse 2006GRC_Rebuttal Power Costs 2 2" xfId="3511"/>
    <cellStyle name="_DEM-WP Revised (HC) Wild Horse 2006GRC_Rebuttal Power Costs 3" xfId="3512"/>
    <cellStyle name="_DEM-WP Revised (HC) Wild Horse 2006GRC_TENASKA REGULATORY ASSET" xfId="3513"/>
    <cellStyle name="_DEM-WP Revised (HC) Wild Horse 2006GRC_TENASKA REGULATORY ASSET 2" xfId="3514"/>
    <cellStyle name="_DEM-WP Revised (HC) Wild Horse 2006GRC_TENASKA REGULATORY ASSET 2 2" xfId="3515"/>
    <cellStyle name="_DEM-WP Revised (HC) Wild Horse 2006GRC_TENASKA REGULATORY ASSET 3" xfId="3516"/>
    <cellStyle name="_x0013__DEM-WP(C) Colstrip 12 Coal Cost Forecast 2010GRC" xfId="3517"/>
    <cellStyle name="_DEM-WP(C) Colstrip FOR" xfId="3518"/>
    <cellStyle name="_DEM-WP(C) Colstrip FOR 2" xfId="3519"/>
    <cellStyle name="_DEM-WP(C) Colstrip FOR 2 2" xfId="3520"/>
    <cellStyle name="_DEM-WP(C) Colstrip FOR 3" xfId="3521"/>
    <cellStyle name="_DEM-WP(C) Colstrip FOR Apr08 update" xfId="3522"/>
    <cellStyle name="_DEM-WP(C) Colstrip FOR_(C) WHE Proforma with ITC cash grant 10 Yr Amort_for rebuttal_120709" xfId="3523"/>
    <cellStyle name="_DEM-WP(C) Colstrip FOR_(C) WHE Proforma with ITC cash grant 10 Yr Amort_for rebuttal_120709 2" xfId="3524"/>
    <cellStyle name="_DEM-WP(C) Colstrip FOR_(C) WHE Proforma with ITC cash grant 10 Yr Amort_for rebuttal_120709 2 2" xfId="3525"/>
    <cellStyle name="_DEM-WP(C) Colstrip FOR_(C) WHE Proforma with ITC cash grant 10 Yr Amort_for rebuttal_120709 3" xfId="3526"/>
    <cellStyle name="_DEM-WP(C) Colstrip FOR_16.07E Wild Horse Wind Expansionwrkingfile" xfId="3527"/>
    <cellStyle name="_DEM-WP(C) Colstrip FOR_16.07E Wild Horse Wind Expansionwrkingfile 2" xfId="3528"/>
    <cellStyle name="_DEM-WP(C) Colstrip FOR_16.07E Wild Horse Wind Expansionwrkingfile 2 2" xfId="3529"/>
    <cellStyle name="_DEM-WP(C) Colstrip FOR_16.07E Wild Horse Wind Expansionwrkingfile 3" xfId="3530"/>
    <cellStyle name="_DEM-WP(C) Colstrip FOR_16.07E Wild Horse Wind Expansionwrkingfile SF" xfId="3531"/>
    <cellStyle name="_DEM-WP(C) Colstrip FOR_16.07E Wild Horse Wind Expansionwrkingfile SF 2" xfId="3532"/>
    <cellStyle name="_DEM-WP(C) Colstrip FOR_16.07E Wild Horse Wind Expansionwrkingfile SF 2 2" xfId="3533"/>
    <cellStyle name="_DEM-WP(C) Colstrip FOR_16.07E Wild Horse Wind Expansionwrkingfile SF 3" xfId="3534"/>
    <cellStyle name="_DEM-WP(C) Colstrip FOR_16.37E Wild Horse Expansion DeferralRevwrkingfile SF" xfId="3535"/>
    <cellStyle name="_DEM-WP(C) Colstrip FOR_16.37E Wild Horse Expansion DeferralRevwrkingfile SF 2" xfId="3536"/>
    <cellStyle name="_DEM-WP(C) Colstrip FOR_16.37E Wild Horse Expansion DeferralRevwrkingfile SF 2 2" xfId="3537"/>
    <cellStyle name="_DEM-WP(C) Colstrip FOR_16.37E Wild Horse Expansion DeferralRevwrkingfile SF 3" xfId="3538"/>
    <cellStyle name="_DEM-WP(C) Colstrip FOR_Adj Bench DR 3 for Initial Briefs (Electric)" xfId="3539"/>
    <cellStyle name="_DEM-WP(C) Colstrip FOR_Adj Bench DR 3 for Initial Briefs (Electric) 2" xfId="3540"/>
    <cellStyle name="_DEM-WP(C) Colstrip FOR_Adj Bench DR 3 for Initial Briefs (Electric) 2 2" xfId="3541"/>
    <cellStyle name="_DEM-WP(C) Colstrip FOR_Adj Bench DR 3 for Initial Briefs (Electric) 3" xfId="3542"/>
    <cellStyle name="_DEM-WP(C) Colstrip FOR_Book2" xfId="3543"/>
    <cellStyle name="_DEM-WP(C) Colstrip FOR_Book2 2" xfId="3544"/>
    <cellStyle name="_DEM-WP(C) Colstrip FOR_Book2 2 2" xfId="3545"/>
    <cellStyle name="_DEM-WP(C) Colstrip FOR_Book2 3" xfId="3546"/>
    <cellStyle name="_DEM-WP(C) Colstrip FOR_Book2_Adj Bench DR 3 for Initial Briefs (Electric)" xfId="3547"/>
    <cellStyle name="_DEM-WP(C) Colstrip FOR_Book2_Adj Bench DR 3 for Initial Briefs (Electric) 2" xfId="3548"/>
    <cellStyle name="_DEM-WP(C) Colstrip FOR_Book2_Adj Bench DR 3 for Initial Briefs (Electric) 2 2" xfId="3549"/>
    <cellStyle name="_DEM-WP(C) Colstrip FOR_Book2_Adj Bench DR 3 for Initial Briefs (Electric) 3" xfId="3550"/>
    <cellStyle name="_DEM-WP(C) Colstrip FOR_Book2_Electric Rev Req Model (2009 GRC) Rebuttal" xfId="3551"/>
    <cellStyle name="_DEM-WP(C) Colstrip FOR_Book2_Electric Rev Req Model (2009 GRC) Rebuttal 2" xfId="3552"/>
    <cellStyle name="_DEM-WP(C) Colstrip FOR_Book2_Electric Rev Req Model (2009 GRC) Rebuttal 2 2" xfId="3553"/>
    <cellStyle name="_DEM-WP(C) Colstrip FOR_Book2_Electric Rev Req Model (2009 GRC) Rebuttal 3" xfId="3554"/>
    <cellStyle name="_DEM-WP(C) Colstrip FOR_Book2_Electric Rev Req Model (2009 GRC) Rebuttal REmoval of New  WH Solar AdjustMI" xfId="3555"/>
    <cellStyle name="_DEM-WP(C) Colstrip FOR_Book2_Electric Rev Req Model (2009 GRC) Rebuttal REmoval of New  WH Solar AdjustMI 2" xfId="3556"/>
    <cellStyle name="_DEM-WP(C) Colstrip FOR_Book2_Electric Rev Req Model (2009 GRC) Rebuttal REmoval of New  WH Solar AdjustMI 2 2" xfId="3557"/>
    <cellStyle name="_DEM-WP(C) Colstrip FOR_Book2_Electric Rev Req Model (2009 GRC) Rebuttal REmoval of New  WH Solar AdjustMI 3" xfId="3558"/>
    <cellStyle name="_DEM-WP(C) Colstrip FOR_Book2_Electric Rev Req Model (2009 GRC) Revised 01-18-2010" xfId="3559"/>
    <cellStyle name="_DEM-WP(C) Colstrip FOR_Book2_Electric Rev Req Model (2009 GRC) Revised 01-18-2010 2" xfId="3560"/>
    <cellStyle name="_DEM-WP(C) Colstrip FOR_Book2_Electric Rev Req Model (2009 GRC) Revised 01-18-2010 2 2" xfId="3561"/>
    <cellStyle name="_DEM-WP(C) Colstrip FOR_Book2_Electric Rev Req Model (2009 GRC) Revised 01-18-2010 3" xfId="3562"/>
    <cellStyle name="_DEM-WP(C) Colstrip FOR_Book2_Final Order Electric EXHIBIT A-1" xfId="3563"/>
    <cellStyle name="_DEM-WP(C) Colstrip FOR_Book2_Final Order Electric EXHIBIT A-1 2" xfId="3564"/>
    <cellStyle name="_DEM-WP(C) Colstrip FOR_Book2_Final Order Electric EXHIBIT A-1 2 2" xfId="3565"/>
    <cellStyle name="_DEM-WP(C) Colstrip FOR_Book2_Final Order Electric EXHIBIT A-1 3" xfId="3566"/>
    <cellStyle name="_DEM-WP(C) Colstrip FOR_Confidential Material" xfId="3567"/>
    <cellStyle name="_DEM-WP(C) Colstrip FOR_DEM-WP(C) Colstrip 12 Coal Cost Forecast 2010GRC" xfId="3568"/>
    <cellStyle name="_DEM-WP(C) Colstrip FOR_DEM-WP(C) Production O&amp;M 2010GRC As-Filed" xfId="3569"/>
    <cellStyle name="_DEM-WP(C) Colstrip FOR_DEM-WP(C) Production O&amp;M 2010GRC As-Filed 2" xfId="3570"/>
    <cellStyle name="_DEM-WP(C) Colstrip FOR_Electric Rev Req Model (2009 GRC) Rebuttal" xfId="3571"/>
    <cellStyle name="_DEM-WP(C) Colstrip FOR_Electric Rev Req Model (2009 GRC) Rebuttal 2" xfId="3572"/>
    <cellStyle name="_DEM-WP(C) Colstrip FOR_Electric Rev Req Model (2009 GRC) Rebuttal 2 2" xfId="3573"/>
    <cellStyle name="_DEM-WP(C) Colstrip FOR_Electric Rev Req Model (2009 GRC) Rebuttal 3" xfId="3574"/>
    <cellStyle name="_DEM-WP(C) Colstrip FOR_Electric Rev Req Model (2009 GRC) Rebuttal REmoval of New  WH Solar AdjustMI" xfId="3575"/>
    <cellStyle name="_DEM-WP(C) Colstrip FOR_Electric Rev Req Model (2009 GRC) Rebuttal REmoval of New  WH Solar AdjustMI 2" xfId="3576"/>
    <cellStyle name="_DEM-WP(C) Colstrip FOR_Electric Rev Req Model (2009 GRC) Rebuttal REmoval of New  WH Solar AdjustMI 2 2" xfId="3577"/>
    <cellStyle name="_DEM-WP(C) Colstrip FOR_Electric Rev Req Model (2009 GRC) Rebuttal REmoval of New  WH Solar AdjustMI 3" xfId="3578"/>
    <cellStyle name="_DEM-WP(C) Colstrip FOR_Electric Rev Req Model (2009 GRC) Revised 01-18-2010" xfId="3579"/>
    <cellStyle name="_DEM-WP(C) Colstrip FOR_Electric Rev Req Model (2009 GRC) Revised 01-18-2010 2" xfId="3580"/>
    <cellStyle name="_DEM-WP(C) Colstrip FOR_Electric Rev Req Model (2009 GRC) Revised 01-18-2010 2 2" xfId="3581"/>
    <cellStyle name="_DEM-WP(C) Colstrip FOR_Electric Rev Req Model (2009 GRC) Revised 01-18-2010 3" xfId="3582"/>
    <cellStyle name="_DEM-WP(C) Colstrip FOR_Final Order Electric EXHIBIT A-1" xfId="3583"/>
    <cellStyle name="_DEM-WP(C) Colstrip FOR_Final Order Electric EXHIBIT A-1 2" xfId="3584"/>
    <cellStyle name="_DEM-WP(C) Colstrip FOR_Final Order Electric EXHIBIT A-1 2 2" xfId="3585"/>
    <cellStyle name="_DEM-WP(C) Colstrip FOR_Final Order Electric EXHIBIT A-1 3" xfId="3586"/>
    <cellStyle name="_DEM-WP(C) Colstrip FOR_Rebuttal Power Costs" xfId="3587"/>
    <cellStyle name="_DEM-WP(C) Colstrip FOR_Rebuttal Power Costs 2" xfId="3588"/>
    <cellStyle name="_DEM-WP(C) Colstrip FOR_Rebuttal Power Costs 2 2" xfId="3589"/>
    <cellStyle name="_DEM-WP(C) Colstrip FOR_Rebuttal Power Costs 3" xfId="3590"/>
    <cellStyle name="_DEM-WP(C) Colstrip FOR_Rebuttal Power Costs_Adj Bench DR 3 for Initial Briefs (Electric)" xfId="3591"/>
    <cellStyle name="_DEM-WP(C) Colstrip FOR_Rebuttal Power Costs_Adj Bench DR 3 for Initial Briefs (Electric) 2" xfId="3592"/>
    <cellStyle name="_DEM-WP(C) Colstrip FOR_Rebuttal Power Costs_Adj Bench DR 3 for Initial Briefs (Electric) 2 2" xfId="3593"/>
    <cellStyle name="_DEM-WP(C) Colstrip FOR_Rebuttal Power Costs_Adj Bench DR 3 for Initial Briefs (Electric) 3" xfId="3594"/>
    <cellStyle name="_DEM-WP(C) Colstrip FOR_Rebuttal Power Costs_Electric Rev Req Model (2009 GRC) Rebuttal" xfId="3595"/>
    <cellStyle name="_DEM-WP(C) Colstrip FOR_Rebuttal Power Costs_Electric Rev Req Model (2009 GRC) Rebuttal 2" xfId="3596"/>
    <cellStyle name="_DEM-WP(C) Colstrip FOR_Rebuttal Power Costs_Electric Rev Req Model (2009 GRC) Rebuttal 2 2" xfId="3597"/>
    <cellStyle name="_DEM-WP(C) Colstrip FOR_Rebuttal Power Costs_Electric Rev Req Model (2009 GRC) Rebuttal 3" xfId="3598"/>
    <cellStyle name="_DEM-WP(C) Colstrip FOR_Rebuttal Power Costs_Electric Rev Req Model (2009 GRC) Rebuttal REmoval of New  WH Solar AdjustMI" xfId="3599"/>
    <cellStyle name="_DEM-WP(C) Colstrip FOR_Rebuttal Power Costs_Electric Rev Req Model (2009 GRC) Rebuttal REmoval of New  WH Solar AdjustMI 2" xfId="3600"/>
    <cellStyle name="_DEM-WP(C) Colstrip FOR_Rebuttal Power Costs_Electric Rev Req Model (2009 GRC) Rebuttal REmoval of New  WH Solar AdjustMI 2 2" xfId="3601"/>
    <cellStyle name="_DEM-WP(C) Colstrip FOR_Rebuttal Power Costs_Electric Rev Req Model (2009 GRC) Rebuttal REmoval of New  WH Solar AdjustMI 3" xfId="3602"/>
    <cellStyle name="_DEM-WP(C) Colstrip FOR_Rebuttal Power Costs_Electric Rev Req Model (2009 GRC) Revised 01-18-2010" xfId="3603"/>
    <cellStyle name="_DEM-WP(C) Colstrip FOR_Rebuttal Power Costs_Electric Rev Req Model (2009 GRC) Revised 01-18-2010 2" xfId="3604"/>
    <cellStyle name="_DEM-WP(C) Colstrip FOR_Rebuttal Power Costs_Electric Rev Req Model (2009 GRC) Revised 01-18-2010 2 2" xfId="3605"/>
    <cellStyle name="_DEM-WP(C) Colstrip FOR_Rebuttal Power Costs_Electric Rev Req Model (2009 GRC) Revised 01-18-2010 3" xfId="3606"/>
    <cellStyle name="_DEM-WP(C) Colstrip FOR_Rebuttal Power Costs_Final Order Electric EXHIBIT A-1" xfId="3607"/>
    <cellStyle name="_DEM-WP(C) Colstrip FOR_Rebuttal Power Costs_Final Order Electric EXHIBIT A-1 2" xfId="3608"/>
    <cellStyle name="_DEM-WP(C) Colstrip FOR_Rebuttal Power Costs_Final Order Electric EXHIBIT A-1 2 2" xfId="3609"/>
    <cellStyle name="_DEM-WP(C) Colstrip FOR_Rebuttal Power Costs_Final Order Electric EXHIBIT A-1 3" xfId="3610"/>
    <cellStyle name="_DEM-WP(C) Colstrip FOR_TENASKA REGULATORY ASSET" xfId="3611"/>
    <cellStyle name="_DEM-WP(C) Colstrip FOR_TENASKA REGULATORY ASSET 2" xfId="3612"/>
    <cellStyle name="_DEM-WP(C) Colstrip FOR_TENASKA REGULATORY ASSET 2 2" xfId="3613"/>
    <cellStyle name="_DEM-WP(C) Colstrip FOR_TENASKA REGULATORY ASSET 3" xfId="3614"/>
    <cellStyle name="_DEM-WP(C) Costs not in AURORA 2006GRC" xfId="3615"/>
    <cellStyle name="_DEM-WP(C) Costs not in AURORA 2006GRC 10" xfId="3616"/>
    <cellStyle name="_DEM-WP(C) Costs not in AURORA 2006GRC 2" xfId="3617"/>
    <cellStyle name="_DEM-WP(C) Costs not in AURORA 2006GRC 2 2" xfId="3618"/>
    <cellStyle name="_DEM-WP(C) Costs not in AURORA 2006GRC 2 2 2" xfId="3619"/>
    <cellStyle name="_DEM-WP(C) Costs not in AURORA 2006GRC 2 3" xfId="3620"/>
    <cellStyle name="_DEM-WP(C) Costs not in AURORA 2006GRC 3" xfId="3621"/>
    <cellStyle name="_DEM-WP(C) Costs not in AURORA 2006GRC 3 2" xfId="3622"/>
    <cellStyle name="_DEM-WP(C) Costs not in AURORA 2006GRC 4" xfId="3623"/>
    <cellStyle name="_DEM-WP(C) Costs not in AURORA 2006GRC 4 2" xfId="3624"/>
    <cellStyle name="_DEM-WP(C) Costs not in AURORA 2006GRC 4_2011 Operations Snapshot" xfId="3625"/>
    <cellStyle name="_DEM-WP(C) Costs not in AURORA 2006GRC 4_Department" xfId="3626"/>
    <cellStyle name="_DEM-WP(C) Costs not in AURORA 2006GRC 4_VarX" xfId="3627"/>
    <cellStyle name="_DEM-WP(C) Costs not in AURORA 2006GRC 5" xfId="3628"/>
    <cellStyle name="_DEM-WP(C) Costs not in AURORA 2006GRC 5 2" xfId="3629"/>
    <cellStyle name="_DEM-WP(C) Costs not in AURORA 2006GRC 5 2 2" xfId="3630"/>
    <cellStyle name="_DEM-WP(C) Costs not in AURORA 2006GRC 5 2_County_Stop_Light_Chart_2012_02" xfId="3631"/>
    <cellStyle name="_DEM-WP(C) Costs not in AURORA 2006GRC 5 2_County_Stop_Light_Chart_2012_06" xfId="3632"/>
    <cellStyle name="_DEM-WP(C) Costs not in AURORA 2006GRC 5 2_County_Stop_Light_Chart_Template" xfId="3633"/>
    <cellStyle name="_DEM-WP(C) Costs not in AURORA 2006GRC 5_2011 OM ASM Report" xfId="3634"/>
    <cellStyle name="_DEM-WP(C) Costs not in AURORA 2006GRC 5_2011 OM ASM Report 2" xfId="3635"/>
    <cellStyle name="_DEM-WP(C) Costs not in AURORA 2006GRC 5_2011 OM ASM Report_County_Stop_Light_Chart_2012_02" xfId="3636"/>
    <cellStyle name="_DEM-WP(C) Costs not in AURORA 2006GRC 5_2011 OM ASM Report_County_Stop_Light_Chart_2012_06" xfId="3637"/>
    <cellStyle name="_DEM-WP(C) Costs not in AURORA 2006GRC 5_2011 OM ASM Report_County_Stop_Light_Chart_Template" xfId="3638"/>
    <cellStyle name="_DEM-WP(C) Costs not in AURORA 2006GRC 5_2011 Operations Snapshot" xfId="3639"/>
    <cellStyle name="_DEM-WP(C) Costs not in AURORA 2006GRC 5_2011 Operations Snapshot 2" xfId="3640"/>
    <cellStyle name="_DEM-WP(C) Costs not in AURORA 2006GRC 5_2011 Operations Snapshot_County_Stop_Light_Chart_2012_02" xfId="3641"/>
    <cellStyle name="_DEM-WP(C) Costs not in AURORA 2006GRC 5_2011 Operations Snapshot_County_Stop_Light_Chart_2012_06" xfId="3642"/>
    <cellStyle name="_DEM-WP(C) Costs not in AURORA 2006GRC 5_2011 Operations Snapshot_County_Stop_Light_Chart_Template" xfId="3643"/>
    <cellStyle name="_DEM-WP(C) Costs not in AURORA 2006GRC 5_2012 Operations Snapshot" xfId="3644"/>
    <cellStyle name="_DEM-WP(C) Costs not in AURORA 2006GRC 5_Copy of 2011 OM ASM Report" xfId="3645"/>
    <cellStyle name="_DEM-WP(C) Costs not in AURORA 2006GRC 5_Department" xfId="3646"/>
    <cellStyle name="_DEM-WP(C) Costs not in AURORA 2006GRC 5_Jan 2012 OM ASM Report" xfId="3647"/>
    <cellStyle name="_DEM-WP(C) Costs not in AURORA 2006GRC 5_VarX" xfId="3648"/>
    <cellStyle name="_DEM-WP(C) Costs not in AURORA 2006GRC 6" xfId="3649"/>
    <cellStyle name="_DEM-WP(C) Costs not in AURORA 2006GRC 6 2" xfId="3650"/>
    <cellStyle name="_DEM-WP(C) Costs not in AURORA 2006GRC 6_County_Stop_Light_Chart_2012_02" xfId="3651"/>
    <cellStyle name="_DEM-WP(C) Costs not in AURORA 2006GRC 6_County_Stop_Light_Chart_2012_06" xfId="3652"/>
    <cellStyle name="_DEM-WP(C) Costs not in AURORA 2006GRC 6_County_Stop_Light_Chart_Template" xfId="3653"/>
    <cellStyle name="_DEM-WP(C) Costs not in AURORA 2006GRC 6_Department" xfId="3654"/>
    <cellStyle name="_DEM-WP(C) Costs not in AURORA 2006GRC 6_Department 2" xfId="3655"/>
    <cellStyle name="_DEM-WP(C) Costs not in AURORA 2006GRC 6_VarX" xfId="3656"/>
    <cellStyle name="_DEM-WP(C) Costs not in AURORA 2006GRC 6_VarX 2" xfId="3657"/>
    <cellStyle name="_DEM-WP(C) Costs not in AURORA 2006GRC 7" xfId="3658"/>
    <cellStyle name="_DEM-WP(C) Costs not in AURORA 2006GRC 7 2" xfId="3659"/>
    <cellStyle name="_DEM-WP(C) Costs not in AURORA 2006GRC 7_County_Stop_Light_Chart_2012_02" xfId="3660"/>
    <cellStyle name="_DEM-WP(C) Costs not in AURORA 2006GRC 7_County_Stop_Light_Chart_2012_06" xfId="3661"/>
    <cellStyle name="_DEM-WP(C) Costs not in AURORA 2006GRC 7_County_Stop_Light_Chart_Template" xfId="3662"/>
    <cellStyle name="_DEM-WP(C) Costs not in AURORA 2006GRC 8" xfId="3663"/>
    <cellStyle name="_DEM-WP(C) Costs not in AURORA 2006GRC 9" xfId="3664"/>
    <cellStyle name="_DEM-WP(C) Costs not in AURORA 2006GRC_(C) WHE Proforma with ITC cash grant 10 Yr Amort_for deferral_102809" xfId="3665"/>
    <cellStyle name="_DEM-WP(C) Costs not in AURORA 2006GRC_(C) WHE Proforma with ITC cash grant 10 Yr Amort_for deferral_102809 2" xfId="3666"/>
    <cellStyle name="_DEM-WP(C) Costs not in AURORA 2006GRC_(C) WHE Proforma with ITC cash grant 10 Yr Amort_for deferral_102809 2 2" xfId="3667"/>
    <cellStyle name="_DEM-WP(C) Costs not in AURORA 2006GRC_(C) WHE Proforma with ITC cash grant 10 Yr Amort_for deferral_102809 3" xfId="3668"/>
    <cellStyle name="_DEM-WP(C) Costs not in AURORA 2006GRC_(C) WHE Proforma with ITC cash grant 10 Yr Amort_for deferral_102809_16.07E Wild Horse Wind Expansionwrkingfile" xfId="3669"/>
    <cellStyle name="_DEM-WP(C) Costs not in AURORA 2006GRC_(C) WHE Proforma with ITC cash grant 10 Yr Amort_for deferral_102809_16.07E Wild Horse Wind Expansionwrkingfile 2" xfId="3670"/>
    <cellStyle name="_DEM-WP(C) Costs not in AURORA 2006GRC_(C) WHE Proforma with ITC cash grant 10 Yr Amort_for deferral_102809_16.07E Wild Horse Wind Expansionwrkingfile 2 2" xfId="3671"/>
    <cellStyle name="_DEM-WP(C) Costs not in AURORA 2006GRC_(C) WHE Proforma with ITC cash grant 10 Yr Amort_for deferral_102809_16.07E Wild Horse Wind Expansionwrkingfile 3" xfId="3672"/>
    <cellStyle name="_DEM-WP(C) Costs not in AURORA 2006GRC_(C) WHE Proforma with ITC cash grant 10 Yr Amort_for deferral_102809_16.07E Wild Horse Wind Expansionwrkingfile SF" xfId="3673"/>
    <cellStyle name="_DEM-WP(C) Costs not in AURORA 2006GRC_(C) WHE Proforma with ITC cash grant 10 Yr Amort_for deferral_102809_16.07E Wild Horse Wind Expansionwrkingfile SF 2" xfId="3674"/>
    <cellStyle name="_DEM-WP(C) Costs not in AURORA 2006GRC_(C) WHE Proforma with ITC cash grant 10 Yr Amort_for deferral_102809_16.07E Wild Horse Wind Expansionwrkingfile SF 2 2" xfId="3675"/>
    <cellStyle name="_DEM-WP(C) Costs not in AURORA 2006GRC_(C) WHE Proforma with ITC cash grant 10 Yr Amort_for deferral_102809_16.07E Wild Horse Wind Expansionwrkingfile SF 3" xfId="3676"/>
    <cellStyle name="_DEM-WP(C) Costs not in AURORA 2006GRC_(C) WHE Proforma with ITC cash grant 10 Yr Amort_for deferral_102809_16.37E Wild Horse Expansion DeferralRevwrkingfile SF" xfId="3677"/>
    <cellStyle name="_DEM-WP(C) Costs not in AURORA 2006GRC_(C) WHE Proforma with ITC cash grant 10 Yr Amort_for deferral_102809_16.37E Wild Horse Expansion DeferralRevwrkingfile SF 2" xfId="3678"/>
    <cellStyle name="_DEM-WP(C) Costs not in AURORA 2006GRC_(C) WHE Proforma with ITC cash grant 10 Yr Amort_for deferral_102809_16.37E Wild Horse Expansion DeferralRevwrkingfile SF 2 2" xfId="3679"/>
    <cellStyle name="_DEM-WP(C) Costs not in AURORA 2006GRC_(C) WHE Proforma with ITC cash grant 10 Yr Amort_for deferral_102809_16.37E Wild Horse Expansion DeferralRevwrkingfile SF 3" xfId="3680"/>
    <cellStyle name="_DEM-WP(C) Costs not in AURORA 2006GRC_(C) WHE Proforma with ITC cash grant 10 Yr Amort_for rebuttal_120709" xfId="3681"/>
    <cellStyle name="_DEM-WP(C) Costs not in AURORA 2006GRC_(C) WHE Proforma with ITC cash grant 10 Yr Amort_for rebuttal_120709 2" xfId="3682"/>
    <cellStyle name="_DEM-WP(C) Costs not in AURORA 2006GRC_(C) WHE Proforma with ITC cash grant 10 Yr Amort_for rebuttal_120709 2 2" xfId="3683"/>
    <cellStyle name="_DEM-WP(C) Costs not in AURORA 2006GRC_(C) WHE Proforma with ITC cash grant 10 Yr Amort_for rebuttal_120709 3" xfId="3684"/>
    <cellStyle name="_DEM-WP(C) Costs not in AURORA 2006GRC_04.07E Wild Horse Wind Expansion" xfId="3685"/>
    <cellStyle name="_DEM-WP(C) Costs not in AURORA 2006GRC_04.07E Wild Horse Wind Expansion 2" xfId="3686"/>
    <cellStyle name="_DEM-WP(C) Costs not in AURORA 2006GRC_04.07E Wild Horse Wind Expansion 2 2" xfId="3687"/>
    <cellStyle name="_DEM-WP(C) Costs not in AURORA 2006GRC_04.07E Wild Horse Wind Expansion 3" xfId="3688"/>
    <cellStyle name="_DEM-WP(C) Costs not in AURORA 2006GRC_04.07E Wild Horse Wind Expansion_16.07E Wild Horse Wind Expansionwrkingfile" xfId="3689"/>
    <cellStyle name="_DEM-WP(C) Costs not in AURORA 2006GRC_04.07E Wild Horse Wind Expansion_16.07E Wild Horse Wind Expansionwrkingfile 2" xfId="3690"/>
    <cellStyle name="_DEM-WP(C) Costs not in AURORA 2006GRC_04.07E Wild Horse Wind Expansion_16.07E Wild Horse Wind Expansionwrkingfile 2 2" xfId="3691"/>
    <cellStyle name="_DEM-WP(C) Costs not in AURORA 2006GRC_04.07E Wild Horse Wind Expansion_16.07E Wild Horse Wind Expansionwrkingfile 3" xfId="3692"/>
    <cellStyle name="_DEM-WP(C) Costs not in AURORA 2006GRC_04.07E Wild Horse Wind Expansion_16.07E Wild Horse Wind Expansionwrkingfile SF" xfId="3693"/>
    <cellStyle name="_DEM-WP(C) Costs not in AURORA 2006GRC_04.07E Wild Horse Wind Expansion_16.07E Wild Horse Wind Expansionwrkingfile SF 2" xfId="3694"/>
    <cellStyle name="_DEM-WP(C) Costs not in AURORA 2006GRC_04.07E Wild Horse Wind Expansion_16.07E Wild Horse Wind Expansionwrkingfile SF 2 2" xfId="3695"/>
    <cellStyle name="_DEM-WP(C) Costs not in AURORA 2006GRC_04.07E Wild Horse Wind Expansion_16.07E Wild Horse Wind Expansionwrkingfile SF 3" xfId="3696"/>
    <cellStyle name="_DEM-WP(C) Costs not in AURORA 2006GRC_04.07E Wild Horse Wind Expansion_16.37E Wild Horse Expansion DeferralRevwrkingfile SF" xfId="3697"/>
    <cellStyle name="_DEM-WP(C) Costs not in AURORA 2006GRC_04.07E Wild Horse Wind Expansion_16.37E Wild Horse Expansion DeferralRevwrkingfile SF 2" xfId="3698"/>
    <cellStyle name="_DEM-WP(C) Costs not in AURORA 2006GRC_04.07E Wild Horse Wind Expansion_16.37E Wild Horse Expansion DeferralRevwrkingfile SF 2 2" xfId="3699"/>
    <cellStyle name="_DEM-WP(C) Costs not in AURORA 2006GRC_04.07E Wild Horse Wind Expansion_16.37E Wild Horse Expansion DeferralRevwrkingfile SF 3" xfId="3700"/>
    <cellStyle name="_DEM-WP(C) Costs not in AURORA 2006GRC_16.07E Wild Horse Wind Expansionwrkingfile" xfId="3701"/>
    <cellStyle name="_DEM-WP(C) Costs not in AURORA 2006GRC_16.07E Wild Horse Wind Expansionwrkingfile 2" xfId="3702"/>
    <cellStyle name="_DEM-WP(C) Costs not in AURORA 2006GRC_16.07E Wild Horse Wind Expansionwrkingfile 2 2" xfId="3703"/>
    <cellStyle name="_DEM-WP(C) Costs not in AURORA 2006GRC_16.07E Wild Horse Wind Expansionwrkingfile 3" xfId="3704"/>
    <cellStyle name="_DEM-WP(C) Costs not in AURORA 2006GRC_16.07E Wild Horse Wind Expansionwrkingfile SF" xfId="3705"/>
    <cellStyle name="_DEM-WP(C) Costs not in AURORA 2006GRC_16.07E Wild Horse Wind Expansionwrkingfile SF 2" xfId="3706"/>
    <cellStyle name="_DEM-WP(C) Costs not in AURORA 2006GRC_16.07E Wild Horse Wind Expansionwrkingfile SF 2 2" xfId="3707"/>
    <cellStyle name="_DEM-WP(C) Costs not in AURORA 2006GRC_16.07E Wild Horse Wind Expansionwrkingfile SF 3" xfId="3708"/>
    <cellStyle name="_DEM-WP(C) Costs not in AURORA 2006GRC_16.37E Wild Horse Expansion DeferralRevwrkingfile SF" xfId="3709"/>
    <cellStyle name="_DEM-WP(C) Costs not in AURORA 2006GRC_16.37E Wild Horse Expansion DeferralRevwrkingfile SF 2" xfId="3710"/>
    <cellStyle name="_DEM-WP(C) Costs not in AURORA 2006GRC_16.37E Wild Horse Expansion DeferralRevwrkingfile SF 2 2" xfId="3711"/>
    <cellStyle name="_DEM-WP(C) Costs not in AURORA 2006GRC_16.37E Wild Horse Expansion DeferralRevwrkingfile SF 3" xfId="3712"/>
    <cellStyle name="_DEM-WP(C) Costs not in AURORA 2006GRC_2009 Compliance Filing PCA Exhibits for GRC" xfId="3713"/>
    <cellStyle name="_DEM-WP(C) Costs not in AURORA 2006GRC_2009 GRC Compl Filing - Exhibit D" xfId="3714"/>
    <cellStyle name="_DEM-WP(C) Costs not in AURORA 2006GRC_2009 GRC Compl Filing - Exhibit D 2" xfId="3715"/>
    <cellStyle name="_DEM-WP(C) Costs not in AURORA 2006GRC_2011 OM ASM Report" xfId="3716"/>
    <cellStyle name="_DEM-WP(C) Costs not in AURORA 2006GRC_2011 OM ASM Report 2" xfId="3717"/>
    <cellStyle name="_DEM-WP(C) Costs not in AURORA 2006GRC_2011 OM ASM Report_County_Stop_Light_Chart_2012_02" xfId="3718"/>
    <cellStyle name="_DEM-WP(C) Costs not in AURORA 2006GRC_2011 OM ASM Report_County_Stop_Light_Chart_2012_06" xfId="3719"/>
    <cellStyle name="_DEM-WP(C) Costs not in AURORA 2006GRC_2011 OM ASM Report_County_Stop_Light_Chart_Template" xfId="3720"/>
    <cellStyle name="_DEM-WP(C) Costs not in AURORA 2006GRC_3.01 Income Statement" xfId="3721"/>
    <cellStyle name="_DEM-WP(C) Costs not in AURORA 2006GRC_4 31 Regulatory Assets and Liabilities  7 06- Exhibit D" xfId="3722"/>
    <cellStyle name="_DEM-WP(C) Costs not in AURORA 2006GRC_4 31 Regulatory Assets and Liabilities  7 06- Exhibit D 2" xfId="3723"/>
    <cellStyle name="_DEM-WP(C) Costs not in AURORA 2006GRC_4 31 Regulatory Assets and Liabilities  7 06- Exhibit D 2 2" xfId="3724"/>
    <cellStyle name="_DEM-WP(C) Costs not in AURORA 2006GRC_4 31 Regulatory Assets and Liabilities  7 06- Exhibit D 3" xfId="3725"/>
    <cellStyle name="_DEM-WP(C) Costs not in AURORA 2006GRC_4 31 Regulatory Assets and Liabilities  7 06- Exhibit D_NIM Summary" xfId="3726"/>
    <cellStyle name="_DEM-WP(C) Costs not in AURORA 2006GRC_4 31 Regulatory Assets and Liabilities  7 06- Exhibit D_NIM Summary 2" xfId="3727"/>
    <cellStyle name="_DEM-WP(C) Costs not in AURORA 2006GRC_4 32 Regulatory Assets and Liabilities  7 06- Exhibit D" xfId="3728"/>
    <cellStyle name="_DEM-WP(C) Costs not in AURORA 2006GRC_4 32 Regulatory Assets and Liabilities  7 06- Exhibit D 2" xfId="3729"/>
    <cellStyle name="_DEM-WP(C) Costs not in AURORA 2006GRC_4 32 Regulatory Assets and Liabilities  7 06- Exhibit D 2 2" xfId="3730"/>
    <cellStyle name="_DEM-WP(C) Costs not in AURORA 2006GRC_4 32 Regulatory Assets and Liabilities  7 06- Exhibit D 3" xfId="3731"/>
    <cellStyle name="_DEM-WP(C) Costs not in AURORA 2006GRC_4 32 Regulatory Assets and Liabilities  7 06- Exhibit D_NIM Summary" xfId="3732"/>
    <cellStyle name="_DEM-WP(C) Costs not in AURORA 2006GRC_4 32 Regulatory Assets and Liabilities  7 06- Exhibit D_NIM Summary 2" xfId="3733"/>
    <cellStyle name="_DEM-WP(C) Costs not in AURORA 2006GRC_AURORA Total New" xfId="3734"/>
    <cellStyle name="_DEM-WP(C) Costs not in AURORA 2006GRC_AURORA Total New 2" xfId="3735"/>
    <cellStyle name="_DEM-WP(C) Costs not in AURORA 2006GRC_Book2" xfId="3736"/>
    <cellStyle name="_DEM-WP(C) Costs not in AURORA 2006GRC_Book2 2" xfId="3737"/>
    <cellStyle name="_DEM-WP(C) Costs not in AURORA 2006GRC_Book2 2 2" xfId="3738"/>
    <cellStyle name="_DEM-WP(C) Costs not in AURORA 2006GRC_Book2 3" xfId="3739"/>
    <cellStyle name="_DEM-WP(C) Costs not in AURORA 2006GRC_Book2_Adj Bench DR 3 for Initial Briefs (Electric)" xfId="3740"/>
    <cellStyle name="_DEM-WP(C) Costs not in AURORA 2006GRC_Book2_Adj Bench DR 3 for Initial Briefs (Electric) 2" xfId="3741"/>
    <cellStyle name="_DEM-WP(C) Costs not in AURORA 2006GRC_Book2_Adj Bench DR 3 for Initial Briefs (Electric) 2 2" xfId="3742"/>
    <cellStyle name="_DEM-WP(C) Costs not in AURORA 2006GRC_Book2_Adj Bench DR 3 for Initial Briefs (Electric) 3" xfId="3743"/>
    <cellStyle name="_DEM-WP(C) Costs not in AURORA 2006GRC_Book2_Electric Rev Req Model (2009 GRC) Rebuttal" xfId="3744"/>
    <cellStyle name="_DEM-WP(C) Costs not in AURORA 2006GRC_Book2_Electric Rev Req Model (2009 GRC) Rebuttal 2" xfId="3745"/>
    <cellStyle name="_DEM-WP(C) Costs not in AURORA 2006GRC_Book2_Electric Rev Req Model (2009 GRC) Rebuttal 2 2" xfId="3746"/>
    <cellStyle name="_DEM-WP(C) Costs not in AURORA 2006GRC_Book2_Electric Rev Req Model (2009 GRC) Rebuttal 3" xfId="3747"/>
    <cellStyle name="_DEM-WP(C) Costs not in AURORA 2006GRC_Book2_Electric Rev Req Model (2009 GRC) Rebuttal REmoval of New  WH Solar AdjustMI" xfId="3748"/>
    <cellStyle name="_DEM-WP(C) Costs not in AURORA 2006GRC_Book2_Electric Rev Req Model (2009 GRC) Rebuttal REmoval of New  WH Solar AdjustMI 2" xfId="3749"/>
    <cellStyle name="_DEM-WP(C) Costs not in AURORA 2006GRC_Book2_Electric Rev Req Model (2009 GRC) Rebuttal REmoval of New  WH Solar AdjustMI 2 2" xfId="3750"/>
    <cellStyle name="_DEM-WP(C) Costs not in AURORA 2006GRC_Book2_Electric Rev Req Model (2009 GRC) Rebuttal REmoval of New  WH Solar AdjustMI 3" xfId="3751"/>
    <cellStyle name="_DEM-WP(C) Costs not in AURORA 2006GRC_Book2_Electric Rev Req Model (2009 GRC) Revised 01-18-2010" xfId="3752"/>
    <cellStyle name="_DEM-WP(C) Costs not in AURORA 2006GRC_Book2_Electric Rev Req Model (2009 GRC) Revised 01-18-2010 2" xfId="3753"/>
    <cellStyle name="_DEM-WP(C) Costs not in AURORA 2006GRC_Book2_Electric Rev Req Model (2009 GRC) Revised 01-18-2010 2 2" xfId="3754"/>
    <cellStyle name="_DEM-WP(C) Costs not in AURORA 2006GRC_Book2_Electric Rev Req Model (2009 GRC) Revised 01-18-2010 3" xfId="3755"/>
    <cellStyle name="_DEM-WP(C) Costs not in AURORA 2006GRC_Book2_Final Order Electric EXHIBIT A-1" xfId="3756"/>
    <cellStyle name="_DEM-WP(C) Costs not in AURORA 2006GRC_Book2_Final Order Electric EXHIBIT A-1 2" xfId="3757"/>
    <cellStyle name="_DEM-WP(C) Costs not in AURORA 2006GRC_Book2_Final Order Electric EXHIBIT A-1 2 2" xfId="3758"/>
    <cellStyle name="_DEM-WP(C) Costs not in AURORA 2006GRC_Book2_Final Order Electric EXHIBIT A-1 3" xfId="3759"/>
    <cellStyle name="_DEM-WP(C) Costs not in AURORA 2006GRC_Book4" xfId="3760"/>
    <cellStyle name="_DEM-WP(C) Costs not in AURORA 2006GRC_Book4 2" xfId="3761"/>
    <cellStyle name="_DEM-WP(C) Costs not in AURORA 2006GRC_Book4 2 2" xfId="3762"/>
    <cellStyle name="_DEM-WP(C) Costs not in AURORA 2006GRC_Book4 3" xfId="3763"/>
    <cellStyle name="_DEM-WP(C) Costs not in AURORA 2006GRC_Book9" xfId="3764"/>
    <cellStyle name="_DEM-WP(C) Costs not in AURORA 2006GRC_Book9 2" xfId="3765"/>
    <cellStyle name="_DEM-WP(C) Costs not in AURORA 2006GRC_Book9 2 2" xfId="3766"/>
    <cellStyle name="_DEM-WP(C) Costs not in AURORA 2006GRC_Book9 3" xfId="3767"/>
    <cellStyle name="_DEM-WP(C) Costs not in AURORA 2006GRC_Chelan PUD Power Costs (8-10)" xfId="3768"/>
    <cellStyle name="_DEM-WP(C) Costs not in AURORA 2006GRC_Electric COS Inputs" xfId="3769"/>
    <cellStyle name="_DEM-WP(C) Costs not in AURORA 2006GRC_Electric COS Inputs 2" xfId="3770"/>
    <cellStyle name="_DEM-WP(C) Costs not in AURORA 2006GRC_Electric COS Inputs 2 2" xfId="3771"/>
    <cellStyle name="_DEM-WP(C) Costs not in AURORA 2006GRC_Electric COS Inputs 2 2 2" xfId="3772"/>
    <cellStyle name="_DEM-WP(C) Costs not in AURORA 2006GRC_Electric COS Inputs 2 3" xfId="3773"/>
    <cellStyle name="_DEM-WP(C) Costs not in AURORA 2006GRC_Electric COS Inputs 2 3 2" xfId="3774"/>
    <cellStyle name="_DEM-WP(C) Costs not in AURORA 2006GRC_Electric COS Inputs 2 4" xfId="3775"/>
    <cellStyle name="_DEM-WP(C) Costs not in AURORA 2006GRC_Electric COS Inputs 2 4 2" xfId="3776"/>
    <cellStyle name="_DEM-WP(C) Costs not in AURORA 2006GRC_Electric COS Inputs 3" xfId="3777"/>
    <cellStyle name="_DEM-WP(C) Costs not in AURORA 2006GRC_Electric COS Inputs 3 2" xfId="3778"/>
    <cellStyle name="_DEM-WP(C) Costs not in AURORA 2006GRC_Electric COS Inputs 4" xfId="3779"/>
    <cellStyle name="_DEM-WP(C) Costs not in AURORA 2006GRC_Electric COS Inputs 4 2" xfId="3780"/>
    <cellStyle name="_DEM-WP(C) Costs not in AURORA 2006GRC_Electric COS Inputs 5" xfId="3781"/>
    <cellStyle name="_DEM-WP(C) Costs not in AURORA 2006GRC_Electric COS Inputs 6" xfId="3782"/>
    <cellStyle name="_DEM-WP(C) Costs not in AURORA 2006GRC_NIM Summary" xfId="3783"/>
    <cellStyle name="_DEM-WP(C) Costs not in AURORA 2006GRC_NIM Summary 09GRC" xfId="3784"/>
    <cellStyle name="_DEM-WP(C) Costs not in AURORA 2006GRC_NIM Summary 09GRC 2" xfId="3785"/>
    <cellStyle name="_DEM-WP(C) Costs not in AURORA 2006GRC_NIM Summary 2" xfId="3786"/>
    <cellStyle name="_DEM-WP(C) Costs not in AURORA 2006GRC_NIM Summary 3" xfId="3787"/>
    <cellStyle name="_DEM-WP(C) Costs not in AURORA 2006GRC_NIM Summary 4" xfId="3788"/>
    <cellStyle name="_DEM-WP(C) Costs not in AURORA 2006GRC_NIM Summary 5" xfId="3789"/>
    <cellStyle name="_DEM-WP(C) Costs not in AURORA 2006GRC_NIM Summary 6" xfId="3790"/>
    <cellStyle name="_DEM-WP(C) Costs not in AURORA 2006GRC_NIM Summary 7" xfId="3791"/>
    <cellStyle name="_DEM-WP(C) Costs not in AURORA 2006GRC_NIM Summary 8" xfId="3792"/>
    <cellStyle name="_DEM-WP(C) Costs not in AURORA 2006GRC_NIM Summary 9" xfId="3793"/>
    <cellStyle name="_DEM-WP(C) Costs not in AURORA 2006GRC_PCA 10 -  Exhibit D from A Kellogg Jan 2011" xfId="3794"/>
    <cellStyle name="_DEM-WP(C) Costs not in AURORA 2006GRC_PCA 10 -  Exhibit D from A Kellogg July 2011" xfId="3795"/>
    <cellStyle name="_DEM-WP(C) Costs not in AURORA 2006GRC_PCA 10 -  Exhibit D from S Free Rcv'd 12-11" xfId="3796"/>
    <cellStyle name="_DEM-WP(C) Costs not in AURORA 2006GRC_PCA 9 -  Exhibit D April 2010" xfId="3797"/>
    <cellStyle name="_DEM-WP(C) Costs not in AURORA 2006GRC_PCA 9 -  Exhibit D April 2010 (3)" xfId="3798"/>
    <cellStyle name="_DEM-WP(C) Costs not in AURORA 2006GRC_PCA 9 -  Exhibit D April 2010 (3) 2" xfId="3799"/>
    <cellStyle name="_DEM-WP(C) Costs not in AURORA 2006GRC_PCA 9 -  Exhibit D Nov 2010" xfId="3800"/>
    <cellStyle name="_DEM-WP(C) Costs not in AURORA 2006GRC_PCA 9 - Exhibit D at August 2010" xfId="3801"/>
    <cellStyle name="_DEM-WP(C) Costs not in AURORA 2006GRC_PCA 9 - Exhibit D June 2010 GRC" xfId="3802"/>
    <cellStyle name="_DEM-WP(C) Costs not in AURORA 2006GRC_Power Costs - Comparison bx Rbtl-Staff-Jt-PC" xfId="3803"/>
    <cellStyle name="_DEM-WP(C) Costs not in AURORA 2006GRC_Power Costs - Comparison bx Rbtl-Staff-Jt-PC 2" xfId="3804"/>
    <cellStyle name="_DEM-WP(C) Costs not in AURORA 2006GRC_Power Costs - Comparison bx Rbtl-Staff-Jt-PC 2 2" xfId="3805"/>
    <cellStyle name="_DEM-WP(C) Costs not in AURORA 2006GRC_Power Costs - Comparison bx Rbtl-Staff-Jt-PC 3" xfId="3806"/>
    <cellStyle name="_DEM-WP(C) Costs not in AURORA 2006GRC_Power Costs - Comparison bx Rbtl-Staff-Jt-PC_Adj Bench DR 3 for Initial Briefs (Electric)" xfId="3807"/>
    <cellStyle name="_DEM-WP(C) Costs not in AURORA 2006GRC_Power Costs - Comparison bx Rbtl-Staff-Jt-PC_Adj Bench DR 3 for Initial Briefs (Electric) 2" xfId="3808"/>
    <cellStyle name="_DEM-WP(C) Costs not in AURORA 2006GRC_Power Costs - Comparison bx Rbtl-Staff-Jt-PC_Adj Bench DR 3 for Initial Briefs (Electric) 2 2" xfId="3809"/>
    <cellStyle name="_DEM-WP(C) Costs not in AURORA 2006GRC_Power Costs - Comparison bx Rbtl-Staff-Jt-PC_Adj Bench DR 3 for Initial Briefs (Electric) 3" xfId="3810"/>
    <cellStyle name="_DEM-WP(C) Costs not in AURORA 2006GRC_Power Costs - Comparison bx Rbtl-Staff-Jt-PC_Electric Rev Req Model (2009 GRC) Rebuttal" xfId="3811"/>
    <cellStyle name="_DEM-WP(C) Costs not in AURORA 2006GRC_Power Costs - Comparison bx Rbtl-Staff-Jt-PC_Electric Rev Req Model (2009 GRC) Rebuttal 2" xfId="3812"/>
    <cellStyle name="_DEM-WP(C) Costs not in AURORA 2006GRC_Power Costs - Comparison bx Rbtl-Staff-Jt-PC_Electric Rev Req Model (2009 GRC) Rebuttal 2 2" xfId="3813"/>
    <cellStyle name="_DEM-WP(C) Costs not in AURORA 2006GRC_Power Costs - Comparison bx Rbtl-Staff-Jt-PC_Electric Rev Req Model (2009 GRC) Rebuttal 3" xfId="3814"/>
    <cellStyle name="_DEM-WP(C) Costs not in AURORA 2006GRC_Power Costs - Comparison bx Rbtl-Staff-Jt-PC_Electric Rev Req Model (2009 GRC) Rebuttal REmoval of New  WH Solar AdjustMI" xfId="3815"/>
    <cellStyle name="_DEM-WP(C) Costs not in AURORA 2006GRC_Power Costs - Comparison bx Rbtl-Staff-Jt-PC_Electric Rev Req Model (2009 GRC) Rebuttal REmoval of New  WH Solar AdjustMI 2" xfId="3816"/>
    <cellStyle name="_DEM-WP(C) Costs not in AURORA 2006GRC_Power Costs - Comparison bx Rbtl-Staff-Jt-PC_Electric Rev Req Model (2009 GRC) Rebuttal REmoval of New  WH Solar AdjustMI 2 2" xfId="3817"/>
    <cellStyle name="_DEM-WP(C) Costs not in AURORA 2006GRC_Power Costs - Comparison bx Rbtl-Staff-Jt-PC_Electric Rev Req Model (2009 GRC) Rebuttal REmoval of New  WH Solar AdjustMI 3" xfId="3818"/>
    <cellStyle name="_DEM-WP(C) Costs not in AURORA 2006GRC_Power Costs - Comparison bx Rbtl-Staff-Jt-PC_Electric Rev Req Model (2009 GRC) Revised 01-18-2010" xfId="3819"/>
    <cellStyle name="_DEM-WP(C) Costs not in AURORA 2006GRC_Power Costs - Comparison bx Rbtl-Staff-Jt-PC_Electric Rev Req Model (2009 GRC) Revised 01-18-2010 2" xfId="3820"/>
    <cellStyle name="_DEM-WP(C) Costs not in AURORA 2006GRC_Power Costs - Comparison bx Rbtl-Staff-Jt-PC_Electric Rev Req Model (2009 GRC) Revised 01-18-2010 2 2" xfId="3821"/>
    <cellStyle name="_DEM-WP(C) Costs not in AURORA 2006GRC_Power Costs - Comparison bx Rbtl-Staff-Jt-PC_Electric Rev Req Model (2009 GRC) Revised 01-18-2010 3" xfId="3822"/>
    <cellStyle name="_DEM-WP(C) Costs not in AURORA 2006GRC_Power Costs - Comparison bx Rbtl-Staff-Jt-PC_Final Order Electric EXHIBIT A-1" xfId="3823"/>
    <cellStyle name="_DEM-WP(C) Costs not in AURORA 2006GRC_Power Costs - Comparison bx Rbtl-Staff-Jt-PC_Final Order Electric EXHIBIT A-1 2" xfId="3824"/>
    <cellStyle name="_DEM-WP(C) Costs not in AURORA 2006GRC_Power Costs - Comparison bx Rbtl-Staff-Jt-PC_Final Order Electric EXHIBIT A-1 2 2" xfId="3825"/>
    <cellStyle name="_DEM-WP(C) Costs not in AURORA 2006GRC_Power Costs - Comparison bx Rbtl-Staff-Jt-PC_Final Order Electric EXHIBIT A-1 3" xfId="3826"/>
    <cellStyle name="_DEM-WP(C) Costs not in AURORA 2006GRC_Production Adj 4.37" xfId="3827"/>
    <cellStyle name="_DEM-WP(C) Costs not in AURORA 2006GRC_Production Adj 4.37 2" xfId="3828"/>
    <cellStyle name="_DEM-WP(C) Costs not in AURORA 2006GRC_Production Adj 4.37 2 2" xfId="3829"/>
    <cellStyle name="_DEM-WP(C) Costs not in AURORA 2006GRC_Production Adj 4.37 3" xfId="3830"/>
    <cellStyle name="_DEM-WP(C) Costs not in AURORA 2006GRC_Purchased Power Adj 4.03" xfId="3831"/>
    <cellStyle name="_DEM-WP(C) Costs not in AURORA 2006GRC_Purchased Power Adj 4.03 2" xfId="3832"/>
    <cellStyle name="_DEM-WP(C) Costs not in AURORA 2006GRC_Purchased Power Adj 4.03 2 2" xfId="3833"/>
    <cellStyle name="_DEM-WP(C) Costs not in AURORA 2006GRC_Purchased Power Adj 4.03 3" xfId="3834"/>
    <cellStyle name="_DEM-WP(C) Costs not in AURORA 2006GRC_Rebuttal Power Costs" xfId="3835"/>
    <cellStyle name="_DEM-WP(C) Costs not in AURORA 2006GRC_Rebuttal Power Costs 2" xfId="3836"/>
    <cellStyle name="_DEM-WP(C) Costs not in AURORA 2006GRC_Rebuttal Power Costs 2 2" xfId="3837"/>
    <cellStyle name="_DEM-WP(C) Costs not in AURORA 2006GRC_Rebuttal Power Costs 3" xfId="3838"/>
    <cellStyle name="_DEM-WP(C) Costs not in AURORA 2006GRC_Rebuttal Power Costs_Adj Bench DR 3 for Initial Briefs (Electric)" xfId="3839"/>
    <cellStyle name="_DEM-WP(C) Costs not in AURORA 2006GRC_Rebuttal Power Costs_Adj Bench DR 3 for Initial Briefs (Electric) 2" xfId="3840"/>
    <cellStyle name="_DEM-WP(C) Costs not in AURORA 2006GRC_Rebuttal Power Costs_Adj Bench DR 3 for Initial Briefs (Electric) 2 2" xfId="3841"/>
    <cellStyle name="_DEM-WP(C) Costs not in AURORA 2006GRC_Rebuttal Power Costs_Adj Bench DR 3 for Initial Briefs (Electric) 3" xfId="3842"/>
    <cellStyle name="_DEM-WP(C) Costs not in AURORA 2006GRC_Rebuttal Power Costs_Electric Rev Req Model (2009 GRC) Rebuttal" xfId="3843"/>
    <cellStyle name="_DEM-WP(C) Costs not in AURORA 2006GRC_Rebuttal Power Costs_Electric Rev Req Model (2009 GRC) Rebuttal 2" xfId="3844"/>
    <cellStyle name="_DEM-WP(C) Costs not in AURORA 2006GRC_Rebuttal Power Costs_Electric Rev Req Model (2009 GRC) Rebuttal 2 2" xfId="3845"/>
    <cellStyle name="_DEM-WP(C) Costs not in AURORA 2006GRC_Rebuttal Power Costs_Electric Rev Req Model (2009 GRC) Rebuttal 3" xfId="3846"/>
    <cellStyle name="_DEM-WP(C) Costs not in AURORA 2006GRC_Rebuttal Power Costs_Electric Rev Req Model (2009 GRC) Rebuttal REmoval of New  WH Solar AdjustMI" xfId="3847"/>
    <cellStyle name="_DEM-WP(C) Costs not in AURORA 2006GRC_Rebuttal Power Costs_Electric Rev Req Model (2009 GRC) Rebuttal REmoval of New  WH Solar AdjustMI 2" xfId="3848"/>
    <cellStyle name="_DEM-WP(C) Costs not in AURORA 2006GRC_Rebuttal Power Costs_Electric Rev Req Model (2009 GRC) Rebuttal REmoval of New  WH Solar AdjustMI 2 2" xfId="3849"/>
    <cellStyle name="_DEM-WP(C) Costs not in AURORA 2006GRC_Rebuttal Power Costs_Electric Rev Req Model (2009 GRC) Rebuttal REmoval of New  WH Solar AdjustMI 3" xfId="3850"/>
    <cellStyle name="_DEM-WP(C) Costs not in AURORA 2006GRC_Rebuttal Power Costs_Electric Rev Req Model (2009 GRC) Revised 01-18-2010" xfId="3851"/>
    <cellStyle name="_DEM-WP(C) Costs not in AURORA 2006GRC_Rebuttal Power Costs_Electric Rev Req Model (2009 GRC) Revised 01-18-2010 2" xfId="3852"/>
    <cellStyle name="_DEM-WP(C) Costs not in AURORA 2006GRC_Rebuttal Power Costs_Electric Rev Req Model (2009 GRC) Revised 01-18-2010 2 2" xfId="3853"/>
    <cellStyle name="_DEM-WP(C) Costs not in AURORA 2006GRC_Rebuttal Power Costs_Electric Rev Req Model (2009 GRC) Revised 01-18-2010 3" xfId="3854"/>
    <cellStyle name="_DEM-WP(C) Costs not in AURORA 2006GRC_Rebuttal Power Costs_Final Order Electric EXHIBIT A-1" xfId="3855"/>
    <cellStyle name="_DEM-WP(C) Costs not in AURORA 2006GRC_Rebuttal Power Costs_Final Order Electric EXHIBIT A-1 2" xfId="3856"/>
    <cellStyle name="_DEM-WP(C) Costs not in AURORA 2006GRC_Rebuttal Power Costs_Final Order Electric EXHIBIT A-1 2 2" xfId="3857"/>
    <cellStyle name="_DEM-WP(C) Costs not in AURORA 2006GRC_Rebuttal Power Costs_Final Order Electric EXHIBIT A-1 3" xfId="3858"/>
    <cellStyle name="_DEM-WP(C) Costs not in AURORA 2006GRC_ROR 5.02" xfId="3859"/>
    <cellStyle name="_DEM-WP(C) Costs not in AURORA 2006GRC_ROR 5.02 2" xfId="3860"/>
    <cellStyle name="_DEM-WP(C) Costs not in AURORA 2006GRC_ROR 5.02 2 2" xfId="3861"/>
    <cellStyle name="_DEM-WP(C) Costs not in AURORA 2006GRC_ROR 5.02 3" xfId="3862"/>
    <cellStyle name="_DEM-WP(C) Costs not in AURORA 2006GRC_Transmission Workbook for May BOD" xfId="3863"/>
    <cellStyle name="_DEM-WP(C) Costs not in AURORA 2006GRC_Transmission Workbook for May BOD 2" xfId="3864"/>
    <cellStyle name="_DEM-WP(C) Costs not in AURORA 2006GRC_Wind Integration 10GRC" xfId="3865"/>
    <cellStyle name="_DEM-WP(C) Costs not in AURORA 2006GRC_Wind Integration 10GRC 2" xfId="3866"/>
    <cellStyle name="_DEM-WP(C) Costs not in AURORA 2007GRC" xfId="3867"/>
    <cellStyle name="_DEM-WP(C) Costs not in AURORA 2007GRC 2" xfId="3868"/>
    <cellStyle name="_DEM-WP(C) Costs not in AURORA 2007GRC 2 2" xfId="3869"/>
    <cellStyle name="_DEM-WP(C) Costs not in AURORA 2007GRC 3" xfId="3870"/>
    <cellStyle name="_DEM-WP(C) Costs not in AURORA 2007GRC Update" xfId="3871"/>
    <cellStyle name="_DEM-WP(C) Costs not in AURORA 2007GRC Update 2" xfId="3872"/>
    <cellStyle name="_DEM-WP(C) Costs not in AURORA 2007GRC Update_NIM Summary" xfId="3873"/>
    <cellStyle name="_DEM-WP(C) Costs not in AURORA 2007GRC Update_NIM Summary 2" xfId="3874"/>
    <cellStyle name="_DEM-WP(C) Costs not in AURORA 2007GRC_16.37E Wild Horse Expansion DeferralRevwrkingfile SF" xfId="3875"/>
    <cellStyle name="_DEM-WP(C) Costs not in AURORA 2007GRC_16.37E Wild Horse Expansion DeferralRevwrkingfile SF 2" xfId="3876"/>
    <cellStyle name="_DEM-WP(C) Costs not in AURORA 2007GRC_16.37E Wild Horse Expansion DeferralRevwrkingfile SF 2 2" xfId="3877"/>
    <cellStyle name="_DEM-WP(C) Costs not in AURORA 2007GRC_16.37E Wild Horse Expansion DeferralRevwrkingfile SF 3" xfId="3878"/>
    <cellStyle name="_DEM-WP(C) Costs not in AURORA 2007GRC_2009 GRC Compl Filing - Exhibit D" xfId="3879"/>
    <cellStyle name="_DEM-WP(C) Costs not in AURORA 2007GRC_2009 GRC Compl Filing - Exhibit D 2" xfId="3880"/>
    <cellStyle name="_DEM-WP(C) Costs not in AURORA 2007GRC_Adj Bench DR 3 for Initial Briefs (Electric)" xfId="3881"/>
    <cellStyle name="_DEM-WP(C) Costs not in AURORA 2007GRC_Adj Bench DR 3 for Initial Briefs (Electric) 2" xfId="3882"/>
    <cellStyle name="_DEM-WP(C) Costs not in AURORA 2007GRC_Adj Bench DR 3 for Initial Briefs (Electric) 2 2" xfId="3883"/>
    <cellStyle name="_DEM-WP(C) Costs not in AURORA 2007GRC_Adj Bench DR 3 for Initial Briefs (Electric) 3" xfId="3884"/>
    <cellStyle name="_DEM-WP(C) Costs not in AURORA 2007GRC_Book1" xfId="3885"/>
    <cellStyle name="_DEM-WP(C) Costs not in AURORA 2007GRC_Book2" xfId="3886"/>
    <cellStyle name="_DEM-WP(C) Costs not in AURORA 2007GRC_Book2 2" xfId="3887"/>
    <cellStyle name="_DEM-WP(C) Costs not in AURORA 2007GRC_Book2 2 2" xfId="3888"/>
    <cellStyle name="_DEM-WP(C) Costs not in AURORA 2007GRC_Book2 3" xfId="3889"/>
    <cellStyle name="_DEM-WP(C) Costs not in AURORA 2007GRC_Book4" xfId="3890"/>
    <cellStyle name="_DEM-WP(C) Costs not in AURORA 2007GRC_Book4 2" xfId="3891"/>
    <cellStyle name="_DEM-WP(C) Costs not in AURORA 2007GRC_Book4 2 2" xfId="3892"/>
    <cellStyle name="_DEM-WP(C) Costs not in AURORA 2007GRC_Book4 3" xfId="3893"/>
    <cellStyle name="_DEM-WP(C) Costs not in AURORA 2007GRC_Electric Rev Req Model (2009 GRC) " xfId="3894"/>
    <cellStyle name="_DEM-WP(C) Costs not in AURORA 2007GRC_Electric Rev Req Model (2009 GRC)  2" xfId="3895"/>
    <cellStyle name="_DEM-WP(C) Costs not in AURORA 2007GRC_Electric Rev Req Model (2009 GRC)  2 2" xfId="3896"/>
    <cellStyle name="_DEM-WP(C) Costs not in AURORA 2007GRC_Electric Rev Req Model (2009 GRC)  3" xfId="3897"/>
    <cellStyle name="_DEM-WP(C) Costs not in AURORA 2007GRC_Electric Rev Req Model (2009 GRC) Rebuttal" xfId="3898"/>
    <cellStyle name="_DEM-WP(C) Costs not in AURORA 2007GRC_Electric Rev Req Model (2009 GRC) Rebuttal 2" xfId="3899"/>
    <cellStyle name="_DEM-WP(C) Costs not in AURORA 2007GRC_Electric Rev Req Model (2009 GRC) Rebuttal 2 2" xfId="3900"/>
    <cellStyle name="_DEM-WP(C) Costs not in AURORA 2007GRC_Electric Rev Req Model (2009 GRC) Rebuttal 3" xfId="3901"/>
    <cellStyle name="_DEM-WP(C) Costs not in AURORA 2007GRC_Electric Rev Req Model (2009 GRC) Rebuttal REmoval of New  WH Solar AdjustMI" xfId="3902"/>
    <cellStyle name="_DEM-WP(C) Costs not in AURORA 2007GRC_Electric Rev Req Model (2009 GRC) Rebuttal REmoval of New  WH Solar AdjustMI 2" xfId="3903"/>
    <cellStyle name="_DEM-WP(C) Costs not in AURORA 2007GRC_Electric Rev Req Model (2009 GRC) Rebuttal REmoval of New  WH Solar AdjustMI 2 2" xfId="3904"/>
    <cellStyle name="_DEM-WP(C) Costs not in AURORA 2007GRC_Electric Rev Req Model (2009 GRC) Rebuttal REmoval of New  WH Solar AdjustMI 3" xfId="3905"/>
    <cellStyle name="_DEM-WP(C) Costs not in AURORA 2007GRC_Electric Rev Req Model (2009 GRC) Revised 01-18-2010" xfId="3906"/>
    <cellStyle name="_DEM-WP(C) Costs not in AURORA 2007GRC_Electric Rev Req Model (2009 GRC) Revised 01-18-2010 2" xfId="3907"/>
    <cellStyle name="_DEM-WP(C) Costs not in AURORA 2007GRC_Electric Rev Req Model (2009 GRC) Revised 01-18-2010 2 2" xfId="3908"/>
    <cellStyle name="_DEM-WP(C) Costs not in AURORA 2007GRC_Electric Rev Req Model (2009 GRC) Revised 01-18-2010 3" xfId="3909"/>
    <cellStyle name="_DEM-WP(C) Costs not in AURORA 2007GRC_Electric Rev Req Model (2010 GRC)" xfId="3910"/>
    <cellStyle name="_DEM-WP(C) Costs not in AURORA 2007GRC_Electric Rev Req Model (2010 GRC) SF" xfId="3911"/>
    <cellStyle name="_DEM-WP(C) Costs not in AURORA 2007GRC_Final Order Electric" xfId="3912"/>
    <cellStyle name="_DEM-WP(C) Costs not in AURORA 2007GRC_Final Order Electric EXHIBIT A-1" xfId="3913"/>
    <cellStyle name="_DEM-WP(C) Costs not in AURORA 2007GRC_Final Order Electric EXHIBIT A-1 2" xfId="3914"/>
    <cellStyle name="_DEM-WP(C) Costs not in AURORA 2007GRC_Final Order Electric EXHIBIT A-1 2 2" xfId="3915"/>
    <cellStyle name="_DEM-WP(C) Costs not in AURORA 2007GRC_Final Order Electric EXHIBIT A-1 3" xfId="3916"/>
    <cellStyle name="_DEM-WP(C) Costs not in AURORA 2007GRC_NIM Summary" xfId="3917"/>
    <cellStyle name="_DEM-WP(C) Costs not in AURORA 2007GRC_NIM Summary 2" xfId="3918"/>
    <cellStyle name="_DEM-WP(C) Costs not in AURORA 2007GRC_Power Costs - Comparison bx Rbtl-Staff-Jt-PC" xfId="3919"/>
    <cellStyle name="_DEM-WP(C) Costs not in AURORA 2007GRC_Power Costs - Comparison bx Rbtl-Staff-Jt-PC 2" xfId="3920"/>
    <cellStyle name="_DEM-WP(C) Costs not in AURORA 2007GRC_Power Costs - Comparison bx Rbtl-Staff-Jt-PC 2 2" xfId="3921"/>
    <cellStyle name="_DEM-WP(C) Costs not in AURORA 2007GRC_Power Costs - Comparison bx Rbtl-Staff-Jt-PC 3" xfId="3922"/>
    <cellStyle name="_DEM-WP(C) Costs not in AURORA 2007GRC_Rebuttal Power Costs" xfId="3923"/>
    <cellStyle name="_DEM-WP(C) Costs not in AURORA 2007GRC_Rebuttal Power Costs 2" xfId="3924"/>
    <cellStyle name="_DEM-WP(C) Costs not in AURORA 2007GRC_Rebuttal Power Costs 2 2" xfId="3925"/>
    <cellStyle name="_DEM-WP(C) Costs not in AURORA 2007GRC_Rebuttal Power Costs 3" xfId="3926"/>
    <cellStyle name="_DEM-WP(C) Costs not in AURORA 2007GRC_TENASKA REGULATORY ASSET" xfId="3927"/>
    <cellStyle name="_DEM-WP(C) Costs not in AURORA 2007GRC_TENASKA REGULATORY ASSET 2" xfId="3928"/>
    <cellStyle name="_DEM-WP(C) Costs not in AURORA 2007GRC_TENASKA REGULATORY ASSET 2 2" xfId="3929"/>
    <cellStyle name="_DEM-WP(C) Costs not in AURORA 2007GRC_TENASKA REGULATORY ASSET 3" xfId="3930"/>
    <cellStyle name="_DEM-WP(C) Costs not in AURORA 2007PCORC" xfId="3931"/>
    <cellStyle name="_DEM-WP(C) Costs not in AURORA 2007PCORC 2" xfId="3932"/>
    <cellStyle name="_DEM-WP(C) Costs not in AURORA 2007PCORC_Chelan PUD Power Costs (8-10)" xfId="3933"/>
    <cellStyle name="_DEM-WP(C) Costs not in AURORA 2007PCORC_NIM Summary" xfId="3934"/>
    <cellStyle name="_DEM-WP(C) Costs not in AURORA 2007PCORC_NIM Summary 2" xfId="3935"/>
    <cellStyle name="_DEM-WP(C) Costs not in AURORA 2007PCORC-5.07Update" xfId="3936"/>
    <cellStyle name="_DEM-WP(C) Costs not in AURORA 2007PCORC-5.07Update 10" xfId="3937"/>
    <cellStyle name="_DEM-WP(C) Costs not in AURORA 2007PCORC-5.07Update 2" xfId="3938"/>
    <cellStyle name="_DEM-WP(C) Costs not in AURORA 2007PCORC-5.07Update 2 2" xfId="3939"/>
    <cellStyle name="_DEM-WP(C) Costs not in AURORA 2007PCORC-5.07Update 3" xfId="3940"/>
    <cellStyle name="_DEM-WP(C) Costs not in AURORA 2007PCORC-5.07Update 3 2" xfId="3941"/>
    <cellStyle name="_DEM-WP(C) Costs not in AURORA 2007PCORC-5.07Update 4" xfId="3942"/>
    <cellStyle name="_DEM-WP(C) Costs not in AURORA 2007PCORC-5.07Update 4 2" xfId="3943"/>
    <cellStyle name="_DEM-WP(C) Costs not in AURORA 2007PCORC-5.07Update 4_2011 Operations Snapshot" xfId="3944"/>
    <cellStyle name="_DEM-WP(C) Costs not in AURORA 2007PCORC-5.07Update 4_Department" xfId="3945"/>
    <cellStyle name="_DEM-WP(C) Costs not in AURORA 2007PCORC-5.07Update 4_VarX" xfId="3946"/>
    <cellStyle name="_DEM-WP(C) Costs not in AURORA 2007PCORC-5.07Update 5" xfId="3947"/>
    <cellStyle name="_DEM-WP(C) Costs not in AURORA 2007PCORC-5.07Update 5 2" xfId="3948"/>
    <cellStyle name="_DEM-WP(C) Costs not in AURORA 2007PCORC-5.07Update 5 2 2" xfId="3949"/>
    <cellStyle name="_DEM-WP(C) Costs not in AURORA 2007PCORC-5.07Update 5 2_County_Stop_Light_Chart_2012_02" xfId="3950"/>
    <cellStyle name="_DEM-WP(C) Costs not in AURORA 2007PCORC-5.07Update 5 2_County_Stop_Light_Chart_2012_06" xfId="3951"/>
    <cellStyle name="_DEM-WP(C) Costs not in AURORA 2007PCORC-5.07Update 5 2_County_Stop_Light_Chart_Template" xfId="3952"/>
    <cellStyle name="_DEM-WP(C) Costs not in AURORA 2007PCORC-5.07Update 5_2011 OM ASM Report" xfId="3953"/>
    <cellStyle name="_DEM-WP(C) Costs not in AURORA 2007PCORC-5.07Update 5_2011 OM ASM Report 2" xfId="3954"/>
    <cellStyle name="_DEM-WP(C) Costs not in AURORA 2007PCORC-5.07Update 5_2011 OM ASM Report_County_Stop_Light_Chart_2012_02" xfId="3955"/>
    <cellStyle name="_DEM-WP(C) Costs not in AURORA 2007PCORC-5.07Update 5_2011 OM ASM Report_County_Stop_Light_Chart_2012_06" xfId="3956"/>
    <cellStyle name="_DEM-WP(C) Costs not in AURORA 2007PCORC-5.07Update 5_2011 OM ASM Report_County_Stop_Light_Chart_Template" xfId="3957"/>
    <cellStyle name="_DEM-WP(C) Costs not in AURORA 2007PCORC-5.07Update 5_2011 Operations Snapshot" xfId="3958"/>
    <cellStyle name="_DEM-WP(C) Costs not in AURORA 2007PCORC-5.07Update 5_2011 Operations Snapshot 2" xfId="3959"/>
    <cellStyle name="_DEM-WP(C) Costs not in AURORA 2007PCORC-5.07Update 5_2011 Operations Snapshot_County_Stop_Light_Chart_2012_02" xfId="3960"/>
    <cellStyle name="_DEM-WP(C) Costs not in AURORA 2007PCORC-5.07Update 5_2011 Operations Snapshot_County_Stop_Light_Chart_2012_06" xfId="3961"/>
    <cellStyle name="_DEM-WP(C) Costs not in AURORA 2007PCORC-5.07Update 5_2011 Operations Snapshot_County_Stop_Light_Chart_Template" xfId="3962"/>
    <cellStyle name="_DEM-WP(C) Costs not in AURORA 2007PCORC-5.07Update 5_2012 Operations Snapshot" xfId="3963"/>
    <cellStyle name="_DEM-WP(C) Costs not in AURORA 2007PCORC-5.07Update 5_Copy of 2011 OM ASM Report" xfId="3964"/>
    <cellStyle name="_DEM-WP(C) Costs not in AURORA 2007PCORC-5.07Update 5_Department" xfId="3965"/>
    <cellStyle name="_DEM-WP(C) Costs not in AURORA 2007PCORC-5.07Update 5_Jan 2012 OM ASM Report" xfId="3966"/>
    <cellStyle name="_DEM-WP(C) Costs not in AURORA 2007PCORC-5.07Update 5_VarX" xfId="3967"/>
    <cellStyle name="_DEM-WP(C) Costs not in AURORA 2007PCORC-5.07Update 6" xfId="3968"/>
    <cellStyle name="_DEM-WP(C) Costs not in AURORA 2007PCORC-5.07Update 6 2" xfId="3969"/>
    <cellStyle name="_DEM-WP(C) Costs not in AURORA 2007PCORC-5.07Update 6_County_Stop_Light_Chart_2012_02" xfId="3970"/>
    <cellStyle name="_DEM-WP(C) Costs not in AURORA 2007PCORC-5.07Update 6_County_Stop_Light_Chart_2012_06" xfId="3971"/>
    <cellStyle name="_DEM-WP(C) Costs not in AURORA 2007PCORC-5.07Update 6_County_Stop_Light_Chart_Template" xfId="3972"/>
    <cellStyle name="_DEM-WP(C) Costs not in AURORA 2007PCORC-5.07Update 6_Department" xfId="3973"/>
    <cellStyle name="_DEM-WP(C) Costs not in AURORA 2007PCORC-5.07Update 6_Department 2" xfId="3974"/>
    <cellStyle name="_DEM-WP(C) Costs not in AURORA 2007PCORC-5.07Update 6_VarX" xfId="3975"/>
    <cellStyle name="_DEM-WP(C) Costs not in AURORA 2007PCORC-5.07Update 6_VarX 2" xfId="3976"/>
    <cellStyle name="_DEM-WP(C) Costs not in AURORA 2007PCORC-5.07Update 7" xfId="3977"/>
    <cellStyle name="_DEM-WP(C) Costs not in AURORA 2007PCORC-5.07Update 7 2" xfId="3978"/>
    <cellStyle name="_DEM-WP(C) Costs not in AURORA 2007PCORC-5.07Update 7_County_Stop_Light_Chart_2012_02" xfId="3979"/>
    <cellStyle name="_DEM-WP(C) Costs not in AURORA 2007PCORC-5.07Update 7_County_Stop_Light_Chart_2012_06" xfId="3980"/>
    <cellStyle name="_DEM-WP(C) Costs not in AURORA 2007PCORC-5.07Update 7_County_Stop_Light_Chart_Template" xfId="3981"/>
    <cellStyle name="_DEM-WP(C) Costs not in AURORA 2007PCORC-5.07Update 8" xfId="3982"/>
    <cellStyle name="_DEM-WP(C) Costs not in AURORA 2007PCORC-5.07Update 9" xfId="3983"/>
    <cellStyle name="_DEM-WP(C) Costs not in AURORA 2007PCORC-5.07Update_16.37E Wild Horse Expansion DeferralRevwrkingfile SF" xfId="3984"/>
    <cellStyle name="_DEM-WP(C) Costs not in AURORA 2007PCORC-5.07Update_16.37E Wild Horse Expansion DeferralRevwrkingfile SF 2" xfId="3985"/>
    <cellStyle name="_DEM-WP(C) Costs not in AURORA 2007PCORC-5.07Update_16.37E Wild Horse Expansion DeferralRevwrkingfile SF 2 2" xfId="3986"/>
    <cellStyle name="_DEM-WP(C) Costs not in AURORA 2007PCORC-5.07Update_16.37E Wild Horse Expansion DeferralRevwrkingfile SF 3" xfId="3987"/>
    <cellStyle name="_DEM-WP(C) Costs not in AURORA 2007PCORC-5.07Update_2009 GRC Compl Filing - Exhibit D" xfId="3988"/>
    <cellStyle name="_DEM-WP(C) Costs not in AURORA 2007PCORC-5.07Update_2009 GRC Compl Filing - Exhibit D 2" xfId="3989"/>
    <cellStyle name="_DEM-WP(C) Costs not in AURORA 2007PCORC-5.07Update_2011 OM ASM Report" xfId="3990"/>
    <cellStyle name="_DEM-WP(C) Costs not in AURORA 2007PCORC-5.07Update_2011 OM ASM Report 2" xfId="3991"/>
    <cellStyle name="_DEM-WP(C) Costs not in AURORA 2007PCORC-5.07Update_2011 OM ASM Report_County_Stop_Light_Chart_2012_02" xfId="3992"/>
    <cellStyle name="_DEM-WP(C) Costs not in AURORA 2007PCORC-5.07Update_2011 OM ASM Report_County_Stop_Light_Chart_2012_06" xfId="3993"/>
    <cellStyle name="_DEM-WP(C) Costs not in AURORA 2007PCORC-5.07Update_2011 OM ASM Report_County_Stop_Light_Chart_Template" xfId="3994"/>
    <cellStyle name="_DEM-WP(C) Costs not in AURORA 2007PCORC-5.07Update_Adj Bench DR 3 for Initial Briefs (Electric)" xfId="3995"/>
    <cellStyle name="_DEM-WP(C) Costs not in AURORA 2007PCORC-5.07Update_Adj Bench DR 3 for Initial Briefs (Electric) 2" xfId="3996"/>
    <cellStyle name="_DEM-WP(C) Costs not in AURORA 2007PCORC-5.07Update_Adj Bench DR 3 for Initial Briefs (Electric) 2 2" xfId="3997"/>
    <cellStyle name="_DEM-WP(C) Costs not in AURORA 2007PCORC-5.07Update_Adj Bench DR 3 for Initial Briefs (Electric) 3" xfId="3998"/>
    <cellStyle name="_DEM-WP(C) Costs not in AURORA 2007PCORC-5.07Update_Book1" xfId="3999"/>
    <cellStyle name="_DEM-WP(C) Costs not in AURORA 2007PCORC-5.07Update_Book2" xfId="4000"/>
    <cellStyle name="_DEM-WP(C) Costs not in AURORA 2007PCORC-5.07Update_Book2 2" xfId="4001"/>
    <cellStyle name="_DEM-WP(C) Costs not in AURORA 2007PCORC-5.07Update_Book2 2 2" xfId="4002"/>
    <cellStyle name="_DEM-WP(C) Costs not in AURORA 2007PCORC-5.07Update_Book2 3" xfId="4003"/>
    <cellStyle name="_DEM-WP(C) Costs not in AURORA 2007PCORC-5.07Update_Book4" xfId="4004"/>
    <cellStyle name="_DEM-WP(C) Costs not in AURORA 2007PCORC-5.07Update_Book4 2" xfId="4005"/>
    <cellStyle name="_DEM-WP(C) Costs not in AURORA 2007PCORC-5.07Update_Book4 2 2" xfId="4006"/>
    <cellStyle name="_DEM-WP(C) Costs not in AURORA 2007PCORC-5.07Update_Book4 3" xfId="4007"/>
    <cellStyle name="_DEM-WP(C) Costs not in AURORA 2007PCORC-5.07Update_Chelan PUD Power Costs (8-10)" xfId="4008"/>
    <cellStyle name="_DEM-WP(C) Costs not in AURORA 2007PCORC-5.07Update_Confidential Material" xfId="4009"/>
    <cellStyle name="_DEM-WP(C) Costs not in AURORA 2007PCORC-5.07Update_DEM-WP(C) Colstrip 12 Coal Cost Forecast 2010GRC" xfId="4010"/>
    <cellStyle name="_DEM-WP(C) Costs not in AURORA 2007PCORC-5.07Update_DEM-WP(C) Production O&amp;M 2009GRC Rebuttal" xfId="4011"/>
    <cellStyle name="_DEM-WP(C) Costs not in AURORA 2007PCORC-5.07Update_DEM-WP(C) Production O&amp;M 2009GRC Rebuttal 2" xfId="4012"/>
    <cellStyle name="_DEM-WP(C) Costs not in AURORA 2007PCORC-5.07Update_DEM-WP(C) Production O&amp;M 2009GRC Rebuttal 2 2" xfId="4013"/>
    <cellStyle name="_DEM-WP(C) Costs not in AURORA 2007PCORC-5.07Update_DEM-WP(C) Production O&amp;M 2009GRC Rebuttal 3" xfId="4014"/>
    <cellStyle name="_DEM-WP(C) Costs not in AURORA 2007PCORC-5.07Update_DEM-WP(C) Production O&amp;M 2009GRC Rebuttal_Adj Bench DR 3 for Initial Briefs (Electric)" xfId="4015"/>
    <cellStyle name="_DEM-WP(C) Costs not in AURORA 2007PCORC-5.07Update_DEM-WP(C) Production O&amp;M 2009GRC Rebuttal_Adj Bench DR 3 for Initial Briefs (Electric) 2" xfId="4016"/>
    <cellStyle name="_DEM-WP(C) Costs not in AURORA 2007PCORC-5.07Update_DEM-WP(C) Production O&amp;M 2009GRC Rebuttal_Adj Bench DR 3 for Initial Briefs (Electric) 2 2" xfId="4017"/>
    <cellStyle name="_DEM-WP(C) Costs not in AURORA 2007PCORC-5.07Update_DEM-WP(C) Production O&amp;M 2009GRC Rebuttal_Adj Bench DR 3 for Initial Briefs (Electric) 3" xfId="4018"/>
    <cellStyle name="_DEM-WP(C) Costs not in AURORA 2007PCORC-5.07Update_DEM-WP(C) Production O&amp;M 2009GRC Rebuttal_Book2" xfId="4019"/>
    <cellStyle name="_DEM-WP(C) Costs not in AURORA 2007PCORC-5.07Update_DEM-WP(C) Production O&amp;M 2009GRC Rebuttal_Book2 2" xfId="4020"/>
    <cellStyle name="_DEM-WP(C) Costs not in AURORA 2007PCORC-5.07Update_DEM-WP(C) Production O&amp;M 2009GRC Rebuttal_Book2 2 2" xfId="4021"/>
    <cellStyle name="_DEM-WP(C) Costs not in AURORA 2007PCORC-5.07Update_DEM-WP(C) Production O&amp;M 2009GRC Rebuttal_Book2 3" xfId="4022"/>
    <cellStyle name="_DEM-WP(C) Costs not in AURORA 2007PCORC-5.07Update_DEM-WP(C) Production O&amp;M 2009GRC Rebuttal_Book2_Adj Bench DR 3 for Initial Briefs (Electric)" xfId="4023"/>
    <cellStyle name="_DEM-WP(C) Costs not in AURORA 2007PCORC-5.07Update_DEM-WP(C) Production O&amp;M 2009GRC Rebuttal_Book2_Adj Bench DR 3 for Initial Briefs (Electric) 2" xfId="4024"/>
    <cellStyle name="_DEM-WP(C) Costs not in AURORA 2007PCORC-5.07Update_DEM-WP(C) Production O&amp;M 2009GRC Rebuttal_Book2_Adj Bench DR 3 for Initial Briefs (Electric) 2 2" xfId="4025"/>
    <cellStyle name="_DEM-WP(C) Costs not in AURORA 2007PCORC-5.07Update_DEM-WP(C) Production O&amp;M 2009GRC Rebuttal_Book2_Adj Bench DR 3 for Initial Briefs (Electric) 3" xfId="4026"/>
    <cellStyle name="_DEM-WP(C) Costs not in AURORA 2007PCORC-5.07Update_DEM-WP(C) Production O&amp;M 2009GRC Rebuttal_Book2_Electric Rev Req Model (2009 GRC) Rebuttal" xfId="4027"/>
    <cellStyle name="_DEM-WP(C) Costs not in AURORA 2007PCORC-5.07Update_DEM-WP(C) Production O&amp;M 2009GRC Rebuttal_Book2_Electric Rev Req Model (2009 GRC) Rebuttal 2" xfId="4028"/>
    <cellStyle name="_DEM-WP(C) Costs not in AURORA 2007PCORC-5.07Update_DEM-WP(C) Production O&amp;M 2009GRC Rebuttal_Book2_Electric Rev Req Model (2009 GRC) Rebuttal 2 2" xfId="4029"/>
    <cellStyle name="_DEM-WP(C) Costs not in AURORA 2007PCORC-5.07Update_DEM-WP(C) Production O&amp;M 2009GRC Rebuttal_Book2_Electric Rev Req Model (2009 GRC) Rebuttal 3" xfId="4030"/>
    <cellStyle name="_DEM-WP(C) Costs not in AURORA 2007PCORC-5.07Update_DEM-WP(C) Production O&amp;M 2009GRC Rebuttal_Book2_Electric Rev Req Model (2009 GRC) Rebuttal REmoval of New  WH Solar AdjustMI" xfId="4031"/>
    <cellStyle name="_DEM-WP(C) Costs not in AURORA 2007PCORC-5.07Update_DEM-WP(C) Production O&amp;M 2009GRC Rebuttal_Book2_Electric Rev Req Model (2009 GRC) Rebuttal REmoval of New  WH Solar AdjustMI 2" xfId="4032"/>
    <cellStyle name="_DEM-WP(C) Costs not in AURORA 2007PCORC-5.07Update_DEM-WP(C) Production O&amp;M 2009GRC Rebuttal_Book2_Electric Rev Req Model (2009 GRC) Rebuttal REmoval of New  WH Solar AdjustMI 2 2" xfId="4033"/>
    <cellStyle name="_DEM-WP(C) Costs not in AURORA 2007PCORC-5.07Update_DEM-WP(C) Production O&amp;M 2009GRC Rebuttal_Book2_Electric Rev Req Model (2009 GRC) Rebuttal REmoval of New  WH Solar AdjustMI 3" xfId="4034"/>
    <cellStyle name="_DEM-WP(C) Costs not in AURORA 2007PCORC-5.07Update_DEM-WP(C) Production O&amp;M 2009GRC Rebuttal_Book2_Electric Rev Req Model (2009 GRC) Revised 01-18-2010" xfId="4035"/>
    <cellStyle name="_DEM-WP(C) Costs not in AURORA 2007PCORC-5.07Update_DEM-WP(C) Production O&amp;M 2009GRC Rebuttal_Book2_Electric Rev Req Model (2009 GRC) Revised 01-18-2010 2" xfId="4036"/>
    <cellStyle name="_DEM-WP(C) Costs not in AURORA 2007PCORC-5.07Update_DEM-WP(C) Production O&amp;M 2009GRC Rebuttal_Book2_Electric Rev Req Model (2009 GRC) Revised 01-18-2010 2 2" xfId="4037"/>
    <cellStyle name="_DEM-WP(C) Costs not in AURORA 2007PCORC-5.07Update_DEM-WP(C) Production O&amp;M 2009GRC Rebuttal_Book2_Electric Rev Req Model (2009 GRC) Revised 01-18-2010 3" xfId="4038"/>
    <cellStyle name="_DEM-WP(C) Costs not in AURORA 2007PCORC-5.07Update_DEM-WP(C) Production O&amp;M 2009GRC Rebuttal_Book2_Final Order Electric EXHIBIT A-1" xfId="4039"/>
    <cellStyle name="_DEM-WP(C) Costs not in AURORA 2007PCORC-5.07Update_DEM-WP(C) Production O&amp;M 2009GRC Rebuttal_Book2_Final Order Electric EXHIBIT A-1 2" xfId="4040"/>
    <cellStyle name="_DEM-WP(C) Costs not in AURORA 2007PCORC-5.07Update_DEM-WP(C) Production O&amp;M 2009GRC Rebuttal_Book2_Final Order Electric EXHIBIT A-1 2 2" xfId="4041"/>
    <cellStyle name="_DEM-WP(C) Costs not in AURORA 2007PCORC-5.07Update_DEM-WP(C) Production O&amp;M 2009GRC Rebuttal_Book2_Final Order Electric EXHIBIT A-1 3" xfId="4042"/>
    <cellStyle name="_DEM-WP(C) Costs not in AURORA 2007PCORC-5.07Update_DEM-WP(C) Production O&amp;M 2009GRC Rebuttal_Electric Rev Req Model (2009 GRC) Rebuttal" xfId="4043"/>
    <cellStyle name="_DEM-WP(C) Costs not in AURORA 2007PCORC-5.07Update_DEM-WP(C) Production O&amp;M 2009GRC Rebuttal_Electric Rev Req Model (2009 GRC) Rebuttal 2" xfId="4044"/>
    <cellStyle name="_DEM-WP(C) Costs not in AURORA 2007PCORC-5.07Update_DEM-WP(C) Production O&amp;M 2009GRC Rebuttal_Electric Rev Req Model (2009 GRC) Rebuttal 2 2" xfId="4045"/>
    <cellStyle name="_DEM-WP(C) Costs not in AURORA 2007PCORC-5.07Update_DEM-WP(C) Production O&amp;M 2009GRC Rebuttal_Electric Rev Req Model (2009 GRC) Rebuttal 3" xfId="4046"/>
    <cellStyle name="_DEM-WP(C) Costs not in AURORA 2007PCORC-5.07Update_DEM-WP(C) Production O&amp;M 2009GRC Rebuttal_Electric Rev Req Model (2009 GRC) Rebuttal REmoval of New  WH Solar AdjustMI" xfId="4047"/>
    <cellStyle name="_DEM-WP(C) Costs not in AURORA 2007PCORC-5.07Update_DEM-WP(C) Production O&amp;M 2009GRC Rebuttal_Electric Rev Req Model (2009 GRC) Rebuttal REmoval of New  WH Solar AdjustMI 2" xfId="4048"/>
    <cellStyle name="_DEM-WP(C) Costs not in AURORA 2007PCORC-5.07Update_DEM-WP(C) Production O&amp;M 2009GRC Rebuttal_Electric Rev Req Model (2009 GRC) Rebuttal REmoval of New  WH Solar AdjustMI 2 2" xfId="4049"/>
    <cellStyle name="_DEM-WP(C) Costs not in AURORA 2007PCORC-5.07Update_DEM-WP(C) Production O&amp;M 2009GRC Rebuttal_Electric Rev Req Model (2009 GRC) Rebuttal REmoval of New  WH Solar AdjustMI 3" xfId="4050"/>
    <cellStyle name="_DEM-WP(C) Costs not in AURORA 2007PCORC-5.07Update_DEM-WP(C) Production O&amp;M 2009GRC Rebuttal_Electric Rev Req Model (2009 GRC) Revised 01-18-2010" xfId="4051"/>
    <cellStyle name="_DEM-WP(C) Costs not in AURORA 2007PCORC-5.07Update_DEM-WP(C) Production O&amp;M 2009GRC Rebuttal_Electric Rev Req Model (2009 GRC) Revised 01-18-2010 2" xfId="4052"/>
    <cellStyle name="_DEM-WP(C) Costs not in AURORA 2007PCORC-5.07Update_DEM-WP(C) Production O&amp;M 2009GRC Rebuttal_Electric Rev Req Model (2009 GRC) Revised 01-18-2010 2 2" xfId="4053"/>
    <cellStyle name="_DEM-WP(C) Costs not in AURORA 2007PCORC-5.07Update_DEM-WP(C) Production O&amp;M 2009GRC Rebuttal_Electric Rev Req Model (2009 GRC) Revised 01-18-2010 3" xfId="4054"/>
    <cellStyle name="_DEM-WP(C) Costs not in AURORA 2007PCORC-5.07Update_DEM-WP(C) Production O&amp;M 2009GRC Rebuttal_Final Order Electric EXHIBIT A-1" xfId="4055"/>
    <cellStyle name="_DEM-WP(C) Costs not in AURORA 2007PCORC-5.07Update_DEM-WP(C) Production O&amp;M 2009GRC Rebuttal_Final Order Electric EXHIBIT A-1 2" xfId="4056"/>
    <cellStyle name="_DEM-WP(C) Costs not in AURORA 2007PCORC-5.07Update_DEM-WP(C) Production O&amp;M 2009GRC Rebuttal_Final Order Electric EXHIBIT A-1 2 2" xfId="4057"/>
    <cellStyle name="_DEM-WP(C) Costs not in AURORA 2007PCORC-5.07Update_DEM-WP(C) Production O&amp;M 2009GRC Rebuttal_Final Order Electric EXHIBIT A-1 3" xfId="4058"/>
    <cellStyle name="_DEM-WP(C) Costs not in AURORA 2007PCORC-5.07Update_DEM-WP(C) Production O&amp;M 2009GRC Rebuttal_Rebuttal Power Costs" xfId="4059"/>
    <cellStyle name="_DEM-WP(C) Costs not in AURORA 2007PCORC-5.07Update_DEM-WP(C) Production O&amp;M 2009GRC Rebuttal_Rebuttal Power Costs 2" xfId="4060"/>
    <cellStyle name="_DEM-WP(C) Costs not in AURORA 2007PCORC-5.07Update_DEM-WP(C) Production O&amp;M 2009GRC Rebuttal_Rebuttal Power Costs 2 2" xfId="4061"/>
    <cellStyle name="_DEM-WP(C) Costs not in AURORA 2007PCORC-5.07Update_DEM-WP(C) Production O&amp;M 2009GRC Rebuttal_Rebuttal Power Costs 3" xfId="4062"/>
    <cellStyle name="_DEM-WP(C) Costs not in AURORA 2007PCORC-5.07Update_DEM-WP(C) Production O&amp;M 2009GRC Rebuttal_Rebuttal Power Costs_Adj Bench DR 3 for Initial Briefs (Electric)" xfId="4063"/>
    <cellStyle name="_DEM-WP(C) Costs not in AURORA 2007PCORC-5.07Update_DEM-WP(C) Production O&amp;M 2009GRC Rebuttal_Rebuttal Power Costs_Adj Bench DR 3 for Initial Briefs (Electric) 2" xfId="4064"/>
    <cellStyle name="_DEM-WP(C) Costs not in AURORA 2007PCORC-5.07Update_DEM-WP(C) Production O&amp;M 2009GRC Rebuttal_Rebuttal Power Costs_Adj Bench DR 3 for Initial Briefs (Electric) 2 2" xfId="4065"/>
    <cellStyle name="_DEM-WP(C) Costs not in AURORA 2007PCORC-5.07Update_DEM-WP(C) Production O&amp;M 2009GRC Rebuttal_Rebuttal Power Costs_Adj Bench DR 3 for Initial Briefs (Electric) 3" xfId="4066"/>
    <cellStyle name="_DEM-WP(C) Costs not in AURORA 2007PCORC-5.07Update_DEM-WP(C) Production O&amp;M 2009GRC Rebuttal_Rebuttal Power Costs_Electric Rev Req Model (2009 GRC) Rebuttal" xfId="4067"/>
    <cellStyle name="_DEM-WP(C) Costs not in AURORA 2007PCORC-5.07Update_DEM-WP(C) Production O&amp;M 2009GRC Rebuttal_Rebuttal Power Costs_Electric Rev Req Model (2009 GRC) Rebuttal 2" xfId="4068"/>
    <cellStyle name="_DEM-WP(C) Costs not in AURORA 2007PCORC-5.07Update_DEM-WP(C) Production O&amp;M 2009GRC Rebuttal_Rebuttal Power Costs_Electric Rev Req Model (2009 GRC) Rebuttal 2 2" xfId="4069"/>
    <cellStyle name="_DEM-WP(C) Costs not in AURORA 2007PCORC-5.07Update_DEM-WP(C) Production O&amp;M 2009GRC Rebuttal_Rebuttal Power Costs_Electric Rev Req Model (2009 GRC) Rebuttal 3" xfId="4070"/>
    <cellStyle name="_DEM-WP(C) Costs not in AURORA 2007PCORC-5.07Update_DEM-WP(C) Production O&amp;M 2009GRC Rebuttal_Rebuttal Power Costs_Electric Rev Req Model (2009 GRC) Rebuttal REmoval of New  WH Solar AdjustMI" xfId="4071"/>
    <cellStyle name="_DEM-WP(C) Costs not in AURORA 2007PCORC-5.07Update_DEM-WP(C) Production O&amp;M 2009GRC Rebuttal_Rebuttal Power Costs_Electric Rev Req Model (2009 GRC) Rebuttal REmoval of New  WH Solar AdjustMI 2" xfId="4072"/>
    <cellStyle name="_DEM-WP(C) Costs not in AURORA 2007PCORC-5.07Update_DEM-WP(C) Production O&amp;M 2009GRC Rebuttal_Rebuttal Power Costs_Electric Rev Req Model (2009 GRC) Rebuttal REmoval of New  WH Solar AdjustMI 2 2" xfId="4073"/>
    <cellStyle name="_DEM-WP(C) Costs not in AURORA 2007PCORC-5.07Update_DEM-WP(C) Production O&amp;M 2009GRC Rebuttal_Rebuttal Power Costs_Electric Rev Req Model (2009 GRC) Rebuttal REmoval of New  WH Solar AdjustMI 3" xfId="4074"/>
    <cellStyle name="_DEM-WP(C) Costs not in AURORA 2007PCORC-5.07Update_DEM-WP(C) Production O&amp;M 2009GRC Rebuttal_Rebuttal Power Costs_Electric Rev Req Model (2009 GRC) Revised 01-18-2010" xfId="4075"/>
    <cellStyle name="_DEM-WP(C) Costs not in AURORA 2007PCORC-5.07Update_DEM-WP(C) Production O&amp;M 2009GRC Rebuttal_Rebuttal Power Costs_Electric Rev Req Model (2009 GRC) Revised 01-18-2010 2" xfId="4076"/>
    <cellStyle name="_DEM-WP(C) Costs not in AURORA 2007PCORC-5.07Update_DEM-WP(C) Production O&amp;M 2009GRC Rebuttal_Rebuttal Power Costs_Electric Rev Req Model (2009 GRC) Revised 01-18-2010 2 2" xfId="4077"/>
    <cellStyle name="_DEM-WP(C) Costs not in AURORA 2007PCORC-5.07Update_DEM-WP(C) Production O&amp;M 2009GRC Rebuttal_Rebuttal Power Costs_Electric Rev Req Model (2009 GRC) Revised 01-18-2010 3" xfId="4078"/>
    <cellStyle name="_DEM-WP(C) Costs not in AURORA 2007PCORC-5.07Update_DEM-WP(C) Production O&amp;M 2009GRC Rebuttal_Rebuttal Power Costs_Final Order Electric EXHIBIT A-1" xfId="4079"/>
    <cellStyle name="_DEM-WP(C) Costs not in AURORA 2007PCORC-5.07Update_DEM-WP(C) Production O&amp;M 2009GRC Rebuttal_Rebuttal Power Costs_Final Order Electric EXHIBIT A-1 2" xfId="4080"/>
    <cellStyle name="_DEM-WP(C) Costs not in AURORA 2007PCORC-5.07Update_DEM-WP(C) Production O&amp;M 2009GRC Rebuttal_Rebuttal Power Costs_Final Order Electric EXHIBIT A-1 2 2" xfId="4081"/>
    <cellStyle name="_DEM-WP(C) Costs not in AURORA 2007PCORC-5.07Update_DEM-WP(C) Production O&amp;M 2009GRC Rebuttal_Rebuttal Power Costs_Final Order Electric EXHIBIT A-1 3" xfId="4082"/>
    <cellStyle name="_DEM-WP(C) Costs not in AURORA 2007PCORC-5.07Update_DEM-WP(C) Production O&amp;M 2010GRC As-Filed" xfId="4083"/>
    <cellStyle name="_DEM-WP(C) Costs not in AURORA 2007PCORC-5.07Update_DEM-WP(C) Production O&amp;M 2010GRC As-Filed 2" xfId="4084"/>
    <cellStyle name="_DEM-WP(C) Costs not in AURORA 2007PCORC-5.07Update_Electric Rev Req Model (2009 GRC) " xfId="4085"/>
    <cellStyle name="_DEM-WP(C) Costs not in AURORA 2007PCORC-5.07Update_Electric Rev Req Model (2009 GRC)  2" xfId="4086"/>
    <cellStyle name="_DEM-WP(C) Costs not in AURORA 2007PCORC-5.07Update_Electric Rev Req Model (2009 GRC)  2 2" xfId="4087"/>
    <cellStyle name="_DEM-WP(C) Costs not in AURORA 2007PCORC-5.07Update_Electric Rev Req Model (2009 GRC)  3" xfId="4088"/>
    <cellStyle name="_DEM-WP(C) Costs not in AURORA 2007PCORC-5.07Update_Electric Rev Req Model (2009 GRC) Rebuttal" xfId="4089"/>
    <cellStyle name="_DEM-WP(C) Costs not in AURORA 2007PCORC-5.07Update_Electric Rev Req Model (2009 GRC) Rebuttal 2" xfId="4090"/>
    <cellStyle name="_DEM-WP(C) Costs not in AURORA 2007PCORC-5.07Update_Electric Rev Req Model (2009 GRC) Rebuttal 2 2" xfId="4091"/>
    <cellStyle name="_DEM-WP(C) Costs not in AURORA 2007PCORC-5.07Update_Electric Rev Req Model (2009 GRC) Rebuttal 3" xfId="4092"/>
    <cellStyle name="_DEM-WP(C) Costs not in AURORA 2007PCORC-5.07Update_Electric Rev Req Model (2009 GRC) Rebuttal REmoval of New  WH Solar AdjustMI" xfId="4093"/>
    <cellStyle name="_DEM-WP(C) Costs not in AURORA 2007PCORC-5.07Update_Electric Rev Req Model (2009 GRC) Rebuttal REmoval of New  WH Solar AdjustMI 2" xfId="4094"/>
    <cellStyle name="_DEM-WP(C) Costs not in AURORA 2007PCORC-5.07Update_Electric Rev Req Model (2009 GRC) Rebuttal REmoval of New  WH Solar AdjustMI 2 2" xfId="4095"/>
    <cellStyle name="_DEM-WP(C) Costs not in AURORA 2007PCORC-5.07Update_Electric Rev Req Model (2009 GRC) Rebuttal REmoval of New  WH Solar AdjustMI 3" xfId="4096"/>
    <cellStyle name="_DEM-WP(C) Costs not in AURORA 2007PCORC-5.07Update_Electric Rev Req Model (2009 GRC) Revised 01-18-2010" xfId="4097"/>
    <cellStyle name="_DEM-WP(C) Costs not in AURORA 2007PCORC-5.07Update_Electric Rev Req Model (2009 GRC) Revised 01-18-2010 2" xfId="4098"/>
    <cellStyle name="_DEM-WP(C) Costs not in AURORA 2007PCORC-5.07Update_Electric Rev Req Model (2009 GRC) Revised 01-18-2010 2 2" xfId="4099"/>
    <cellStyle name="_DEM-WP(C) Costs not in AURORA 2007PCORC-5.07Update_Electric Rev Req Model (2009 GRC) Revised 01-18-2010 3" xfId="4100"/>
    <cellStyle name="_DEM-WP(C) Costs not in AURORA 2007PCORC-5.07Update_Electric Rev Req Model (2010 GRC)" xfId="4101"/>
    <cellStyle name="_DEM-WP(C) Costs not in AURORA 2007PCORC-5.07Update_Electric Rev Req Model (2010 GRC) SF" xfId="4102"/>
    <cellStyle name="_DEM-WP(C) Costs not in AURORA 2007PCORC-5.07Update_Final Order Electric" xfId="4103"/>
    <cellStyle name="_DEM-WP(C) Costs not in AURORA 2007PCORC-5.07Update_Final Order Electric EXHIBIT A-1" xfId="4104"/>
    <cellStyle name="_DEM-WP(C) Costs not in AURORA 2007PCORC-5.07Update_Final Order Electric EXHIBIT A-1 2" xfId="4105"/>
    <cellStyle name="_DEM-WP(C) Costs not in AURORA 2007PCORC-5.07Update_Final Order Electric EXHIBIT A-1 2 2" xfId="4106"/>
    <cellStyle name="_DEM-WP(C) Costs not in AURORA 2007PCORC-5.07Update_Final Order Electric EXHIBIT A-1 3" xfId="4107"/>
    <cellStyle name="_DEM-WP(C) Costs not in AURORA 2007PCORC-5.07Update_NIM Summary" xfId="4108"/>
    <cellStyle name="_DEM-WP(C) Costs not in AURORA 2007PCORC-5.07Update_NIM Summary 09GRC" xfId="4109"/>
    <cellStyle name="_DEM-WP(C) Costs not in AURORA 2007PCORC-5.07Update_NIM Summary 09GRC 2" xfId="4110"/>
    <cellStyle name="_DEM-WP(C) Costs not in AURORA 2007PCORC-5.07Update_NIM Summary 09GRC_NIM Summary" xfId="4111"/>
    <cellStyle name="_DEM-WP(C) Costs not in AURORA 2007PCORC-5.07Update_NIM Summary 09GRC_NIM Summary 2" xfId="4112"/>
    <cellStyle name="_DEM-WP(C) Costs not in AURORA 2007PCORC-5.07Update_NIM Summary 2" xfId="4113"/>
    <cellStyle name="_DEM-WP(C) Costs not in AURORA 2007PCORC-5.07Update_NIM Summary 3" xfId="4114"/>
    <cellStyle name="_DEM-WP(C) Costs not in AURORA 2007PCORC-5.07Update_NIM Summary 4" xfId="4115"/>
    <cellStyle name="_DEM-WP(C) Costs not in AURORA 2007PCORC-5.07Update_NIM Summary 5" xfId="4116"/>
    <cellStyle name="_DEM-WP(C) Costs not in AURORA 2007PCORC-5.07Update_NIM Summary 6" xfId="4117"/>
    <cellStyle name="_DEM-WP(C) Costs not in AURORA 2007PCORC-5.07Update_NIM Summary 7" xfId="4118"/>
    <cellStyle name="_DEM-WP(C) Costs not in AURORA 2007PCORC-5.07Update_NIM Summary 8" xfId="4119"/>
    <cellStyle name="_DEM-WP(C) Costs not in AURORA 2007PCORC-5.07Update_NIM Summary 9" xfId="4120"/>
    <cellStyle name="_DEM-WP(C) Costs not in AURORA 2007PCORC-5.07Update_Power Costs - Comparison bx Rbtl-Staff-Jt-PC" xfId="4121"/>
    <cellStyle name="_DEM-WP(C) Costs not in AURORA 2007PCORC-5.07Update_Power Costs - Comparison bx Rbtl-Staff-Jt-PC 2" xfId="4122"/>
    <cellStyle name="_DEM-WP(C) Costs not in AURORA 2007PCORC-5.07Update_Power Costs - Comparison bx Rbtl-Staff-Jt-PC 2 2" xfId="4123"/>
    <cellStyle name="_DEM-WP(C) Costs not in AURORA 2007PCORC-5.07Update_Power Costs - Comparison bx Rbtl-Staff-Jt-PC 3" xfId="4124"/>
    <cellStyle name="_DEM-WP(C) Costs not in AURORA 2007PCORC-5.07Update_Rebuttal Power Costs" xfId="4125"/>
    <cellStyle name="_DEM-WP(C) Costs not in AURORA 2007PCORC-5.07Update_Rebuttal Power Costs 2" xfId="4126"/>
    <cellStyle name="_DEM-WP(C) Costs not in AURORA 2007PCORC-5.07Update_Rebuttal Power Costs 2 2" xfId="4127"/>
    <cellStyle name="_DEM-WP(C) Costs not in AURORA 2007PCORC-5.07Update_Rebuttal Power Costs 3" xfId="4128"/>
    <cellStyle name="_DEM-WP(C) Costs not in AURORA 2007PCORC-5.07Update_TENASKA REGULATORY ASSET" xfId="4129"/>
    <cellStyle name="_DEM-WP(C) Costs not in AURORA 2007PCORC-5.07Update_TENASKA REGULATORY ASSET 2" xfId="4130"/>
    <cellStyle name="_DEM-WP(C) Costs not in AURORA 2007PCORC-5.07Update_TENASKA REGULATORY ASSET 2 2" xfId="4131"/>
    <cellStyle name="_DEM-WP(C) Costs not in AURORA 2007PCORC-5.07Update_TENASKA REGULATORY ASSET 3" xfId="4132"/>
    <cellStyle name="_DEM-WP(C) Costs Not In AURORA 2009GRC" xfId="4133"/>
    <cellStyle name="_DEM-WP(C) Prod O&amp;M 2007GRC" xfId="4134"/>
    <cellStyle name="_DEM-WP(C) Prod O&amp;M 2007GRC 2" xfId="4135"/>
    <cellStyle name="_DEM-WP(C) Prod O&amp;M 2007GRC 2 2" xfId="4136"/>
    <cellStyle name="_DEM-WP(C) Prod O&amp;M 2007GRC 3" xfId="4137"/>
    <cellStyle name="_DEM-WP(C) Prod O&amp;M 2007GRC_Adj Bench DR 3 for Initial Briefs (Electric)" xfId="4138"/>
    <cellStyle name="_DEM-WP(C) Prod O&amp;M 2007GRC_Adj Bench DR 3 for Initial Briefs (Electric) 2" xfId="4139"/>
    <cellStyle name="_DEM-WP(C) Prod O&amp;M 2007GRC_Adj Bench DR 3 for Initial Briefs (Electric) 2 2" xfId="4140"/>
    <cellStyle name="_DEM-WP(C) Prod O&amp;M 2007GRC_Adj Bench DR 3 for Initial Briefs (Electric) 3" xfId="4141"/>
    <cellStyle name="_DEM-WP(C) Prod O&amp;M 2007GRC_Book2" xfId="4142"/>
    <cellStyle name="_DEM-WP(C) Prod O&amp;M 2007GRC_Book2 2" xfId="4143"/>
    <cellStyle name="_DEM-WP(C) Prod O&amp;M 2007GRC_Book2 2 2" xfId="4144"/>
    <cellStyle name="_DEM-WP(C) Prod O&amp;M 2007GRC_Book2 3" xfId="4145"/>
    <cellStyle name="_DEM-WP(C) Prod O&amp;M 2007GRC_Book2_Adj Bench DR 3 for Initial Briefs (Electric)" xfId="4146"/>
    <cellStyle name="_DEM-WP(C) Prod O&amp;M 2007GRC_Book2_Adj Bench DR 3 for Initial Briefs (Electric) 2" xfId="4147"/>
    <cellStyle name="_DEM-WP(C) Prod O&amp;M 2007GRC_Book2_Adj Bench DR 3 for Initial Briefs (Electric) 2 2" xfId="4148"/>
    <cellStyle name="_DEM-WP(C) Prod O&amp;M 2007GRC_Book2_Adj Bench DR 3 for Initial Briefs (Electric) 3" xfId="4149"/>
    <cellStyle name="_DEM-WP(C) Prod O&amp;M 2007GRC_Book2_Electric Rev Req Model (2009 GRC) Rebuttal" xfId="4150"/>
    <cellStyle name="_DEM-WP(C) Prod O&amp;M 2007GRC_Book2_Electric Rev Req Model (2009 GRC) Rebuttal 2" xfId="4151"/>
    <cellStyle name="_DEM-WP(C) Prod O&amp;M 2007GRC_Book2_Electric Rev Req Model (2009 GRC) Rebuttal 2 2" xfId="4152"/>
    <cellStyle name="_DEM-WP(C) Prod O&amp;M 2007GRC_Book2_Electric Rev Req Model (2009 GRC) Rebuttal 3" xfId="4153"/>
    <cellStyle name="_DEM-WP(C) Prod O&amp;M 2007GRC_Book2_Electric Rev Req Model (2009 GRC) Rebuttal REmoval of New  WH Solar AdjustMI" xfId="4154"/>
    <cellStyle name="_DEM-WP(C) Prod O&amp;M 2007GRC_Book2_Electric Rev Req Model (2009 GRC) Rebuttal REmoval of New  WH Solar AdjustMI 2" xfId="4155"/>
    <cellStyle name="_DEM-WP(C) Prod O&amp;M 2007GRC_Book2_Electric Rev Req Model (2009 GRC) Rebuttal REmoval of New  WH Solar AdjustMI 2 2" xfId="4156"/>
    <cellStyle name="_DEM-WP(C) Prod O&amp;M 2007GRC_Book2_Electric Rev Req Model (2009 GRC) Rebuttal REmoval of New  WH Solar AdjustMI 3" xfId="4157"/>
    <cellStyle name="_DEM-WP(C) Prod O&amp;M 2007GRC_Book2_Electric Rev Req Model (2009 GRC) Revised 01-18-2010" xfId="4158"/>
    <cellStyle name="_DEM-WP(C) Prod O&amp;M 2007GRC_Book2_Electric Rev Req Model (2009 GRC) Revised 01-18-2010 2" xfId="4159"/>
    <cellStyle name="_DEM-WP(C) Prod O&amp;M 2007GRC_Book2_Electric Rev Req Model (2009 GRC) Revised 01-18-2010 2 2" xfId="4160"/>
    <cellStyle name="_DEM-WP(C) Prod O&amp;M 2007GRC_Book2_Electric Rev Req Model (2009 GRC) Revised 01-18-2010 3" xfId="4161"/>
    <cellStyle name="_DEM-WP(C) Prod O&amp;M 2007GRC_Book2_Final Order Electric EXHIBIT A-1" xfId="4162"/>
    <cellStyle name="_DEM-WP(C) Prod O&amp;M 2007GRC_Book2_Final Order Electric EXHIBIT A-1 2" xfId="4163"/>
    <cellStyle name="_DEM-WP(C) Prod O&amp;M 2007GRC_Book2_Final Order Electric EXHIBIT A-1 2 2" xfId="4164"/>
    <cellStyle name="_DEM-WP(C) Prod O&amp;M 2007GRC_Book2_Final Order Electric EXHIBIT A-1 3" xfId="4165"/>
    <cellStyle name="_DEM-WP(C) Prod O&amp;M 2007GRC_Confidential Material" xfId="4166"/>
    <cellStyle name="_DEM-WP(C) Prod O&amp;M 2007GRC_DEM-WP(C) Colstrip 12 Coal Cost Forecast 2010GRC" xfId="4167"/>
    <cellStyle name="_DEM-WP(C) Prod O&amp;M 2007GRC_DEM-WP(C) Production O&amp;M 2010GRC As-Filed" xfId="4168"/>
    <cellStyle name="_DEM-WP(C) Prod O&amp;M 2007GRC_DEM-WP(C) Production O&amp;M 2010GRC As-Filed 2" xfId="4169"/>
    <cellStyle name="_DEM-WP(C) Prod O&amp;M 2007GRC_Electric Rev Req Model (2009 GRC) Rebuttal" xfId="4170"/>
    <cellStyle name="_DEM-WP(C) Prod O&amp;M 2007GRC_Electric Rev Req Model (2009 GRC) Rebuttal 2" xfId="4171"/>
    <cellStyle name="_DEM-WP(C) Prod O&amp;M 2007GRC_Electric Rev Req Model (2009 GRC) Rebuttal 2 2" xfId="4172"/>
    <cellStyle name="_DEM-WP(C) Prod O&amp;M 2007GRC_Electric Rev Req Model (2009 GRC) Rebuttal 3" xfId="4173"/>
    <cellStyle name="_DEM-WP(C) Prod O&amp;M 2007GRC_Electric Rev Req Model (2009 GRC) Rebuttal REmoval of New  WH Solar AdjustMI" xfId="4174"/>
    <cellStyle name="_DEM-WP(C) Prod O&amp;M 2007GRC_Electric Rev Req Model (2009 GRC) Rebuttal REmoval of New  WH Solar AdjustMI 2" xfId="4175"/>
    <cellStyle name="_DEM-WP(C) Prod O&amp;M 2007GRC_Electric Rev Req Model (2009 GRC) Rebuttal REmoval of New  WH Solar AdjustMI 2 2" xfId="4176"/>
    <cellStyle name="_DEM-WP(C) Prod O&amp;M 2007GRC_Electric Rev Req Model (2009 GRC) Rebuttal REmoval of New  WH Solar AdjustMI 3" xfId="4177"/>
    <cellStyle name="_DEM-WP(C) Prod O&amp;M 2007GRC_Electric Rev Req Model (2009 GRC) Revised 01-18-2010" xfId="4178"/>
    <cellStyle name="_DEM-WP(C) Prod O&amp;M 2007GRC_Electric Rev Req Model (2009 GRC) Revised 01-18-2010 2" xfId="4179"/>
    <cellStyle name="_DEM-WP(C) Prod O&amp;M 2007GRC_Electric Rev Req Model (2009 GRC) Revised 01-18-2010 2 2" xfId="4180"/>
    <cellStyle name="_DEM-WP(C) Prod O&amp;M 2007GRC_Electric Rev Req Model (2009 GRC) Revised 01-18-2010 3" xfId="4181"/>
    <cellStyle name="_DEM-WP(C) Prod O&amp;M 2007GRC_Final Order Electric EXHIBIT A-1" xfId="4182"/>
    <cellStyle name="_DEM-WP(C) Prod O&amp;M 2007GRC_Final Order Electric EXHIBIT A-1 2" xfId="4183"/>
    <cellStyle name="_DEM-WP(C) Prod O&amp;M 2007GRC_Final Order Electric EXHIBIT A-1 2 2" xfId="4184"/>
    <cellStyle name="_DEM-WP(C) Prod O&amp;M 2007GRC_Final Order Electric EXHIBIT A-1 3" xfId="4185"/>
    <cellStyle name="_DEM-WP(C) Prod O&amp;M 2007GRC_Rebuttal Power Costs" xfId="4186"/>
    <cellStyle name="_DEM-WP(C) Prod O&amp;M 2007GRC_Rebuttal Power Costs 2" xfId="4187"/>
    <cellStyle name="_DEM-WP(C) Prod O&amp;M 2007GRC_Rebuttal Power Costs 2 2" xfId="4188"/>
    <cellStyle name="_DEM-WP(C) Prod O&amp;M 2007GRC_Rebuttal Power Costs 3" xfId="4189"/>
    <cellStyle name="_DEM-WP(C) Prod O&amp;M 2007GRC_Rebuttal Power Costs_Adj Bench DR 3 for Initial Briefs (Electric)" xfId="4190"/>
    <cellStyle name="_DEM-WP(C) Prod O&amp;M 2007GRC_Rebuttal Power Costs_Adj Bench DR 3 for Initial Briefs (Electric) 2" xfId="4191"/>
    <cellStyle name="_DEM-WP(C) Prod O&amp;M 2007GRC_Rebuttal Power Costs_Adj Bench DR 3 for Initial Briefs (Electric) 2 2" xfId="4192"/>
    <cellStyle name="_DEM-WP(C) Prod O&amp;M 2007GRC_Rebuttal Power Costs_Adj Bench DR 3 for Initial Briefs (Electric) 3" xfId="4193"/>
    <cellStyle name="_DEM-WP(C) Prod O&amp;M 2007GRC_Rebuttal Power Costs_Electric Rev Req Model (2009 GRC) Rebuttal" xfId="4194"/>
    <cellStyle name="_DEM-WP(C) Prod O&amp;M 2007GRC_Rebuttal Power Costs_Electric Rev Req Model (2009 GRC) Rebuttal 2" xfId="4195"/>
    <cellStyle name="_DEM-WP(C) Prod O&amp;M 2007GRC_Rebuttal Power Costs_Electric Rev Req Model (2009 GRC) Rebuttal 2 2" xfId="4196"/>
    <cellStyle name="_DEM-WP(C) Prod O&amp;M 2007GRC_Rebuttal Power Costs_Electric Rev Req Model (2009 GRC) Rebuttal 3" xfId="4197"/>
    <cellStyle name="_DEM-WP(C) Prod O&amp;M 2007GRC_Rebuttal Power Costs_Electric Rev Req Model (2009 GRC) Rebuttal REmoval of New  WH Solar AdjustMI" xfId="4198"/>
    <cellStyle name="_DEM-WP(C) Prod O&amp;M 2007GRC_Rebuttal Power Costs_Electric Rev Req Model (2009 GRC) Rebuttal REmoval of New  WH Solar AdjustMI 2" xfId="4199"/>
    <cellStyle name="_DEM-WP(C) Prod O&amp;M 2007GRC_Rebuttal Power Costs_Electric Rev Req Model (2009 GRC) Rebuttal REmoval of New  WH Solar AdjustMI 2 2" xfId="4200"/>
    <cellStyle name="_DEM-WP(C) Prod O&amp;M 2007GRC_Rebuttal Power Costs_Electric Rev Req Model (2009 GRC) Rebuttal REmoval of New  WH Solar AdjustMI 3" xfId="4201"/>
    <cellStyle name="_DEM-WP(C) Prod O&amp;M 2007GRC_Rebuttal Power Costs_Electric Rev Req Model (2009 GRC) Revised 01-18-2010" xfId="4202"/>
    <cellStyle name="_DEM-WP(C) Prod O&amp;M 2007GRC_Rebuttal Power Costs_Electric Rev Req Model (2009 GRC) Revised 01-18-2010 2" xfId="4203"/>
    <cellStyle name="_DEM-WP(C) Prod O&amp;M 2007GRC_Rebuttal Power Costs_Electric Rev Req Model (2009 GRC) Revised 01-18-2010 2 2" xfId="4204"/>
    <cellStyle name="_DEM-WP(C) Prod O&amp;M 2007GRC_Rebuttal Power Costs_Electric Rev Req Model (2009 GRC) Revised 01-18-2010 3" xfId="4205"/>
    <cellStyle name="_DEM-WP(C) Prod O&amp;M 2007GRC_Rebuttal Power Costs_Final Order Electric EXHIBIT A-1" xfId="4206"/>
    <cellStyle name="_DEM-WP(C) Prod O&amp;M 2007GRC_Rebuttal Power Costs_Final Order Electric EXHIBIT A-1 2" xfId="4207"/>
    <cellStyle name="_DEM-WP(C) Prod O&amp;M 2007GRC_Rebuttal Power Costs_Final Order Electric EXHIBIT A-1 2 2" xfId="4208"/>
    <cellStyle name="_DEM-WP(C) Prod O&amp;M 2007GRC_Rebuttal Power Costs_Final Order Electric EXHIBIT A-1 3" xfId="4209"/>
    <cellStyle name="_x0013__DEM-WP(C) Production O&amp;M 2010GRC As-Filed" xfId="4210"/>
    <cellStyle name="_x0013__DEM-WP(C) Production O&amp;M 2010GRC As-Filed 2" xfId="4211"/>
    <cellStyle name="_DEM-WP(C) Rate Year Sumas by Month Update Corrected" xfId="4212"/>
    <cellStyle name="_DEM-WP(C) Sumas Proforma 11.14.07" xfId="4213"/>
    <cellStyle name="_DEM-WP(C) Sumas Proforma 11.5.07" xfId="4214"/>
    <cellStyle name="_DEM-WP(C) Westside Hydro Data_051007" xfId="4215"/>
    <cellStyle name="_DEM-WP(C) Westside Hydro Data_051007 2" xfId="4216"/>
    <cellStyle name="_DEM-WP(C) Westside Hydro Data_051007 2 2" xfId="4217"/>
    <cellStyle name="_DEM-WP(C) Westside Hydro Data_051007 3" xfId="4218"/>
    <cellStyle name="_DEM-WP(C) Westside Hydro Data_051007_16.37E Wild Horse Expansion DeferralRevwrkingfile SF" xfId="4219"/>
    <cellStyle name="_DEM-WP(C) Westside Hydro Data_051007_16.37E Wild Horse Expansion DeferralRevwrkingfile SF 2" xfId="4220"/>
    <cellStyle name="_DEM-WP(C) Westside Hydro Data_051007_16.37E Wild Horse Expansion DeferralRevwrkingfile SF 2 2" xfId="4221"/>
    <cellStyle name="_DEM-WP(C) Westside Hydro Data_051007_16.37E Wild Horse Expansion DeferralRevwrkingfile SF 3" xfId="4222"/>
    <cellStyle name="_DEM-WP(C) Westside Hydro Data_051007_2009 GRC Compl Filing - Exhibit D" xfId="4223"/>
    <cellStyle name="_DEM-WP(C) Westside Hydro Data_051007_2009 GRC Compl Filing - Exhibit D 2" xfId="4224"/>
    <cellStyle name="_DEM-WP(C) Westside Hydro Data_051007_Adj Bench DR 3 for Initial Briefs (Electric)" xfId="4225"/>
    <cellStyle name="_DEM-WP(C) Westside Hydro Data_051007_Adj Bench DR 3 for Initial Briefs (Electric) 2" xfId="4226"/>
    <cellStyle name="_DEM-WP(C) Westside Hydro Data_051007_Adj Bench DR 3 for Initial Briefs (Electric) 2 2" xfId="4227"/>
    <cellStyle name="_DEM-WP(C) Westside Hydro Data_051007_Adj Bench DR 3 for Initial Briefs (Electric) 3" xfId="4228"/>
    <cellStyle name="_DEM-WP(C) Westside Hydro Data_051007_Book1" xfId="4229"/>
    <cellStyle name="_DEM-WP(C) Westside Hydro Data_051007_Book2" xfId="4230"/>
    <cellStyle name="_DEM-WP(C) Westside Hydro Data_051007_Book2 2" xfId="4231"/>
    <cellStyle name="_DEM-WP(C) Westside Hydro Data_051007_Book2 2 2" xfId="4232"/>
    <cellStyle name="_DEM-WP(C) Westside Hydro Data_051007_Book2 3" xfId="4233"/>
    <cellStyle name="_DEM-WP(C) Westside Hydro Data_051007_Book4" xfId="4234"/>
    <cellStyle name="_DEM-WP(C) Westside Hydro Data_051007_Book4 2" xfId="4235"/>
    <cellStyle name="_DEM-WP(C) Westside Hydro Data_051007_Book4 2 2" xfId="4236"/>
    <cellStyle name="_DEM-WP(C) Westside Hydro Data_051007_Book4 3" xfId="4237"/>
    <cellStyle name="_DEM-WP(C) Westside Hydro Data_051007_Electric Rev Req Model (2009 GRC) " xfId="4238"/>
    <cellStyle name="_DEM-WP(C) Westside Hydro Data_051007_Electric Rev Req Model (2009 GRC)  2" xfId="4239"/>
    <cellStyle name="_DEM-WP(C) Westside Hydro Data_051007_Electric Rev Req Model (2009 GRC)  2 2" xfId="4240"/>
    <cellStyle name="_DEM-WP(C) Westside Hydro Data_051007_Electric Rev Req Model (2009 GRC)  3" xfId="4241"/>
    <cellStyle name="_DEM-WP(C) Westside Hydro Data_051007_Electric Rev Req Model (2009 GRC) Rebuttal" xfId="4242"/>
    <cellStyle name="_DEM-WP(C) Westside Hydro Data_051007_Electric Rev Req Model (2009 GRC) Rebuttal 2" xfId="4243"/>
    <cellStyle name="_DEM-WP(C) Westside Hydro Data_051007_Electric Rev Req Model (2009 GRC) Rebuttal 2 2" xfId="4244"/>
    <cellStyle name="_DEM-WP(C) Westside Hydro Data_051007_Electric Rev Req Model (2009 GRC) Rebuttal 3" xfId="4245"/>
    <cellStyle name="_DEM-WP(C) Westside Hydro Data_051007_Electric Rev Req Model (2009 GRC) Rebuttal REmoval of New  WH Solar AdjustMI" xfId="4246"/>
    <cellStyle name="_DEM-WP(C) Westside Hydro Data_051007_Electric Rev Req Model (2009 GRC) Rebuttal REmoval of New  WH Solar AdjustMI 2" xfId="4247"/>
    <cellStyle name="_DEM-WP(C) Westside Hydro Data_051007_Electric Rev Req Model (2009 GRC) Rebuttal REmoval of New  WH Solar AdjustMI 2 2" xfId="4248"/>
    <cellStyle name="_DEM-WP(C) Westside Hydro Data_051007_Electric Rev Req Model (2009 GRC) Rebuttal REmoval of New  WH Solar AdjustMI 3" xfId="4249"/>
    <cellStyle name="_DEM-WP(C) Westside Hydro Data_051007_Electric Rev Req Model (2009 GRC) Revised 01-18-2010" xfId="4250"/>
    <cellStyle name="_DEM-WP(C) Westside Hydro Data_051007_Electric Rev Req Model (2009 GRC) Revised 01-18-2010 2" xfId="4251"/>
    <cellStyle name="_DEM-WP(C) Westside Hydro Data_051007_Electric Rev Req Model (2009 GRC) Revised 01-18-2010 2 2" xfId="4252"/>
    <cellStyle name="_DEM-WP(C) Westside Hydro Data_051007_Electric Rev Req Model (2009 GRC) Revised 01-18-2010 3" xfId="4253"/>
    <cellStyle name="_DEM-WP(C) Westside Hydro Data_051007_Electric Rev Req Model (2010 GRC)" xfId="4254"/>
    <cellStyle name="_DEM-WP(C) Westside Hydro Data_051007_Electric Rev Req Model (2010 GRC) SF" xfId="4255"/>
    <cellStyle name="_DEM-WP(C) Westside Hydro Data_051007_Final Order Electric" xfId="4256"/>
    <cellStyle name="_DEM-WP(C) Westside Hydro Data_051007_Final Order Electric EXHIBIT A-1" xfId="4257"/>
    <cellStyle name="_DEM-WP(C) Westside Hydro Data_051007_Final Order Electric EXHIBIT A-1 2" xfId="4258"/>
    <cellStyle name="_DEM-WP(C) Westside Hydro Data_051007_Final Order Electric EXHIBIT A-1 2 2" xfId="4259"/>
    <cellStyle name="_DEM-WP(C) Westside Hydro Data_051007_Final Order Electric EXHIBIT A-1 3" xfId="4260"/>
    <cellStyle name="_DEM-WP(C) Westside Hydro Data_051007_NIM Summary" xfId="4261"/>
    <cellStyle name="_DEM-WP(C) Westside Hydro Data_051007_NIM Summary 2" xfId="4262"/>
    <cellStyle name="_DEM-WP(C) Westside Hydro Data_051007_Power Costs - Comparison bx Rbtl-Staff-Jt-PC" xfId="4263"/>
    <cellStyle name="_DEM-WP(C) Westside Hydro Data_051007_Power Costs - Comparison bx Rbtl-Staff-Jt-PC 2" xfId="4264"/>
    <cellStyle name="_DEM-WP(C) Westside Hydro Data_051007_Power Costs - Comparison bx Rbtl-Staff-Jt-PC 2 2" xfId="4265"/>
    <cellStyle name="_DEM-WP(C) Westside Hydro Data_051007_Power Costs - Comparison bx Rbtl-Staff-Jt-PC 3" xfId="4266"/>
    <cellStyle name="_DEM-WP(C) Westside Hydro Data_051007_Rebuttal Power Costs" xfId="4267"/>
    <cellStyle name="_DEM-WP(C) Westside Hydro Data_051007_Rebuttal Power Costs 2" xfId="4268"/>
    <cellStyle name="_DEM-WP(C) Westside Hydro Data_051007_Rebuttal Power Costs 2 2" xfId="4269"/>
    <cellStyle name="_DEM-WP(C) Westside Hydro Data_051007_Rebuttal Power Costs 3" xfId="4270"/>
    <cellStyle name="_DEM-WP(C) Westside Hydro Data_051007_TENASKA REGULATORY ASSET" xfId="4271"/>
    <cellStyle name="_DEM-WP(C) Westside Hydro Data_051007_TENASKA REGULATORY ASSET 2" xfId="4272"/>
    <cellStyle name="_DEM-WP(C) Westside Hydro Data_051007_TENASKA REGULATORY ASSET 2 2" xfId="4273"/>
    <cellStyle name="_DEM-WP(C) Westside Hydro Data_051007_TENASKA REGULATORY ASSET 3" xfId="4274"/>
    <cellStyle name="_Elec Peak Capacity Need_2008-2029_032709_Wind 5% Cap" xfId="4275"/>
    <cellStyle name="_Elec Peak Capacity Need_2008-2029_032709_Wind 5% Cap 2" xfId="4276"/>
    <cellStyle name="_Elec Peak Capacity Need_2008-2029_032709_Wind 5% Cap_NIM Summary" xfId="4277"/>
    <cellStyle name="_Elec Peak Capacity Need_2008-2029_032709_Wind 5% Cap_NIM Summary 2" xfId="4278"/>
    <cellStyle name="_Elec Peak Capacity Need_2008-2029_032709_Wind 5% Cap-ST-Adj-PJP1" xfId="4279"/>
    <cellStyle name="_Elec Peak Capacity Need_2008-2029_032709_Wind 5% Cap-ST-Adj-PJP1 2" xfId="4280"/>
    <cellStyle name="_Elec Peak Capacity Need_2008-2029_032709_Wind 5% Cap-ST-Adj-PJP1_NIM Summary" xfId="4281"/>
    <cellStyle name="_Elec Peak Capacity Need_2008-2029_032709_Wind 5% Cap-ST-Adj-PJP1_NIM Summary 2" xfId="4282"/>
    <cellStyle name="_Elec Peak Capacity Need_2008-2029_120908_Wind 5% Cap_Low" xfId="4283"/>
    <cellStyle name="_Elec Peak Capacity Need_2008-2029_120908_Wind 5% Cap_Low 2" xfId="4284"/>
    <cellStyle name="_Elec Peak Capacity Need_2008-2029_120908_Wind 5% Cap_Low_NIM Summary" xfId="4285"/>
    <cellStyle name="_Elec Peak Capacity Need_2008-2029_120908_Wind 5% Cap_Low_NIM Summary 2" xfId="4286"/>
    <cellStyle name="_Elec Peak Capacity Need_2008-2029_Wind 5% Cap_050809" xfId="4287"/>
    <cellStyle name="_Elec Peak Capacity Need_2008-2029_Wind 5% Cap_050809 2" xfId="4288"/>
    <cellStyle name="_Elec Peak Capacity Need_2008-2029_Wind 5% Cap_050809_NIM Summary" xfId="4289"/>
    <cellStyle name="_Elec Peak Capacity Need_2008-2029_Wind 5% Cap_050809_NIM Summary 2" xfId="4290"/>
    <cellStyle name="_x0013__Electric Rev Req Model (2009 GRC) " xfId="4291"/>
    <cellStyle name="_x0013__Electric Rev Req Model (2009 GRC)  2" xfId="4292"/>
    <cellStyle name="_x0013__Electric Rev Req Model (2009 GRC)  2 2" xfId="4293"/>
    <cellStyle name="_x0013__Electric Rev Req Model (2009 GRC)  3" xfId="4294"/>
    <cellStyle name="_x0013__Electric Rev Req Model (2009 GRC) Rebuttal" xfId="4295"/>
    <cellStyle name="_x0013__Electric Rev Req Model (2009 GRC) Rebuttal 2" xfId="4296"/>
    <cellStyle name="_x0013__Electric Rev Req Model (2009 GRC) Rebuttal 2 2" xfId="4297"/>
    <cellStyle name="_x0013__Electric Rev Req Model (2009 GRC) Rebuttal 3" xfId="4298"/>
    <cellStyle name="_x0013__Electric Rev Req Model (2009 GRC) Rebuttal REmoval of New  WH Solar AdjustMI" xfId="4299"/>
    <cellStyle name="_x0013__Electric Rev Req Model (2009 GRC) Rebuttal REmoval of New  WH Solar AdjustMI 2" xfId="4300"/>
    <cellStyle name="_x0013__Electric Rev Req Model (2009 GRC) Rebuttal REmoval of New  WH Solar AdjustMI 2 2" xfId="4301"/>
    <cellStyle name="_x0013__Electric Rev Req Model (2009 GRC) Rebuttal REmoval of New  WH Solar AdjustMI 3" xfId="4302"/>
    <cellStyle name="_x0013__Electric Rev Req Model (2009 GRC) Revised 01-18-2010" xfId="4303"/>
    <cellStyle name="_x0013__Electric Rev Req Model (2009 GRC) Revised 01-18-2010 2" xfId="4304"/>
    <cellStyle name="_x0013__Electric Rev Req Model (2009 GRC) Revised 01-18-2010 2 2" xfId="4305"/>
    <cellStyle name="_x0013__Electric Rev Req Model (2009 GRC) Revised 01-18-2010 3" xfId="4306"/>
    <cellStyle name="_x0013__Electric Rev Req Model (2010 GRC)" xfId="4307"/>
    <cellStyle name="_x0013__Electric Rev Req Model (2010 GRC) SF" xfId="4308"/>
    <cellStyle name="_ENCOGEN_WBOOK" xfId="4309"/>
    <cellStyle name="_ENCOGEN_WBOOK 2" xfId="4310"/>
    <cellStyle name="_ENCOGEN_WBOOK_NIM Summary" xfId="4311"/>
    <cellStyle name="_ENCOGEN_WBOOK_NIM Summary 2" xfId="4312"/>
    <cellStyle name="_x0013__Final Order Electric EXHIBIT A-1" xfId="4313"/>
    <cellStyle name="_x0013__Final Order Electric EXHIBIT A-1 2" xfId="4314"/>
    <cellStyle name="_x0013__Final Order Electric EXHIBIT A-1 2 2" xfId="4315"/>
    <cellStyle name="_x0013__Final Order Electric EXHIBIT A-1 3" xfId="4316"/>
    <cellStyle name="_Fixed Gas Transport 1 19 09" xfId="4317"/>
    <cellStyle name="_Fixed Gas Transport 1 19 09 2" xfId="4318"/>
    <cellStyle name="_Fixed Gas Transport 1 19 09 2 2" xfId="4319"/>
    <cellStyle name="_Fixed Gas Transport 1 19 09 3" xfId="4320"/>
    <cellStyle name="_Fuel Prices 4-14" xfId="4321"/>
    <cellStyle name="_Fuel Prices 4-14 2" xfId="4322"/>
    <cellStyle name="_Fuel Prices 4-14 2 2" xfId="4323"/>
    <cellStyle name="_Fuel Prices 4-14 2 2 2" xfId="4324"/>
    <cellStyle name="_Fuel Prices 4-14 2 3" xfId="4325"/>
    <cellStyle name="_Fuel Prices 4-14 3" xfId="4326"/>
    <cellStyle name="_Fuel Prices 4-14 3 2" xfId="4327"/>
    <cellStyle name="_Fuel Prices 4-14 4" xfId="4328"/>
    <cellStyle name="_Fuel Prices 4-14 4 2" xfId="4329"/>
    <cellStyle name="_Fuel Prices 4-14 5" xfId="4330"/>
    <cellStyle name="_Fuel Prices 4-14_04 07E Wild Horse Wind Expansion (C) (2)" xfId="4331"/>
    <cellStyle name="_Fuel Prices 4-14_04 07E Wild Horse Wind Expansion (C) (2) 2" xfId="4332"/>
    <cellStyle name="_Fuel Prices 4-14_04 07E Wild Horse Wind Expansion (C) (2) 2 2" xfId="4333"/>
    <cellStyle name="_Fuel Prices 4-14_04 07E Wild Horse Wind Expansion (C) (2) 3" xfId="4334"/>
    <cellStyle name="_Fuel Prices 4-14_04 07E Wild Horse Wind Expansion (C) (2)_Adj Bench DR 3 for Initial Briefs (Electric)" xfId="4335"/>
    <cellStyle name="_Fuel Prices 4-14_04 07E Wild Horse Wind Expansion (C) (2)_Adj Bench DR 3 for Initial Briefs (Electric) 2" xfId="4336"/>
    <cellStyle name="_Fuel Prices 4-14_04 07E Wild Horse Wind Expansion (C) (2)_Adj Bench DR 3 for Initial Briefs (Electric) 2 2" xfId="4337"/>
    <cellStyle name="_Fuel Prices 4-14_04 07E Wild Horse Wind Expansion (C) (2)_Adj Bench DR 3 for Initial Briefs (Electric) 3" xfId="4338"/>
    <cellStyle name="_Fuel Prices 4-14_04 07E Wild Horse Wind Expansion (C) (2)_Book1" xfId="4339"/>
    <cellStyle name="_Fuel Prices 4-14_04 07E Wild Horse Wind Expansion (C) (2)_Electric Rev Req Model (2009 GRC) " xfId="4340"/>
    <cellStyle name="_Fuel Prices 4-14_04 07E Wild Horse Wind Expansion (C) (2)_Electric Rev Req Model (2009 GRC)  2" xfId="4341"/>
    <cellStyle name="_Fuel Prices 4-14_04 07E Wild Horse Wind Expansion (C) (2)_Electric Rev Req Model (2009 GRC)  2 2" xfId="4342"/>
    <cellStyle name="_Fuel Prices 4-14_04 07E Wild Horse Wind Expansion (C) (2)_Electric Rev Req Model (2009 GRC)  3" xfId="4343"/>
    <cellStyle name="_Fuel Prices 4-14_04 07E Wild Horse Wind Expansion (C) (2)_Electric Rev Req Model (2009 GRC) Rebuttal" xfId="4344"/>
    <cellStyle name="_Fuel Prices 4-14_04 07E Wild Horse Wind Expansion (C) (2)_Electric Rev Req Model (2009 GRC) Rebuttal 2" xfId="4345"/>
    <cellStyle name="_Fuel Prices 4-14_04 07E Wild Horse Wind Expansion (C) (2)_Electric Rev Req Model (2009 GRC) Rebuttal 2 2" xfId="4346"/>
    <cellStyle name="_Fuel Prices 4-14_04 07E Wild Horse Wind Expansion (C) (2)_Electric Rev Req Model (2009 GRC) Rebuttal 3" xfId="4347"/>
    <cellStyle name="_Fuel Prices 4-14_04 07E Wild Horse Wind Expansion (C) (2)_Electric Rev Req Model (2009 GRC) Rebuttal REmoval of New  WH Solar AdjustMI" xfId="4348"/>
    <cellStyle name="_Fuel Prices 4-14_04 07E Wild Horse Wind Expansion (C) (2)_Electric Rev Req Model (2009 GRC) Rebuttal REmoval of New  WH Solar AdjustMI 2" xfId="4349"/>
    <cellStyle name="_Fuel Prices 4-14_04 07E Wild Horse Wind Expansion (C) (2)_Electric Rev Req Model (2009 GRC) Rebuttal REmoval of New  WH Solar AdjustMI 2 2" xfId="4350"/>
    <cellStyle name="_Fuel Prices 4-14_04 07E Wild Horse Wind Expansion (C) (2)_Electric Rev Req Model (2009 GRC) Rebuttal REmoval of New  WH Solar AdjustMI 3" xfId="4351"/>
    <cellStyle name="_Fuel Prices 4-14_04 07E Wild Horse Wind Expansion (C) (2)_Electric Rev Req Model (2009 GRC) Revised 01-18-2010" xfId="4352"/>
    <cellStyle name="_Fuel Prices 4-14_04 07E Wild Horse Wind Expansion (C) (2)_Electric Rev Req Model (2009 GRC) Revised 01-18-2010 2" xfId="4353"/>
    <cellStyle name="_Fuel Prices 4-14_04 07E Wild Horse Wind Expansion (C) (2)_Electric Rev Req Model (2009 GRC) Revised 01-18-2010 2 2" xfId="4354"/>
    <cellStyle name="_Fuel Prices 4-14_04 07E Wild Horse Wind Expansion (C) (2)_Electric Rev Req Model (2009 GRC) Revised 01-18-2010 3" xfId="4355"/>
    <cellStyle name="_Fuel Prices 4-14_04 07E Wild Horse Wind Expansion (C) (2)_Electric Rev Req Model (2010 GRC)" xfId="4356"/>
    <cellStyle name="_Fuel Prices 4-14_04 07E Wild Horse Wind Expansion (C) (2)_Electric Rev Req Model (2010 GRC) SF" xfId="4357"/>
    <cellStyle name="_Fuel Prices 4-14_04 07E Wild Horse Wind Expansion (C) (2)_Final Order Electric EXHIBIT A-1" xfId="4358"/>
    <cellStyle name="_Fuel Prices 4-14_04 07E Wild Horse Wind Expansion (C) (2)_Final Order Electric EXHIBIT A-1 2" xfId="4359"/>
    <cellStyle name="_Fuel Prices 4-14_04 07E Wild Horse Wind Expansion (C) (2)_Final Order Electric EXHIBIT A-1 2 2" xfId="4360"/>
    <cellStyle name="_Fuel Prices 4-14_04 07E Wild Horse Wind Expansion (C) (2)_Final Order Electric EXHIBIT A-1 3" xfId="4361"/>
    <cellStyle name="_Fuel Prices 4-14_04 07E Wild Horse Wind Expansion (C) (2)_TENASKA REGULATORY ASSET" xfId="4362"/>
    <cellStyle name="_Fuel Prices 4-14_04 07E Wild Horse Wind Expansion (C) (2)_TENASKA REGULATORY ASSET 2" xfId="4363"/>
    <cellStyle name="_Fuel Prices 4-14_04 07E Wild Horse Wind Expansion (C) (2)_TENASKA REGULATORY ASSET 2 2" xfId="4364"/>
    <cellStyle name="_Fuel Prices 4-14_04 07E Wild Horse Wind Expansion (C) (2)_TENASKA REGULATORY ASSET 3" xfId="4365"/>
    <cellStyle name="_Fuel Prices 4-14_16.37E Wild Horse Expansion DeferralRevwrkingfile SF" xfId="4366"/>
    <cellStyle name="_Fuel Prices 4-14_16.37E Wild Horse Expansion DeferralRevwrkingfile SF 2" xfId="4367"/>
    <cellStyle name="_Fuel Prices 4-14_16.37E Wild Horse Expansion DeferralRevwrkingfile SF 2 2" xfId="4368"/>
    <cellStyle name="_Fuel Prices 4-14_16.37E Wild Horse Expansion DeferralRevwrkingfile SF 3" xfId="4369"/>
    <cellStyle name="_Fuel Prices 4-14_2009 Compliance Filing PCA Exhibits for GRC" xfId="4370"/>
    <cellStyle name="_Fuel Prices 4-14_2009 GRC Compl Filing - Exhibit D" xfId="4371"/>
    <cellStyle name="_Fuel Prices 4-14_2009 GRC Compl Filing - Exhibit D 2" xfId="4372"/>
    <cellStyle name="_Fuel Prices 4-14_2010 PTC's July1_Dec31 2010 " xfId="4373"/>
    <cellStyle name="_Fuel Prices 4-14_2010 PTC's Sept10_Aug11 (Version 4)" xfId="4374"/>
    <cellStyle name="_Fuel Prices 4-14_3.01 Income Statement" xfId="4375"/>
    <cellStyle name="_Fuel Prices 4-14_4 31 Regulatory Assets and Liabilities  7 06- Exhibit D" xfId="4376"/>
    <cellStyle name="_Fuel Prices 4-14_4 31 Regulatory Assets and Liabilities  7 06- Exhibit D 2" xfId="4377"/>
    <cellStyle name="_Fuel Prices 4-14_4 31 Regulatory Assets and Liabilities  7 06- Exhibit D 2 2" xfId="4378"/>
    <cellStyle name="_Fuel Prices 4-14_4 31 Regulatory Assets and Liabilities  7 06- Exhibit D 3" xfId="4379"/>
    <cellStyle name="_Fuel Prices 4-14_4 31 Regulatory Assets and Liabilities  7 06- Exhibit D_NIM Summary" xfId="4380"/>
    <cellStyle name="_Fuel Prices 4-14_4 31 Regulatory Assets and Liabilities  7 06- Exhibit D_NIM Summary 2" xfId="4381"/>
    <cellStyle name="_Fuel Prices 4-14_4 32 Regulatory Assets and Liabilities  7 06- Exhibit D" xfId="4382"/>
    <cellStyle name="_Fuel Prices 4-14_4 32 Regulatory Assets and Liabilities  7 06- Exhibit D 2" xfId="4383"/>
    <cellStyle name="_Fuel Prices 4-14_4 32 Regulatory Assets and Liabilities  7 06- Exhibit D 2 2" xfId="4384"/>
    <cellStyle name="_Fuel Prices 4-14_4 32 Regulatory Assets and Liabilities  7 06- Exhibit D 3" xfId="4385"/>
    <cellStyle name="_Fuel Prices 4-14_4 32 Regulatory Assets and Liabilities  7 06- Exhibit D_NIM Summary" xfId="4386"/>
    <cellStyle name="_Fuel Prices 4-14_4 32 Regulatory Assets and Liabilities  7 06- Exhibit D_NIM Summary 2" xfId="4387"/>
    <cellStyle name="_Fuel Prices 4-14_Att B to RECs proceeds proposal" xfId="4388"/>
    <cellStyle name="_Fuel Prices 4-14_AURORA Total New" xfId="4389"/>
    <cellStyle name="_Fuel Prices 4-14_AURORA Total New 2" xfId="4390"/>
    <cellStyle name="_Fuel Prices 4-14_Backup for Attachment B 2010-09-09" xfId="4391"/>
    <cellStyle name="_Fuel Prices 4-14_Bench Request - Attachment B" xfId="4392"/>
    <cellStyle name="_Fuel Prices 4-14_Book2" xfId="4393"/>
    <cellStyle name="_Fuel Prices 4-14_Book2 2" xfId="4394"/>
    <cellStyle name="_Fuel Prices 4-14_Book2 2 2" xfId="4395"/>
    <cellStyle name="_Fuel Prices 4-14_Book2 3" xfId="4396"/>
    <cellStyle name="_Fuel Prices 4-14_Book2_Adj Bench DR 3 for Initial Briefs (Electric)" xfId="4397"/>
    <cellStyle name="_Fuel Prices 4-14_Book2_Adj Bench DR 3 for Initial Briefs (Electric) 2" xfId="4398"/>
    <cellStyle name="_Fuel Prices 4-14_Book2_Adj Bench DR 3 for Initial Briefs (Electric) 2 2" xfId="4399"/>
    <cellStyle name="_Fuel Prices 4-14_Book2_Adj Bench DR 3 for Initial Briefs (Electric) 3" xfId="4400"/>
    <cellStyle name="_Fuel Prices 4-14_Book2_Electric Rev Req Model (2009 GRC) Rebuttal" xfId="4401"/>
    <cellStyle name="_Fuel Prices 4-14_Book2_Electric Rev Req Model (2009 GRC) Rebuttal 2" xfId="4402"/>
    <cellStyle name="_Fuel Prices 4-14_Book2_Electric Rev Req Model (2009 GRC) Rebuttal 2 2" xfId="4403"/>
    <cellStyle name="_Fuel Prices 4-14_Book2_Electric Rev Req Model (2009 GRC) Rebuttal 3" xfId="4404"/>
    <cellStyle name="_Fuel Prices 4-14_Book2_Electric Rev Req Model (2009 GRC) Rebuttal REmoval of New  WH Solar AdjustMI" xfId="4405"/>
    <cellStyle name="_Fuel Prices 4-14_Book2_Electric Rev Req Model (2009 GRC) Rebuttal REmoval of New  WH Solar AdjustMI 2" xfId="4406"/>
    <cellStyle name="_Fuel Prices 4-14_Book2_Electric Rev Req Model (2009 GRC) Rebuttal REmoval of New  WH Solar AdjustMI 2 2" xfId="4407"/>
    <cellStyle name="_Fuel Prices 4-14_Book2_Electric Rev Req Model (2009 GRC) Rebuttal REmoval of New  WH Solar AdjustMI 3" xfId="4408"/>
    <cellStyle name="_Fuel Prices 4-14_Book2_Electric Rev Req Model (2009 GRC) Revised 01-18-2010" xfId="4409"/>
    <cellStyle name="_Fuel Prices 4-14_Book2_Electric Rev Req Model (2009 GRC) Revised 01-18-2010 2" xfId="4410"/>
    <cellStyle name="_Fuel Prices 4-14_Book2_Electric Rev Req Model (2009 GRC) Revised 01-18-2010 2 2" xfId="4411"/>
    <cellStyle name="_Fuel Prices 4-14_Book2_Electric Rev Req Model (2009 GRC) Revised 01-18-2010 3" xfId="4412"/>
    <cellStyle name="_Fuel Prices 4-14_Book2_Final Order Electric EXHIBIT A-1" xfId="4413"/>
    <cellStyle name="_Fuel Prices 4-14_Book2_Final Order Electric EXHIBIT A-1 2" xfId="4414"/>
    <cellStyle name="_Fuel Prices 4-14_Book2_Final Order Electric EXHIBIT A-1 2 2" xfId="4415"/>
    <cellStyle name="_Fuel Prices 4-14_Book2_Final Order Electric EXHIBIT A-1 3" xfId="4416"/>
    <cellStyle name="_Fuel Prices 4-14_Book4" xfId="4417"/>
    <cellStyle name="_Fuel Prices 4-14_Book4 2" xfId="4418"/>
    <cellStyle name="_Fuel Prices 4-14_Book4 2 2" xfId="4419"/>
    <cellStyle name="_Fuel Prices 4-14_Book4 3" xfId="4420"/>
    <cellStyle name="_Fuel Prices 4-14_Book9" xfId="4421"/>
    <cellStyle name="_Fuel Prices 4-14_Book9 2" xfId="4422"/>
    <cellStyle name="_Fuel Prices 4-14_Book9 2 2" xfId="4423"/>
    <cellStyle name="_Fuel Prices 4-14_Book9 3" xfId="4424"/>
    <cellStyle name="_Fuel Prices 4-14_Chelan PUD Power Costs (8-10)" xfId="4425"/>
    <cellStyle name="_Fuel Prices 4-14_Direct Assignment Distribution Plant 2008" xfId="4426"/>
    <cellStyle name="_Fuel Prices 4-14_Direct Assignment Distribution Plant 2008 2" xfId="4427"/>
    <cellStyle name="_Fuel Prices 4-14_Direct Assignment Distribution Plant 2008 2 2" xfId="4428"/>
    <cellStyle name="_Fuel Prices 4-14_Direct Assignment Distribution Plant 2008 2 2 2" xfId="4429"/>
    <cellStyle name="_Fuel Prices 4-14_Direct Assignment Distribution Plant 2008 2 3" xfId="4430"/>
    <cellStyle name="_Fuel Prices 4-14_Direct Assignment Distribution Plant 2008 2 3 2" xfId="4431"/>
    <cellStyle name="_Fuel Prices 4-14_Direct Assignment Distribution Plant 2008 2 4" xfId="4432"/>
    <cellStyle name="_Fuel Prices 4-14_Direct Assignment Distribution Plant 2008 2 4 2" xfId="4433"/>
    <cellStyle name="_Fuel Prices 4-14_Direct Assignment Distribution Plant 2008 3" xfId="4434"/>
    <cellStyle name="_Fuel Prices 4-14_Direct Assignment Distribution Plant 2008 3 2" xfId="4435"/>
    <cellStyle name="_Fuel Prices 4-14_Direct Assignment Distribution Plant 2008 4" xfId="4436"/>
    <cellStyle name="_Fuel Prices 4-14_Direct Assignment Distribution Plant 2008 4 2" xfId="4437"/>
    <cellStyle name="_Fuel Prices 4-14_Direct Assignment Distribution Plant 2008 5" xfId="4438"/>
    <cellStyle name="_Fuel Prices 4-14_Direct Assignment Distribution Plant 2008 6" xfId="4439"/>
    <cellStyle name="_Fuel Prices 4-14_DWH-08 (Rate Spread &amp; Design Workpapers)" xfId="4440"/>
    <cellStyle name="_Fuel Prices 4-14_Electric COS Inputs" xfId="4441"/>
    <cellStyle name="_Fuel Prices 4-14_Electric COS Inputs 2" xfId="4442"/>
    <cellStyle name="_Fuel Prices 4-14_Electric COS Inputs 2 2" xfId="4443"/>
    <cellStyle name="_Fuel Prices 4-14_Electric COS Inputs 2 2 2" xfId="4444"/>
    <cellStyle name="_Fuel Prices 4-14_Electric COS Inputs 2 3" xfId="4445"/>
    <cellStyle name="_Fuel Prices 4-14_Electric COS Inputs 2 3 2" xfId="4446"/>
    <cellStyle name="_Fuel Prices 4-14_Electric COS Inputs 2 4" xfId="4447"/>
    <cellStyle name="_Fuel Prices 4-14_Electric COS Inputs 2 4 2" xfId="4448"/>
    <cellStyle name="_Fuel Prices 4-14_Electric COS Inputs 3" xfId="4449"/>
    <cellStyle name="_Fuel Prices 4-14_Electric COS Inputs 3 2" xfId="4450"/>
    <cellStyle name="_Fuel Prices 4-14_Electric COS Inputs 4" xfId="4451"/>
    <cellStyle name="_Fuel Prices 4-14_Electric COS Inputs 4 2" xfId="4452"/>
    <cellStyle name="_Fuel Prices 4-14_Electric COS Inputs 5" xfId="4453"/>
    <cellStyle name="_Fuel Prices 4-14_Electric COS Inputs 6" xfId="4454"/>
    <cellStyle name="_Fuel Prices 4-14_Electric Rate Spread and Rate Design 3.23.09" xfId="4455"/>
    <cellStyle name="_Fuel Prices 4-14_Electric Rate Spread and Rate Design 3.23.09 2" xfId="4456"/>
    <cellStyle name="_Fuel Prices 4-14_Electric Rate Spread and Rate Design 3.23.09 2 2" xfId="4457"/>
    <cellStyle name="_Fuel Prices 4-14_Electric Rate Spread and Rate Design 3.23.09 2 2 2" xfId="4458"/>
    <cellStyle name="_Fuel Prices 4-14_Electric Rate Spread and Rate Design 3.23.09 2 3" xfId="4459"/>
    <cellStyle name="_Fuel Prices 4-14_Electric Rate Spread and Rate Design 3.23.09 2 3 2" xfId="4460"/>
    <cellStyle name="_Fuel Prices 4-14_Electric Rate Spread and Rate Design 3.23.09 2 4" xfId="4461"/>
    <cellStyle name="_Fuel Prices 4-14_Electric Rate Spread and Rate Design 3.23.09 2 4 2" xfId="4462"/>
    <cellStyle name="_Fuel Prices 4-14_Electric Rate Spread and Rate Design 3.23.09 3" xfId="4463"/>
    <cellStyle name="_Fuel Prices 4-14_Electric Rate Spread and Rate Design 3.23.09 3 2" xfId="4464"/>
    <cellStyle name="_Fuel Prices 4-14_Electric Rate Spread and Rate Design 3.23.09 4" xfId="4465"/>
    <cellStyle name="_Fuel Prices 4-14_Electric Rate Spread and Rate Design 3.23.09 4 2" xfId="4466"/>
    <cellStyle name="_Fuel Prices 4-14_Electric Rate Spread and Rate Design 3.23.09 5" xfId="4467"/>
    <cellStyle name="_Fuel Prices 4-14_Electric Rate Spread and Rate Design 3.23.09 6" xfId="4468"/>
    <cellStyle name="_Fuel Prices 4-14_Final 2008 PTC Rate Design Workpapers 10.27.08" xfId="4469"/>
    <cellStyle name="_Fuel Prices 4-14_Final 2009 Electric Low Income Workpapers" xfId="4470"/>
    <cellStyle name="_Fuel Prices 4-14_INPUTS" xfId="4471"/>
    <cellStyle name="_Fuel Prices 4-14_INPUTS 2" xfId="4472"/>
    <cellStyle name="_Fuel Prices 4-14_INPUTS 2 2" xfId="4473"/>
    <cellStyle name="_Fuel Prices 4-14_INPUTS 2 2 2" xfId="4474"/>
    <cellStyle name="_Fuel Prices 4-14_INPUTS 2 3" xfId="4475"/>
    <cellStyle name="_Fuel Prices 4-14_INPUTS 2 3 2" xfId="4476"/>
    <cellStyle name="_Fuel Prices 4-14_INPUTS 2 4" xfId="4477"/>
    <cellStyle name="_Fuel Prices 4-14_INPUTS 2 4 2" xfId="4478"/>
    <cellStyle name="_Fuel Prices 4-14_INPUTS 3" xfId="4479"/>
    <cellStyle name="_Fuel Prices 4-14_INPUTS 3 2" xfId="4480"/>
    <cellStyle name="_Fuel Prices 4-14_INPUTS 4" xfId="4481"/>
    <cellStyle name="_Fuel Prices 4-14_INPUTS 4 2" xfId="4482"/>
    <cellStyle name="_Fuel Prices 4-14_INPUTS 5" xfId="4483"/>
    <cellStyle name="_Fuel Prices 4-14_INPUTS 6" xfId="4484"/>
    <cellStyle name="_Fuel Prices 4-14_Leased Transformer &amp; Substation Plant &amp; Rev 12-2009" xfId="4485"/>
    <cellStyle name="_Fuel Prices 4-14_Leased Transformer &amp; Substation Plant &amp; Rev 12-2009 2" xfId="4486"/>
    <cellStyle name="_Fuel Prices 4-14_Leased Transformer &amp; Substation Plant &amp; Rev 12-2009 2 2" xfId="4487"/>
    <cellStyle name="_Fuel Prices 4-14_Leased Transformer &amp; Substation Plant &amp; Rev 12-2009 2 2 2" xfId="4488"/>
    <cellStyle name="_Fuel Prices 4-14_Leased Transformer &amp; Substation Plant &amp; Rev 12-2009 2 3" xfId="4489"/>
    <cellStyle name="_Fuel Prices 4-14_Leased Transformer &amp; Substation Plant &amp; Rev 12-2009 2 3 2" xfId="4490"/>
    <cellStyle name="_Fuel Prices 4-14_Leased Transformer &amp; Substation Plant &amp; Rev 12-2009 2 4" xfId="4491"/>
    <cellStyle name="_Fuel Prices 4-14_Leased Transformer &amp; Substation Plant &amp; Rev 12-2009 2 4 2" xfId="4492"/>
    <cellStyle name="_Fuel Prices 4-14_Leased Transformer &amp; Substation Plant &amp; Rev 12-2009 3" xfId="4493"/>
    <cellStyle name="_Fuel Prices 4-14_Leased Transformer &amp; Substation Plant &amp; Rev 12-2009 3 2" xfId="4494"/>
    <cellStyle name="_Fuel Prices 4-14_Leased Transformer &amp; Substation Plant &amp; Rev 12-2009 4" xfId="4495"/>
    <cellStyle name="_Fuel Prices 4-14_Leased Transformer &amp; Substation Plant &amp; Rev 12-2009 4 2" xfId="4496"/>
    <cellStyle name="_Fuel Prices 4-14_Leased Transformer &amp; Substation Plant &amp; Rev 12-2009 5" xfId="4497"/>
    <cellStyle name="_Fuel Prices 4-14_Leased Transformer &amp; Substation Plant &amp; Rev 12-2009 6" xfId="4498"/>
    <cellStyle name="_Fuel Prices 4-14_NIM Summary" xfId="4499"/>
    <cellStyle name="_Fuel Prices 4-14_NIM Summary 09GRC" xfId="4500"/>
    <cellStyle name="_Fuel Prices 4-14_NIM Summary 09GRC 2" xfId="4501"/>
    <cellStyle name="_Fuel Prices 4-14_NIM Summary 2" xfId="4502"/>
    <cellStyle name="_Fuel Prices 4-14_NIM Summary 3" xfId="4503"/>
    <cellStyle name="_Fuel Prices 4-14_NIM Summary 4" xfId="4504"/>
    <cellStyle name="_Fuel Prices 4-14_NIM Summary 5" xfId="4505"/>
    <cellStyle name="_Fuel Prices 4-14_NIM Summary 6" xfId="4506"/>
    <cellStyle name="_Fuel Prices 4-14_NIM Summary 7" xfId="4507"/>
    <cellStyle name="_Fuel Prices 4-14_NIM Summary 8" xfId="4508"/>
    <cellStyle name="_Fuel Prices 4-14_NIM Summary 9" xfId="4509"/>
    <cellStyle name="_Fuel Prices 4-14_PCA 10 -  Exhibit D from A Kellogg Jan 2011" xfId="4510"/>
    <cellStyle name="_Fuel Prices 4-14_PCA 10 -  Exhibit D from A Kellogg July 2011" xfId="4511"/>
    <cellStyle name="_Fuel Prices 4-14_PCA 10 -  Exhibit D from S Free Rcv'd 12-11" xfId="4512"/>
    <cellStyle name="_Fuel Prices 4-14_PCA 9 -  Exhibit D April 2010" xfId="4513"/>
    <cellStyle name="_Fuel Prices 4-14_PCA 9 -  Exhibit D April 2010 (3)" xfId="4514"/>
    <cellStyle name="_Fuel Prices 4-14_PCA 9 -  Exhibit D April 2010 (3) 2" xfId="4515"/>
    <cellStyle name="_Fuel Prices 4-14_PCA 9 -  Exhibit D Nov 2010" xfId="4516"/>
    <cellStyle name="_Fuel Prices 4-14_PCA 9 - Exhibit D at August 2010" xfId="4517"/>
    <cellStyle name="_Fuel Prices 4-14_PCA 9 - Exhibit D June 2010 GRC" xfId="4518"/>
    <cellStyle name="_Fuel Prices 4-14_Peak Credit Exhibits for 2009 GRC" xfId="4519"/>
    <cellStyle name="_Fuel Prices 4-14_Peak Credit Exhibits for 2009 GRC 2" xfId="4520"/>
    <cellStyle name="_Fuel Prices 4-14_Peak Credit Exhibits for 2009 GRC 2 2" xfId="4521"/>
    <cellStyle name="_Fuel Prices 4-14_Peak Credit Exhibits for 2009 GRC 2 2 2" xfId="4522"/>
    <cellStyle name="_Fuel Prices 4-14_Peak Credit Exhibits for 2009 GRC 2 3" xfId="4523"/>
    <cellStyle name="_Fuel Prices 4-14_Peak Credit Exhibits for 2009 GRC 2 3 2" xfId="4524"/>
    <cellStyle name="_Fuel Prices 4-14_Peak Credit Exhibits for 2009 GRC 2 4" xfId="4525"/>
    <cellStyle name="_Fuel Prices 4-14_Peak Credit Exhibits for 2009 GRC 2 4 2" xfId="4526"/>
    <cellStyle name="_Fuel Prices 4-14_Peak Credit Exhibits for 2009 GRC 3" xfId="4527"/>
    <cellStyle name="_Fuel Prices 4-14_Peak Credit Exhibits for 2009 GRC 3 2" xfId="4528"/>
    <cellStyle name="_Fuel Prices 4-14_Peak Credit Exhibits for 2009 GRC 4" xfId="4529"/>
    <cellStyle name="_Fuel Prices 4-14_Peak Credit Exhibits for 2009 GRC 4 2" xfId="4530"/>
    <cellStyle name="_Fuel Prices 4-14_Peak Credit Exhibits for 2009 GRC 5" xfId="4531"/>
    <cellStyle name="_Fuel Prices 4-14_Peak Credit Exhibits for 2009 GRC 6" xfId="4532"/>
    <cellStyle name="_Fuel Prices 4-14_Power Costs - Comparison bx Rbtl-Staff-Jt-PC" xfId="4533"/>
    <cellStyle name="_Fuel Prices 4-14_Power Costs - Comparison bx Rbtl-Staff-Jt-PC 2" xfId="4534"/>
    <cellStyle name="_Fuel Prices 4-14_Power Costs - Comparison bx Rbtl-Staff-Jt-PC 2 2" xfId="4535"/>
    <cellStyle name="_Fuel Prices 4-14_Power Costs - Comparison bx Rbtl-Staff-Jt-PC 3" xfId="4536"/>
    <cellStyle name="_Fuel Prices 4-14_Power Costs - Comparison bx Rbtl-Staff-Jt-PC_Adj Bench DR 3 for Initial Briefs (Electric)" xfId="4537"/>
    <cellStyle name="_Fuel Prices 4-14_Power Costs - Comparison bx Rbtl-Staff-Jt-PC_Adj Bench DR 3 for Initial Briefs (Electric) 2" xfId="4538"/>
    <cellStyle name="_Fuel Prices 4-14_Power Costs - Comparison bx Rbtl-Staff-Jt-PC_Adj Bench DR 3 for Initial Briefs (Electric) 2 2" xfId="4539"/>
    <cellStyle name="_Fuel Prices 4-14_Power Costs - Comparison bx Rbtl-Staff-Jt-PC_Adj Bench DR 3 for Initial Briefs (Electric) 3" xfId="4540"/>
    <cellStyle name="_Fuel Prices 4-14_Power Costs - Comparison bx Rbtl-Staff-Jt-PC_Electric Rev Req Model (2009 GRC) Rebuttal" xfId="4541"/>
    <cellStyle name="_Fuel Prices 4-14_Power Costs - Comparison bx Rbtl-Staff-Jt-PC_Electric Rev Req Model (2009 GRC) Rebuttal 2" xfId="4542"/>
    <cellStyle name="_Fuel Prices 4-14_Power Costs - Comparison bx Rbtl-Staff-Jt-PC_Electric Rev Req Model (2009 GRC) Rebuttal 2 2" xfId="4543"/>
    <cellStyle name="_Fuel Prices 4-14_Power Costs - Comparison bx Rbtl-Staff-Jt-PC_Electric Rev Req Model (2009 GRC) Rebuttal 3" xfId="4544"/>
    <cellStyle name="_Fuel Prices 4-14_Power Costs - Comparison bx Rbtl-Staff-Jt-PC_Electric Rev Req Model (2009 GRC) Rebuttal REmoval of New  WH Solar AdjustMI" xfId="4545"/>
    <cellStyle name="_Fuel Prices 4-14_Power Costs - Comparison bx Rbtl-Staff-Jt-PC_Electric Rev Req Model (2009 GRC) Rebuttal REmoval of New  WH Solar AdjustMI 2" xfId="4546"/>
    <cellStyle name="_Fuel Prices 4-14_Power Costs - Comparison bx Rbtl-Staff-Jt-PC_Electric Rev Req Model (2009 GRC) Rebuttal REmoval of New  WH Solar AdjustMI 2 2" xfId="4547"/>
    <cellStyle name="_Fuel Prices 4-14_Power Costs - Comparison bx Rbtl-Staff-Jt-PC_Electric Rev Req Model (2009 GRC) Rebuttal REmoval of New  WH Solar AdjustMI 3" xfId="4548"/>
    <cellStyle name="_Fuel Prices 4-14_Power Costs - Comparison bx Rbtl-Staff-Jt-PC_Electric Rev Req Model (2009 GRC) Revised 01-18-2010" xfId="4549"/>
    <cellStyle name="_Fuel Prices 4-14_Power Costs - Comparison bx Rbtl-Staff-Jt-PC_Electric Rev Req Model (2009 GRC) Revised 01-18-2010 2" xfId="4550"/>
    <cellStyle name="_Fuel Prices 4-14_Power Costs - Comparison bx Rbtl-Staff-Jt-PC_Electric Rev Req Model (2009 GRC) Revised 01-18-2010 2 2" xfId="4551"/>
    <cellStyle name="_Fuel Prices 4-14_Power Costs - Comparison bx Rbtl-Staff-Jt-PC_Electric Rev Req Model (2009 GRC) Revised 01-18-2010 3" xfId="4552"/>
    <cellStyle name="_Fuel Prices 4-14_Power Costs - Comparison bx Rbtl-Staff-Jt-PC_Final Order Electric EXHIBIT A-1" xfId="4553"/>
    <cellStyle name="_Fuel Prices 4-14_Power Costs - Comparison bx Rbtl-Staff-Jt-PC_Final Order Electric EXHIBIT A-1 2" xfId="4554"/>
    <cellStyle name="_Fuel Prices 4-14_Power Costs - Comparison bx Rbtl-Staff-Jt-PC_Final Order Electric EXHIBIT A-1 2 2" xfId="4555"/>
    <cellStyle name="_Fuel Prices 4-14_Power Costs - Comparison bx Rbtl-Staff-Jt-PC_Final Order Electric EXHIBIT A-1 3" xfId="4556"/>
    <cellStyle name="_Fuel Prices 4-14_Production Adj 4.37" xfId="4557"/>
    <cellStyle name="_Fuel Prices 4-14_Production Adj 4.37 2" xfId="4558"/>
    <cellStyle name="_Fuel Prices 4-14_Production Adj 4.37 2 2" xfId="4559"/>
    <cellStyle name="_Fuel Prices 4-14_Production Adj 4.37 3" xfId="4560"/>
    <cellStyle name="_Fuel Prices 4-14_Purchased Power Adj 4.03" xfId="4561"/>
    <cellStyle name="_Fuel Prices 4-14_Purchased Power Adj 4.03 2" xfId="4562"/>
    <cellStyle name="_Fuel Prices 4-14_Purchased Power Adj 4.03 2 2" xfId="4563"/>
    <cellStyle name="_Fuel Prices 4-14_Purchased Power Adj 4.03 3" xfId="4564"/>
    <cellStyle name="_Fuel Prices 4-14_Rate Design Sch 24" xfId="4565"/>
    <cellStyle name="_Fuel Prices 4-14_Rate Design Sch 24 2" xfId="4566"/>
    <cellStyle name="_Fuel Prices 4-14_Rate Design Sch 25" xfId="4567"/>
    <cellStyle name="_Fuel Prices 4-14_Rate Design Sch 25 2" xfId="4568"/>
    <cellStyle name="_Fuel Prices 4-14_Rate Design Sch 25 2 2" xfId="4569"/>
    <cellStyle name="_Fuel Prices 4-14_Rate Design Sch 25 3" xfId="4570"/>
    <cellStyle name="_Fuel Prices 4-14_Rate Design Sch 26" xfId="4571"/>
    <cellStyle name="_Fuel Prices 4-14_Rate Design Sch 26 2" xfId="4572"/>
    <cellStyle name="_Fuel Prices 4-14_Rate Design Sch 26 2 2" xfId="4573"/>
    <cellStyle name="_Fuel Prices 4-14_Rate Design Sch 26 3" xfId="4574"/>
    <cellStyle name="_Fuel Prices 4-14_Rate Design Sch 31" xfId="4575"/>
    <cellStyle name="_Fuel Prices 4-14_Rate Design Sch 31 2" xfId="4576"/>
    <cellStyle name="_Fuel Prices 4-14_Rate Design Sch 31 2 2" xfId="4577"/>
    <cellStyle name="_Fuel Prices 4-14_Rate Design Sch 31 3" xfId="4578"/>
    <cellStyle name="_Fuel Prices 4-14_Rate Design Sch 43" xfId="4579"/>
    <cellStyle name="_Fuel Prices 4-14_Rate Design Sch 43 2" xfId="4580"/>
    <cellStyle name="_Fuel Prices 4-14_Rate Design Sch 43 2 2" xfId="4581"/>
    <cellStyle name="_Fuel Prices 4-14_Rate Design Sch 43 3" xfId="4582"/>
    <cellStyle name="_Fuel Prices 4-14_Rate Design Sch 448-449" xfId="4583"/>
    <cellStyle name="_Fuel Prices 4-14_Rate Design Sch 448-449 2" xfId="4584"/>
    <cellStyle name="_Fuel Prices 4-14_Rate Design Sch 46" xfId="4585"/>
    <cellStyle name="_Fuel Prices 4-14_Rate Design Sch 46 2" xfId="4586"/>
    <cellStyle name="_Fuel Prices 4-14_Rate Design Sch 46 2 2" xfId="4587"/>
    <cellStyle name="_Fuel Prices 4-14_Rate Design Sch 46 3" xfId="4588"/>
    <cellStyle name="_Fuel Prices 4-14_Rate Spread" xfId="4589"/>
    <cellStyle name="_Fuel Prices 4-14_Rate Spread 2" xfId="4590"/>
    <cellStyle name="_Fuel Prices 4-14_Rate Spread 2 2" xfId="4591"/>
    <cellStyle name="_Fuel Prices 4-14_Rate Spread 3" xfId="4592"/>
    <cellStyle name="_Fuel Prices 4-14_Rebuttal Power Costs" xfId="4593"/>
    <cellStyle name="_Fuel Prices 4-14_Rebuttal Power Costs 2" xfId="4594"/>
    <cellStyle name="_Fuel Prices 4-14_Rebuttal Power Costs 2 2" xfId="4595"/>
    <cellStyle name="_Fuel Prices 4-14_Rebuttal Power Costs 3" xfId="4596"/>
    <cellStyle name="_Fuel Prices 4-14_Rebuttal Power Costs_Adj Bench DR 3 for Initial Briefs (Electric)" xfId="4597"/>
    <cellStyle name="_Fuel Prices 4-14_Rebuttal Power Costs_Adj Bench DR 3 for Initial Briefs (Electric) 2" xfId="4598"/>
    <cellStyle name="_Fuel Prices 4-14_Rebuttal Power Costs_Adj Bench DR 3 for Initial Briefs (Electric) 2 2" xfId="4599"/>
    <cellStyle name="_Fuel Prices 4-14_Rebuttal Power Costs_Adj Bench DR 3 for Initial Briefs (Electric) 3" xfId="4600"/>
    <cellStyle name="_Fuel Prices 4-14_Rebuttal Power Costs_Electric Rev Req Model (2009 GRC) Rebuttal" xfId="4601"/>
    <cellStyle name="_Fuel Prices 4-14_Rebuttal Power Costs_Electric Rev Req Model (2009 GRC) Rebuttal 2" xfId="4602"/>
    <cellStyle name="_Fuel Prices 4-14_Rebuttal Power Costs_Electric Rev Req Model (2009 GRC) Rebuttal 2 2" xfId="4603"/>
    <cellStyle name="_Fuel Prices 4-14_Rebuttal Power Costs_Electric Rev Req Model (2009 GRC) Rebuttal 3" xfId="4604"/>
    <cellStyle name="_Fuel Prices 4-14_Rebuttal Power Costs_Electric Rev Req Model (2009 GRC) Rebuttal REmoval of New  WH Solar AdjustMI" xfId="4605"/>
    <cellStyle name="_Fuel Prices 4-14_Rebuttal Power Costs_Electric Rev Req Model (2009 GRC) Rebuttal REmoval of New  WH Solar AdjustMI 2" xfId="4606"/>
    <cellStyle name="_Fuel Prices 4-14_Rebuttal Power Costs_Electric Rev Req Model (2009 GRC) Rebuttal REmoval of New  WH Solar AdjustMI 2 2" xfId="4607"/>
    <cellStyle name="_Fuel Prices 4-14_Rebuttal Power Costs_Electric Rev Req Model (2009 GRC) Rebuttal REmoval of New  WH Solar AdjustMI 3" xfId="4608"/>
    <cellStyle name="_Fuel Prices 4-14_Rebuttal Power Costs_Electric Rev Req Model (2009 GRC) Revised 01-18-2010" xfId="4609"/>
    <cellStyle name="_Fuel Prices 4-14_Rebuttal Power Costs_Electric Rev Req Model (2009 GRC) Revised 01-18-2010 2" xfId="4610"/>
    <cellStyle name="_Fuel Prices 4-14_Rebuttal Power Costs_Electric Rev Req Model (2009 GRC) Revised 01-18-2010 2 2" xfId="4611"/>
    <cellStyle name="_Fuel Prices 4-14_Rebuttal Power Costs_Electric Rev Req Model (2009 GRC) Revised 01-18-2010 3" xfId="4612"/>
    <cellStyle name="_Fuel Prices 4-14_Rebuttal Power Costs_Final Order Electric EXHIBIT A-1" xfId="4613"/>
    <cellStyle name="_Fuel Prices 4-14_Rebuttal Power Costs_Final Order Electric EXHIBIT A-1 2" xfId="4614"/>
    <cellStyle name="_Fuel Prices 4-14_Rebuttal Power Costs_Final Order Electric EXHIBIT A-1 2 2" xfId="4615"/>
    <cellStyle name="_Fuel Prices 4-14_Rebuttal Power Costs_Final Order Electric EXHIBIT A-1 3" xfId="4616"/>
    <cellStyle name="_Fuel Prices 4-14_RECS vs PTC's w Interest 6-28-10" xfId="4617"/>
    <cellStyle name="_Fuel Prices 4-14_ROR 5.02" xfId="4618"/>
    <cellStyle name="_Fuel Prices 4-14_ROR 5.02 2" xfId="4619"/>
    <cellStyle name="_Fuel Prices 4-14_ROR 5.02 2 2" xfId="4620"/>
    <cellStyle name="_Fuel Prices 4-14_ROR 5.02 3" xfId="4621"/>
    <cellStyle name="_Fuel Prices 4-14_Sch 40 Feeder OH 2008" xfId="4622"/>
    <cellStyle name="_Fuel Prices 4-14_Sch 40 Feeder OH 2008 2" xfId="4623"/>
    <cellStyle name="_Fuel Prices 4-14_Sch 40 Feeder OH 2008 2 2" xfId="4624"/>
    <cellStyle name="_Fuel Prices 4-14_Sch 40 Feeder OH 2008 3" xfId="4625"/>
    <cellStyle name="_Fuel Prices 4-14_Sch 40 Interim Energy Rates " xfId="4626"/>
    <cellStyle name="_Fuel Prices 4-14_Sch 40 Interim Energy Rates  2" xfId="4627"/>
    <cellStyle name="_Fuel Prices 4-14_Sch 40 Interim Energy Rates  2 2" xfId="4628"/>
    <cellStyle name="_Fuel Prices 4-14_Sch 40 Interim Energy Rates  3" xfId="4629"/>
    <cellStyle name="_Fuel Prices 4-14_Sch 40 Substation A&amp;G 2008" xfId="4630"/>
    <cellStyle name="_Fuel Prices 4-14_Sch 40 Substation A&amp;G 2008 2" xfId="4631"/>
    <cellStyle name="_Fuel Prices 4-14_Sch 40 Substation A&amp;G 2008 2 2" xfId="4632"/>
    <cellStyle name="_Fuel Prices 4-14_Sch 40 Substation A&amp;G 2008 3" xfId="4633"/>
    <cellStyle name="_Fuel Prices 4-14_Sch 40 Substation O&amp;M 2008" xfId="4634"/>
    <cellStyle name="_Fuel Prices 4-14_Sch 40 Substation O&amp;M 2008 2" xfId="4635"/>
    <cellStyle name="_Fuel Prices 4-14_Sch 40 Substation O&amp;M 2008 2 2" xfId="4636"/>
    <cellStyle name="_Fuel Prices 4-14_Sch 40 Substation O&amp;M 2008 3" xfId="4637"/>
    <cellStyle name="_Fuel Prices 4-14_Subs 2008" xfId="4638"/>
    <cellStyle name="_Fuel Prices 4-14_Subs 2008 2" xfId="4639"/>
    <cellStyle name="_Fuel Prices 4-14_Subs 2008 2 2" xfId="4640"/>
    <cellStyle name="_Fuel Prices 4-14_Subs 2008 3" xfId="4641"/>
    <cellStyle name="_Fuel Prices 4-14_Typical Residential Impacts 10.27.08" xfId="4642"/>
    <cellStyle name="_Fuel Prices 4-14_Wind Integration 10GRC" xfId="4643"/>
    <cellStyle name="_Fuel Prices 4-14_Wind Integration 10GRC 2" xfId="4644"/>
    <cellStyle name="_Gas Low Income 2009" xfId="4645"/>
    <cellStyle name="_Gas Pro Forma Rev CY 2007 Janet 4_8_08" xfId="4646"/>
    <cellStyle name="_Gas Transportation Charges_2009GRC_120308" xfId="4647"/>
    <cellStyle name="_Gas Transportation Charges_2009GRC_120308 2" xfId="4648"/>
    <cellStyle name="_Gas Transportation Charges_2009GRC_120308 2 2" xfId="4649"/>
    <cellStyle name="_Gas Transportation Charges_2009GRC_120308 3" xfId="4650"/>
    <cellStyle name="_Gas Transportation Charges_2009GRC_120308_Chelan PUD Power Costs (8-10)" xfId="4651"/>
    <cellStyle name="_Gas Transportation Charges_2009GRC_120308_DEM-WP(C) Costs Not In AURORA 2010GRC As Filed" xfId="4652"/>
    <cellStyle name="_Gas Transportation Charges_2009GRC_120308_DEM-WP(C) Costs Not In AURORA 2010GRC As Filed 2" xfId="4653"/>
    <cellStyle name="_Gas Transportation Charges_2009GRC_120308_NIM Summary" xfId="4654"/>
    <cellStyle name="_Gas Transportation Charges_2009GRC_120308_NIM Summary 09GRC" xfId="4655"/>
    <cellStyle name="_Gas Transportation Charges_2009GRC_120308_NIM Summary 09GRC 2" xfId="4656"/>
    <cellStyle name="_Gas Transportation Charges_2009GRC_120308_NIM Summary 2" xfId="4657"/>
    <cellStyle name="_Gas Transportation Charges_2009GRC_120308_NIM Summary 3" xfId="4658"/>
    <cellStyle name="_Gas Transportation Charges_2009GRC_120308_NIM Summary 4" xfId="4659"/>
    <cellStyle name="_Gas Transportation Charges_2009GRC_120308_NIM Summary 5" xfId="4660"/>
    <cellStyle name="_Gas Transportation Charges_2009GRC_120308_NIM Summary 6" xfId="4661"/>
    <cellStyle name="_Gas Transportation Charges_2009GRC_120308_NIM Summary 7" xfId="4662"/>
    <cellStyle name="_Gas Transportation Charges_2009GRC_120308_NIM Summary 8" xfId="4663"/>
    <cellStyle name="_Gas Transportation Charges_2009GRC_120308_NIM Summary 9" xfId="4664"/>
    <cellStyle name="_Gas Transportation Charges_2009GRC_120308_PCA 9 -  Exhibit D April 2010 (3)" xfId="4665"/>
    <cellStyle name="_Gas Transportation Charges_2009GRC_120308_PCA 9 -  Exhibit D April 2010 (3) 2" xfId="4666"/>
    <cellStyle name="_Gas Transportation Charges_2009GRC_120308_Reconciliation" xfId="4667"/>
    <cellStyle name="_Gas Transportation Charges_2009GRC_120308_Reconciliation 2" xfId="4668"/>
    <cellStyle name="_Gas Transportation Charges_2009GRC_120308_Wind Integration 10GRC" xfId="4669"/>
    <cellStyle name="_Gas Transportation Charges_2009GRC_120308_Wind Integration 10GRC 2" xfId="4670"/>
    <cellStyle name="_Makewholes" xfId="4671"/>
    <cellStyle name="_Mid C 09GRC" xfId="4672"/>
    <cellStyle name="_Monthly Fixed Input" xfId="4673"/>
    <cellStyle name="_Monthly Fixed Input 2" xfId="4674"/>
    <cellStyle name="_Monthly Fixed Input_NIM Summary" xfId="4675"/>
    <cellStyle name="_Monthly Fixed Input_NIM Summary 2" xfId="4676"/>
    <cellStyle name="_NIM 06 Base Case Current Trends" xfId="4677"/>
    <cellStyle name="_NIM 06 Base Case Current Trends 10" xfId="4678"/>
    <cellStyle name="_NIM 06 Base Case Current Trends 2" xfId="4679"/>
    <cellStyle name="_NIM 06 Base Case Current Trends 2 2" xfId="4680"/>
    <cellStyle name="_NIM 06 Base Case Current Trends 3" xfId="4681"/>
    <cellStyle name="_NIM 06 Base Case Current Trends 3 2" xfId="4682"/>
    <cellStyle name="_NIM 06 Base Case Current Trends 4" xfId="4683"/>
    <cellStyle name="_NIM 06 Base Case Current Trends 4 2" xfId="4684"/>
    <cellStyle name="_NIM 06 Base Case Current Trends 4_2011 Operations Snapshot" xfId="4685"/>
    <cellStyle name="_NIM 06 Base Case Current Trends 4_Department" xfId="4686"/>
    <cellStyle name="_NIM 06 Base Case Current Trends 4_VarX" xfId="4687"/>
    <cellStyle name="_NIM 06 Base Case Current Trends 5" xfId="4688"/>
    <cellStyle name="_NIM 06 Base Case Current Trends 5 2" xfId="4689"/>
    <cellStyle name="_NIM 06 Base Case Current Trends 5 2 2" xfId="4690"/>
    <cellStyle name="_NIM 06 Base Case Current Trends 5 2_County_Stop_Light_Chart_2012_02" xfId="4691"/>
    <cellStyle name="_NIM 06 Base Case Current Trends 5 2_County_Stop_Light_Chart_2012_06" xfId="4692"/>
    <cellStyle name="_NIM 06 Base Case Current Trends 5 2_County_Stop_Light_Chart_Template" xfId="4693"/>
    <cellStyle name="_NIM 06 Base Case Current Trends 5_2011 OM ASM Report" xfId="4694"/>
    <cellStyle name="_NIM 06 Base Case Current Trends 5_2011 OM ASM Report 2" xfId="4695"/>
    <cellStyle name="_NIM 06 Base Case Current Trends 5_2011 OM ASM Report_County_Stop_Light_Chart_2012_02" xfId="4696"/>
    <cellStyle name="_NIM 06 Base Case Current Trends 5_2011 OM ASM Report_County_Stop_Light_Chart_2012_06" xfId="4697"/>
    <cellStyle name="_NIM 06 Base Case Current Trends 5_2011 OM ASM Report_County_Stop_Light_Chart_Template" xfId="4698"/>
    <cellStyle name="_NIM 06 Base Case Current Trends 5_2011 Operations Snapshot" xfId="4699"/>
    <cellStyle name="_NIM 06 Base Case Current Trends 5_2011 Operations Snapshot 2" xfId="4700"/>
    <cellStyle name="_NIM 06 Base Case Current Trends 5_2011 Operations Snapshot_County_Stop_Light_Chart_2012_02" xfId="4701"/>
    <cellStyle name="_NIM 06 Base Case Current Trends 5_2011 Operations Snapshot_County_Stop_Light_Chart_2012_06" xfId="4702"/>
    <cellStyle name="_NIM 06 Base Case Current Trends 5_2011 Operations Snapshot_County_Stop_Light_Chart_Template" xfId="4703"/>
    <cellStyle name="_NIM 06 Base Case Current Trends 5_2012 Operations Snapshot" xfId="4704"/>
    <cellStyle name="_NIM 06 Base Case Current Trends 5_Copy of 2011 OM ASM Report" xfId="4705"/>
    <cellStyle name="_NIM 06 Base Case Current Trends 5_Department" xfId="4706"/>
    <cellStyle name="_NIM 06 Base Case Current Trends 5_Jan 2012 OM ASM Report" xfId="4707"/>
    <cellStyle name="_NIM 06 Base Case Current Trends 5_VarX" xfId="4708"/>
    <cellStyle name="_NIM 06 Base Case Current Trends 6" xfId="4709"/>
    <cellStyle name="_NIM 06 Base Case Current Trends 6 2" xfId="4710"/>
    <cellStyle name="_NIM 06 Base Case Current Trends 6_County_Stop_Light_Chart_2012_02" xfId="4711"/>
    <cellStyle name="_NIM 06 Base Case Current Trends 6_County_Stop_Light_Chart_2012_06" xfId="4712"/>
    <cellStyle name="_NIM 06 Base Case Current Trends 6_County_Stop_Light_Chart_Template" xfId="4713"/>
    <cellStyle name="_NIM 06 Base Case Current Trends 6_Department" xfId="4714"/>
    <cellStyle name="_NIM 06 Base Case Current Trends 6_Department 2" xfId="4715"/>
    <cellStyle name="_NIM 06 Base Case Current Trends 6_VarX" xfId="4716"/>
    <cellStyle name="_NIM 06 Base Case Current Trends 6_VarX 2" xfId="4717"/>
    <cellStyle name="_NIM 06 Base Case Current Trends 7" xfId="4718"/>
    <cellStyle name="_NIM 06 Base Case Current Trends 7 2" xfId="4719"/>
    <cellStyle name="_NIM 06 Base Case Current Trends 7_County_Stop_Light_Chart_2012_02" xfId="4720"/>
    <cellStyle name="_NIM 06 Base Case Current Trends 7_County_Stop_Light_Chart_2012_06" xfId="4721"/>
    <cellStyle name="_NIM 06 Base Case Current Trends 7_County_Stop_Light_Chart_Template" xfId="4722"/>
    <cellStyle name="_NIM 06 Base Case Current Trends 8" xfId="4723"/>
    <cellStyle name="_NIM 06 Base Case Current Trends 9" xfId="4724"/>
    <cellStyle name="_NIM 06 Base Case Current Trends_2011 OM ASM Report" xfId="4725"/>
    <cellStyle name="_NIM 06 Base Case Current Trends_2011 OM ASM Report 2" xfId="4726"/>
    <cellStyle name="_NIM 06 Base Case Current Trends_2011 OM ASM Report_County_Stop_Light_Chart_2012_02" xfId="4727"/>
    <cellStyle name="_NIM 06 Base Case Current Trends_2011 OM ASM Report_County_Stop_Light_Chart_2012_06" xfId="4728"/>
    <cellStyle name="_NIM 06 Base Case Current Trends_2011 OM ASM Report_County_Stop_Light_Chart_Template" xfId="4729"/>
    <cellStyle name="_NIM 06 Base Case Current Trends_Adj Bench DR 3 for Initial Briefs (Electric)" xfId="4730"/>
    <cellStyle name="_NIM 06 Base Case Current Trends_Adj Bench DR 3 for Initial Briefs (Electric) 2" xfId="4731"/>
    <cellStyle name="_NIM 06 Base Case Current Trends_Adj Bench DR 3 for Initial Briefs (Electric) 2 2" xfId="4732"/>
    <cellStyle name="_NIM 06 Base Case Current Trends_Adj Bench DR 3 for Initial Briefs (Electric) 3" xfId="4733"/>
    <cellStyle name="_NIM 06 Base Case Current Trends_Book1" xfId="4734"/>
    <cellStyle name="_NIM 06 Base Case Current Trends_Book2" xfId="4735"/>
    <cellStyle name="_NIM 06 Base Case Current Trends_Book2 2" xfId="4736"/>
    <cellStyle name="_NIM 06 Base Case Current Trends_Book2 2 2" xfId="4737"/>
    <cellStyle name="_NIM 06 Base Case Current Trends_Book2 3" xfId="4738"/>
    <cellStyle name="_NIM 06 Base Case Current Trends_Book2_Adj Bench DR 3 for Initial Briefs (Electric)" xfId="4739"/>
    <cellStyle name="_NIM 06 Base Case Current Trends_Book2_Adj Bench DR 3 for Initial Briefs (Electric) 2" xfId="4740"/>
    <cellStyle name="_NIM 06 Base Case Current Trends_Book2_Adj Bench DR 3 for Initial Briefs (Electric) 2 2" xfId="4741"/>
    <cellStyle name="_NIM 06 Base Case Current Trends_Book2_Adj Bench DR 3 for Initial Briefs (Electric) 3" xfId="4742"/>
    <cellStyle name="_NIM 06 Base Case Current Trends_Book2_Electric Rev Req Model (2009 GRC) Rebuttal" xfId="4743"/>
    <cellStyle name="_NIM 06 Base Case Current Trends_Book2_Electric Rev Req Model (2009 GRC) Rebuttal 2" xfId="4744"/>
    <cellStyle name="_NIM 06 Base Case Current Trends_Book2_Electric Rev Req Model (2009 GRC) Rebuttal 2 2" xfId="4745"/>
    <cellStyle name="_NIM 06 Base Case Current Trends_Book2_Electric Rev Req Model (2009 GRC) Rebuttal 3" xfId="4746"/>
    <cellStyle name="_NIM 06 Base Case Current Trends_Book2_Electric Rev Req Model (2009 GRC) Rebuttal REmoval of New  WH Solar AdjustMI" xfId="4747"/>
    <cellStyle name="_NIM 06 Base Case Current Trends_Book2_Electric Rev Req Model (2009 GRC) Rebuttal REmoval of New  WH Solar AdjustMI 2" xfId="4748"/>
    <cellStyle name="_NIM 06 Base Case Current Trends_Book2_Electric Rev Req Model (2009 GRC) Rebuttal REmoval of New  WH Solar AdjustMI 2 2" xfId="4749"/>
    <cellStyle name="_NIM 06 Base Case Current Trends_Book2_Electric Rev Req Model (2009 GRC) Rebuttal REmoval of New  WH Solar AdjustMI 3" xfId="4750"/>
    <cellStyle name="_NIM 06 Base Case Current Trends_Book2_Electric Rev Req Model (2009 GRC) Revised 01-18-2010" xfId="4751"/>
    <cellStyle name="_NIM 06 Base Case Current Trends_Book2_Electric Rev Req Model (2009 GRC) Revised 01-18-2010 2" xfId="4752"/>
    <cellStyle name="_NIM 06 Base Case Current Trends_Book2_Electric Rev Req Model (2009 GRC) Revised 01-18-2010 2 2" xfId="4753"/>
    <cellStyle name="_NIM 06 Base Case Current Trends_Book2_Electric Rev Req Model (2009 GRC) Revised 01-18-2010 3" xfId="4754"/>
    <cellStyle name="_NIM 06 Base Case Current Trends_Book2_Final Order Electric EXHIBIT A-1" xfId="4755"/>
    <cellStyle name="_NIM 06 Base Case Current Trends_Book2_Final Order Electric EXHIBIT A-1 2" xfId="4756"/>
    <cellStyle name="_NIM 06 Base Case Current Trends_Book2_Final Order Electric EXHIBIT A-1 2 2" xfId="4757"/>
    <cellStyle name="_NIM 06 Base Case Current Trends_Book2_Final Order Electric EXHIBIT A-1 3" xfId="4758"/>
    <cellStyle name="_NIM 06 Base Case Current Trends_Chelan PUD Power Costs (8-10)" xfId="4759"/>
    <cellStyle name="_NIM 06 Base Case Current Trends_Confidential Material" xfId="4760"/>
    <cellStyle name="_NIM 06 Base Case Current Trends_DEM-WP(C) Colstrip 12 Coal Cost Forecast 2010GRC" xfId="4761"/>
    <cellStyle name="_NIM 06 Base Case Current Trends_DEM-WP(C) Production O&amp;M 2010GRC As-Filed" xfId="4762"/>
    <cellStyle name="_NIM 06 Base Case Current Trends_DEM-WP(C) Production O&amp;M 2010GRC As-Filed 2" xfId="4763"/>
    <cellStyle name="_NIM 06 Base Case Current Trends_Electric Rev Req Model (2009 GRC) " xfId="4764"/>
    <cellStyle name="_NIM 06 Base Case Current Trends_Electric Rev Req Model (2009 GRC)  2" xfId="4765"/>
    <cellStyle name="_NIM 06 Base Case Current Trends_Electric Rev Req Model (2009 GRC)  2 2" xfId="4766"/>
    <cellStyle name="_NIM 06 Base Case Current Trends_Electric Rev Req Model (2009 GRC)  3" xfId="4767"/>
    <cellStyle name="_NIM 06 Base Case Current Trends_Electric Rev Req Model (2009 GRC) Rebuttal" xfId="4768"/>
    <cellStyle name="_NIM 06 Base Case Current Trends_Electric Rev Req Model (2009 GRC) Rebuttal 2" xfId="4769"/>
    <cellStyle name="_NIM 06 Base Case Current Trends_Electric Rev Req Model (2009 GRC) Rebuttal 2 2" xfId="4770"/>
    <cellStyle name="_NIM 06 Base Case Current Trends_Electric Rev Req Model (2009 GRC) Rebuttal 3" xfId="4771"/>
    <cellStyle name="_NIM 06 Base Case Current Trends_Electric Rev Req Model (2009 GRC) Rebuttal REmoval of New  WH Solar AdjustMI" xfId="4772"/>
    <cellStyle name="_NIM 06 Base Case Current Trends_Electric Rev Req Model (2009 GRC) Rebuttal REmoval of New  WH Solar AdjustMI 2" xfId="4773"/>
    <cellStyle name="_NIM 06 Base Case Current Trends_Electric Rev Req Model (2009 GRC) Rebuttal REmoval of New  WH Solar AdjustMI 2 2" xfId="4774"/>
    <cellStyle name="_NIM 06 Base Case Current Trends_Electric Rev Req Model (2009 GRC) Rebuttal REmoval of New  WH Solar AdjustMI 3" xfId="4775"/>
    <cellStyle name="_NIM 06 Base Case Current Trends_Electric Rev Req Model (2009 GRC) Revised 01-18-2010" xfId="4776"/>
    <cellStyle name="_NIM 06 Base Case Current Trends_Electric Rev Req Model (2009 GRC) Revised 01-18-2010 2" xfId="4777"/>
    <cellStyle name="_NIM 06 Base Case Current Trends_Electric Rev Req Model (2009 GRC) Revised 01-18-2010 2 2" xfId="4778"/>
    <cellStyle name="_NIM 06 Base Case Current Trends_Electric Rev Req Model (2009 GRC) Revised 01-18-2010 3" xfId="4779"/>
    <cellStyle name="_NIM 06 Base Case Current Trends_Electric Rev Req Model (2010 GRC)" xfId="4780"/>
    <cellStyle name="_NIM 06 Base Case Current Trends_Electric Rev Req Model (2010 GRC) SF" xfId="4781"/>
    <cellStyle name="_NIM 06 Base Case Current Trends_Final Order Electric EXHIBIT A-1" xfId="4782"/>
    <cellStyle name="_NIM 06 Base Case Current Trends_Final Order Electric EXHIBIT A-1 2" xfId="4783"/>
    <cellStyle name="_NIM 06 Base Case Current Trends_Final Order Electric EXHIBIT A-1 2 2" xfId="4784"/>
    <cellStyle name="_NIM 06 Base Case Current Trends_Final Order Electric EXHIBIT A-1 3" xfId="4785"/>
    <cellStyle name="_NIM 06 Base Case Current Trends_NIM Summary" xfId="4786"/>
    <cellStyle name="_NIM 06 Base Case Current Trends_NIM Summary 2" xfId="4787"/>
    <cellStyle name="_NIM 06 Base Case Current Trends_Rebuttal Power Costs" xfId="4788"/>
    <cellStyle name="_NIM 06 Base Case Current Trends_Rebuttal Power Costs 2" xfId="4789"/>
    <cellStyle name="_NIM 06 Base Case Current Trends_Rebuttal Power Costs 2 2" xfId="4790"/>
    <cellStyle name="_NIM 06 Base Case Current Trends_Rebuttal Power Costs 3" xfId="4791"/>
    <cellStyle name="_NIM 06 Base Case Current Trends_Rebuttal Power Costs_Adj Bench DR 3 for Initial Briefs (Electric)" xfId="4792"/>
    <cellStyle name="_NIM 06 Base Case Current Trends_Rebuttal Power Costs_Adj Bench DR 3 for Initial Briefs (Electric) 2" xfId="4793"/>
    <cellStyle name="_NIM 06 Base Case Current Trends_Rebuttal Power Costs_Adj Bench DR 3 for Initial Briefs (Electric) 2 2" xfId="4794"/>
    <cellStyle name="_NIM 06 Base Case Current Trends_Rebuttal Power Costs_Adj Bench DR 3 for Initial Briefs (Electric) 3" xfId="4795"/>
    <cellStyle name="_NIM 06 Base Case Current Trends_Rebuttal Power Costs_Electric Rev Req Model (2009 GRC) Rebuttal" xfId="4796"/>
    <cellStyle name="_NIM 06 Base Case Current Trends_Rebuttal Power Costs_Electric Rev Req Model (2009 GRC) Rebuttal 2" xfId="4797"/>
    <cellStyle name="_NIM 06 Base Case Current Trends_Rebuttal Power Costs_Electric Rev Req Model (2009 GRC) Rebuttal 2 2" xfId="4798"/>
    <cellStyle name="_NIM 06 Base Case Current Trends_Rebuttal Power Costs_Electric Rev Req Model (2009 GRC) Rebuttal 3" xfId="4799"/>
    <cellStyle name="_NIM 06 Base Case Current Trends_Rebuttal Power Costs_Electric Rev Req Model (2009 GRC) Rebuttal REmoval of New  WH Solar AdjustMI" xfId="4800"/>
    <cellStyle name="_NIM 06 Base Case Current Trends_Rebuttal Power Costs_Electric Rev Req Model (2009 GRC) Rebuttal REmoval of New  WH Solar AdjustMI 2" xfId="4801"/>
    <cellStyle name="_NIM 06 Base Case Current Trends_Rebuttal Power Costs_Electric Rev Req Model (2009 GRC) Rebuttal REmoval of New  WH Solar AdjustMI 2 2" xfId="4802"/>
    <cellStyle name="_NIM 06 Base Case Current Trends_Rebuttal Power Costs_Electric Rev Req Model (2009 GRC) Rebuttal REmoval of New  WH Solar AdjustMI 3" xfId="4803"/>
    <cellStyle name="_NIM 06 Base Case Current Trends_Rebuttal Power Costs_Electric Rev Req Model (2009 GRC) Revised 01-18-2010" xfId="4804"/>
    <cellStyle name="_NIM 06 Base Case Current Trends_Rebuttal Power Costs_Electric Rev Req Model (2009 GRC) Revised 01-18-2010 2" xfId="4805"/>
    <cellStyle name="_NIM 06 Base Case Current Trends_Rebuttal Power Costs_Electric Rev Req Model (2009 GRC) Revised 01-18-2010 2 2" xfId="4806"/>
    <cellStyle name="_NIM 06 Base Case Current Trends_Rebuttal Power Costs_Electric Rev Req Model (2009 GRC) Revised 01-18-2010 3" xfId="4807"/>
    <cellStyle name="_NIM 06 Base Case Current Trends_Rebuttal Power Costs_Final Order Electric EXHIBIT A-1" xfId="4808"/>
    <cellStyle name="_NIM 06 Base Case Current Trends_Rebuttal Power Costs_Final Order Electric EXHIBIT A-1 2" xfId="4809"/>
    <cellStyle name="_NIM 06 Base Case Current Trends_Rebuttal Power Costs_Final Order Electric EXHIBIT A-1 2 2" xfId="4810"/>
    <cellStyle name="_NIM 06 Base Case Current Trends_Rebuttal Power Costs_Final Order Electric EXHIBIT A-1 3" xfId="4811"/>
    <cellStyle name="_NIM 06 Base Case Current Trends_TENASKA REGULATORY ASSET" xfId="4812"/>
    <cellStyle name="_NIM 06 Base Case Current Trends_TENASKA REGULATORY ASSET 2" xfId="4813"/>
    <cellStyle name="_NIM 06 Base Case Current Trends_TENASKA REGULATORY ASSET 2 2" xfId="4814"/>
    <cellStyle name="_NIM 06 Base Case Current Trends_TENASKA REGULATORY ASSET 3" xfId="4815"/>
    <cellStyle name="_NIM Summary 09GRC" xfId="4816"/>
    <cellStyle name="_NIM Summary 09GRC 2" xfId="4817"/>
    <cellStyle name="_NIM Summary 09GRC_NIM Summary" xfId="4818"/>
    <cellStyle name="_NIM Summary 09GRC_NIM Summary 2" xfId="4819"/>
    <cellStyle name="_OpCo and HoldCo Covenants Scen 11.6" xfId="4820"/>
    <cellStyle name="_OpCo and HoldCo Covenants Scen 11.6_Draft - New ASM" xfId="4821"/>
    <cellStyle name="_OpCo and HoldCo Covenants Scen 11.6_Draft - New ASM 2" xfId="4822"/>
    <cellStyle name="_OpCo and HoldCo Covenants Scen 11.6_Draft - New ASM_2011 OM ASM Report  (2)" xfId="4823"/>
    <cellStyle name="_OpCo and HoldCo Covenants Scen 11.6_Draft - New ASM_2011 Operations Snapshot" xfId="4824"/>
    <cellStyle name="_OpCo and HoldCo Covenants Scen 11.6_Draft - New ASM_2012 Operations Snapshot" xfId="4825"/>
    <cellStyle name="_OpCo and HoldCo Covenants Scen 11.6_Draft - New ASM_Copy of 2011 OM ASM Report" xfId="4826"/>
    <cellStyle name="_OpCo and HoldCo Covenants Scen 11.6_Draft - New ASM_Jan 2012 OM ASM Report" xfId="4827"/>
    <cellStyle name="_OpCo and HoldCo Covenants Scen 11.6_Draft - New ASM_Puget Management June 2011" xfId="4828"/>
    <cellStyle name="_OpCo and HoldCo Covenants Scen 11.6_Puget_Management_Draft_0311" xfId="4829"/>
    <cellStyle name="_OpCo and HoldCo Covenants Scen 11.6_Puget_Management_Draft_0411" xfId="4830"/>
    <cellStyle name="_OpCo and HoldCo Covenants Scen 11.6_Puget_Management_Draft_0511" xfId="4831"/>
    <cellStyle name="_OpCo and HoldCo Covenants Scen 11.6_Summary" xfId="4832"/>
    <cellStyle name="_OpCo and HoldCo Covenants Scen 11.6_Summary 2" xfId="4833"/>
    <cellStyle name="_OpCo and HoldCo Covenants Scen 11.6_Summary_2011 OM ASM Report  (2)" xfId="4834"/>
    <cellStyle name="_OpCo and HoldCo Covenants Scen 11.6_Summary_2011 Operations Snapshot" xfId="4835"/>
    <cellStyle name="_OpCo and HoldCo Covenants Scen 11.6_Summary_2012 Operations Snapshot" xfId="4836"/>
    <cellStyle name="_OpCo and HoldCo Covenants Scen 11.6_Summary_Copy of 2011 OM ASM Report" xfId="4837"/>
    <cellStyle name="_OpCo and HoldCo Covenants Scen 11.6_Summary_Jan 2012 OM ASM Report" xfId="4838"/>
    <cellStyle name="_PC DRAFT 10 15 07" xfId="4839"/>
    <cellStyle name="_PCA 7 - Exhibit D update 9_30_2008" xfId="4840"/>
    <cellStyle name="_PCA 7 - Exhibit D update 9_30_2008 2" xfId="4841"/>
    <cellStyle name="_PCA 7 - Exhibit D update 9_30_2008_Chelan PUD Power Costs (8-10)" xfId="4842"/>
    <cellStyle name="_PCA 7 - Exhibit D update 9_30_2008_NIM Summary" xfId="4843"/>
    <cellStyle name="_PCA 7 - Exhibit D update 9_30_2008_NIM Summary 2" xfId="4844"/>
    <cellStyle name="_PCA 7 - Exhibit D update 9_30_2008_Transmission Workbook for May BOD" xfId="4845"/>
    <cellStyle name="_PCA 7 - Exhibit D update 9_30_2008_Transmission Workbook for May BOD 2" xfId="4846"/>
    <cellStyle name="_PCA 7 - Exhibit D update 9_30_2008_Wind Integration 10GRC" xfId="4847"/>
    <cellStyle name="_PCA 7 - Exhibit D update 9_30_2008_Wind Integration 10GRC 2" xfId="4848"/>
    <cellStyle name="_PE" xfId="4849"/>
    <cellStyle name="_PE_Draft - New ASM" xfId="4850"/>
    <cellStyle name="_PE_Draft - New ASM 2" xfId="4851"/>
    <cellStyle name="_PE_Draft - New ASM_2011 OM ASM Report  (2)" xfId="4852"/>
    <cellStyle name="_PE_Draft - New ASM_2011 Operations Snapshot" xfId="4853"/>
    <cellStyle name="_PE_Draft - New ASM_2012 Operations Snapshot" xfId="4854"/>
    <cellStyle name="_PE_Draft - New ASM_Copy of 2011 OM ASM Report" xfId="4855"/>
    <cellStyle name="_PE_Draft - New ASM_Jan 2012 OM ASM Report" xfId="4856"/>
    <cellStyle name="_PE_Draft - New ASM_Puget Management June 2011" xfId="4857"/>
    <cellStyle name="_PE_Puget_Management_Draft_0311" xfId="4858"/>
    <cellStyle name="_PE_Puget_Management_Draft_0411" xfId="4859"/>
    <cellStyle name="_PE_Puget_Management_Draft_0511" xfId="4860"/>
    <cellStyle name="_PE_Summary" xfId="4861"/>
    <cellStyle name="_PE_Summary 2" xfId="4862"/>
    <cellStyle name="_PE_Summary_2011 OM ASM Report  (2)" xfId="4863"/>
    <cellStyle name="_PE_Summary_2011 Operations Snapshot" xfId="4864"/>
    <cellStyle name="_PE_Summary_2012 Operations Snapshot" xfId="4865"/>
    <cellStyle name="_PE_Summary_Copy of 2011 OM ASM Report" xfId="4866"/>
    <cellStyle name="_PE_Summary_Jan 2012 OM ASM Report" xfId="4867"/>
    <cellStyle name="_Portfolio SPlan Base Case.xls Chart 1" xfId="4868"/>
    <cellStyle name="_Portfolio SPlan Base Case.xls Chart 1 10" xfId="4869"/>
    <cellStyle name="_Portfolio SPlan Base Case.xls Chart 1 2" xfId="4870"/>
    <cellStyle name="_Portfolio SPlan Base Case.xls Chart 1 2 2" xfId="4871"/>
    <cellStyle name="_Portfolio SPlan Base Case.xls Chart 1 3" xfId="4872"/>
    <cellStyle name="_Portfolio SPlan Base Case.xls Chart 1 3 2" xfId="4873"/>
    <cellStyle name="_Portfolio SPlan Base Case.xls Chart 1 4" xfId="4874"/>
    <cellStyle name="_Portfolio SPlan Base Case.xls Chart 1 4 2" xfId="4875"/>
    <cellStyle name="_Portfolio SPlan Base Case.xls Chart 1 4_2011 Operations Snapshot" xfId="4876"/>
    <cellStyle name="_Portfolio SPlan Base Case.xls Chart 1 4_Department" xfId="4877"/>
    <cellStyle name="_Portfolio SPlan Base Case.xls Chart 1 4_VarX" xfId="4878"/>
    <cellStyle name="_Portfolio SPlan Base Case.xls Chart 1 5" xfId="4879"/>
    <cellStyle name="_Portfolio SPlan Base Case.xls Chart 1 5 2" xfId="4880"/>
    <cellStyle name="_Portfolio SPlan Base Case.xls Chart 1 5 2 2" xfId="4881"/>
    <cellStyle name="_Portfolio SPlan Base Case.xls Chart 1 5 2_County_Stop_Light_Chart_2012_02" xfId="4882"/>
    <cellStyle name="_Portfolio SPlan Base Case.xls Chart 1 5 2_County_Stop_Light_Chart_2012_06" xfId="4883"/>
    <cellStyle name="_Portfolio SPlan Base Case.xls Chart 1 5 2_County_Stop_Light_Chart_Template" xfId="4884"/>
    <cellStyle name="_Portfolio SPlan Base Case.xls Chart 1 5_2011 OM ASM Report" xfId="4885"/>
    <cellStyle name="_Portfolio SPlan Base Case.xls Chart 1 5_2011 OM ASM Report 2" xfId="4886"/>
    <cellStyle name="_Portfolio SPlan Base Case.xls Chart 1 5_2011 OM ASM Report_County_Stop_Light_Chart_2012_02" xfId="4887"/>
    <cellStyle name="_Portfolio SPlan Base Case.xls Chart 1 5_2011 OM ASM Report_County_Stop_Light_Chart_2012_06" xfId="4888"/>
    <cellStyle name="_Portfolio SPlan Base Case.xls Chart 1 5_2011 OM ASM Report_County_Stop_Light_Chart_Template" xfId="4889"/>
    <cellStyle name="_Portfolio SPlan Base Case.xls Chart 1 5_2011 Operations Snapshot" xfId="4890"/>
    <cellStyle name="_Portfolio SPlan Base Case.xls Chart 1 5_2011 Operations Snapshot 2" xfId="4891"/>
    <cellStyle name="_Portfolio SPlan Base Case.xls Chart 1 5_2011 Operations Snapshot_County_Stop_Light_Chart_2012_02" xfId="4892"/>
    <cellStyle name="_Portfolio SPlan Base Case.xls Chart 1 5_2011 Operations Snapshot_County_Stop_Light_Chart_2012_06" xfId="4893"/>
    <cellStyle name="_Portfolio SPlan Base Case.xls Chart 1 5_2011 Operations Snapshot_County_Stop_Light_Chart_Template" xfId="4894"/>
    <cellStyle name="_Portfolio SPlan Base Case.xls Chart 1 5_2012 Operations Snapshot" xfId="4895"/>
    <cellStyle name="_Portfolio SPlan Base Case.xls Chart 1 5_Copy of 2011 OM ASM Report" xfId="4896"/>
    <cellStyle name="_Portfolio SPlan Base Case.xls Chart 1 5_Department" xfId="4897"/>
    <cellStyle name="_Portfolio SPlan Base Case.xls Chart 1 5_Jan 2012 OM ASM Report" xfId="4898"/>
    <cellStyle name="_Portfolio SPlan Base Case.xls Chart 1 5_VarX" xfId="4899"/>
    <cellStyle name="_Portfolio SPlan Base Case.xls Chart 1 6" xfId="4900"/>
    <cellStyle name="_Portfolio SPlan Base Case.xls Chart 1 6 2" xfId="4901"/>
    <cellStyle name="_Portfolio SPlan Base Case.xls Chart 1 6_County_Stop_Light_Chart_2012_02" xfId="4902"/>
    <cellStyle name="_Portfolio SPlan Base Case.xls Chart 1 6_County_Stop_Light_Chart_2012_06" xfId="4903"/>
    <cellStyle name="_Portfolio SPlan Base Case.xls Chart 1 6_County_Stop_Light_Chart_Template" xfId="4904"/>
    <cellStyle name="_Portfolio SPlan Base Case.xls Chart 1 6_Department" xfId="4905"/>
    <cellStyle name="_Portfolio SPlan Base Case.xls Chart 1 6_Department 2" xfId="4906"/>
    <cellStyle name="_Portfolio SPlan Base Case.xls Chart 1 6_VarX" xfId="4907"/>
    <cellStyle name="_Portfolio SPlan Base Case.xls Chart 1 6_VarX 2" xfId="4908"/>
    <cellStyle name="_Portfolio SPlan Base Case.xls Chart 1 7" xfId="4909"/>
    <cellStyle name="_Portfolio SPlan Base Case.xls Chart 1 7 2" xfId="4910"/>
    <cellStyle name="_Portfolio SPlan Base Case.xls Chart 1 7_County_Stop_Light_Chart_2012_02" xfId="4911"/>
    <cellStyle name="_Portfolio SPlan Base Case.xls Chart 1 7_County_Stop_Light_Chart_2012_06" xfId="4912"/>
    <cellStyle name="_Portfolio SPlan Base Case.xls Chart 1 7_County_Stop_Light_Chart_Template" xfId="4913"/>
    <cellStyle name="_Portfolio SPlan Base Case.xls Chart 1 8" xfId="4914"/>
    <cellStyle name="_Portfolio SPlan Base Case.xls Chart 1 9" xfId="4915"/>
    <cellStyle name="_Portfolio SPlan Base Case.xls Chart 1_2011 OM ASM Report" xfId="4916"/>
    <cellStyle name="_Portfolio SPlan Base Case.xls Chart 1_2011 OM ASM Report 2" xfId="4917"/>
    <cellStyle name="_Portfolio SPlan Base Case.xls Chart 1_2011 OM ASM Report_County_Stop_Light_Chart_2012_02" xfId="4918"/>
    <cellStyle name="_Portfolio SPlan Base Case.xls Chart 1_2011 OM ASM Report_County_Stop_Light_Chart_2012_06" xfId="4919"/>
    <cellStyle name="_Portfolio SPlan Base Case.xls Chart 1_2011 OM ASM Report_County_Stop_Light_Chart_Template" xfId="4920"/>
    <cellStyle name="_Portfolio SPlan Base Case.xls Chart 1_Adj Bench DR 3 for Initial Briefs (Electric)" xfId="4921"/>
    <cellStyle name="_Portfolio SPlan Base Case.xls Chart 1_Adj Bench DR 3 for Initial Briefs (Electric) 2" xfId="4922"/>
    <cellStyle name="_Portfolio SPlan Base Case.xls Chart 1_Adj Bench DR 3 for Initial Briefs (Electric) 2 2" xfId="4923"/>
    <cellStyle name="_Portfolio SPlan Base Case.xls Chart 1_Adj Bench DR 3 for Initial Briefs (Electric) 3" xfId="4924"/>
    <cellStyle name="_Portfolio SPlan Base Case.xls Chart 1_Book1" xfId="4925"/>
    <cellStyle name="_Portfolio SPlan Base Case.xls Chart 1_Book2" xfId="4926"/>
    <cellStyle name="_Portfolio SPlan Base Case.xls Chart 1_Book2 2" xfId="4927"/>
    <cellStyle name="_Portfolio SPlan Base Case.xls Chart 1_Book2 2 2" xfId="4928"/>
    <cellStyle name="_Portfolio SPlan Base Case.xls Chart 1_Book2 3" xfId="4929"/>
    <cellStyle name="_Portfolio SPlan Base Case.xls Chart 1_Book2_Adj Bench DR 3 for Initial Briefs (Electric)" xfId="4930"/>
    <cellStyle name="_Portfolio SPlan Base Case.xls Chart 1_Book2_Adj Bench DR 3 for Initial Briefs (Electric) 2" xfId="4931"/>
    <cellStyle name="_Portfolio SPlan Base Case.xls Chart 1_Book2_Adj Bench DR 3 for Initial Briefs (Electric) 2 2" xfId="4932"/>
    <cellStyle name="_Portfolio SPlan Base Case.xls Chart 1_Book2_Adj Bench DR 3 for Initial Briefs (Electric) 3" xfId="4933"/>
    <cellStyle name="_Portfolio SPlan Base Case.xls Chart 1_Book2_Electric Rev Req Model (2009 GRC) Rebuttal" xfId="4934"/>
    <cellStyle name="_Portfolio SPlan Base Case.xls Chart 1_Book2_Electric Rev Req Model (2009 GRC) Rebuttal 2" xfId="4935"/>
    <cellStyle name="_Portfolio SPlan Base Case.xls Chart 1_Book2_Electric Rev Req Model (2009 GRC) Rebuttal 2 2" xfId="4936"/>
    <cellStyle name="_Portfolio SPlan Base Case.xls Chart 1_Book2_Electric Rev Req Model (2009 GRC) Rebuttal 3" xfId="4937"/>
    <cellStyle name="_Portfolio SPlan Base Case.xls Chart 1_Book2_Electric Rev Req Model (2009 GRC) Rebuttal REmoval of New  WH Solar AdjustMI" xfId="4938"/>
    <cellStyle name="_Portfolio SPlan Base Case.xls Chart 1_Book2_Electric Rev Req Model (2009 GRC) Rebuttal REmoval of New  WH Solar AdjustMI 2" xfId="4939"/>
    <cellStyle name="_Portfolio SPlan Base Case.xls Chart 1_Book2_Electric Rev Req Model (2009 GRC) Rebuttal REmoval of New  WH Solar AdjustMI 2 2" xfId="4940"/>
    <cellStyle name="_Portfolio SPlan Base Case.xls Chart 1_Book2_Electric Rev Req Model (2009 GRC) Rebuttal REmoval of New  WH Solar AdjustMI 3" xfId="4941"/>
    <cellStyle name="_Portfolio SPlan Base Case.xls Chart 1_Book2_Electric Rev Req Model (2009 GRC) Revised 01-18-2010" xfId="4942"/>
    <cellStyle name="_Portfolio SPlan Base Case.xls Chart 1_Book2_Electric Rev Req Model (2009 GRC) Revised 01-18-2010 2" xfId="4943"/>
    <cellStyle name="_Portfolio SPlan Base Case.xls Chart 1_Book2_Electric Rev Req Model (2009 GRC) Revised 01-18-2010 2 2" xfId="4944"/>
    <cellStyle name="_Portfolio SPlan Base Case.xls Chart 1_Book2_Electric Rev Req Model (2009 GRC) Revised 01-18-2010 3" xfId="4945"/>
    <cellStyle name="_Portfolio SPlan Base Case.xls Chart 1_Book2_Final Order Electric EXHIBIT A-1" xfId="4946"/>
    <cellStyle name="_Portfolio SPlan Base Case.xls Chart 1_Book2_Final Order Electric EXHIBIT A-1 2" xfId="4947"/>
    <cellStyle name="_Portfolio SPlan Base Case.xls Chart 1_Book2_Final Order Electric EXHIBIT A-1 2 2" xfId="4948"/>
    <cellStyle name="_Portfolio SPlan Base Case.xls Chart 1_Book2_Final Order Electric EXHIBIT A-1 3" xfId="4949"/>
    <cellStyle name="_Portfolio SPlan Base Case.xls Chart 1_Chelan PUD Power Costs (8-10)" xfId="4950"/>
    <cellStyle name="_Portfolio SPlan Base Case.xls Chart 1_Confidential Material" xfId="4951"/>
    <cellStyle name="_Portfolio SPlan Base Case.xls Chart 1_DEM-WP(C) Colstrip 12 Coal Cost Forecast 2010GRC" xfId="4952"/>
    <cellStyle name="_Portfolio SPlan Base Case.xls Chart 1_DEM-WP(C) Production O&amp;M 2010GRC As-Filed" xfId="4953"/>
    <cellStyle name="_Portfolio SPlan Base Case.xls Chart 1_DEM-WP(C) Production O&amp;M 2010GRC As-Filed 2" xfId="4954"/>
    <cellStyle name="_Portfolio SPlan Base Case.xls Chart 1_Electric Rev Req Model (2009 GRC) " xfId="4955"/>
    <cellStyle name="_Portfolio SPlan Base Case.xls Chart 1_Electric Rev Req Model (2009 GRC)  2" xfId="4956"/>
    <cellStyle name="_Portfolio SPlan Base Case.xls Chart 1_Electric Rev Req Model (2009 GRC)  2 2" xfId="4957"/>
    <cellStyle name="_Portfolio SPlan Base Case.xls Chart 1_Electric Rev Req Model (2009 GRC)  3" xfId="4958"/>
    <cellStyle name="_Portfolio SPlan Base Case.xls Chart 1_Electric Rev Req Model (2009 GRC) Rebuttal" xfId="4959"/>
    <cellStyle name="_Portfolio SPlan Base Case.xls Chart 1_Electric Rev Req Model (2009 GRC) Rebuttal 2" xfId="4960"/>
    <cellStyle name="_Portfolio SPlan Base Case.xls Chart 1_Electric Rev Req Model (2009 GRC) Rebuttal 2 2" xfId="4961"/>
    <cellStyle name="_Portfolio SPlan Base Case.xls Chart 1_Electric Rev Req Model (2009 GRC) Rebuttal 3" xfId="4962"/>
    <cellStyle name="_Portfolio SPlan Base Case.xls Chart 1_Electric Rev Req Model (2009 GRC) Rebuttal REmoval of New  WH Solar AdjustMI" xfId="4963"/>
    <cellStyle name="_Portfolio SPlan Base Case.xls Chart 1_Electric Rev Req Model (2009 GRC) Rebuttal REmoval of New  WH Solar AdjustMI 2" xfId="4964"/>
    <cellStyle name="_Portfolio SPlan Base Case.xls Chart 1_Electric Rev Req Model (2009 GRC) Rebuttal REmoval of New  WH Solar AdjustMI 2 2" xfId="4965"/>
    <cellStyle name="_Portfolio SPlan Base Case.xls Chart 1_Electric Rev Req Model (2009 GRC) Rebuttal REmoval of New  WH Solar AdjustMI 3" xfId="4966"/>
    <cellStyle name="_Portfolio SPlan Base Case.xls Chart 1_Electric Rev Req Model (2009 GRC) Revised 01-18-2010" xfId="4967"/>
    <cellStyle name="_Portfolio SPlan Base Case.xls Chart 1_Electric Rev Req Model (2009 GRC) Revised 01-18-2010 2" xfId="4968"/>
    <cellStyle name="_Portfolio SPlan Base Case.xls Chart 1_Electric Rev Req Model (2009 GRC) Revised 01-18-2010 2 2" xfId="4969"/>
    <cellStyle name="_Portfolio SPlan Base Case.xls Chart 1_Electric Rev Req Model (2009 GRC) Revised 01-18-2010 3" xfId="4970"/>
    <cellStyle name="_Portfolio SPlan Base Case.xls Chart 1_Electric Rev Req Model (2010 GRC)" xfId="4971"/>
    <cellStyle name="_Portfolio SPlan Base Case.xls Chart 1_Electric Rev Req Model (2010 GRC) SF" xfId="4972"/>
    <cellStyle name="_Portfolio SPlan Base Case.xls Chart 1_Final Order Electric EXHIBIT A-1" xfId="4973"/>
    <cellStyle name="_Portfolio SPlan Base Case.xls Chart 1_Final Order Electric EXHIBIT A-1 2" xfId="4974"/>
    <cellStyle name="_Portfolio SPlan Base Case.xls Chart 1_Final Order Electric EXHIBIT A-1 2 2" xfId="4975"/>
    <cellStyle name="_Portfolio SPlan Base Case.xls Chart 1_Final Order Electric EXHIBIT A-1 3" xfId="4976"/>
    <cellStyle name="_Portfolio SPlan Base Case.xls Chart 1_NIM Summary" xfId="4977"/>
    <cellStyle name="_Portfolio SPlan Base Case.xls Chart 1_NIM Summary 2" xfId="4978"/>
    <cellStyle name="_Portfolio SPlan Base Case.xls Chart 1_Rebuttal Power Costs" xfId="4979"/>
    <cellStyle name="_Portfolio SPlan Base Case.xls Chart 1_Rebuttal Power Costs 2" xfId="4980"/>
    <cellStyle name="_Portfolio SPlan Base Case.xls Chart 1_Rebuttal Power Costs 2 2" xfId="4981"/>
    <cellStyle name="_Portfolio SPlan Base Case.xls Chart 1_Rebuttal Power Costs 3" xfId="4982"/>
    <cellStyle name="_Portfolio SPlan Base Case.xls Chart 1_Rebuttal Power Costs_Adj Bench DR 3 for Initial Briefs (Electric)" xfId="4983"/>
    <cellStyle name="_Portfolio SPlan Base Case.xls Chart 1_Rebuttal Power Costs_Adj Bench DR 3 for Initial Briefs (Electric) 2" xfId="4984"/>
    <cellStyle name="_Portfolio SPlan Base Case.xls Chart 1_Rebuttal Power Costs_Adj Bench DR 3 for Initial Briefs (Electric) 2 2" xfId="4985"/>
    <cellStyle name="_Portfolio SPlan Base Case.xls Chart 1_Rebuttal Power Costs_Adj Bench DR 3 for Initial Briefs (Electric) 3" xfId="4986"/>
    <cellStyle name="_Portfolio SPlan Base Case.xls Chart 1_Rebuttal Power Costs_Electric Rev Req Model (2009 GRC) Rebuttal" xfId="4987"/>
    <cellStyle name="_Portfolio SPlan Base Case.xls Chart 1_Rebuttal Power Costs_Electric Rev Req Model (2009 GRC) Rebuttal 2" xfId="4988"/>
    <cellStyle name="_Portfolio SPlan Base Case.xls Chart 1_Rebuttal Power Costs_Electric Rev Req Model (2009 GRC) Rebuttal 2 2" xfId="4989"/>
    <cellStyle name="_Portfolio SPlan Base Case.xls Chart 1_Rebuttal Power Costs_Electric Rev Req Model (2009 GRC) Rebuttal 3" xfId="4990"/>
    <cellStyle name="_Portfolio SPlan Base Case.xls Chart 1_Rebuttal Power Costs_Electric Rev Req Model (2009 GRC) Rebuttal REmoval of New  WH Solar AdjustMI" xfId="4991"/>
    <cellStyle name="_Portfolio SPlan Base Case.xls Chart 1_Rebuttal Power Costs_Electric Rev Req Model (2009 GRC) Rebuttal REmoval of New  WH Solar AdjustMI 2" xfId="4992"/>
    <cellStyle name="_Portfolio SPlan Base Case.xls Chart 1_Rebuttal Power Costs_Electric Rev Req Model (2009 GRC) Rebuttal REmoval of New  WH Solar AdjustMI 2 2" xfId="4993"/>
    <cellStyle name="_Portfolio SPlan Base Case.xls Chart 1_Rebuttal Power Costs_Electric Rev Req Model (2009 GRC) Rebuttal REmoval of New  WH Solar AdjustMI 3" xfId="4994"/>
    <cellStyle name="_Portfolio SPlan Base Case.xls Chart 1_Rebuttal Power Costs_Electric Rev Req Model (2009 GRC) Revised 01-18-2010" xfId="4995"/>
    <cellStyle name="_Portfolio SPlan Base Case.xls Chart 1_Rebuttal Power Costs_Electric Rev Req Model (2009 GRC) Revised 01-18-2010 2" xfId="4996"/>
    <cellStyle name="_Portfolio SPlan Base Case.xls Chart 1_Rebuttal Power Costs_Electric Rev Req Model (2009 GRC) Revised 01-18-2010 2 2" xfId="4997"/>
    <cellStyle name="_Portfolio SPlan Base Case.xls Chart 1_Rebuttal Power Costs_Electric Rev Req Model (2009 GRC) Revised 01-18-2010 3" xfId="4998"/>
    <cellStyle name="_Portfolio SPlan Base Case.xls Chart 1_Rebuttal Power Costs_Final Order Electric EXHIBIT A-1" xfId="4999"/>
    <cellStyle name="_Portfolio SPlan Base Case.xls Chart 1_Rebuttal Power Costs_Final Order Electric EXHIBIT A-1 2" xfId="5000"/>
    <cellStyle name="_Portfolio SPlan Base Case.xls Chart 1_Rebuttal Power Costs_Final Order Electric EXHIBIT A-1 2 2" xfId="5001"/>
    <cellStyle name="_Portfolio SPlan Base Case.xls Chart 1_Rebuttal Power Costs_Final Order Electric EXHIBIT A-1 3" xfId="5002"/>
    <cellStyle name="_Portfolio SPlan Base Case.xls Chart 1_TENASKA REGULATORY ASSET" xfId="5003"/>
    <cellStyle name="_Portfolio SPlan Base Case.xls Chart 1_TENASKA REGULATORY ASSET 2" xfId="5004"/>
    <cellStyle name="_Portfolio SPlan Base Case.xls Chart 1_TENASKA REGULATORY ASSET 2 2" xfId="5005"/>
    <cellStyle name="_Portfolio SPlan Base Case.xls Chart 1_TENASKA REGULATORY ASSET 3" xfId="5006"/>
    <cellStyle name="_Portfolio SPlan Base Case.xls Chart 2" xfId="5007"/>
    <cellStyle name="_Portfolio SPlan Base Case.xls Chart 2 10" xfId="5008"/>
    <cellStyle name="_Portfolio SPlan Base Case.xls Chart 2 2" xfId="5009"/>
    <cellStyle name="_Portfolio SPlan Base Case.xls Chart 2 2 2" xfId="5010"/>
    <cellStyle name="_Portfolio SPlan Base Case.xls Chart 2 3" xfId="5011"/>
    <cellStyle name="_Portfolio SPlan Base Case.xls Chart 2 3 2" xfId="5012"/>
    <cellStyle name="_Portfolio SPlan Base Case.xls Chart 2 4" xfId="5013"/>
    <cellStyle name="_Portfolio SPlan Base Case.xls Chart 2 4 2" xfId="5014"/>
    <cellStyle name="_Portfolio SPlan Base Case.xls Chart 2 4_2011 Operations Snapshot" xfId="5015"/>
    <cellStyle name="_Portfolio SPlan Base Case.xls Chart 2 4_Department" xfId="5016"/>
    <cellStyle name="_Portfolio SPlan Base Case.xls Chart 2 4_VarX" xfId="5017"/>
    <cellStyle name="_Portfolio SPlan Base Case.xls Chart 2 5" xfId="5018"/>
    <cellStyle name="_Portfolio SPlan Base Case.xls Chart 2 5 2" xfId="5019"/>
    <cellStyle name="_Portfolio SPlan Base Case.xls Chart 2 5 2 2" xfId="5020"/>
    <cellStyle name="_Portfolio SPlan Base Case.xls Chart 2 5 2_County_Stop_Light_Chart_2012_02" xfId="5021"/>
    <cellStyle name="_Portfolio SPlan Base Case.xls Chart 2 5 2_County_Stop_Light_Chart_2012_06" xfId="5022"/>
    <cellStyle name="_Portfolio SPlan Base Case.xls Chart 2 5 2_County_Stop_Light_Chart_Template" xfId="5023"/>
    <cellStyle name="_Portfolio SPlan Base Case.xls Chart 2 5_2011 OM ASM Report" xfId="5024"/>
    <cellStyle name="_Portfolio SPlan Base Case.xls Chart 2 5_2011 OM ASM Report 2" xfId="5025"/>
    <cellStyle name="_Portfolio SPlan Base Case.xls Chart 2 5_2011 OM ASM Report_County_Stop_Light_Chart_2012_02" xfId="5026"/>
    <cellStyle name="_Portfolio SPlan Base Case.xls Chart 2 5_2011 OM ASM Report_County_Stop_Light_Chart_2012_06" xfId="5027"/>
    <cellStyle name="_Portfolio SPlan Base Case.xls Chart 2 5_2011 OM ASM Report_County_Stop_Light_Chart_Template" xfId="5028"/>
    <cellStyle name="_Portfolio SPlan Base Case.xls Chart 2 5_2011 Operations Snapshot" xfId="5029"/>
    <cellStyle name="_Portfolio SPlan Base Case.xls Chart 2 5_2011 Operations Snapshot 2" xfId="5030"/>
    <cellStyle name="_Portfolio SPlan Base Case.xls Chart 2 5_2011 Operations Snapshot_County_Stop_Light_Chart_2012_02" xfId="5031"/>
    <cellStyle name="_Portfolio SPlan Base Case.xls Chart 2 5_2011 Operations Snapshot_County_Stop_Light_Chart_2012_06" xfId="5032"/>
    <cellStyle name="_Portfolio SPlan Base Case.xls Chart 2 5_2011 Operations Snapshot_County_Stop_Light_Chart_Template" xfId="5033"/>
    <cellStyle name="_Portfolio SPlan Base Case.xls Chart 2 5_2012 Operations Snapshot" xfId="5034"/>
    <cellStyle name="_Portfolio SPlan Base Case.xls Chart 2 5_Copy of 2011 OM ASM Report" xfId="5035"/>
    <cellStyle name="_Portfolio SPlan Base Case.xls Chart 2 5_Department" xfId="5036"/>
    <cellStyle name="_Portfolio SPlan Base Case.xls Chart 2 5_Jan 2012 OM ASM Report" xfId="5037"/>
    <cellStyle name="_Portfolio SPlan Base Case.xls Chart 2 5_VarX" xfId="5038"/>
    <cellStyle name="_Portfolio SPlan Base Case.xls Chart 2 6" xfId="5039"/>
    <cellStyle name="_Portfolio SPlan Base Case.xls Chart 2 6 2" xfId="5040"/>
    <cellStyle name="_Portfolio SPlan Base Case.xls Chart 2 6_County_Stop_Light_Chart_2012_02" xfId="5041"/>
    <cellStyle name="_Portfolio SPlan Base Case.xls Chart 2 6_County_Stop_Light_Chart_2012_06" xfId="5042"/>
    <cellStyle name="_Portfolio SPlan Base Case.xls Chart 2 6_County_Stop_Light_Chart_Template" xfId="5043"/>
    <cellStyle name="_Portfolio SPlan Base Case.xls Chart 2 6_Department" xfId="5044"/>
    <cellStyle name="_Portfolio SPlan Base Case.xls Chart 2 6_Department 2" xfId="5045"/>
    <cellStyle name="_Portfolio SPlan Base Case.xls Chart 2 6_VarX" xfId="5046"/>
    <cellStyle name="_Portfolio SPlan Base Case.xls Chart 2 6_VarX 2" xfId="5047"/>
    <cellStyle name="_Portfolio SPlan Base Case.xls Chart 2 7" xfId="5048"/>
    <cellStyle name="_Portfolio SPlan Base Case.xls Chart 2 7 2" xfId="5049"/>
    <cellStyle name="_Portfolio SPlan Base Case.xls Chart 2 7_County_Stop_Light_Chart_2012_02" xfId="5050"/>
    <cellStyle name="_Portfolio SPlan Base Case.xls Chart 2 7_County_Stop_Light_Chart_2012_06" xfId="5051"/>
    <cellStyle name="_Portfolio SPlan Base Case.xls Chart 2 7_County_Stop_Light_Chart_Template" xfId="5052"/>
    <cellStyle name="_Portfolio SPlan Base Case.xls Chart 2 8" xfId="5053"/>
    <cellStyle name="_Portfolio SPlan Base Case.xls Chart 2 9" xfId="5054"/>
    <cellStyle name="_Portfolio SPlan Base Case.xls Chart 2_2011 OM ASM Report" xfId="5055"/>
    <cellStyle name="_Portfolio SPlan Base Case.xls Chart 2_2011 OM ASM Report 2" xfId="5056"/>
    <cellStyle name="_Portfolio SPlan Base Case.xls Chart 2_2011 OM ASM Report_County_Stop_Light_Chart_2012_02" xfId="5057"/>
    <cellStyle name="_Portfolio SPlan Base Case.xls Chart 2_2011 OM ASM Report_County_Stop_Light_Chart_2012_06" xfId="5058"/>
    <cellStyle name="_Portfolio SPlan Base Case.xls Chart 2_2011 OM ASM Report_County_Stop_Light_Chart_Template" xfId="5059"/>
    <cellStyle name="_Portfolio SPlan Base Case.xls Chart 2_Adj Bench DR 3 for Initial Briefs (Electric)" xfId="5060"/>
    <cellStyle name="_Portfolio SPlan Base Case.xls Chart 2_Adj Bench DR 3 for Initial Briefs (Electric) 2" xfId="5061"/>
    <cellStyle name="_Portfolio SPlan Base Case.xls Chart 2_Adj Bench DR 3 for Initial Briefs (Electric) 2 2" xfId="5062"/>
    <cellStyle name="_Portfolio SPlan Base Case.xls Chart 2_Adj Bench DR 3 for Initial Briefs (Electric) 3" xfId="5063"/>
    <cellStyle name="_Portfolio SPlan Base Case.xls Chart 2_Book1" xfId="5064"/>
    <cellStyle name="_Portfolio SPlan Base Case.xls Chart 2_Book2" xfId="5065"/>
    <cellStyle name="_Portfolio SPlan Base Case.xls Chart 2_Book2 2" xfId="5066"/>
    <cellStyle name="_Portfolio SPlan Base Case.xls Chart 2_Book2 2 2" xfId="5067"/>
    <cellStyle name="_Portfolio SPlan Base Case.xls Chart 2_Book2 3" xfId="5068"/>
    <cellStyle name="_Portfolio SPlan Base Case.xls Chart 2_Book2_Adj Bench DR 3 for Initial Briefs (Electric)" xfId="5069"/>
    <cellStyle name="_Portfolio SPlan Base Case.xls Chart 2_Book2_Adj Bench DR 3 for Initial Briefs (Electric) 2" xfId="5070"/>
    <cellStyle name="_Portfolio SPlan Base Case.xls Chart 2_Book2_Adj Bench DR 3 for Initial Briefs (Electric) 2 2" xfId="5071"/>
    <cellStyle name="_Portfolio SPlan Base Case.xls Chart 2_Book2_Adj Bench DR 3 for Initial Briefs (Electric) 3" xfId="5072"/>
    <cellStyle name="_Portfolio SPlan Base Case.xls Chart 2_Book2_Electric Rev Req Model (2009 GRC) Rebuttal" xfId="5073"/>
    <cellStyle name="_Portfolio SPlan Base Case.xls Chart 2_Book2_Electric Rev Req Model (2009 GRC) Rebuttal 2" xfId="5074"/>
    <cellStyle name="_Portfolio SPlan Base Case.xls Chart 2_Book2_Electric Rev Req Model (2009 GRC) Rebuttal 2 2" xfId="5075"/>
    <cellStyle name="_Portfolio SPlan Base Case.xls Chart 2_Book2_Electric Rev Req Model (2009 GRC) Rebuttal 3" xfId="5076"/>
    <cellStyle name="_Portfolio SPlan Base Case.xls Chart 2_Book2_Electric Rev Req Model (2009 GRC) Rebuttal REmoval of New  WH Solar AdjustMI" xfId="5077"/>
    <cellStyle name="_Portfolio SPlan Base Case.xls Chart 2_Book2_Electric Rev Req Model (2009 GRC) Rebuttal REmoval of New  WH Solar AdjustMI 2" xfId="5078"/>
    <cellStyle name="_Portfolio SPlan Base Case.xls Chart 2_Book2_Electric Rev Req Model (2009 GRC) Rebuttal REmoval of New  WH Solar AdjustMI 2 2" xfId="5079"/>
    <cellStyle name="_Portfolio SPlan Base Case.xls Chart 2_Book2_Electric Rev Req Model (2009 GRC) Rebuttal REmoval of New  WH Solar AdjustMI 3" xfId="5080"/>
    <cellStyle name="_Portfolio SPlan Base Case.xls Chart 2_Book2_Electric Rev Req Model (2009 GRC) Revised 01-18-2010" xfId="5081"/>
    <cellStyle name="_Portfolio SPlan Base Case.xls Chart 2_Book2_Electric Rev Req Model (2009 GRC) Revised 01-18-2010 2" xfId="5082"/>
    <cellStyle name="_Portfolio SPlan Base Case.xls Chart 2_Book2_Electric Rev Req Model (2009 GRC) Revised 01-18-2010 2 2" xfId="5083"/>
    <cellStyle name="_Portfolio SPlan Base Case.xls Chart 2_Book2_Electric Rev Req Model (2009 GRC) Revised 01-18-2010 3" xfId="5084"/>
    <cellStyle name="_Portfolio SPlan Base Case.xls Chart 2_Book2_Final Order Electric EXHIBIT A-1" xfId="5085"/>
    <cellStyle name="_Portfolio SPlan Base Case.xls Chart 2_Book2_Final Order Electric EXHIBIT A-1 2" xfId="5086"/>
    <cellStyle name="_Portfolio SPlan Base Case.xls Chart 2_Book2_Final Order Electric EXHIBIT A-1 2 2" xfId="5087"/>
    <cellStyle name="_Portfolio SPlan Base Case.xls Chart 2_Book2_Final Order Electric EXHIBIT A-1 2 3" xfId="5088"/>
    <cellStyle name="_Portfolio SPlan Base Case.xls Chart 2_Book2_Final Order Electric EXHIBIT A-1 3" xfId="5089"/>
    <cellStyle name="_Portfolio SPlan Base Case.xls Chart 2_Book2_Final Order Electric EXHIBIT A-1 4" xfId="5090"/>
    <cellStyle name="_Portfolio SPlan Base Case.xls Chart 2_Chelan PUD Power Costs (8-10)" xfId="5091"/>
    <cellStyle name="_Portfolio SPlan Base Case.xls Chart 2_Confidential Material" xfId="5092"/>
    <cellStyle name="_Portfolio SPlan Base Case.xls Chart 2_DEM-WP(C) Colstrip 12 Coal Cost Forecast 2010GRC" xfId="5093"/>
    <cellStyle name="_Portfolio SPlan Base Case.xls Chart 2_DEM-WP(C) Production O&amp;M 2010GRC As-Filed" xfId="5094"/>
    <cellStyle name="_Portfolio SPlan Base Case.xls Chart 2_DEM-WP(C) Production O&amp;M 2010GRC As-Filed 2" xfId="5095"/>
    <cellStyle name="_Portfolio SPlan Base Case.xls Chart 2_Electric Rev Req Model (2009 GRC) " xfId="5096"/>
    <cellStyle name="_Portfolio SPlan Base Case.xls Chart 2_Electric Rev Req Model (2009 GRC)  2" xfId="5097"/>
    <cellStyle name="_Portfolio SPlan Base Case.xls Chart 2_Electric Rev Req Model (2009 GRC)  2 2" xfId="5098"/>
    <cellStyle name="_Portfolio SPlan Base Case.xls Chart 2_Electric Rev Req Model (2009 GRC)  2 3" xfId="5099"/>
    <cellStyle name="_Portfolio SPlan Base Case.xls Chart 2_Electric Rev Req Model (2009 GRC)  3" xfId="5100"/>
    <cellStyle name="_Portfolio SPlan Base Case.xls Chart 2_Electric Rev Req Model (2009 GRC)  4" xfId="5101"/>
    <cellStyle name="_Portfolio SPlan Base Case.xls Chart 2_Electric Rev Req Model (2009 GRC) Rebuttal" xfId="5102"/>
    <cellStyle name="_Portfolio SPlan Base Case.xls Chart 2_Electric Rev Req Model (2009 GRC) Rebuttal 2" xfId="5103"/>
    <cellStyle name="_Portfolio SPlan Base Case.xls Chart 2_Electric Rev Req Model (2009 GRC) Rebuttal 2 2" xfId="5104"/>
    <cellStyle name="_Portfolio SPlan Base Case.xls Chart 2_Electric Rev Req Model (2009 GRC) Rebuttal 2 3" xfId="5105"/>
    <cellStyle name="_Portfolio SPlan Base Case.xls Chart 2_Electric Rev Req Model (2009 GRC) Rebuttal 3" xfId="5106"/>
    <cellStyle name="_Portfolio SPlan Base Case.xls Chart 2_Electric Rev Req Model (2009 GRC) Rebuttal 4" xfId="5107"/>
    <cellStyle name="_Portfolio SPlan Base Case.xls Chart 2_Electric Rev Req Model (2009 GRC) Rebuttal REmoval of New  WH Solar AdjustMI" xfId="5108"/>
    <cellStyle name="_Portfolio SPlan Base Case.xls Chart 2_Electric Rev Req Model (2009 GRC) Rebuttal REmoval of New  WH Solar AdjustMI 2" xfId="5109"/>
    <cellStyle name="_Portfolio SPlan Base Case.xls Chart 2_Electric Rev Req Model (2009 GRC) Rebuttal REmoval of New  WH Solar AdjustMI 2 2" xfId="5110"/>
    <cellStyle name="_Portfolio SPlan Base Case.xls Chart 2_Electric Rev Req Model (2009 GRC) Rebuttal REmoval of New  WH Solar AdjustMI 2 3" xfId="5111"/>
    <cellStyle name="_Portfolio SPlan Base Case.xls Chart 2_Electric Rev Req Model (2009 GRC) Rebuttal REmoval of New  WH Solar AdjustMI 3" xfId="5112"/>
    <cellStyle name="_Portfolio SPlan Base Case.xls Chart 2_Electric Rev Req Model (2009 GRC) Rebuttal REmoval of New  WH Solar AdjustMI 4" xfId="5113"/>
    <cellStyle name="_Portfolio SPlan Base Case.xls Chart 2_Electric Rev Req Model (2009 GRC) Revised 01-18-2010" xfId="5114"/>
    <cellStyle name="_Portfolio SPlan Base Case.xls Chart 2_Electric Rev Req Model (2009 GRC) Revised 01-18-2010 2" xfId="5115"/>
    <cellStyle name="_Portfolio SPlan Base Case.xls Chart 2_Electric Rev Req Model (2009 GRC) Revised 01-18-2010 2 2" xfId="5116"/>
    <cellStyle name="_Portfolio SPlan Base Case.xls Chart 2_Electric Rev Req Model (2009 GRC) Revised 01-18-2010 2 3" xfId="5117"/>
    <cellStyle name="_Portfolio SPlan Base Case.xls Chart 2_Electric Rev Req Model (2009 GRC) Revised 01-18-2010 3" xfId="5118"/>
    <cellStyle name="_Portfolio SPlan Base Case.xls Chart 2_Electric Rev Req Model (2009 GRC) Revised 01-18-2010 4" xfId="5119"/>
    <cellStyle name="_Portfolio SPlan Base Case.xls Chart 2_Electric Rev Req Model (2010 GRC)" xfId="5120"/>
    <cellStyle name="_Portfolio SPlan Base Case.xls Chart 2_Electric Rev Req Model (2010 GRC) SF" xfId="5121"/>
    <cellStyle name="_Portfolio SPlan Base Case.xls Chart 2_Final Order Electric EXHIBIT A-1" xfId="5122"/>
    <cellStyle name="_Portfolio SPlan Base Case.xls Chart 2_Final Order Electric EXHIBIT A-1 2" xfId="5123"/>
    <cellStyle name="_Portfolio SPlan Base Case.xls Chart 2_Final Order Electric EXHIBIT A-1 2 2" xfId="5124"/>
    <cellStyle name="_Portfolio SPlan Base Case.xls Chart 2_Final Order Electric EXHIBIT A-1 2 3" xfId="5125"/>
    <cellStyle name="_Portfolio SPlan Base Case.xls Chart 2_Final Order Electric EXHIBIT A-1 3" xfId="5126"/>
    <cellStyle name="_Portfolio SPlan Base Case.xls Chart 2_Final Order Electric EXHIBIT A-1 4" xfId="5127"/>
    <cellStyle name="_Portfolio SPlan Base Case.xls Chart 2_NIM Summary" xfId="5128"/>
    <cellStyle name="_Portfolio SPlan Base Case.xls Chart 2_NIM Summary 2" xfId="5129"/>
    <cellStyle name="_Portfolio SPlan Base Case.xls Chart 2_Rebuttal Power Costs" xfId="5130"/>
    <cellStyle name="_Portfolio SPlan Base Case.xls Chart 2_Rebuttal Power Costs 2" xfId="5131"/>
    <cellStyle name="_Portfolio SPlan Base Case.xls Chart 2_Rebuttal Power Costs 2 2" xfId="5132"/>
    <cellStyle name="_Portfolio SPlan Base Case.xls Chart 2_Rebuttal Power Costs 2 3" xfId="5133"/>
    <cellStyle name="_Portfolio SPlan Base Case.xls Chart 2_Rebuttal Power Costs 3" xfId="5134"/>
    <cellStyle name="_Portfolio SPlan Base Case.xls Chart 2_Rebuttal Power Costs 4" xfId="5135"/>
    <cellStyle name="_Portfolio SPlan Base Case.xls Chart 2_Rebuttal Power Costs_Adj Bench DR 3 for Initial Briefs (Electric)" xfId="5136"/>
    <cellStyle name="_Portfolio SPlan Base Case.xls Chart 2_Rebuttal Power Costs_Adj Bench DR 3 for Initial Briefs (Electric) 2" xfId="5137"/>
    <cellStyle name="_Portfolio SPlan Base Case.xls Chart 2_Rebuttal Power Costs_Adj Bench DR 3 for Initial Briefs (Electric) 2 2" xfId="5138"/>
    <cellStyle name="_Portfolio SPlan Base Case.xls Chart 2_Rebuttal Power Costs_Adj Bench DR 3 for Initial Briefs (Electric) 2 3" xfId="5139"/>
    <cellStyle name="_Portfolio SPlan Base Case.xls Chart 2_Rebuttal Power Costs_Adj Bench DR 3 for Initial Briefs (Electric) 3" xfId="5140"/>
    <cellStyle name="_Portfolio SPlan Base Case.xls Chart 2_Rebuttal Power Costs_Adj Bench DR 3 for Initial Briefs (Electric) 4" xfId="5141"/>
    <cellStyle name="_Portfolio SPlan Base Case.xls Chart 2_Rebuttal Power Costs_Electric Rev Req Model (2009 GRC) Rebuttal" xfId="5142"/>
    <cellStyle name="_Portfolio SPlan Base Case.xls Chart 2_Rebuttal Power Costs_Electric Rev Req Model (2009 GRC) Rebuttal 2" xfId="5143"/>
    <cellStyle name="_Portfolio SPlan Base Case.xls Chart 2_Rebuttal Power Costs_Electric Rev Req Model (2009 GRC) Rebuttal 2 2" xfId="5144"/>
    <cellStyle name="_Portfolio SPlan Base Case.xls Chart 2_Rebuttal Power Costs_Electric Rev Req Model (2009 GRC) Rebuttal 2 3" xfId="5145"/>
    <cellStyle name="_Portfolio SPlan Base Case.xls Chart 2_Rebuttal Power Costs_Electric Rev Req Model (2009 GRC) Rebuttal 3" xfId="5146"/>
    <cellStyle name="_Portfolio SPlan Base Case.xls Chart 2_Rebuttal Power Costs_Electric Rev Req Model (2009 GRC) Rebuttal 4" xfId="5147"/>
    <cellStyle name="_Portfolio SPlan Base Case.xls Chart 2_Rebuttal Power Costs_Electric Rev Req Model (2009 GRC) Rebuttal REmoval of New  WH Solar AdjustMI" xfId="5148"/>
    <cellStyle name="_Portfolio SPlan Base Case.xls Chart 2_Rebuttal Power Costs_Electric Rev Req Model (2009 GRC) Rebuttal REmoval of New  WH Solar AdjustMI 2" xfId="5149"/>
    <cellStyle name="_Portfolio SPlan Base Case.xls Chart 2_Rebuttal Power Costs_Electric Rev Req Model (2009 GRC) Rebuttal REmoval of New  WH Solar AdjustMI 2 2" xfId="5150"/>
    <cellStyle name="_Portfolio SPlan Base Case.xls Chart 2_Rebuttal Power Costs_Electric Rev Req Model (2009 GRC) Rebuttal REmoval of New  WH Solar AdjustMI 2 3" xfId="5151"/>
    <cellStyle name="_Portfolio SPlan Base Case.xls Chart 2_Rebuttal Power Costs_Electric Rev Req Model (2009 GRC) Rebuttal REmoval of New  WH Solar AdjustMI 3" xfId="5152"/>
    <cellStyle name="_Portfolio SPlan Base Case.xls Chart 2_Rebuttal Power Costs_Electric Rev Req Model (2009 GRC) Rebuttal REmoval of New  WH Solar AdjustMI 4" xfId="5153"/>
    <cellStyle name="_Portfolio SPlan Base Case.xls Chart 2_Rebuttal Power Costs_Electric Rev Req Model (2009 GRC) Revised 01-18-2010" xfId="5154"/>
    <cellStyle name="_Portfolio SPlan Base Case.xls Chart 2_Rebuttal Power Costs_Electric Rev Req Model (2009 GRC) Revised 01-18-2010 2" xfId="5155"/>
    <cellStyle name="_Portfolio SPlan Base Case.xls Chart 2_Rebuttal Power Costs_Electric Rev Req Model (2009 GRC) Revised 01-18-2010 2 2" xfId="5156"/>
    <cellStyle name="_Portfolio SPlan Base Case.xls Chart 2_Rebuttal Power Costs_Electric Rev Req Model (2009 GRC) Revised 01-18-2010 2 3" xfId="5157"/>
    <cellStyle name="_Portfolio SPlan Base Case.xls Chart 2_Rebuttal Power Costs_Electric Rev Req Model (2009 GRC) Revised 01-18-2010 3" xfId="5158"/>
    <cellStyle name="_Portfolio SPlan Base Case.xls Chart 2_Rebuttal Power Costs_Electric Rev Req Model (2009 GRC) Revised 01-18-2010 4" xfId="5159"/>
    <cellStyle name="_Portfolio SPlan Base Case.xls Chart 2_Rebuttal Power Costs_Final Order Electric EXHIBIT A-1" xfId="5160"/>
    <cellStyle name="_Portfolio SPlan Base Case.xls Chart 2_Rebuttal Power Costs_Final Order Electric EXHIBIT A-1 2" xfId="5161"/>
    <cellStyle name="_Portfolio SPlan Base Case.xls Chart 2_Rebuttal Power Costs_Final Order Electric EXHIBIT A-1 2 2" xfId="5162"/>
    <cellStyle name="_Portfolio SPlan Base Case.xls Chart 2_Rebuttal Power Costs_Final Order Electric EXHIBIT A-1 2 3" xfId="5163"/>
    <cellStyle name="_Portfolio SPlan Base Case.xls Chart 2_Rebuttal Power Costs_Final Order Electric EXHIBIT A-1 3" xfId="5164"/>
    <cellStyle name="_Portfolio SPlan Base Case.xls Chart 2_Rebuttal Power Costs_Final Order Electric EXHIBIT A-1 4" xfId="5165"/>
    <cellStyle name="_Portfolio SPlan Base Case.xls Chart 2_TENASKA REGULATORY ASSET" xfId="5166"/>
    <cellStyle name="_Portfolio SPlan Base Case.xls Chart 2_TENASKA REGULATORY ASSET 2" xfId="5167"/>
    <cellStyle name="_Portfolio SPlan Base Case.xls Chart 2_TENASKA REGULATORY ASSET 2 2" xfId="5168"/>
    <cellStyle name="_Portfolio SPlan Base Case.xls Chart 2_TENASKA REGULATORY ASSET 2 3" xfId="5169"/>
    <cellStyle name="_Portfolio SPlan Base Case.xls Chart 2_TENASKA REGULATORY ASSET 3" xfId="5170"/>
    <cellStyle name="_Portfolio SPlan Base Case.xls Chart 2_TENASKA REGULATORY ASSET 4" xfId="5171"/>
    <cellStyle name="_Portfolio SPlan Base Case.xls Chart 3" xfId="5172"/>
    <cellStyle name="_Portfolio SPlan Base Case.xls Chart 3 10" xfId="5173"/>
    <cellStyle name="_Portfolio SPlan Base Case.xls Chart 3 2" xfId="5174"/>
    <cellStyle name="_Portfolio SPlan Base Case.xls Chart 3 2 2" xfId="5175"/>
    <cellStyle name="_Portfolio SPlan Base Case.xls Chart 3 2 3" xfId="5176"/>
    <cellStyle name="_Portfolio SPlan Base Case.xls Chart 3 3" xfId="5177"/>
    <cellStyle name="_Portfolio SPlan Base Case.xls Chart 3 3 2" xfId="5178"/>
    <cellStyle name="_Portfolio SPlan Base Case.xls Chart 3 4" xfId="5179"/>
    <cellStyle name="_Portfolio SPlan Base Case.xls Chart 3 4 2" xfId="5180"/>
    <cellStyle name="_Portfolio SPlan Base Case.xls Chart 3 4_2011 Operations Snapshot" xfId="5181"/>
    <cellStyle name="_Portfolio SPlan Base Case.xls Chart 3 4_Department" xfId="5182"/>
    <cellStyle name="_Portfolio SPlan Base Case.xls Chart 3 4_VarX" xfId="5183"/>
    <cellStyle name="_Portfolio SPlan Base Case.xls Chart 3 5" xfId="5184"/>
    <cellStyle name="_Portfolio SPlan Base Case.xls Chart 3 5 2" xfId="5185"/>
    <cellStyle name="_Portfolio SPlan Base Case.xls Chart 3 5 2 2" xfId="5186"/>
    <cellStyle name="_Portfolio SPlan Base Case.xls Chart 3 5 2_County_Stop_Light_Chart_2012_02" xfId="5187"/>
    <cellStyle name="_Portfolio SPlan Base Case.xls Chart 3 5 2_County_Stop_Light_Chart_2012_06" xfId="5188"/>
    <cellStyle name="_Portfolio SPlan Base Case.xls Chart 3 5 2_County_Stop_Light_Chart_Template" xfId="5189"/>
    <cellStyle name="_Portfolio SPlan Base Case.xls Chart 3 5_2011 OM ASM Report" xfId="5190"/>
    <cellStyle name="_Portfolio SPlan Base Case.xls Chart 3 5_2011 OM ASM Report 2" xfId="5191"/>
    <cellStyle name="_Portfolio SPlan Base Case.xls Chart 3 5_2011 OM ASM Report_County_Stop_Light_Chart_2012_02" xfId="5192"/>
    <cellStyle name="_Portfolio SPlan Base Case.xls Chart 3 5_2011 OM ASM Report_County_Stop_Light_Chart_2012_06" xfId="5193"/>
    <cellStyle name="_Portfolio SPlan Base Case.xls Chart 3 5_2011 OM ASM Report_County_Stop_Light_Chart_Template" xfId="5194"/>
    <cellStyle name="_Portfolio SPlan Base Case.xls Chart 3 5_2011 Operations Snapshot" xfId="5195"/>
    <cellStyle name="_Portfolio SPlan Base Case.xls Chart 3 5_2011 Operations Snapshot 2" xfId="5196"/>
    <cellStyle name="_Portfolio SPlan Base Case.xls Chart 3 5_2011 Operations Snapshot_County_Stop_Light_Chart_2012_02" xfId="5197"/>
    <cellStyle name="_Portfolio SPlan Base Case.xls Chart 3 5_2011 Operations Snapshot_County_Stop_Light_Chart_2012_06" xfId="5198"/>
    <cellStyle name="_Portfolio SPlan Base Case.xls Chart 3 5_2011 Operations Snapshot_County_Stop_Light_Chart_Template" xfId="5199"/>
    <cellStyle name="_Portfolio SPlan Base Case.xls Chart 3 5_2012 Operations Snapshot" xfId="5200"/>
    <cellStyle name="_Portfolio SPlan Base Case.xls Chart 3 5_Copy of 2011 OM ASM Report" xfId="5201"/>
    <cellStyle name="_Portfolio SPlan Base Case.xls Chart 3 5_Department" xfId="5202"/>
    <cellStyle name="_Portfolio SPlan Base Case.xls Chart 3 5_Jan 2012 OM ASM Report" xfId="5203"/>
    <cellStyle name="_Portfolio SPlan Base Case.xls Chart 3 5_VarX" xfId="5204"/>
    <cellStyle name="_Portfolio SPlan Base Case.xls Chart 3 6" xfId="5205"/>
    <cellStyle name="_Portfolio SPlan Base Case.xls Chart 3 6 2" xfId="5206"/>
    <cellStyle name="_Portfolio SPlan Base Case.xls Chart 3 6_County_Stop_Light_Chart_2012_02" xfId="5207"/>
    <cellStyle name="_Portfolio SPlan Base Case.xls Chart 3 6_County_Stop_Light_Chart_2012_06" xfId="5208"/>
    <cellStyle name="_Portfolio SPlan Base Case.xls Chart 3 6_County_Stop_Light_Chart_Template" xfId="5209"/>
    <cellStyle name="_Portfolio SPlan Base Case.xls Chart 3 6_Department" xfId="5210"/>
    <cellStyle name="_Portfolio SPlan Base Case.xls Chart 3 6_Department 2" xfId="5211"/>
    <cellStyle name="_Portfolio SPlan Base Case.xls Chart 3 6_VarX" xfId="5212"/>
    <cellStyle name="_Portfolio SPlan Base Case.xls Chart 3 6_VarX 2" xfId="5213"/>
    <cellStyle name="_Portfolio SPlan Base Case.xls Chart 3 7" xfId="5214"/>
    <cellStyle name="_Portfolio SPlan Base Case.xls Chart 3 7 2" xfId="5215"/>
    <cellStyle name="_Portfolio SPlan Base Case.xls Chart 3 7_County_Stop_Light_Chart_2012_02" xfId="5216"/>
    <cellStyle name="_Portfolio SPlan Base Case.xls Chart 3 7_County_Stop_Light_Chart_2012_06" xfId="5217"/>
    <cellStyle name="_Portfolio SPlan Base Case.xls Chart 3 7_County_Stop_Light_Chart_Template" xfId="5218"/>
    <cellStyle name="_Portfolio SPlan Base Case.xls Chart 3 8" xfId="5219"/>
    <cellStyle name="_Portfolio SPlan Base Case.xls Chart 3 9" xfId="5220"/>
    <cellStyle name="_Portfolio SPlan Base Case.xls Chart 3_2011 OM ASM Report" xfId="5221"/>
    <cellStyle name="_Portfolio SPlan Base Case.xls Chart 3_2011 OM ASM Report 2" xfId="5222"/>
    <cellStyle name="_Portfolio SPlan Base Case.xls Chart 3_2011 OM ASM Report_County_Stop_Light_Chart_2012_02" xfId="5223"/>
    <cellStyle name="_Portfolio SPlan Base Case.xls Chart 3_2011 OM ASM Report_County_Stop_Light_Chart_2012_06" xfId="5224"/>
    <cellStyle name="_Portfolio SPlan Base Case.xls Chart 3_2011 OM ASM Report_County_Stop_Light_Chart_Template" xfId="5225"/>
    <cellStyle name="_Portfolio SPlan Base Case.xls Chart 3_Adj Bench DR 3 for Initial Briefs (Electric)" xfId="5226"/>
    <cellStyle name="_Portfolio SPlan Base Case.xls Chart 3_Adj Bench DR 3 for Initial Briefs (Electric) 2" xfId="5227"/>
    <cellStyle name="_Portfolio SPlan Base Case.xls Chart 3_Adj Bench DR 3 for Initial Briefs (Electric) 2 2" xfId="5228"/>
    <cellStyle name="_Portfolio SPlan Base Case.xls Chart 3_Adj Bench DR 3 for Initial Briefs (Electric) 2 3" xfId="5229"/>
    <cellStyle name="_Portfolio SPlan Base Case.xls Chart 3_Adj Bench DR 3 for Initial Briefs (Electric) 3" xfId="5230"/>
    <cellStyle name="_Portfolio SPlan Base Case.xls Chart 3_Adj Bench DR 3 for Initial Briefs (Electric) 4" xfId="5231"/>
    <cellStyle name="_Portfolio SPlan Base Case.xls Chart 3_Book1" xfId="5232"/>
    <cellStyle name="_Portfolio SPlan Base Case.xls Chart 3_Book2" xfId="5233"/>
    <cellStyle name="_Portfolio SPlan Base Case.xls Chart 3_Book2 2" xfId="5234"/>
    <cellStyle name="_Portfolio SPlan Base Case.xls Chart 3_Book2 2 2" xfId="5235"/>
    <cellStyle name="_Portfolio SPlan Base Case.xls Chart 3_Book2 2 3" xfId="5236"/>
    <cellStyle name="_Portfolio SPlan Base Case.xls Chart 3_Book2 3" xfId="5237"/>
    <cellStyle name="_Portfolio SPlan Base Case.xls Chart 3_Book2 4" xfId="5238"/>
    <cellStyle name="_Portfolio SPlan Base Case.xls Chart 3_Book2_Adj Bench DR 3 for Initial Briefs (Electric)" xfId="5239"/>
    <cellStyle name="_Portfolio SPlan Base Case.xls Chart 3_Book2_Adj Bench DR 3 for Initial Briefs (Electric) 2" xfId="5240"/>
    <cellStyle name="_Portfolio SPlan Base Case.xls Chart 3_Book2_Adj Bench DR 3 for Initial Briefs (Electric) 2 2" xfId="5241"/>
    <cellStyle name="_Portfolio SPlan Base Case.xls Chart 3_Book2_Adj Bench DR 3 for Initial Briefs (Electric) 2 3" xfId="5242"/>
    <cellStyle name="_Portfolio SPlan Base Case.xls Chart 3_Book2_Adj Bench DR 3 for Initial Briefs (Electric) 3" xfId="5243"/>
    <cellStyle name="_Portfolio SPlan Base Case.xls Chart 3_Book2_Adj Bench DR 3 for Initial Briefs (Electric) 4" xfId="5244"/>
    <cellStyle name="_Portfolio SPlan Base Case.xls Chart 3_Book2_Electric Rev Req Model (2009 GRC) Rebuttal" xfId="5245"/>
    <cellStyle name="_Portfolio SPlan Base Case.xls Chart 3_Book2_Electric Rev Req Model (2009 GRC) Rebuttal 2" xfId="5246"/>
    <cellStyle name="_Portfolio SPlan Base Case.xls Chart 3_Book2_Electric Rev Req Model (2009 GRC) Rebuttal 2 2" xfId="5247"/>
    <cellStyle name="_Portfolio SPlan Base Case.xls Chart 3_Book2_Electric Rev Req Model (2009 GRC) Rebuttal 2 3" xfId="5248"/>
    <cellStyle name="_Portfolio SPlan Base Case.xls Chart 3_Book2_Electric Rev Req Model (2009 GRC) Rebuttal 3" xfId="5249"/>
    <cellStyle name="_Portfolio SPlan Base Case.xls Chart 3_Book2_Electric Rev Req Model (2009 GRC) Rebuttal 4" xfId="5250"/>
    <cellStyle name="_Portfolio SPlan Base Case.xls Chart 3_Book2_Electric Rev Req Model (2009 GRC) Rebuttal REmoval of New  WH Solar AdjustMI" xfId="5251"/>
    <cellStyle name="_Portfolio SPlan Base Case.xls Chart 3_Book2_Electric Rev Req Model (2009 GRC) Rebuttal REmoval of New  WH Solar AdjustMI 2" xfId="5252"/>
    <cellStyle name="_Portfolio SPlan Base Case.xls Chart 3_Book2_Electric Rev Req Model (2009 GRC) Rebuttal REmoval of New  WH Solar AdjustMI 2 2" xfId="5253"/>
    <cellStyle name="_Portfolio SPlan Base Case.xls Chart 3_Book2_Electric Rev Req Model (2009 GRC) Rebuttal REmoval of New  WH Solar AdjustMI 2 3" xfId="5254"/>
    <cellStyle name="_Portfolio SPlan Base Case.xls Chart 3_Book2_Electric Rev Req Model (2009 GRC) Rebuttal REmoval of New  WH Solar AdjustMI 3" xfId="5255"/>
    <cellStyle name="_Portfolio SPlan Base Case.xls Chart 3_Book2_Electric Rev Req Model (2009 GRC) Rebuttal REmoval of New  WH Solar AdjustMI 4" xfId="5256"/>
    <cellStyle name="_Portfolio SPlan Base Case.xls Chart 3_Book2_Electric Rev Req Model (2009 GRC) Revised 01-18-2010" xfId="5257"/>
    <cellStyle name="_Portfolio SPlan Base Case.xls Chart 3_Book2_Electric Rev Req Model (2009 GRC) Revised 01-18-2010 2" xfId="5258"/>
    <cellStyle name="_Portfolio SPlan Base Case.xls Chart 3_Book2_Electric Rev Req Model (2009 GRC) Revised 01-18-2010 2 2" xfId="5259"/>
    <cellStyle name="_Portfolio SPlan Base Case.xls Chart 3_Book2_Electric Rev Req Model (2009 GRC) Revised 01-18-2010 2 3" xfId="5260"/>
    <cellStyle name="_Portfolio SPlan Base Case.xls Chart 3_Book2_Electric Rev Req Model (2009 GRC) Revised 01-18-2010 3" xfId="5261"/>
    <cellStyle name="_Portfolio SPlan Base Case.xls Chart 3_Book2_Electric Rev Req Model (2009 GRC) Revised 01-18-2010 4" xfId="5262"/>
    <cellStyle name="_Portfolio SPlan Base Case.xls Chart 3_Book2_Final Order Electric EXHIBIT A-1" xfId="5263"/>
    <cellStyle name="_Portfolio SPlan Base Case.xls Chart 3_Book2_Final Order Electric EXHIBIT A-1 2" xfId="5264"/>
    <cellStyle name="_Portfolio SPlan Base Case.xls Chart 3_Book2_Final Order Electric EXHIBIT A-1 2 2" xfId="5265"/>
    <cellStyle name="_Portfolio SPlan Base Case.xls Chart 3_Book2_Final Order Electric EXHIBIT A-1 2 3" xfId="5266"/>
    <cellStyle name="_Portfolio SPlan Base Case.xls Chart 3_Book2_Final Order Electric EXHIBIT A-1 3" xfId="5267"/>
    <cellStyle name="_Portfolio SPlan Base Case.xls Chart 3_Book2_Final Order Electric EXHIBIT A-1 4" xfId="5268"/>
    <cellStyle name="_Portfolio SPlan Base Case.xls Chart 3_Chelan PUD Power Costs (8-10)" xfId="5269"/>
    <cellStyle name="_Portfolio SPlan Base Case.xls Chart 3_Confidential Material" xfId="5270"/>
    <cellStyle name="_Portfolio SPlan Base Case.xls Chart 3_DEM-WP(C) Colstrip 12 Coal Cost Forecast 2010GRC" xfId="5271"/>
    <cellStyle name="_Portfolio SPlan Base Case.xls Chart 3_DEM-WP(C) Production O&amp;M 2010GRC As-Filed" xfId="5272"/>
    <cellStyle name="_Portfolio SPlan Base Case.xls Chart 3_DEM-WP(C) Production O&amp;M 2010GRC As-Filed 2" xfId="5273"/>
    <cellStyle name="_Portfolio SPlan Base Case.xls Chart 3_Electric Rev Req Model (2009 GRC) " xfId="5274"/>
    <cellStyle name="_Portfolio SPlan Base Case.xls Chart 3_Electric Rev Req Model (2009 GRC)  2" xfId="5275"/>
    <cellStyle name="_Portfolio SPlan Base Case.xls Chart 3_Electric Rev Req Model (2009 GRC)  2 2" xfId="5276"/>
    <cellStyle name="_Portfolio SPlan Base Case.xls Chart 3_Electric Rev Req Model (2009 GRC)  2 3" xfId="5277"/>
    <cellStyle name="_Portfolio SPlan Base Case.xls Chart 3_Electric Rev Req Model (2009 GRC)  3" xfId="5278"/>
    <cellStyle name="_Portfolio SPlan Base Case.xls Chart 3_Electric Rev Req Model (2009 GRC)  4" xfId="5279"/>
    <cellStyle name="_Portfolio SPlan Base Case.xls Chart 3_Electric Rev Req Model (2009 GRC) Rebuttal" xfId="5280"/>
    <cellStyle name="_Portfolio SPlan Base Case.xls Chart 3_Electric Rev Req Model (2009 GRC) Rebuttal 2" xfId="5281"/>
    <cellStyle name="_Portfolio SPlan Base Case.xls Chart 3_Electric Rev Req Model (2009 GRC) Rebuttal 2 2" xfId="5282"/>
    <cellStyle name="_Portfolio SPlan Base Case.xls Chart 3_Electric Rev Req Model (2009 GRC) Rebuttal 2 3" xfId="5283"/>
    <cellStyle name="_Portfolio SPlan Base Case.xls Chart 3_Electric Rev Req Model (2009 GRC) Rebuttal 3" xfId="5284"/>
    <cellStyle name="_Portfolio SPlan Base Case.xls Chart 3_Electric Rev Req Model (2009 GRC) Rebuttal 4" xfId="5285"/>
    <cellStyle name="_Portfolio SPlan Base Case.xls Chart 3_Electric Rev Req Model (2009 GRC) Rebuttal REmoval of New  WH Solar AdjustMI" xfId="5286"/>
    <cellStyle name="_Portfolio SPlan Base Case.xls Chart 3_Electric Rev Req Model (2009 GRC) Rebuttal REmoval of New  WH Solar AdjustMI 2" xfId="5287"/>
    <cellStyle name="_Portfolio SPlan Base Case.xls Chart 3_Electric Rev Req Model (2009 GRC) Rebuttal REmoval of New  WH Solar AdjustMI 2 2" xfId="5288"/>
    <cellStyle name="_Portfolio SPlan Base Case.xls Chart 3_Electric Rev Req Model (2009 GRC) Rebuttal REmoval of New  WH Solar AdjustMI 2 3" xfId="5289"/>
    <cellStyle name="_Portfolio SPlan Base Case.xls Chart 3_Electric Rev Req Model (2009 GRC) Rebuttal REmoval of New  WH Solar AdjustMI 3" xfId="5290"/>
    <cellStyle name="_Portfolio SPlan Base Case.xls Chart 3_Electric Rev Req Model (2009 GRC) Rebuttal REmoval of New  WH Solar AdjustMI 4" xfId="5291"/>
    <cellStyle name="_Portfolio SPlan Base Case.xls Chart 3_Electric Rev Req Model (2009 GRC) Revised 01-18-2010" xfId="5292"/>
    <cellStyle name="_Portfolio SPlan Base Case.xls Chart 3_Electric Rev Req Model (2009 GRC) Revised 01-18-2010 2" xfId="5293"/>
    <cellStyle name="_Portfolio SPlan Base Case.xls Chart 3_Electric Rev Req Model (2009 GRC) Revised 01-18-2010 2 2" xfId="5294"/>
    <cellStyle name="_Portfolio SPlan Base Case.xls Chart 3_Electric Rev Req Model (2009 GRC) Revised 01-18-2010 2 3" xfId="5295"/>
    <cellStyle name="_Portfolio SPlan Base Case.xls Chart 3_Electric Rev Req Model (2009 GRC) Revised 01-18-2010 3" xfId="5296"/>
    <cellStyle name="_Portfolio SPlan Base Case.xls Chart 3_Electric Rev Req Model (2009 GRC) Revised 01-18-2010 4" xfId="5297"/>
    <cellStyle name="_Portfolio SPlan Base Case.xls Chart 3_Electric Rev Req Model (2010 GRC)" xfId="5298"/>
    <cellStyle name="_Portfolio SPlan Base Case.xls Chart 3_Electric Rev Req Model (2010 GRC) SF" xfId="5299"/>
    <cellStyle name="_Portfolio SPlan Base Case.xls Chart 3_Final Order Electric EXHIBIT A-1" xfId="5300"/>
    <cellStyle name="_Portfolio SPlan Base Case.xls Chart 3_Final Order Electric EXHIBIT A-1 2" xfId="5301"/>
    <cellStyle name="_Portfolio SPlan Base Case.xls Chart 3_Final Order Electric EXHIBIT A-1 2 2" xfId="5302"/>
    <cellStyle name="_Portfolio SPlan Base Case.xls Chart 3_Final Order Electric EXHIBIT A-1 2 3" xfId="5303"/>
    <cellStyle name="_Portfolio SPlan Base Case.xls Chart 3_Final Order Electric EXHIBIT A-1 3" xfId="5304"/>
    <cellStyle name="_Portfolio SPlan Base Case.xls Chart 3_Final Order Electric EXHIBIT A-1 4" xfId="5305"/>
    <cellStyle name="_Portfolio SPlan Base Case.xls Chart 3_NIM Summary" xfId="5306"/>
    <cellStyle name="_Portfolio SPlan Base Case.xls Chart 3_NIM Summary 2" xfId="5307"/>
    <cellStyle name="_Portfolio SPlan Base Case.xls Chart 3_Rebuttal Power Costs" xfId="5308"/>
    <cellStyle name="_Portfolio SPlan Base Case.xls Chart 3_Rebuttal Power Costs 2" xfId="5309"/>
    <cellStyle name="_Portfolio SPlan Base Case.xls Chart 3_Rebuttal Power Costs 2 2" xfId="5310"/>
    <cellStyle name="_Portfolio SPlan Base Case.xls Chart 3_Rebuttal Power Costs 2 3" xfId="5311"/>
    <cellStyle name="_Portfolio SPlan Base Case.xls Chart 3_Rebuttal Power Costs 3" xfId="5312"/>
    <cellStyle name="_Portfolio SPlan Base Case.xls Chart 3_Rebuttal Power Costs 4" xfId="5313"/>
    <cellStyle name="_Portfolio SPlan Base Case.xls Chart 3_Rebuttal Power Costs_Adj Bench DR 3 for Initial Briefs (Electric)" xfId="5314"/>
    <cellStyle name="_Portfolio SPlan Base Case.xls Chart 3_Rebuttal Power Costs_Adj Bench DR 3 for Initial Briefs (Electric) 2" xfId="5315"/>
    <cellStyle name="_Portfolio SPlan Base Case.xls Chart 3_Rebuttal Power Costs_Adj Bench DR 3 for Initial Briefs (Electric) 2 2" xfId="5316"/>
    <cellStyle name="_Portfolio SPlan Base Case.xls Chart 3_Rebuttal Power Costs_Adj Bench DR 3 for Initial Briefs (Electric) 2 3" xfId="5317"/>
    <cellStyle name="_Portfolio SPlan Base Case.xls Chart 3_Rebuttal Power Costs_Adj Bench DR 3 for Initial Briefs (Electric) 3" xfId="5318"/>
    <cellStyle name="_Portfolio SPlan Base Case.xls Chart 3_Rebuttal Power Costs_Adj Bench DR 3 for Initial Briefs (Electric) 4" xfId="5319"/>
    <cellStyle name="_Portfolio SPlan Base Case.xls Chart 3_Rebuttal Power Costs_Electric Rev Req Model (2009 GRC) Rebuttal" xfId="5320"/>
    <cellStyle name="_Portfolio SPlan Base Case.xls Chart 3_Rebuttal Power Costs_Electric Rev Req Model (2009 GRC) Rebuttal 2" xfId="5321"/>
    <cellStyle name="_Portfolio SPlan Base Case.xls Chart 3_Rebuttal Power Costs_Electric Rev Req Model (2009 GRC) Rebuttal 2 2" xfId="5322"/>
    <cellStyle name="_Portfolio SPlan Base Case.xls Chart 3_Rebuttal Power Costs_Electric Rev Req Model (2009 GRC) Rebuttal 2 3" xfId="5323"/>
    <cellStyle name="_Portfolio SPlan Base Case.xls Chart 3_Rebuttal Power Costs_Electric Rev Req Model (2009 GRC) Rebuttal 3" xfId="5324"/>
    <cellStyle name="_Portfolio SPlan Base Case.xls Chart 3_Rebuttal Power Costs_Electric Rev Req Model (2009 GRC) Rebuttal 4" xfId="5325"/>
    <cellStyle name="_Portfolio SPlan Base Case.xls Chart 3_Rebuttal Power Costs_Electric Rev Req Model (2009 GRC) Rebuttal REmoval of New  WH Solar AdjustMI" xfId="5326"/>
    <cellStyle name="_Portfolio SPlan Base Case.xls Chart 3_Rebuttal Power Costs_Electric Rev Req Model (2009 GRC) Rebuttal REmoval of New  WH Solar AdjustMI 2" xfId="5327"/>
    <cellStyle name="_Portfolio SPlan Base Case.xls Chart 3_Rebuttal Power Costs_Electric Rev Req Model (2009 GRC) Rebuttal REmoval of New  WH Solar AdjustMI 2 2" xfId="5328"/>
    <cellStyle name="_Portfolio SPlan Base Case.xls Chart 3_Rebuttal Power Costs_Electric Rev Req Model (2009 GRC) Rebuttal REmoval of New  WH Solar AdjustMI 2 3" xfId="5329"/>
    <cellStyle name="_Portfolio SPlan Base Case.xls Chart 3_Rebuttal Power Costs_Electric Rev Req Model (2009 GRC) Rebuttal REmoval of New  WH Solar AdjustMI 3" xfId="5330"/>
    <cellStyle name="_Portfolio SPlan Base Case.xls Chart 3_Rebuttal Power Costs_Electric Rev Req Model (2009 GRC) Rebuttal REmoval of New  WH Solar AdjustMI 4" xfId="5331"/>
    <cellStyle name="_Portfolio SPlan Base Case.xls Chart 3_Rebuttal Power Costs_Electric Rev Req Model (2009 GRC) Revised 01-18-2010" xfId="5332"/>
    <cellStyle name="_Portfolio SPlan Base Case.xls Chart 3_Rebuttal Power Costs_Electric Rev Req Model (2009 GRC) Revised 01-18-2010 2" xfId="5333"/>
    <cellStyle name="_Portfolio SPlan Base Case.xls Chart 3_Rebuttal Power Costs_Electric Rev Req Model (2009 GRC) Revised 01-18-2010 2 2" xfId="5334"/>
    <cellStyle name="_Portfolio SPlan Base Case.xls Chart 3_Rebuttal Power Costs_Electric Rev Req Model (2009 GRC) Revised 01-18-2010 2 3" xfId="5335"/>
    <cellStyle name="_Portfolio SPlan Base Case.xls Chart 3_Rebuttal Power Costs_Electric Rev Req Model (2009 GRC) Revised 01-18-2010 3" xfId="5336"/>
    <cellStyle name="_Portfolio SPlan Base Case.xls Chart 3_Rebuttal Power Costs_Electric Rev Req Model (2009 GRC) Revised 01-18-2010 4" xfId="5337"/>
    <cellStyle name="_Portfolio SPlan Base Case.xls Chart 3_Rebuttal Power Costs_Final Order Electric EXHIBIT A-1" xfId="5338"/>
    <cellStyle name="_Portfolio SPlan Base Case.xls Chart 3_Rebuttal Power Costs_Final Order Electric EXHIBIT A-1 2" xfId="5339"/>
    <cellStyle name="_Portfolio SPlan Base Case.xls Chart 3_Rebuttal Power Costs_Final Order Electric EXHIBIT A-1 2 2" xfId="5340"/>
    <cellStyle name="_Portfolio SPlan Base Case.xls Chart 3_Rebuttal Power Costs_Final Order Electric EXHIBIT A-1 2 3" xfId="5341"/>
    <cellStyle name="_Portfolio SPlan Base Case.xls Chart 3_Rebuttal Power Costs_Final Order Electric EXHIBIT A-1 3" xfId="5342"/>
    <cellStyle name="_Portfolio SPlan Base Case.xls Chart 3_Rebuttal Power Costs_Final Order Electric EXHIBIT A-1 4" xfId="5343"/>
    <cellStyle name="_Portfolio SPlan Base Case.xls Chart 3_TENASKA REGULATORY ASSET" xfId="5344"/>
    <cellStyle name="_Portfolio SPlan Base Case.xls Chart 3_TENASKA REGULATORY ASSET 2" xfId="5345"/>
    <cellStyle name="_Portfolio SPlan Base Case.xls Chart 3_TENASKA REGULATORY ASSET 2 2" xfId="5346"/>
    <cellStyle name="_Portfolio SPlan Base Case.xls Chart 3_TENASKA REGULATORY ASSET 2 3" xfId="5347"/>
    <cellStyle name="_Portfolio SPlan Base Case.xls Chart 3_TENASKA REGULATORY ASSET 3" xfId="5348"/>
    <cellStyle name="_Portfolio SPlan Base Case.xls Chart 3_TENASKA REGULATORY ASSET 4" xfId="5349"/>
    <cellStyle name="_Power Cost Value Copy 11.30.05 gas 1.09.06 AURORA at 1.10.06" xfId="5350"/>
    <cellStyle name="_Power Cost Value Copy 11.30.05 gas 1.09.06 AURORA at 1.10.06 2" xfId="5351"/>
    <cellStyle name="_Power Cost Value Copy 11.30.05 gas 1.09.06 AURORA at 1.10.06 2 2" xfId="5352"/>
    <cellStyle name="_Power Cost Value Copy 11.30.05 gas 1.09.06 AURORA at 1.10.06 2 2 2" xfId="5353"/>
    <cellStyle name="_Power Cost Value Copy 11.30.05 gas 1.09.06 AURORA at 1.10.06 2 2 3" xfId="5354"/>
    <cellStyle name="_Power Cost Value Copy 11.30.05 gas 1.09.06 AURORA at 1.10.06 2 3" xfId="5355"/>
    <cellStyle name="_Power Cost Value Copy 11.30.05 gas 1.09.06 AURORA at 1.10.06 2 4" xfId="5356"/>
    <cellStyle name="_Power Cost Value Copy 11.30.05 gas 1.09.06 AURORA at 1.10.06 3" xfId="5357"/>
    <cellStyle name="_Power Cost Value Copy 11.30.05 gas 1.09.06 AURORA at 1.10.06 3 2" xfId="5358"/>
    <cellStyle name="_Power Cost Value Copy 11.30.05 gas 1.09.06 AURORA at 1.10.06 3 3" xfId="5359"/>
    <cellStyle name="_Power Cost Value Copy 11.30.05 gas 1.09.06 AURORA at 1.10.06 4" xfId="5360"/>
    <cellStyle name="_Power Cost Value Copy 11.30.05 gas 1.09.06 AURORA at 1.10.06 4 2" xfId="5361"/>
    <cellStyle name="_Power Cost Value Copy 11.30.05 gas 1.09.06 AURORA at 1.10.06 5" xfId="5362"/>
    <cellStyle name="_Power Cost Value Copy 11.30.05 gas 1.09.06 AURORA at 1.10.06_04 07E Wild Horse Wind Expansion (C) (2)" xfId="5363"/>
    <cellStyle name="_Power Cost Value Copy 11.30.05 gas 1.09.06 AURORA at 1.10.06_04 07E Wild Horse Wind Expansion (C) (2) 2" xfId="5364"/>
    <cellStyle name="_Power Cost Value Copy 11.30.05 gas 1.09.06 AURORA at 1.10.06_04 07E Wild Horse Wind Expansion (C) (2) 2 2" xfId="5365"/>
    <cellStyle name="_Power Cost Value Copy 11.30.05 gas 1.09.06 AURORA at 1.10.06_04 07E Wild Horse Wind Expansion (C) (2) 2 3" xfId="5366"/>
    <cellStyle name="_Power Cost Value Copy 11.30.05 gas 1.09.06 AURORA at 1.10.06_04 07E Wild Horse Wind Expansion (C) (2) 3" xfId="5367"/>
    <cellStyle name="_Power Cost Value Copy 11.30.05 gas 1.09.06 AURORA at 1.10.06_04 07E Wild Horse Wind Expansion (C) (2) 4" xfId="5368"/>
    <cellStyle name="_Power Cost Value Copy 11.30.05 gas 1.09.06 AURORA at 1.10.06_04 07E Wild Horse Wind Expansion (C) (2)_Adj Bench DR 3 for Initial Briefs (Electric)" xfId="5369"/>
    <cellStyle name="_Power Cost Value Copy 11.30.05 gas 1.09.06 AURORA at 1.10.06_04 07E Wild Horse Wind Expansion (C) (2)_Adj Bench DR 3 for Initial Briefs (Electric) 2" xfId="5370"/>
    <cellStyle name="_Power Cost Value Copy 11.30.05 gas 1.09.06 AURORA at 1.10.06_04 07E Wild Horse Wind Expansion (C) (2)_Adj Bench DR 3 for Initial Briefs (Electric) 2 2" xfId="5371"/>
    <cellStyle name="_Power Cost Value Copy 11.30.05 gas 1.09.06 AURORA at 1.10.06_04 07E Wild Horse Wind Expansion (C) (2)_Adj Bench DR 3 for Initial Briefs (Electric) 2 3" xfId="5372"/>
    <cellStyle name="_Power Cost Value Copy 11.30.05 gas 1.09.06 AURORA at 1.10.06_04 07E Wild Horse Wind Expansion (C) (2)_Adj Bench DR 3 for Initial Briefs (Electric) 3" xfId="5373"/>
    <cellStyle name="_Power Cost Value Copy 11.30.05 gas 1.09.06 AURORA at 1.10.06_04 07E Wild Horse Wind Expansion (C) (2)_Adj Bench DR 3 for Initial Briefs (Electric) 4" xfId="5374"/>
    <cellStyle name="_Power Cost Value Copy 11.30.05 gas 1.09.06 AURORA at 1.10.06_04 07E Wild Horse Wind Expansion (C) (2)_Book1" xfId="5375"/>
    <cellStyle name="_Power Cost Value Copy 11.30.05 gas 1.09.06 AURORA at 1.10.06_04 07E Wild Horse Wind Expansion (C) (2)_Electric Rev Req Model (2009 GRC) " xfId="5376"/>
    <cellStyle name="_Power Cost Value Copy 11.30.05 gas 1.09.06 AURORA at 1.10.06_04 07E Wild Horse Wind Expansion (C) (2)_Electric Rev Req Model (2009 GRC)  2" xfId="5377"/>
    <cellStyle name="_Power Cost Value Copy 11.30.05 gas 1.09.06 AURORA at 1.10.06_04 07E Wild Horse Wind Expansion (C) (2)_Electric Rev Req Model (2009 GRC)  2 2" xfId="5378"/>
    <cellStyle name="_Power Cost Value Copy 11.30.05 gas 1.09.06 AURORA at 1.10.06_04 07E Wild Horse Wind Expansion (C) (2)_Electric Rev Req Model (2009 GRC)  2 3" xfId="5379"/>
    <cellStyle name="_Power Cost Value Copy 11.30.05 gas 1.09.06 AURORA at 1.10.06_04 07E Wild Horse Wind Expansion (C) (2)_Electric Rev Req Model (2009 GRC)  3" xfId="5380"/>
    <cellStyle name="_Power Cost Value Copy 11.30.05 gas 1.09.06 AURORA at 1.10.06_04 07E Wild Horse Wind Expansion (C) (2)_Electric Rev Req Model (2009 GRC)  4" xfId="5381"/>
    <cellStyle name="_Power Cost Value Copy 11.30.05 gas 1.09.06 AURORA at 1.10.06_04 07E Wild Horse Wind Expansion (C) (2)_Electric Rev Req Model (2009 GRC) Rebuttal" xfId="5382"/>
    <cellStyle name="_Power Cost Value Copy 11.30.05 gas 1.09.06 AURORA at 1.10.06_04 07E Wild Horse Wind Expansion (C) (2)_Electric Rev Req Model (2009 GRC) Rebuttal 2" xfId="5383"/>
    <cellStyle name="_Power Cost Value Copy 11.30.05 gas 1.09.06 AURORA at 1.10.06_04 07E Wild Horse Wind Expansion (C) (2)_Electric Rev Req Model (2009 GRC) Rebuttal 2 2" xfId="5384"/>
    <cellStyle name="_Power Cost Value Copy 11.30.05 gas 1.09.06 AURORA at 1.10.06_04 07E Wild Horse Wind Expansion (C) (2)_Electric Rev Req Model (2009 GRC) Rebuttal 2 3" xfId="5385"/>
    <cellStyle name="_Power Cost Value Copy 11.30.05 gas 1.09.06 AURORA at 1.10.06_04 07E Wild Horse Wind Expansion (C) (2)_Electric Rev Req Model (2009 GRC) Rebuttal 3" xfId="5386"/>
    <cellStyle name="_Power Cost Value Copy 11.30.05 gas 1.09.06 AURORA at 1.10.06_04 07E Wild Horse Wind Expansion (C) (2)_Electric Rev Req Model (2009 GRC) Rebuttal 4" xfId="5387"/>
    <cellStyle name="_Power Cost Value Copy 11.30.05 gas 1.09.06 AURORA at 1.10.06_04 07E Wild Horse Wind Expansion (C) (2)_Electric Rev Req Model (2009 GRC) Rebuttal REmoval of New  WH Solar AdjustMI" xfId="5388"/>
    <cellStyle name="_Power Cost Value Copy 11.30.05 gas 1.09.06 AURORA at 1.10.06_04 07E Wild Horse Wind Expansion (C) (2)_Electric Rev Req Model (2009 GRC) Rebuttal REmoval of New  WH Solar AdjustMI 2" xfId="5389"/>
    <cellStyle name="_Power Cost Value Copy 11.30.05 gas 1.09.06 AURORA at 1.10.06_04 07E Wild Horse Wind Expansion (C) (2)_Electric Rev Req Model (2009 GRC) Rebuttal REmoval of New  WH Solar AdjustMI 2 2" xfId="5390"/>
    <cellStyle name="_Power Cost Value Copy 11.30.05 gas 1.09.06 AURORA at 1.10.06_04 07E Wild Horse Wind Expansion (C) (2)_Electric Rev Req Model (2009 GRC) Rebuttal REmoval of New  WH Solar AdjustMI 2 3" xfId="5391"/>
    <cellStyle name="_Power Cost Value Copy 11.30.05 gas 1.09.06 AURORA at 1.10.06_04 07E Wild Horse Wind Expansion (C) (2)_Electric Rev Req Model (2009 GRC) Rebuttal REmoval of New  WH Solar AdjustMI 3" xfId="5392"/>
    <cellStyle name="_Power Cost Value Copy 11.30.05 gas 1.09.06 AURORA at 1.10.06_04 07E Wild Horse Wind Expansion (C) (2)_Electric Rev Req Model (2009 GRC) Rebuttal REmoval of New  WH Solar AdjustMI 4" xfId="5393"/>
    <cellStyle name="_Power Cost Value Copy 11.30.05 gas 1.09.06 AURORA at 1.10.06_04 07E Wild Horse Wind Expansion (C) (2)_Electric Rev Req Model (2009 GRC) Revised 01-18-2010" xfId="5394"/>
    <cellStyle name="_Power Cost Value Copy 11.30.05 gas 1.09.06 AURORA at 1.10.06_04 07E Wild Horse Wind Expansion (C) (2)_Electric Rev Req Model (2009 GRC) Revised 01-18-2010 2" xfId="5395"/>
    <cellStyle name="_Power Cost Value Copy 11.30.05 gas 1.09.06 AURORA at 1.10.06_04 07E Wild Horse Wind Expansion (C) (2)_Electric Rev Req Model (2009 GRC) Revised 01-18-2010 2 2" xfId="5396"/>
    <cellStyle name="_Power Cost Value Copy 11.30.05 gas 1.09.06 AURORA at 1.10.06_04 07E Wild Horse Wind Expansion (C) (2)_Electric Rev Req Model (2009 GRC) Revised 01-18-2010 2 3" xfId="5397"/>
    <cellStyle name="_Power Cost Value Copy 11.30.05 gas 1.09.06 AURORA at 1.10.06_04 07E Wild Horse Wind Expansion (C) (2)_Electric Rev Req Model (2009 GRC) Revised 01-18-2010 3" xfId="5398"/>
    <cellStyle name="_Power Cost Value Copy 11.30.05 gas 1.09.06 AURORA at 1.10.06_04 07E Wild Horse Wind Expansion (C) (2)_Electric Rev Req Model (2009 GRC) Revised 01-18-2010 4" xfId="5399"/>
    <cellStyle name="_Power Cost Value Copy 11.30.05 gas 1.09.06 AURORA at 1.10.06_04 07E Wild Horse Wind Expansion (C) (2)_Electric Rev Req Model (2010 GRC)" xfId="5400"/>
    <cellStyle name="_Power Cost Value Copy 11.30.05 gas 1.09.06 AURORA at 1.10.06_04 07E Wild Horse Wind Expansion (C) (2)_Electric Rev Req Model (2010 GRC) SF" xfId="5401"/>
    <cellStyle name="_Power Cost Value Copy 11.30.05 gas 1.09.06 AURORA at 1.10.06_04 07E Wild Horse Wind Expansion (C) (2)_Final Order Electric EXHIBIT A-1" xfId="5402"/>
    <cellStyle name="_Power Cost Value Copy 11.30.05 gas 1.09.06 AURORA at 1.10.06_04 07E Wild Horse Wind Expansion (C) (2)_Final Order Electric EXHIBIT A-1 2" xfId="5403"/>
    <cellStyle name="_Power Cost Value Copy 11.30.05 gas 1.09.06 AURORA at 1.10.06_04 07E Wild Horse Wind Expansion (C) (2)_Final Order Electric EXHIBIT A-1 2 2" xfId="5404"/>
    <cellStyle name="_Power Cost Value Copy 11.30.05 gas 1.09.06 AURORA at 1.10.06_04 07E Wild Horse Wind Expansion (C) (2)_Final Order Electric EXHIBIT A-1 2 3" xfId="5405"/>
    <cellStyle name="_Power Cost Value Copy 11.30.05 gas 1.09.06 AURORA at 1.10.06_04 07E Wild Horse Wind Expansion (C) (2)_Final Order Electric EXHIBIT A-1 3" xfId="5406"/>
    <cellStyle name="_Power Cost Value Copy 11.30.05 gas 1.09.06 AURORA at 1.10.06_04 07E Wild Horse Wind Expansion (C) (2)_Final Order Electric EXHIBIT A-1 4" xfId="5407"/>
    <cellStyle name="_Power Cost Value Copy 11.30.05 gas 1.09.06 AURORA at 1.10.06_04 07E Wild Horse Wind Expansion (C) (2)_TENASKA REGULATORY ASSET" xfId="5408"/>
    <cellStyle name="_Power Cost Value Copy 11.30.05 gas 1.09.06 AURORA at 1.10.06_04 07E Wild Horse Wind Expansion (C) (2)_TENASKA REGULATORY ASSET 2" xfId="5409"/>
    <cellStyle name="_Power Cost Value Copy 11.30.05 gas 1.09.06 AURORA at 1.10.06_04 07E Wild Horse Wind Expansion (C) (2)_TENASKA REGULATORY ASSET 2 2" xfId="5410"/>
    <cellStyle name="_Power Cost Value Copy 11.30.05 gas 1.09.06 AURORA at 1.10.06_04 07E Wild Horse Wind Expansion (C) (2)_TENASKA REGULATORY ASSET 2 3" xfId="5411"/>
    <cellStyle name="_Power Cost Value Copy 11.30.05 gas 1.09.06 AURORA at 1.10.06_04 07E Wild Horse Wind Expansion (C) (2)_TENASKA REGULATORY ASSET 3" xfId="5412"/>
    <cellStyle name="_Power Cost Value Copy 11.30.05 gas 1.09.06 AURORA at 1.10.06_04 07E Wild Horse Wind Expansion (C) (2)_TENASKA REGULATORY ASSET 4" xfId="5413"/>
    <cellStyle name="_Power Cost Value Copy 11.30.05 gas 1.09.06 AURORA at 1.10.06_16.37E Wild Horse Expansion DeferralRevwrkingfile SF" xfId="5414"/>
    <cellStyle name="_Power Cost Value Copy 11.30.05 gas 1.09.06 AURORA at 1.10.06_16.37E Wild Horse Expansion DeferralRevwrkingfile SF 2" xfId="5415"/>
    <cellStyle name="_Power Cost Value Copy 11.30.05 gas 1.09.06 AURORA at 1.10.06_16.37E Wild Horse Expansion DeferralRevwrkingfile SF 2 2" xfId="5416"/>
    <cellStyle name="_Power Cost Value Copy 11.30.05 gas 1.09.06 AURORA at 1.10.06_16.37E Wild Horse Expansion DeferralRevwrkingfile SF 2 3" xfId="5417"/>
    <cellStyle name="_Power Cost Value Copy 11.30.05 gas 1.09.06 AURORA at 1.10.06_16.37E Wild Horse Expansion DeferralRevwrkingfile SF 3" xfId="5418"/>
    <cellStyle name="_Power Cost Value Copy 11.30.05 gas 1.09.06 AURORA at 1.10.06_16.37E Wild Horse Expansion DeferralRevwrkingfile SF 4" xfId="5419"/>
    <cellStyle name="_Power Cost Value Copy 11.30.05 gas 1.09.06 AURORA at 1.10.06_2009 Compliance Filing PCA Exhibits for GRC" xfId="5420"/>
    <cellStyle name="_Power Cost Value Copy 11.30.05 gas 1.09.06 AURORA at 1.10.06_2009 Compliance Filing PCA Exhibits for GRC 2" xfId="5421"/>
    <cellStyle name="_Power Cost Value Copy 11.30.05 gas 1.09.06 AURORA at 1.10.06_2009 GRC Compl Filing - Exhibit D" xfId="5422"/>
    <cellStyle name="_Power Cost Value Copy 11.30.05 gas 1.09.06 AURORA at 1.10.06_2009 GRC Compl Filing - Exhibit D 2" xfId="5423"/>
    <cellStyle name="_Power Cost Value Copy 11.30.05 gas 1.09.06 AURORA at 1.10.06_2010 PTC's July1_Dec31 2010 " xfId="5424"/>
    <cellStyle name="_Power Cost Value Copy 11.30.05 gas 1.09.06 AURORA at 1.10.06_2010 PTC's Sept10_Aug11 (Version 4)" xfId="5425"/>
    <cellStyle name="_Power Cost Value Copy 11.30.05 gas 1.09.06 AURORA at 1.10.06_3.01 Income Statement" xfId="5426"/>
    <cellStyle name="_Power Cost Value Copy 11.30.05 gas 1.09.06 AURORA at 1.10.06_4 31 Regulatory Assets and Liabilities  7 06- Exhibit D" xfId="5427"/>
    <cellStyle name="_Power Cost Value Copy 11.30.05 gas 1.09.06 AURORA at 1.10.06_4 31 Regulatory Assets and Liabilities  7 06- Exhibit D 2" xfId="5428"/>
    <cellStyle name="_Power Cost Value Copy 11.30.05 gas 1.09.06 AURORA at 1.10.06_4 31 Regulatory Assets and Liabilities  7 06- Exhibit D 2 2" xfId="5429"/>
    <cellStyle name="_Power Cost Value Copy 11.30.05 gas 1.09.06 AURORA at 1.10.06_4 31 Regulatory Assets and Liabilities  7 06- Exhibit D 2 3" xfId="5430"/>
    <cellStyle name="_Power Cost Value Copy 11.30.05 gas 1.09.06 AURORA at 1.10.06_4 31 Regulatory Assets and Liabilities  7 06- Exhibit D 3" xfId="5431"/>
    <cellStyle name="_Power Cost Value Copy 11.30.05 gas 1.09.06 AURORA at 1.10.06_4 31 Regulatory Assets and Liabilities  7 06- Exhibit D 4" xfId="5432"/>
    <cellStyle name="_Power Cost Value Copy 11.30.05 gas 1.09.06 AURORA at 1.10.06_4 31 Regulatory Assets and Liabilities  7 06- Exhibit D_NIM Summary" xfId="5433"/>
    <cellStyle name="_Power Cost Value Copy 11.30.05 gas 1.09.06 AURORA at 1.10.06_4 31 Regulatory Assets and Liabilities  7 06- Exhibit D_NIM Summary 2" xfId="5434"/>
    <cellStyle name="_Power Cost Value Copy 11.30.05 gas 1.09.06 AURORA at 1.10.06_4 32 Regulatory Assets and Liabilities  7 06- Exhibit D" xfId="5435"/>
    <cellStyle name="_Power Cost Value Copy 11.30.05 gas 1.09.06 AURORA at 1.10.06_4 32 Regulatory Assets and Liabilities  7 06- Exhibit D 2" xfId="5436"/>
    <cellStyle name="_Power Cost Value Copy 11.30.05 gas 1.09.06 AURORA at 1.10.06_4 32 Regulatory Assets and Liabilities  7 06- Exhibit D 2 2" xfId="5437"/>
    <cellStyle name="_Power Cost Value Copy 11.30.05 gas 1.09.06 AURORA at 1.10.06_4 32 Regulatory Assets and Liabilities  7 06- Exhibit D 2 3" xfId="5438"/>
    <cellStyle name="_Power Cost Value Copy 11.30.05 gas 1.09.06 AURORA at 1.10.06_4 32 Regulatory Assets and Liabilities  7 06- Exhibit D 3" xfId="5439"/>
    <cellStyle name="_Power Cost Value Copy 11.30.05 gas 1.09.06 AURORA at 1.10.06_4 32 Regulatory Assets and Liabilities  7 06- Exhibit D 4" xfId="5440"/>
    <cellStyle name="_Power Cost Value Copy 11.30.05 gas 1.09.06 AURORA at 1.10.06_4 32 Regulatory Assets and Liabilities  7 06- Exhibit D_NIM Summary" xfId="5441"/>
    <cellStyle name="_Power Cost Value Copy 11.30.05 gas 1.09.06 AURORA at 1.10.06_4 32 Regulatory Assets and Liabilities  7 06- Exhibit D_NIM Summary 2" xfId="5442"/>
    <cellStyle name="_Power Cost Value Copy 11.30.05 gas 1.09.06 AURORA at 1.10.06_ACCOUNTS" xfId="5443"/>
    <cellStyle name="_Power Cost Value Copy 11.30.05 gas 1.09.06 AURORA at 1.10.06_Att B to RECs proceeds proposal" xfId="5444"/>
    <cellStyle name="_Power Cost Value Copy 11.30.05 gas 1.09.06 AURORA at 1.10.06_AURORA Total New" xfId="5445"/>
    <cellStyle name="_Power Cost Value Copy 11.30.05 gas 1.09.06 AURORA at 1.10.06_AURORA Total New 2" xfId="5446"/>
    <cellStyle name="_Power Cost Value Copy 11.30.05 gas 1.09.06 AURORA at 1.10.06_Backup for Attachment B 2010-09-09" xfId="5447"/>
    <cellStyle name="_Power Cost Value Copy 11.30.05 gas 1.09.06 AURORA at 1.10.06_Bench Request - Attachment B" xfId="5448"/>
    <cellStyle name="_Power Cost Value Copy 11.30.05 gas 1.09.06 AURORA at 1.10.06_Book2" xfId="5449"/>
    <cellStyle name="_Power Cost Value Copy 11.30.05 gas 1.09.06 AURORA at 1.10.06_Book2 2" xfId="5450"/>
    <cellStyle name="_Power Cost Value Copy 11.30.05 gas 1.09.06 AURORA at 1.10.06_Book2 2 2" xfId="5451"/>
    <cellStyle name="_Power Cost Value Copy 11.30.05 gas 1.09.06 AURORA at 1.10.06_Book2 2 3" xfId="5452"/>
    <cellStyle name="_Power Cost Value Copy 11.30.05 gas 1.09.06 AURORA at 1.10.06_Book2 3" xfId="5453"/>
    <cellStyle name="_Power Cost Value Copy 11.30.05 gas 1.09.06 AURORA at 1.10.06_Book2 4" xfId="5454"/>
    <cellStyle name="_Power Cost Value Copy 11.30.05 gas 1.09.06 AURORA at 1.10.06_Book2_Adj Bench DR 3 for Initial Briefs (Electric)" xfId="5455"/>
    <cellStyle name="_Power Cost Value Copy 11.30.05 gas 1.09.06 AURORA at 1.10.06_Book2_Adj Bench DR 3 for Initial Briefs (Electric) 2" xfId="5456"/>
    <cellStyle name="_Power Cost Value Copy 11.30.05 gas 1.09.06 AURORA at 1.10.06_Book2_Adj Bench DR 3 for Initial Briefs (Electric) 2 2" xfId="5457"/>
    <cellStyle name="_Power Cost Value Copy 11.30.05 gas 1.09.06 AURORA at 1.10.06_Book2_Adj Bench DR 3 for Initial Briefs (Electric) 2 3" xfId="5458"/>
    <cellStyle name="_Power Cost Value Copy 11.30.05 gas 1.09.06 AURORA at 1.10.06_Book2_Adj Bench DR 3 for Initial Briefs (Electric) 3" xfId="5459"/>
    <cellStyle name="_Power Cost Value Copy 11.30.05 gas 1.09.06 AURORA at 1.10.06_Book2_Adj Bench DR 3 for Initial Briefs (Electric) 4" xfId="5460"/>
    <cellStyle name="_Power Cost Value Copy 11.30.05 gas 1.09.06 AURORA at 1.10.06_Book2_Electric Rev Req Model (2009 GRC) Rebuttal" xfId="5461"/>
    <cellStyle name="_Power Cost Value Copy 11.30.05 gas 1.09.06 AURORA at 1.10.06_Book2_Electric Rev Req Model (2009 GRC) Rebuttal 2" xfId="5462"/>
    <cellStyle name="_Power Cost Value Copy 11.30.05 gas 1.09.06 AURORA at 1.10.06_Book2_Electric Rev Req Model (2009 GRC) Rebuttal 2 2" xfId="5463"/>
    <cellStyle name="_Power Cost Value Copy 11.30.05 gas 1.09.06 AURORA at 1.10.06_Book2_Electric Rev Req Model (2009 GRC) Rebuttal 2 3" xfId="5464"/>
    <cellStyle name="_Power Cost Value Copy 11.30.05 gas 1.09.06 AURORA at 1.10.06_Book2_Electric Rev Req Model (2009 GRC) Rebuttal 3" xfId="5465"/>
    <cellStyle name="_Power Cost Value Copy 11.30.05 gas 1.09.06 AURORA at 1.10.06_Book2_Electric Rev Req Model (2009 GRC) Rebuttal 4" xfId="5466"/>
    <cellStyle name="_Power Cost Value Copy 11.30.05 gas 1.09.06 AURORA at 1.10.06_Book2_Electric Rev Req Model (2009 GRC) Rebuttal REmoval of New  WH Solar AdjustMI" xfId="5467"/>
    <cellStyle name="_Power Cost Value Copy 11.30.05 gas 1.09.06 AURORA at 1.10.06_Book2_Electric Rev Req Model (2009 GRC) Rebuttal REmoval of New  WH Solar AdjustMI 2" xfId="5468"/>
    <cellStyle name="_Power Cost Value Copy 11.30.05 gas 1.09.06 AURORA at 1.10.06_Book2_Electric Rev Req Model (2009 GRC) Rebuttal REmoval of New  WH Solar AdjustMI 2 2" xfId="5469"/>
    <cellStyle name="_Power Cost Value Copy 11.30.05 gas 1.09.06 AURORA at 1.10.06_Book2_Electric Rev Req Model (2009 GRC) Rebuttal REmoval of New  WH Solar AdjustMI 2 3" xfId="5470"/>
    <cellStyle name="_Power Cost Value Copy 11.30.05 gas 1.09.06 AURORA at 1.10.06_Book2_Electric Rev Req Model (2009 GRC) Rebuttal REmoval of New  WH Solar AdjustMI 3" xfId="5471"/>
    <cellStyle name="_Power Cost Value Copy 11.30.05 gas 1.09.06 AURORA at 1.10.06_Book2_Electric Rev Req Model (2009 GRC) Rebuttal REmoval of New  WH Solar AdjustMI 4" xfId="5472"/>
    <cellStyle name="_Power Cost Value Copy 11.30.05 gas 1.09.06 AURORA at 1.10.06_Book2_Electric Rev Req Model (2009 GRC) Revised 01-18-2010" xfId="5473"/>
    <cellStyle name="_Power Cost Value Copy 11.30.05 gas 1.09.06 AURORA at 1.10.06_Book2_Electric Rev Req Model (2009 GRC) Revised 01-18-2010 2" xfId="5474"/>
    <cellStyle name="_Power Cost Value Copy 11.30.05 gas 1.09.06 AURORA at 1.10.06_Book2_Electric Rev Req Model (2009 GRC) Revised 01-18-2010 2 2" xfId="5475"/>
    <cellStyle name="_Power Cost Value Copy 11.30.05 gas 1.09.06 AURORA at 1.10.06_Book2_Electric Rev Req Model (2009 GRC) Revised 01-18-2010 2 3" xfId="5476"/>
    <cellStyle name="_Power Cost Value Copy 11.30.05 gas 1.09.06 AURORA at 1.10.06_Book2_Electric Rev Req Model (2009 GRC) Revised 01-18-2010 3" xfId="5477"/>
    <cellStyle name="_Power Cost Value Copy 11.30.05 gas 1.09.06 AURORA at 1.10.06_Book2_Electric Rev Req Model (2009 GRC) Revised 01-18-2010 4" xfId="5478"/>
    <cellStyle name="_Power Cost Value Copy 11.30.05 gas 1.09.06 AURORA at 1.10.06_Book2_Final Order Electric EXHIBIT A-1" xfId="5479"/>
    <cellStyle name="_Power Cost Value Copy 11.30.05 gas 1.09.06 AURORA at 1.10.06_Book2_Final Order Electric EXHIBIT A-1 2" xfId="5480"/>
    <cellStyle name="_Power Cost Value Copy 11.30.05 gas 1.09.06 AURORA at 1.10.06_Book2_Final Order Electric EXHIBIT A-1 2 2" xfId="5481"/>
    <cellStyle name="_Power Cost Value Copy 11.30.05 gas 1.09.06 AURORA at 1.10.06_Book2_Final Order Electric EXHIBIT A-1 2 3" xfId="5482"/>
    <cellStyle name="_Power Cost Value Copy 11.30.05 gas 1.09.06 AURORA at 1.10.06_Book2_Final Order Electric EXHIBIT A-1 3" xfId="5483"/>
    <cellStyle name="_Power Cost Value Copy 11.30.05 gas 1.09.06 AURORA at 1.10.06_Book2_Final Order Electric EXHIBIT A-1 4" xfId="5484"/>
    <cellStyle name="_Power Cost Value Copy 11.30.05 gas 1.09.06 AURORA at 1.10.06_Book4" xfId="5485"/>
    <cellStyle name="_Power Cost Value Copy 11.30.05 gas 1.09.06 AURORA at 1.10.06_Book4 2" xfId="5486"/>
    <cellStyle name="_Power Cost Value Copy 11.30.05 gas 1.09.06 AURORA at 1.10.06_Book4 2 2" xfId="5487"/>
    <cellStyle name="_Power Cost Value Copy 11.30.05 gas 1.09.06 AURORA at 1.10.06_Book4 2 3" xfId="5488"/>
    <cellStyle name="_Power Cost Value Copy 11.30.05 gas 1.09.06 AURORA at 1.10.06_Book4 3" xfId="5489"/>
    <cellStyle name="_Power Cost Value Copy 11.30.05 gas 1.09.06 AURORA at 1.10.06_Book4 4" xfId="5490"/>
    <cellStyle name="_Power Cost Value Copy 11.30.05 gas 1.09.06 AURORA at 1.10.06_Book9" xfId="5491"/>
    <cellStyle name="_Power Cost Value Copy 11.30.05 gas 1.09.06 AURORA at 1.10.06_Book9 2" xfId="5492"/>
    <cellStyle name="_Power Cost Value Copy 11.30.05 gas 1.09.06 AURORA at 1.10.06_Book9 2 2" xfId="5493"/>
    <cellStyle name="_Power Cost Value Copy 11.30.05 gas 1.09.06 AURORA at 1.10.06_Book9 2 3" xfId="5494"/>
    <cellStyle name="_Power Cost Value Copy 11.30.05 gas 1.09.06 AURORA at 1.10.06_Book9 3" xfId="5495"/>
    <cellStyle name="_Power Cost Value Copy 11.30.05 gas 1.09.06 AURORA at 1.10.06_Book9 4" xfId="5496"/>
    <cellStyle name="_Power Cost Value Copy 11.30.05 gas 1.09.06 AURORA at 1.10.06_Check the Interest Calculation" xfId="5497"/>
    <cellStyle name="_Power Cost Value Copy 11.30.05 gas 1.09.06 AURORA at 1.10.06_Check the Interest Calculation_Scenario 1 REC vs PTC Offset" xfId="5498"/>
    <cellStyle name="_Power Cost Value Copy 11.30.05 gas 1.09.06 AURORA at 1.10.06_Check the Interest Calculation_Scenario 3" xfId="5499"/>
    <cellStyle name="_Power Cost Value Copy 11.30.05 gas 1.09.06 AURORA at 1.10.06_Chelan PUD Power Costs (8-10)" xfId="5500"/>
    <cellStyle name="_Power Cost Value Copy 11.30.05 gas 1.09.06 AURORA at 1.10.06_Direct Assignment Distribution Plant 2008" xfId="5501"/>
    <cellStyle name="_Power Cost Value Copy 11.30.05 gas 1.09.06 AURORA at 1.10.06_Direct Assignment Distribution Plant 2008 2" xfId="5502"/>
    <cellStyle name="_Power Cost Value Copy 11.30.05 gas 1.09.06 AURORA at 1.10.06_Direct Assignment Distribution Plant 2008 2 2" xfId="5503"/>
    <cellStyle name="_Power Cost Value Copy 11.30.05 gas 1.09.06 AURORA at 1.10.06_Direct Assignment Distribution Plant 2008 2 2 2" xfId="5504"/>
    <cellStyle name="_Power Cost Value Copy 11.30.05 gas 1.09.06 AURORA at 1.10.06_Direct Assignment Distribution Plant 2008 2 2 3" xfId="5505"/>
    <cellStyle name="_Power Cost Value Copy 11.30.05 gas 1.09.06 AURORA at 1.10.06_Direct Assignment Distribution Plant 2008 2 3" xfId="5506"/>
    <cellStyle name="_Power Cost Value Copy 11.30.05 gas 1.09.06 AURORA at 1.10.06_Direct Assignment Distribution Plant 2008 2 3 2" xfId="5507"/>
    <cellStyle name="_Power Cost Value Copy 11.30.05 gas 1.09.06 AURORA at 1.10.06_Direct Assignment Distribution Plant 2008 2 3 3" xfId="5508"/>
    <cellStyle name="_Power Cost Value Copy 11.30.05 gas 1.09.06 AURORA at 1.10.06_Direct Assignment Distribution Plant 2008 2 4" xfId="5509"/>
    <cellStyle name="_Power Cost Value Copy 11.30.05 gas 1.09.06 AURORA at 1.10.06_Direct Assignment Distribution Plant 2008 2 4 2" xfId="5510"/>
    <cellStyle name="_Power Cost Value Copy 11.30.05 gas 1.09.06 AURORA at 1.10.06_Direct Assignment Distribution Plant 2008 2 4 3" xfId="5511"/>
    <cellStyle name="_Power Cost Value Copy 11.30.05 gas 1.09.06 AURORA at 1.10.06_Direct Assignment Distribution Plant 2008 3" xfId="5512"/>
    <cellStyle name="_Power Cost Value Copy 11.30.05 gas 1.09.06 AURORA at 1.10.06_Direct Assignment Distribution Plant 2008 3 2" xfId="5513"/>
    <cellStyle name="_Power Cost Value Copy 11.30.05 gas 1.09.06 AURORA at 1.10.06_Direct Assignment Distribution Plant 2008 3 3" xfId="5514"/>
    <cellStyle name="_Power Cost Value Copy 11.30.05 gas 1.09.06 AURORA at 1.10.06_Direct Assignment Distribution Plant 2008 4" xfId="5515"/>
    <cellStyle name="_Power Cost Value Copy 11.30.05 gas 1.09.06 AURORA at 1.10.06_Direct Assignment Distribution Plant 2008 4 2" xfId="5516"/>
    <cellStyle name="_Power Cost Value Copy 11.30.05 gas 1.09.06 AURORA at 1.10.06_Direct Assignment Distribution Plant 2008 4 3" xfId="5517"/>
    <cellStyle name="_Power Cost Value Copy 11.30.05 gas 1.09.06 AURORA at 1.10.06_Direct Assignment Distribution Plant 2008 5" xfId="5518"/>
    <cellStyle name="_Power Cost Value Copy 11.30.05 gas 1.09.06 AURORA at 1.10.06_Direct Assignment Distribution Plant 2008 6" xfId="5519"/>
    <cellStyle name="_Power Cost Value Copy 11.30.05 gas 1.09.06 AURORA at 1.10.06_DWH-08 (Rate Spread &amp; Design Workpapers)" xfId="5520"/>
    <cellStyle name="_Power Cost Value Copy 11.30.05 gas 1.09.06 AURORA at 1.10.06_Electric COS Inputs" xfId="5521"/>
    <cellStyle name="_Power Cost Value Copy 11.30.05 gas 1.09.06 AURORA at 1.10.06_Electric COS Inputs 2" xfId="5522"/>
    <cellStyle name="_Power Cost Value Copy 11.30.05 gas 1.09.06 AURORA at 1.10.06_Electric COS Inputs 2 2" xfId="5523"/>
    <cellStyle name="_Power Cost Value Copy 11.30.05 gas 1.09.06 AURORA at 1.10.06_Electric COS Inputs 2 2 2" xfId="5524"/>
    <cellStyle name="_Power Cost Value Copy 11.30.05 gas 1.09.06 AURORA at 1.10.06_Electric COS Inputs 2 2 3" xfId="5525"/>
    <cellStyle name="_Power Cost Value Copy 11.30.05 gas 1.09.06 AURORA at 1.10.06_Electric COS Inputs 2 3" xfId="5526"/>
    <cellStyle name="_Power Cost Value Copy 11.30.05 gas 1.09.06 AURORA at 1.10.06_Electric COS Inputs 2 3 2" xfId="5527"/>
    <cellStyle name="_Power Cost Value Copy 11.30.05 gas 1.09.06 AURORA at 1.10.06_Electric COS Inputs 2 3 3" xfId="5528"/>
    <cellStyle name="_Power Cost Value Copy 11.30.05 gas 1.09.06 AURORA at 1.10.06_Electric COS Inputs 2 4" xfId="5529"/>
    <cellStyle name="_Power Cost Value Copy 11.30.05 gas 1.09.06 AURORA at 1.10.06_Electric COS Inputs 2 4 2" xfId="5530"/>
    <cellStyle name="_Power Cost Value Copy 11.30.05 gas 1.09.06 AURORA at 1.10.06_Electric COS Inputs 2 4 3" xfId="5531"/>
    <cellStyle name="_Power Cost Value Copy 11.30.05 gas 1.09.06 AURORA at 1.10.06_Electric COS Inputs 3" xfId="5532"/>
    <cellStyle name="_Power Cost Value Copy 11.30.05 gas 1.09.06 AURORA at 1.10.06_Electric COS Inputs 3 2" xfId="5533"/>
    <cellStyle name="_Power Cost Value Copy 11.30.05 gas 1.09.06 AURORA at 1.10.06_Electric COS Inputs 3 3" xfId="5534"/>
    <cellStyle name="_Power Cost Value Copy 11.30.05 gas 1.09.06 AURORA at 1.10.06_Electric COS Inputs 4" xfId="5535"/>
    <cellStyle name="_Power Cost Value Copy 11.30.05 gas 1.09.06 AURORA at 1.10.06_Electric COS Inputs 4 2" xfId="5536"/>
    <cellStyle name="_Power Cost Value Copy 11.30.05 gas 1.09.06 AURORA at 1.10.06_Electric COS Inputs 4 3" xfId="5537"/>
    <cellStyle name="_Power Cost Value Copy 11.30.05 gas 1.09.06 AURORA at 1.10.06_Electric COS Inputs 5" xfId="5538"/>
    <cellStyle name="_Power Cost Value Copy 11.30.05 gas 1.09.06 AURORA at 1.10.06_Electric COS Inputs 6" xfId="5539"/>
    <cellStyle name="_Power Cost Value Copy 11.30.05 gas 1.09.06 AURORA at 1.10.06_Electric Rate Spread and Rate Design 3.23.09" xfId="5540"/>
    <cellStyle name="_Power Cost Value Copy 11.30.05 gas 1.09.06 AURORA at 1.10.06_Electric Rate Spread and Rate Design 3.23.09 2" xfId="5541"/>
    <cellStyle name="_Power Cost Value Copy 11.30.05 gas 1.09.06 AURORA at 1.10.06_Electric Rate Spread and Rate Design 3.23.09 2 2" xfId="5542"/>
    <cellStyle name="_Power Cost Value Copy 11.30.05 gas 1.09.06 AURORA at 1.10.06_Electric Rate Spread and Rate Design 3.23.09 2 2 2" xfId="5543"/>
    <cellStyle name="_Power Cost Value Copy 11.30.05 gas 1.09.06 AURORA at 1.10.06_Electric Rate Spread and Rate Design 3.23.09 2 2 3" xfId="5544"/>
    <cellStyle name="_Power Cost Value Copy 11.30.05 gas 1.09.06 AURORA at 1.10.06_Electric Rate Spread and Rate Design 3.23.09 2 3" xfId="5545"/>
    <cellStyle name="_Power Cost Value Copy 11.30.05 gas 1.09.06 AURORA at 1.10.06_Electric Rate Spread and Rate Design 3.23.09 2 3 2" xfId="5546"/>
    <cellStyle name="_Power Cost Value Copy 11.30.05 gas 1.09.06 AURORA at 1.10.06_Electric Rate Spread and Rate Design 3.23.09 2 3 3" xfId="5547"/>
    <cellStyle name="_Power Cost Value Copy 11.30.05 gas 1.09.06 AURORA at 1.10.06_Electric Rate Spread and Rate Design 3.23.09 2 4" xfId="5548"/>
    <cellStyle name="_Power Cost Value Copy 11.30.05 gas 1.09.06 AURORA at 1.10.06_Electric Rate Spread and Rate Design 3.23.09 2 4 2" xfId="5549"/>
    <cellStyle name="_Power Cost Value Copy 11.30.05 gas 1.09.06 AURORA at 1.10.06_Electric Rate Spread and Rate Design 3.23.09 2 4 3" xfId="5550"/>
    <cellStyle name="_Power Cost Value Copy 11.30.05 gas 1.09.06 AURORA at 1.10.06_Electric Rate Spread and Rate Design 3.23.09 3" xfId="5551"/>
    <cellStyle name="_Power Cost Value Copy 11.30.05 gas 1.09.06 AURORA at 1.10.06_Electric Rate Spread and Rate Design 3.23.09 3 2" xfId="5552"/>
    <cellStyle name="_Power Cost Value Copy 11.30.05 gas 1.09.06 AURORA at 1.10.06_Electric Rate Spread and Rate Design 3.23.09 3 3" xfId="5553"/>
    <cellStyle name="_Power Cost Value Copy 11.30.05 gas 1.09.06 AURORA at 1.10.06_Electric Rate Spread and Rate Design 3.23.09 4" xfId="5554"/>
    <cellStyle name="_Power Cost Value Copy 11.30.05 gas 1.09.06 AURORA at 1.10.06_Electric Rate Spread and Rate Design 3.23.09 4 2" xfId="5555"/>
    <cellStyle name="_Power Cost Value Copy 11.30.05 gas 1.09.06 AURORA at 1.10.06_Electric Rate Spread and Rate Design 3.23.09 4 3" xfId="5556"/>
    <cellStyle name="_Power Cost Value Copy 11.30.05 gas 1.09.06 AURORA at 1.10.06_Electric Rate Spread and Rate Design 3.23.09 5" xfId="5557"/>
    <cellStyle name="_Power Cost Value Copy 11.30.05 gas 1.09.06 AURORA at 1.10.06_Electric Rate Spread and Rate Design 3.23.09 6" xfId="5558"/>
    <cellStyle name="_Power Cost Value Copy 11.30.05 gas 1.09.06 AURORA at 1.10.06_Exhibit D fr R Gho 12-31-08" xfId="5559"/>
    <cellStyle name="_Power Cost Value Copy 11.30.05 gas 1.09.06 AURORA at 1.10.06_Exhibit D fr R Gho 12-31-08 2" xfId="5560"/>
    <cellStyle name="_Power Cost Value Copy 11.30.05 gas 1.09.06 AURORA at 1.10.06_Exhibit D fr R Gho 12-31-08 3" xfId="5561"/>
    <cellStyle name="_Power Cost Value Copy 11.30.05 gas 1.09.06 AURORA at 1.10.06_Exhibit D fr R Gho 12-31-08 v2" xfId="5562"/>
    <cellStyle name="_Power Cost Value Copy 11.30.05 gas 1.09.06 AURORA at 1.10.06_Exhibit D fr R Gho 12-31-08 v2 2" xfId="5563"/>
    <cellStyle name="_Power Cost Value Copy 11.30.05 gas 1.09.06 AURORA at 1.10.06_Exhibit D fr R Gho 12-31-08 v2 3" xfId="5564"/>
    <cellStyle name="_Power Cost Value Copy 11.30.05 gas 1.09.06 AURORA at 1.10.06_Exhibit D fr R Gho 12-31-08 v2_NIM Summary" xfId="5565"/>
    <cellStyle name="_Power Cost Value Copy 11.30.05 gas 1.09.06 AURORA at 1.10.06_Exhibit D fr R Gho 12-31-08 v2_NIM Summary 2" xfId="5566"/>
    <cellStyle name="_Power Cost Value Copy 11.30.05 gas 1.09.06 AURORA at 1.10.06_Exhibit D fr R Gho 12-31-08_NIM Summary" xfId="5567"/>
    <cellStyle name="_Power Cost Value Copy 11.30.05 gas 1.09.06 AURORA at 1.10.06_Exhibit D fr R Gho 12-31-08_NIM Summary 2" xfId="5568"/>
    <cellStyle name="_Power Cost Value Copy 11.30.05 gas 1.09.06 AURORA at 1.10.06_Final 2008 PTC Rate Design Workpapers 10.27.08" xfId="5569"/>
    <cellStyle name="_Power Cost Value Copy 11.30.05 gas 1.09.06 AURORA at 1.10.06_Final 2009 Electric Low Income Workpapers" xfId="5570"/>
    <cellStyle name="_Power Cost Value Copy 11.30.05 gas 1.09.06 AURORA at 1.10.06_Gas Rev Req Model (2010 GRC)" xfId="5571"/>
    <cellStyle name="_Power Cost Value Copy 11.30.05 gas 1.09.06 AURORA at 1.10.06_Hopkins Ridge Prepaid Tran - Interest Earned RY 12ME Feb  '11" xfId="5572"/>
    <cellStyle name="_Power Cost Value Copy 11.30.05 gas 1.09.06 AURORA at 1.10.06_Hopkins Ridge Prepaid Tran - Interest Earned RY 12ME Feb  '11 2" xfId="5573"/>
    <cellStyle name="_Power Cost Value Copy 11.30.05 gas 1.09.06 AURORA at 1.10.06_Hopkins Ridge Prepaid Tran - Interest Earned RY 12ME Feb  '11_NIM Summary" xfId="5574"/>
    <cellStyle name="_Power Cost Value Copy 11.30.05 gas 1.09.06 AURORA at 1.10.06_Hopkins Ridge Prepaid Tran - Interest Earned RY 12ME Feb  '11_NIM Summary 2" xfId="5575"/>
    <cellStyle name="_Power Cost Value Copy 11.30.05 gas 1.09.06 AURORA at 1.10.06_Hopkins Ridge Prepaid Tran - Interest Earned RY 12ME Feb  '11_Transmission Workbook for May BOD" xfId="5576"/>
    <cellStyle name="_Power Cost Value Copy 11.30.05 gas 1.09.06 AURORA at 1.10.06_Hopkins Ridge Prepaid Tran - Interest Earned RY 12ME Feb  '11_Transmission Workbook for May BOD 2" xfId="5577"/>
    <cellStyle name="_Power Cost Value Copy 11.30.05 gas 1.09.06 AURORA at 1.10.06_INPUTS" xfId="5578"/>
    <cellStyle name="_Power Cost Value Copy 11.30.05 gas 1.09.06 AURORA at 1.10.06_INPUTS 2" xfId="5579"/>
    <cellStyle name="_Power Cost Value Copy 11.30.05 gas 1.09.06 AURORA at 1.10.06_INPUTS 2 2" xfId="5580"/>
    <cellStyle name="_Power Cost Value Copy 11.30.05 gas 1.09.06 AURORA at 1.10.06_INPUTS 2 2 2" xfId="5581"/>
    <cellStyle name="_Power Cost Value Copy 11.30.05 gas 1.09.06 AURORA at 1.10.06_INPUTS 2 2 3" xfId="5582"/>
    <cellStyle name="_Power Cost Value Copy 11.30.05 gas 1.09.06 AURORA at 1.10.06_INPUTS 2 3" xfId="5583"/>
    <cellStyle name="_Power Cost Value Copy 11.30.05 gas 1.09.06 AURORA at 1.10.06_INPUTS 2 3 2" xfId="5584"/>
    <cellStyle name="_Power Cost Value Copy 11.30.05 gas 1.09.06 AURORA at 1.10.06_INPUTS 2 3 3" xfId="5585"/>
    <cellStyle name="_Power Cost Value Copy 11.30.05 gas 1.09.06 AURORA at 1.10.06_INPUTS 2 4" xfId="5586"/>
    <cellStyle name="_Power Cost Value Copy 11.30.05 gas 1.09.06 AURORA at 1.10.06_INPUTS 2 4 2" xfId="5587"/>
    <cellStyle name="_Power Cost Value Copy 11.30.05 gas 1.09.06 AURORA at 1.10.06_INPUTS 2 4 3" xfId="5588"/>
    <cellStyle name="_Power Cost Value Copy 11.30.05 gas 1.09.06 AURORA at 1.10.06_INPUTS 3" xfId="5589"/>
    <cellStyle name="_Power Cost Value Copy 11.30.05 gas 1.09.06 AURORA at 1.10.06_INPUTS 3 2" xfId="5590"/>
    <cellStyle name="_Power Cost Value Copy 11.30.05 gas 1.09.06 AURORA at 1.10.06_INPUTS 3 3" xfId="5591"/>
    <cellStyle name="_Power Cost Value Copy 11.30.05 gas 1.09.06 AURORA at 1.10.06_INPUTS 4" xfId="5592"/>
    <cellStyle name="_Power Cost Value Copy 11.30.05 gas 1.09.06 AURORA at 1.10.06_INPUTS 4 2" xfId="5593"/>
    <cellStyle name="_Power Cost Value Copy 11.30.05 gas 1.09.06 AURORA at 1.10.06_INPUTS 4 3" xfId="5594"/>
    <cellStyle name="_Power Cost Value Copy 11.30.05 gas 1.09.06 AURORA at 1.10.06_INPUTS 5" xfId="5595"/>
    <cellStyle name="_Power Cost Value Copy 11.30.05 gas 1.09.06 AURORA at 1.10.06_INPUTS 6" xfId="5596"/>
    <cellStyle name="_Power Cost Value Copy 11.30.05 gas 1.09.06 AURORA at 1.10.06_Leased Transformer &amp; Substation Plant &amp; Rev 12-2009" xfId="5597"/>
    <cellStyle name="_Power Cost Value Copy 11.30.05 gas 1.09.06 AURORA at 1.10.06_Leased Transformer &amp; Substation Plant &amp; Rev 12-2009 2" xfId="5598"/>
    <cellStyle name="_Power Cost Value Copy 11.30.05 gas 1.09.06 AURORA at 1.10.06_Leased Transformer &amp; Substation Plant &amp; Rev 12-2009 2 2" xfId="5599"/>
    <cellStyle name="_Power Cost Value Copy 11.30.05 gas 1.09.06 AURORA at 1.10.06_Leased Transformer &amp; Substation Plant &amp; Rev 12-2009 2 2 2" xfId="5600"/>
    <cellStyle name="_Power Cost Value Copy 11.30.05 gas 1.09.06 AURORA at 1.10.06_Leased Transformer &amp; Substation Plant &amp; Rev 12-2009 2 2 3" xfId="5601"/>
    <cellStyle name="_Power Cost Value Copy 11.30.05 gas 1.09.06 AURORA at 1.10.06_Leased Transformer &amp; Substation Plant &amp; Rev 12-2009 2 3" xfId="5602"/>
    <cellStyle name="_Power Cost Value Copy 11.30.05 gas 1.09.06 AURORA at 1.10.06_Leased Transformer &amp; Substation Plant &amp; Rev 12-2009 2 3 2" xfId="5603"/>
    <cellStyle name="_Power Cost Value Copy 11.30.05 gas 1.09.06 AURORA at 1.10.06_Leased Transformer &amp; Substation Plant &amp; Rev 12-2009 2 3 3" xfId="5604"/>
    <cellStyle name="_Power Cost Value Copy 11.30.05 gas 1.09.06 AURORA at 1.10.06_Leased Transformer &amp; Substation Plant &amp; Rev 12-2009 2 4" xfId="5605"/>
    <cellStyle name="_Power Cost Value Copy 11.30.05 gas 1.09.06 AURORA at 1.10.06_Leased Transformer &amp; Substation Plant &amp; Rev 12-2009 2 4 2" xfId="5606"/>
    <cellStyle name="_Power Cost Value Copy 11.30.05 gas 1.09.06 AURORA at 1.10.06_Leased Transformer &amp; Substation Plant &amp; Rev 12-2009 2 4 3" xfId="5607"/>
    <cellStyle name="_Power Cost Value Copy 11.30.05 gas 1.09.06 AURORA at 1.10.06_Leased Transformer &amp; Substation Plant &amp; Rev 12-2009 3" xfId="5608"/>
    <cellStyle name="_Power Cost Value Copy 11.30.05 gas 1.09.06 AURORA at 1.10.06_Leased Transformer &amp; Substation Plant &amp; Rev 12-2009 3 2" xfId="5609"/>
    <cellStyle name="_Power Cost Value Copy 11.30.05 gas 1.09.06 AURORA at 1.10.06_Leased Transformer &amp; Substation Plant &amp; Rev 12-2009 3 3" xfId="5610"/>
    <cellStyle name="_Power Cost Value Copy 11.30.05 gas 1.09.06 AURORA at 1.10.06_Leased Transformer &amp; Substation Plant &amp; Rev 12-2009 4" xfId="5611"/>
    <cellStyle name="_Power Cost Value Copy 11.30.05 gas 1.09.06 AURORA at 1.10.06_Leased Transformer &amp; Substation Plant &amp; Rev 12-2009 4 2" xfId="5612"/>
    <cellStyle name="_Power Cost Value Copy 11.30.05 gas 1.09.06 AURORA at 1.10.06_Leased Transformer &amp; Substation Plant &amp; Rev 12-2009 4 3" xfId="5613"/>
    <cellStyle name="_Power Cost Value Copy 11.30.05 gas 1.09.06 AURORA at 1.10.06_Leased Transformer &amp; Substation Plant &amp; Rev 12-2009 5" xfId="5614"/>
    <cellStyle name="_Power Cost Value Copy 11.30.05 gas 1.09.06 AURORA at 1.10.06_Leased Transformer &amp; Substation Plant &amp; Rev 12-2009 6" xfId="5615"/>
    <cellStyle name="_Power Cost Value Copy 11.30.05 gas 1.09.06 AURORA at 1.10.06_NIM Summary" xfId="5616"/>
    <cellStyle name="_Power Cost Value Copy 11.30.05 gas 1.09.06 AURORA at 1.10.06_NIM Summary 09GRC" xfId="5617"/>
    <cellStyle name="_Power Cost Value Copy 11.30.05 gas 1.09.06 AURORA at 1.10.06_NIM Summary 09GRC 2" xfId="5618"/>
    <cellStyle name="_Power Cost Value Copy 11.30.05 gas 1.09.06 AURORA at 1.10.06_NIM Summary 2" xfId="5619"/>
    <cellStyle name="_Power Cost Value Copy 11.30.05 gas 1.09.06 AURORA at 1.10.06_NIM Summary 3" xfId="5620"/>
    <cellStyle name="_Power Cost Value Copy 11.30.05 gas 1.09.06 AURORA at 1.10.06_NIM Summary 4" xfId="5621"/>
    <cellStyle name="_Power Cost Value Copy 11.30.05 gas 1.09.06 AURORA at 1.10.06_NIM Summary 5" xfId="5622"/>
    <cellStyle name="_Power Cost Value Copy 11.30.05 gas 1.09.06 AURORA at 1.10.06_NIM Summary 6" xfId="5623"/>
    <cellStyle name="_Power Cost Value Copy 11.30.05 gas 1.09.06 AURORA at 1.10.06_NIM Summary 7" xfId="5624"/>
    <cellStyle name="_Power Cost Value Copy 11.30.05 gas 1.09.06 AURORA at 1.10.06_NIM Summary 8" xfId="5625"/>
    <cellStyle name="_Power Cost Value Copy 11.30.05 gas 1.09.06 AURORA at 1.10.06_NIM Summary 9" xfId="5626"/>
    <cellStyle name="_Power Cost Value Copy 11.30.05 gas 1.09.06 AURORA at 1.10.06_PCA 10 -  Exhibit D from A Kellogg Jan 2011" xfId="5627"/>
    <cellStyle name="_Power Cost Value Copy 11.30.05 gas 1.09.06 AURORA at 1.10.06_PCA 10 -  Exhibit D from A Kellogg July 2011" xfId="5628"/>
    <cellStyle name="_Power Cost Value Copy 11.30.05 gas 1.09.06 AURORA at 1.10.06_PCA 10 -  Exhibit D from S Free Rcv'd 12-11" xfId="5629"/>
    <cellStyle name="_Power Cost Value Copy 11.30.05 gas 1.09.06 AURORA at 1.10.06_PCA 7 - Exhibit D update 11_30_08 (2)" xfId="5630"/>
    <cellStyle name="_Power Cost Value Copy 11.30.05 gas 1.09.06 AURORA at 1.10.06_PCA 7 - Exhibit D update 11_30_08 (2) 2" xfId="5631"/>
    <cellStyle name="_Power Cost Value Copy 11.30.05 gas 1.09.06 AURORA at 1.10.06_PCA 7 - Exhibit D update 11_30_08 (2) 2 2" xfId="5632"/>
    <cellStyle name="_Power Cost Value Copy 11.30.05 gas 1.09.06 AURORA at 1.10.06_PCA 7 - Exhibit D update 11_30_08 (2) 3" xfId="5633"/>
    <cellStyle name="_Power Cost Value Copy 11.30.05 gas 1.09.06 AURORA at 1.10.06_PCA 7 - Exhibit D update 11_30_08 (2) 4" xfId="5634"/>
    <cellStyle name="_Power Cost Value Copy 11.30.05 gas 1.09.06 AURORA at 1.10.06_PCA 7 - Exhibit D update 11_30_08 (2)_NIM Summary" xfId="5635"/>
    <cellStyle name="_Power Cost Value Copy 11.30.05 gas 1.09.06 AURORA at 1.10.06_PCA 7 - Exhibit D update 11_30_08 (2)_NIM Summary 2" xfId="5636"/>
    <cellStyle name="_Power Cost Value Copy 11.30.05 gas 1.09.06 AURORA at 1.10.06_PCA 8 - Exhibit D update 12_31_09" xfId="5637"/>
    <cellStyle name="_Power Cost Value Copy 11.30.05 gas 1.09.06 AURORA at 1.10.06_PCA 8 - Exhibit D update 12_31_09 2" xfId="5638"/>
    <cellStyle name="_Power Cost Value Copy 11.30.05 gas 1.09.06 AURORA at 1.10.06_PCA 9 -  Exhibit D April 2010" xfId="5639"/>
    <cellStyle name="_Power Cost Value Copy 11.30.05 gas 1.09.06 AURORA at 1.10.06_PCA 9 -  Exhibit D April 2010 (3)" xfId="5640"/>
    <cellStyle name="_Power Cost Value Copy 11.30.05 gas 1.09.06 AURORA at 1.10.06_PCA 9 -  Exhibit D April 2010 (3) 2" xfId="5641"/>
    <cellStyle name="_Power Cost Value Copy 11.30.05 gas 1.09.06 AURORA at 1.10.06_PCA 9 -  Exhibit D April 2010 2" xfId="5642"/>
    <cellStyle name="_Power Cost Value Copy 11.30.05 gas 1.09.06 AURORA at 1.10.06_PCA 9 -  Exhibit D April 2010 3" xfId="5643"/>
    <cellStyle name="_Power Cost Value Copy 11.30.05 gas 1.09.06 AURORA at 1.10.06_PCA 9 -  Exhibit D Feb 2010" xfId="5644"/>
    <cellStyle name="_Power Cost Value Copy 11.30.05 gas 1.09.06 AURORA at 1.10.06_PCA 9 -  Exhibit D Feb 2010 2" xfId="5645"/>
    <cellStyle name="_Power Cost Value Copy 11.30.05 gas 1.09.06 AURORA at 1.10.06_PCA 9 -  Exhibit D Feb 2010 v2" xfId="5646"/>
    <cellStyle name="_Power Cost Value Copy 11.30.05 gas 1.09.06 AURORA at 1.10.06_PCA 9 -  Exhibit D Feb 2010 v2 2" xfId="5647"/>
    <cellStyle name="_Power Cost Value Copy 11.30.05 gas 1.09.06 AURORA at 1.10.06_PCA 9 -  Exhibit D Feb 2010 WF" xfId="5648"/>
    <cellStyle name="_Power Cost Value Copy 11.30.05 gas 1.09.06 AURORA at 1.10.06_PCA 9 -  Exhibit D Feb 2010 WF 2" xfId="5649"/>
    <cellStyle name="_Power Cost Value Copy 11.30.05 gas 1.09.06 AURORA at 1.10.06_PCA 9 -  Exhibit D Jan 2010" xfId="5650"/>
    <cellStyle name="_Power Cost Value Copy 11.30.05 gas 1.09.06 AURORA at 1.10.06_PCA 9 -  Exhibit D Jan 2010 2" xfId="5651"/>
    <cellStyle name="_Power Cost Value Copy 11.30.05 gas 1.09.06 AURORA at 1.10.06_PCA 9 -  Exhibit D March 2010 (2)" xfId="5652"/>
    <cellStyle name="_Power Cost Value Copy 11.30.05 gas 1.09.06 AURORA at 1.10.06_PCA 9 -  Exhibit D March 2010 (2) 2" xfId="5653"/>
    <cellStyle name="_Power Cost Value Copy 11.30.05 gas 1.09.06 AURORA at 1.10.06_PCA 9 -  Exhibit D Nov 2010" xfId="5654"/>
    <cellStyle name="_Power Cost Value Copy 11.30.05 gas 1.09.06 AURORA at 1.10.06_PCA 9 -  Exhibit D Nov 2010 2" xfId="5655"/>
    <cellStyle name="_Power Cost Value Copy 11.30.05 gas 1.09.06 AURORA at 1.10.06_PCA 9 - Exhibit D at August 2010" xfId="5656"/>
    <cellStyle name="_Power Cost Value Copy 11.30.05 gas 1.09.06 AURORA at 1.10.06_PCA 9 - Exhibit D at August 2010 2" xfId="5657"/>
    <cellStyle name="_Power Cost Value Copy 11.30.05 gas 1.09.06 AURORA at 1.10.06_PCA 9 - Exhibit D June 2010 GRC" xfId="5658"/>
    <cellStyle name="_Power Cost Value Copy 11.30.05 gas 1.09.06 AURORA at 1.10.06_PCA 9 - Exhibit D June 2010 GRC 2" xfId="5659"/>
    <cellStyle name="_Power Cost Value Copy 11.30.05 gas 1.09.06 AURORA at 1.10.06_Power Costs - Comparison bx Rbtl-Staff-Jt-PC" xfId="5660"/>
    <cellStyle name="_Power Cost Value Copy 11.30.05 gas 1.09.06 AURORA at 1.10.06_Power Costs - Comparison bx Rbtl-Staff-Jt-PC 2" xfId="5661"/>
    <cellStyle name="_Power Cost Value Copy 11.30.05 gas 1.09.06 AURORA at 1.10.06_Power Costs - Comparison bx Rbtl-Staff-Jt-PC 2 2" xfId="5662"/>
    <cellStyle name="_Power Cost Value Copy 11.30.05 gas 1.09.06 AURORA at 1.10.06_Power Costs - Comparison bx Rbtl-Staff-Jt-PC 2 3" xfId="5663"/>
    <cellStyle name="_Power Cost Value Copy 11.30.05 gas 1.09.06 AURORA at 1.10.06_Power Costs - Comparison bx Rbtl-Staff-Jt-PC 3" xfId="5664"/>
    <cellStyle name="_Power Cost Value Copy 11.30.05 gas 1.09.06 AURORA at 1.10.06_Power Costs - Comparison bx Rbtl-Staff-Jt-PC 4" xfId="5665"/>
    <cellStyle name="_Power Cost Value Copy 11.30.05 gas 1.09.06 AURORA at 1.10.06_Power Costs - Comparison bx Rbtl-Staff-Jt-PC_Adj Bench DR 3 for Initial Briefs (Electric)" xfId="5666"/>
    <cellStyle name="_Power Cost Value Copy 11.30.05 gas 1.09.06 AURORA at 1.10.06_Power Costs - Comparison bx Rbtl-Staff-Jt-PC_Adj Bench DR 3 for Initial Briefs (Electric) 2" xfId="5667"/>
    <cellStyle name="_Power Cost Value Copy 11.30.05 gas 1.09.06 AURORA at 1.10.06_Power Costs - Comparison bx Rbtl-Staff-Jt-PC_Adj Bench DR 3 for Initial Briefs (Electric) 2 2" xfId="5668"/>
    <cellStyle name="_Power Cost Value Copy 11.30.05 gas 1.09.06 AURORA at 1.10.06_Power Costs - Comparison bx Rbtl-Staff-Jt-PC_Adj Bench DR 3 for Initial Briefs (Electric) 2 3" xfId="5669"/>
    <cellStyle name="_Power Cost Value Copy 11.30.05 gas 1.09.06 AURORA at 1.10.06_Power Costs - Comparison bx Rbtl-Staff-Jt-PC_Adj Bench DR 3 for Initial Briefs (Electric) 3" xfId="5670"/>
    <cellStyle name="_Power Cost Value Copy 11.30.05 gas 1.09.06 AURORA at 1.10.06_Power Costs - Comparison bx Rbtl-Staff-Jt-PC_Adj Bench DR 3 for Initial Briefs (Electric) 4" xfId="5671"/>
    <cellStyle name="_Power Cost Value Copy 11.30.05 gas 1.09.06 AURORA at 1.10.06_Power Costs - Comparison bx Rbtl-Staff-Jt-PC_Electric Rev Req Model (2009 GRC) Rebuttal" xfId="5672"/>
    <cellStyle name="_Power Cost Value Copy 11.30.05 gas 1.09.06 AURORA at 1.10.06_Power Costs - Comparison bx Rbtl-Staff-Jt-PC_Electric Rev Req Model (2009 GRC) Rebuttal 2" xfId="5673"/>
    <cellStyle name="_Power Cost Value Copy 11.30.05 gas 1.09.06 AURORA at 1.10.06_Power Costs - Comparison bx Rbtl-Staff-Jt-PC_Electric Rev Req Model (2009 GRC) Rebuttal 2 2" xfId="5674"/>
    <cellStyle name="_Power Cost Value Copy 11.30.05 gas 1.09.06 AURORA at 1.10.06_Power Costs - Comparison bx Rbtl-Staff-Jt-PC_Electric Rev Req Model (2009 GRC) Rebuttal 2 3" xfId="5675"/>
    <cellStyle name="_Power Cost Value Copy 11.30.05 gas 1.09.06 AURORA at 1.10.06_Power Costs - Comparison bx Rbtl-Staff-Jt-PC_Electric Rev Req Model (2009 GRC) Rebuttal 3" xfId="5676"/>
    <cellStyle name="_Power Cost Value Copy 11.30.05 gas 1.09.06 AURORA at 1.10.06_Power Costs - Comparison bx Rbtl-Staff-Jt-PC_Electric Rev Req Model (2009 GRC) Rebuttal 4" xfId="5677"/>
    <cellStyle name="_Power Cost Value Copy 11.30.05 gas 1.09.06 AURORA at 1.10.06_Power Costs - Comparison bx Rbtl-Staff-Jt-PC_Electric Rev Req Model (2009 GRC) Rebuttal REmoval of New  WH Solar AdjustMI" xfId="5678"/>
    <cellStyle name="_Power Cost Value Copy 11.30.05 gas 1.09.06 AURORA at 1.10.06_Power Costs - Comparison bx Rbtl-Staff-Jt-PC_Electric Rev Req Model (2009 GRC) Rebuttal REmoval of New  WH Solar AdjustMI 2" xfId="5679"/>
    <cellStyle name="_Power Cost Value Copy 11.30.05 gas 1.09.06 AURORA at 1.10.06_Power Costs - Comparison bx Rbtl-Staff-Jt-PC_Electric Rev Req Model (2009 GRC) Rebuttal REmoval of New  WH Solar AdjustMI 2 2" xfId="5680"/>
    <cellStyle name="_Power Cost Value Copy 11.30.05 gas 1.09.06 AURORA at 1.10.06_Power Costs - Comparison bx Rbtl-Staff-Jt-PC_Electric Rev Req Model (2009 GRC) Rebuttal REmoval of New  WH Solar AdjustMI 2 3" xfId="5681"/>
    <cellStyle name="_Power Cost Value Copy 11.30.05 gas 1.09.06 AURORA at 1.10.06_Power Costs - Comparison bx Rbtl-Staff-Jt-PC_Electric Rev Req Model (2009 GRC) Rebuttal REmoval of New  WH Solar AdjustMI 3" xfId="5682"/>
    <cellStyle name="_Power Cost Value Copy 11.30.05 gas 1.09.06 AURORA at 1.10.06_Power Costs - Comparison bx Rbtl-Staff-Jt-PC_Electric Rev Req Model (2009 GRC) Rebuttal REmoval of New  WH Solar AdjustMI 4" xfId="5683"/>
    <cellStyle name="_Power Cost Value Copy 11.30.05 gas 1.09.06 AURORA at 1.10.06_Power Costs - Comparison bx Rbtl-Staff-Jt-PC_Electric Rev Req Model (2009 GRC) Revised 01-18-2010" xfId="5684"/>
    <cellStyle name="_Power Cost Value Copy 11.30.05 gas 1.09.06 AURORA at 1.10.06_Power Costs - Comparison bx Rbtl-Staff-Jt-PC_Electric Rev Req Model (2009 GRC) Revised 01-18-2010 2" xfId="5685"/>
    <cellStyle name="_Power Cost Value Copy 11.30.05 gas 1.09.06 AURORA at 1.10.06_Power Costs - Comparison bx Rbtl-Staff-Jt-PC_Electric Rev Req Model (2009 GRC) Revised 01-18-2010 2 2" xfId="5686"/>
    <cellStyle name="_Power Cost Value Copy 11.30.05 gas 1.09.06 AURORA at 1.10.06_Power Costs - Comparison bx Rbtl-Staff-Jt-PC_Electric Rev Req Model (2009 GRC) Revised 01-18-2010 2 3" xfId="5687"/>
    <cellStyle name="_Power Cost Value Copy 11.30.05 gas 1.09.06 AURORA at 1.10.06_Power Costs - Comparison bx Rbtl-Staff-Jt-PC_Electric Rev Req Model (2009 GRC) Revised 01-18-2010 3" xfId="5688"/>
    <cellStyle name="_Power Cost Value Copy 11.30.05 gas 1.09.06 AURORA at 1.10.06_Power Costs - Comparison bx Rbtl-Staff-Jt-PC_Electric Rev Req Model (2009 GRC) Revised 01-18-2010 4" xfId="5689"/>
    <cellStyle name="_Power Cost Value Copy 11.30.05 gas 1.09.06 AURORA at 1.10.06_Power Costs - Comparison bx Rbtl-Staff-Jt-PC_Final Order Electric EXHIBIT A-1" xfId="5690"/>
    <cellStyle name="_Power Cost Value Copy 11.30.05 gas 1.09.06 AURORA at 1.10.06_Power Costs - Comparison bx Rbtl-Staff-Jt-PC_Final Order Electric EXHIBIT A-1 2" xfId="5691"/>
    <cellStyle name="_Power Cost Value Copy 11.30.05 gas 1.09.06 AURORA at 1.10.06_Power Costs - Comparison bx Rbtl-Staff-Jt-PC_Final Order Electric EXHIBIT A-1 2 2" xfId="5692"/>
    <cellStyle name="_Power Cost Value Copy 11.30.05 gas 1.09.06 AURORA at 1.10.06_Power Costs - Comparison bx Rbtl-Staff-Jt-PC_Final Order Electric EXHIBIT A-1 2 3" xfId="5693"/>
    <cellStyle name="_Power Cost Value Copy 11.30.05 gas 1.09.06 AURORA at 1.10.06_Power Costs - Comparison bx Rbtl-Staff-Jt-PC_Final Order Electric EXHIBIT A-1 3" xfId="5694"/>
    <cellStyle name="_Power Cost Value Copy 11.30.05 gas 1.09.06 AURORA at 1.10.06_Power Costs - Comparison bx Rbtl-Staff-Jt-PC_Final Order Electric EXHIBIT A-1 4" xfId="5695"/>
    <cellStyle name="_Power Cost Value Copy 11.30.05 gas 1.09.06 AURORA at 1.10.06_Production Adj 4.37" xfId="5696"/>
    <cellStyle name="_Power Cost Value Copy 11.30.05 gas 1.09.06 AURORA at 1.10.06_Production Adj 4.37 2" xfId="5697"/>
    <cellStyle name="_Power Cost Value Copy 11.30.05 gas 1.09.06 AURORA at 1.10.06_Production Adj 4.37 2 2" xfId="5698"/>
    <cellStyle name="_Power Cost Value Copy 11.30.05 gas 1.09.06 AURORA at 1.10.06_Production Adj 4.37 2 3" xfId="5699"/>
    <cellStyle name="_Power Cost Value Copy 11.30.05 gas 1.09.06 AURORA at 1.10.06_Production Adj 4.37 3" xfId="5700"/>
    <cellStyle name="_Power Cost Value Copy 11.30.05 gas 1.09.06 AURORA at 1.10.06_Purchased Power Adj 4.03" xfId="5701"/>
    <cellStyle name="_Power Cost Value Copy 11.30.05 gas 1.09.06 AURORA at 1.10.06_Purchased Power Adj 4.03 2" xfId="5702"/>
    <cellStyle name="_Power Cost Value Copy 11.30.05 gas 1.09.06 AURORA at 1.10.06_Purchased Power Adj 4.03 2 2" xfId="5703"/>
    <cellStyle name="_Power Cost Value Copy 11.30.05 gas 1.09.06 AURORA at 1.10.06_Purchased Power Adj 4.03 2 3" xfId="5704"/>
    <cellStyle name="_Power Cost Value Copy 11.30.05 gas 1.09.06 AURORA at 1.10.06_Purchased Power Adj 4.03 3" xfId="5705"/>
    <cellStyle name="_Power Cost Value Copy 11.30.05 gas 1.09.06 AURORA at 1.10.06_Rate Design Sch 24" xfId="5706"/>
    <cellStyle name="_Power Cost Value Copy 11.30.05 gas 1.09.06 AURORA at 1.10.06_Rate Design Sch 24 2" xfId="5707"/>
    <cellStyle name="_Power Cost Value Copy 11.30.05 gas 1.09.06 AURORA at 1.10.06_Rate Design Sch 24 3" xfId="5708"/>
    <cellStyle name="_Power Cost Value Copy 11.30.05 gas 1.09.06 AURORA at 1.10.06_Rate Design Sch 25" xfId="5709"/>
    <cellStyle name="_Power Cost Value Copy 11.30.05 gas 1.09.06 AURORA at 1.10.06_Rate Design Sch 25 2" xfId="5710"/>
    <cellStyle name="_Power Cost Value Copy 11.30.05 gas 1.09.06 AURORA at 1.10.06_Rate Design Sch 25 2 2" xfId="5711"/>
    <cellStyle name="_Power Cost Value Copy 11.30.05 gas 1.09.06 AURORA at 1.10.06_Rate Design Sch 25 2 3" xfId="5712"/>
    <cellStyle name="_Power Cost Value Copy 11.30.05 gas 1.09.06 AURORA at 1.10.06_Rate Design Sch 25 3" xfId="5713"/>
    <cellStyle name="_Power Cost Value Copy 11.30.05 gas 1.09.06 AURORA at 1.10.06_Rate Design Sch 25 4" xfId="5714"/>
    <cellStyle name="_Power Cost Value Copy 11.30.05 gas 1.09.06 AURORA at 1.10.06_Rate Design Sch 26" xfId="5715"/>
    <cellStyle name="_Power Cost Value Copy 11.30.05 gas 1.09.06 AURORA at 1.10.06_Rate Design Sch 26 2" xfId="5716"/>
    <cellStyle name="_Power Cost Value Copy 11.30.05 gas 1.09.06 AURORA at 1.10.06_Rate Design Sch 26 2 2" xfId="5717"/>
    <cellStyle name="_Power Cost Value Copy 11.30.05 gas 1.09.06 AURORA at 1.10.06_Rate Design Sch 26 2 3" xfId="5718"/>
    <cellStyle name="_Power Cost Value Copy 11.30.05 gas 1.09.06 AURORA at 1.10.06_Rate Design Sch 26 3" xfId="5719"/>
    <cellStyle name="_Power Cost Value Copy 11.30.05 gas 1.09.06 AURORA at 1.10.06_Rate Design Sch 26 4" xfId="5720"/>
    <cellStyle name="_Power Cost Value Copy 11.30.05 gas 1.09.06 AURORA at 1.10.06_Rate Design Sch 31" xfId="5721"/>
    <cellStyle name="_Power Cost Value Copy 11.30.05 gas 1.09.06 AURORA at 1.10.06_Rate Design Sch 31 2" xfId="5722"/>
    <cellStyle name="_Power Cost Value Copy 11.30.05 gas 1.09.06 AURORA at 1.10.06_Rate Design Sch 31 2 2" xfId="5723"/>
    <cellStyle name="_Power Cost Value Copy 11.30.05 gas 1.09.06 AURORA at 1.10.06_Rate Design Sch 31 2 3" xfId="5724"/>
    <cellStyle name="_Power Cost Value Copy 11.30.05 gas 1.09.06 AURORA at 1.10.06_Rate Design Sch 31 3" xfId="5725"/>
    <cellStyle name="_Power Cost Value Copy 11.30.05 gas 1.09.06 AURORA at 1.10.06_Rate Design Sch 31 4" xfId="5726"/>
    <cellStyle name="_Power Cost Value Copy 11.30.05 gas 1.09.06 AURORA at 1.10.06_Rate Design Sch 43" xfId="5727"/>
    <cellStyle name="_Power Cost Value Copy 11.30.05 gas 1.09.06 AURORA at 1.10.06_Rate Design Sch 43 2" xfId="5728"/>
    <cellStyle name="_Power Cost Value Copy 11.30.05 gas 1.09.06 AURORA at 1.10.06_Rate Design Sch 43 2 2" xfId="5729"/>
    <cellStyle name="_Power Cost Value Copy 11.30.05 gas 1.09.06 AURORA at 1.10.06_Rate Design Sch 43 2 3" xfId="5730"/>
    <cellStyle name="_Power Cost Value Copy 11.30.05 gas 1.09.06 AURORA at 1.10.06_Rate Design Sch 43 3" xfId="5731"/>
    <cellStyle name="_Power Cost Value Copy 11.30.05 gas 1.09.06 AURORA at 1.10.06_Rate Design Sch 43 4" xfId="5732"/>
    <cellStyle name="_Power Cost Value Copy 11.30.05 gas 1.09.06 AURORA at 1.10.06_Rate Design Sch 448-449" xfId="5733"/>
    <cellStyle name="_Power Cost Value Copy 11.30.05 gas 1.09.06 AURORA at 1.10.06_Rate Design Sch 448-449 2" xfId="5734"/>
    <cellStyle name="_Power Cost Value Copy 11.30.05 gas 1.09.06 AURORA at 1.10.06_Rate Design Sch 448-449 3" xfId="5735"/>
    <cellStyle name="_Power Cost Value Copy 11.30.05 gas 1.09.06 AURORA at 1.10.06_Rate Design Sch 46" xfId="5736"/>
    <cellStyle name="_Power Cost Value Copy 11.30.05 gas 1.09.06 AURORA at 1.10.06_Rate Design Sch 46 2" xfId="5737"/>
    <cellStyle name="_Power Cost Value Copy 11.30.05 gas 1.09.06 AURORA at 1.10.06_Rate Design Sch 46 2 2" xfId="5738"/>
    <cellStyle name="_Power Cost Value Copy 11.30.05 gas 1.09.06 AURORA at 1.10.06_Rate Design Sch 46 2 3" xfId="5739"/>
    <cellStyle name="_Power Cost Value Copy 11.30.05 gas 1.09.06 AURORA at 1.10.06_Rate Design Sch 46 3" xfId="5740"/>
    <cellStyle name="_Power Cost Value Copy 11.30.05 gas 1.09.06 AURORA at 1.10.06_Rate Design Sch 46 4" xfId="5741"/>
    <cellStyle name="_Power Cost Value Copy 11.30.05 gas 1.09.06 AURORA at 1.10.06_Rate Spread" xfId="5742"/>
    <cellStyle name="_Power Cost Value Copy 11.30.05 gas 1.09.06 AURORA at 1.10.06_Rate Spread 2" xfId="5743"/>
    <cellStyle name="_Power Cost Value Copy 11.30.05 gas 1.09.06 AURORA at 1.10.06_Rate Spread 2 2" xfId="5744"/>
    <cellStyle name="_Power Cost Value Copy 11.30.05 gas 1.09.06 AURORA at 1.10.06_Rate Spread 2 3" xfId="5745"/>
    <cellStyle name="_Power Cost Value Copy 11.30.05 gas 1.09.06 AURORA at 1.10.06_Rate Spread 3" xfId="5746"/>
    <cellStyle name="_Power Cost Value Copy 11.30.05 gas 1.09.06 AURORA at 1.10.06_Rate Spread 4" xfId="5747"/>
    <cellStyle name="_Power Cost Value Copy 11.30.05 gas 1.09.06 AURORA at 1.10.06_Rebuttal Power Costs" xfId="5748"/>
    <cellStyle name="_Power Cost Value Copy 11.30.05 gas 1.09.06 AURORA at 1.10.06_Rebuttal Power Costs 2" xfId="5749"/>
    <cellStyle name="_Power Cost Value Copy 11.30.05 gas 1.09.06 AURORA at 1.10.06_Rebuttal Power Costs 2 2" xfId="5750"/>
    <cellStyle name="_Power Cost Value Copy 11.30.05 gas 1.09.06 AURORA at 1.10.06_Rebuttal Power Costs 2 3" xfId="5751"/>
    <cellStyle name="_Power Cost Value Copy 11.30.05 gas 1.09.06 AURORA at 1.10.06_Rebuttal Power Costs 3" xfId="5752"/>
    <cellStyle name="_Power Cost Value Copy 11.30.05 gas 1.09.06 AURORA at 1.10.06_Rebuttal Power Costs 4" xfId="5753"/>
    <cellStyle name="_Power Cost Value Copy 11.30.05 gas 1.09.06 AURORA at 1.10.06_Rebuttal Power Costs_Adj Bench DR 3 for Initial Briefs (Electric)" xfId="5754"/>
    <cellStyle name="_Power Cost Value Copy 11.30.05 gas 1.09.06 AURORA at 1.10.06_Rebuttal Power Costs_Adj Bench DR 3 for Initial Briefs (Electric) 2" xfId="5755"/>
    <cellStyle name="_Power Cost Value Copy 11.30.05 gas 1.09.06 AURORA at 1.10.06_Rebuttal Power Costs_Adj Bench DR 3 for Initial Briefs (Electric) 2 2" xfId="5756"/>
    <cellStyle name="_Power Cost Value Copy 11.30.05 gas 1.09.06 AURORA at 1.10.06_Rebuttal Power Costs_Adj Bench DR 3 for Initial Briefs (Electric) 2 3" xfId="5757"/>
    <cellStyle name="_Power Cost Value Copy 11.30.05 gas 1.09.06 AURORA at 1.10.06_Rebuttal Power Costs_Adj Bench DR 3 for Initial Briefs (Electric) 3" xfId="5758"/>
    <cellStyle name="_Power Cost Value Copy 11.30.05 gas 1.09.06 AURORA at 1.10.06_Rebuttal Power Costs_Adj Bench DR 3 for Initial Briefs (Electric) 4" xfId="5759"/>
    <cellStyle name="_Power Cost Value Copy 11.30.05 gas 1.09.06 AURORA at 1.10.06_Rebuttal Power Costs_Electric Rev Req Model (2009 GRC) Rebuttal" xfId="5760"/>
    <cellStyle name="_Power Cost Value Copy 11.30.05 gas 1.09.06 AURORA at 1.10.06_Rebuttal Power Costs_Electric Rev Req Model (2009 GRC) Rebuttal 2" xfId="5761"/>
    <cellStyle name="_Power Cost Value Copy 11.30.05 gas 1.09.06 AURORA at 1.10.06_Rebuttal Power Costs_Electric Rev Req Model (2009 GRC) Rebuttal 2 2" xfId="5762"/>
    <cellStyle name="_Power Cost Value Copy 11.30.05 gas 1.09.06 AURORA at 1.10.06_Rebuttal Power Costs_Electric Rev Req Model (2009 GRC) Rebuttal 2 3" xfId="5763"/>
    <cellStyle name="_Power Cost Value Copy 11.30.05 gas 1.09.06 AURORA at 1.10.06_Rebuttal Power Costs_Electric Rev Req Model (2009 GRC) Rebuttal 3" xfId="5764"/>
    <cellStyle name="_Power Cost Value Copy 11.30.05 gas 1.09.06 AURORA at 1.10.06_Rebuttal Power Costs_Electric Rev Req Model (2009 GRC) Rebuttal 4" xfId="5765"/>
    <cellStyle name="_Power Cost Value Copy 11.30.05 gas 1.09.06 AURORA at 1.10.06_Rebuttal Power Costs_Electric Rev Req Model (2009 GRC) Rebuttal REmoval of New  WH Solar AdjustMI" xfId="5766"/>
    <cellStyle name="_Power Cost Value Copy 11.30.05 gas 1.09.06 AURORA at 1.10.06_Rebuttal Power Costs_Electric Rev Req Model (2009 GRC) Rebuttal REmoval of New  WH Solar AdjustMI 2" xfId="5767"/>
    <cellStyle name="_Power Cost Value Copy 11.30.05 gas 1.09.06 AURORA at 1.10.06_Rebuttal Power Costs_Electric Rev Req Model (2009 GRC) Rebuttal REmoval of New  WH Solar AdjustMI 2 2" xfId="5768"/>
    <cellStyle name="_Power Cost Value Copy 11.30.05 gas 1.09.06 AURORA at 1.10.06_Rebuttal Power Costs_Electric Rev Req Model (2009 GRC) Rebuttal REmoval of New  WH Solar AdjustMI 2 3" xfId="5769"/>
    <cellStyle name="_Power Cost Value Copy 11.30.05 gas 1.09.06 AURORA at 1.10.06_Rebuttal Power Costs_Electric Rev Req Model (2009 GRC) Rebuttal REmoval of New  WH Solar AdjustMI 3" xfId="5770"/>
    <cellStyle name="_Power Cost Value Copy 11.30.05 gas 1.09.06 AURORA at 1.10.06_Rebuttal Power Costs_Electric Rev Req Model (2009 GRC) Rebuttal REmoval of New  WH Solar AdjustMI 4" xfId="5771"/>
    <cellStyle name="_Power Cost Value Copy 11.30.05 gas 1.09.06 AURORA at 1.10.06_Rebuttal Power Costs_Electric Rev Req Model (2009 GRC) Revised 01-18-2010" xfId="5772"/>
    <cellStyle name="_Power Cost Value Copy 11.30.05 gas 1.09.06 AURORA at 1.10.06_Rebuttal Power Costs_Electric Rev Req Model (2009 GRC) Revised 01-18-2010 2" xfId="5773"/>
    <cellStyle name="_Power Cost Value Copy 11.30.05 gas 1.09.06 AURORA at 1.10.06_Rebuttal Power Costs_Electric Rev Req Model (2009 GRC) Revised 01-18-2010 2 2" xfId="5774"/>
    <cellStyle name="_Power Cost Value Copy 11.30.05 gas 1.09.06 AURORA at 1.10.06_Rebuttal Power Costs_Electric Rev Req Model (2009 GRC) Revised 01-18-2010 2 3" xfId="5775"/>
    <cellStyle name="_Power Cost Value Copy 11.30.05 gas 1.09.06 AURORA at 1.10.06_Rebuttal Power Costs_Electric Rev Req Model (2009 GRC) Revised 01-18-2010 3" xfId="5776"/>
    <cellStyle name="_Power Cost Value Copy 11.30.05 gas 1.09.06 AURORA at 1.10.06_Rebuttal Power Costs_Electric Rev Req Model (2009 GRC) Revised 01-18-2010 4" xfId="5777"/>
    <cellStyle name="_Power Cost Value Copy 11.30.05 gas 1.09.06 AURORA at 1.10.06_Rebuttal Power Costs_Final Order Electric EXHIBIT A-1" xfId="5778"/>
    <cellStyle name="_Power Cost Value Copy 11.30.05 gas 1.09.06 AURORA at 1.10.06_Rebuttal Power Costs_Final Order Electric EXHIBIT A-1 2" xfId="5779"/>
    <cellStyle name="_Power Cost Value Copy 11.30.05 gas 1.09.06 AURORA at 1.10.06_Rebuttal Power Costs_Final Order Electric EXHIBIT A-1 2 2" xfId="5780"/>
    <cellStyle name="_Power Cost Value Copy 11.30.05 gas 1.09.06 AURORA at 1.10.06_Rebuttal Power Costs_Final Order Electric EXHIBIT A-1 2 3" xfId="5781"/>
    <cellStyle name="_Power Cost Value Copy 11.30.05 gas 1.09.06 AURORA at 1.10.06_Rebuttal Power Costs_Final Order Electric EXHIBIT A-1 3" xfId="5782"/>
    <cellStyle name="_Power Cost Value Copy 11.30.05 gas 1.09.06 AURORA at 1.10.06_Rebuttal Power Costs_Final Order Electric EXHIBIT A-1 4" xfId="5783"/>
    <cellStyle name="_Power Cost Value Copy 11.30.05 gas 1.09.06 AURORA at 1.10.06_RECS vs PTC's w Interest 6-28-10" xfId="5784"/>
    <cellStyle name="_Power Cost Value Copy 11.30.05 gas 1.09.06 AURORA at 1.10.06_ROR 5.02" xfId="5785"/>
    <cellStyle name="_Power Cost Value Copy 11.30.05 gas 1.09.06 AURORA at 1.10.06_ROR 5.02 2" xfId="5786"/>
    <cellStyle name="_Power Cost Value Copy 11.30.05 gas 1.09.06 AURORA at 1.10.06_ROR 5.02 2 2" xfId="5787"/>
    <cellStyle name="_Power Cost Value Copy 11.30.05 gas 1.09.06 AURORA at 1.10.06_ROR 5.02 2 3" xfId="5788"/>
    <cellStyle name="_Power Cost Value Copy 11.30.05 gas 1.09.06 AURORA at 1.10.06_ROR 5.02 3" xfId="5789"/>
    <cellStyle name="_Power Cost Value Copy 11.30.05 gas 1.09.06 AURORA at 1.10.06_Sch 40 Feeder OH 2008" xfId="5790"/>
    <cellStyle name="_Power Cost Value Copy 11.30.05 gas 1.09.06 AURORA at 1.10.06_Sch 40 Feeder OH 2008 2" xfId="5791"/>
    <cellStyle name="_Power Cost Value Copy 11.30.05 gas 1.09.06 AURORA at 1.10.06_Sch 40 Feeder OH 2008 2 2" xfId="5792"/>
    <cellStyle name="_Power Cost Value Copy 11.30.05 gas 1.09.06 AURORA at 1.10.06_Sch 40 Feeder OH 2008 2 3" xfId="5793"/>
    <cellStyle name="_Power Cost Value Copy 11.30.05 gas 1.09.06 AURORA at 1.10.06_Sch 40 Feeder OH 2008 3" xfId="5794"/>
    <cellStyle name="_Power Cost Value Copy 11.30.05 gas 1.09.06 AURORA at 1.10.06_Sch 40 Feeder OH 2008 4" xfId="5795"/>
    <cellStyle name="_Power Cost Value Copy 11.30.05 gas 1.09.06 AURORA at 1.10.06_Sch 40 Interim Energy Rates " xfId="5796"/>
    <cellStyle name="_Power Cost Value Copy 11.30.05 gas 1.09.06 AURORA at 1.10.06_Sch 40 Interim Energy Rates  2" xfId="5797"/>
    <cellStyle name="_Power Cost Value Copy 11.30.05 gas 1.09.06 AURORA at 1.10.06_Sch 40 Interim Energy Rates  2 2" xfId="5798"/>
    <cellStyle name="_Power Cost Value Copy 11.30.05 gas 1.09.06 AURORA at 1.10.06_Sch 40 Interim Energy Rates  2 3" xfId="5799"/>
    <cellStyle name="_Power Cost Value Copy 11.30.05 gas 1.09.06 AURORA at 1.10.06_Sch 40 Interim Energy Rates  3" xfId="5800"/>
    <cellStyle name="_Power Cost Value Copy 11.30.05 gas 1.09.06 AURORA at 1.10.06_Sch 40 Substation A&amp;G 2008" xfId="5801"/>
    <cellStyle name="_Power Cost Value Copy 11.30.05 gas 1.09.06 AURORA at 1.10.06_Sch 40 Substation A&amp;G 2008 2" xfId="5802"/>
    <cellStyle name="_Power Cost Value Copy 11.30.05 gas 1.09.06 AURORA at 1.10.06_Sch 40 Substation A&amp;G 2008 2 2" xfId="5803"/>
    <cellStyle name="_Power Cost Value Copy 11.30.05 gas 1.09.06 AURORA at 1.10.06_Sch 40 Substation A&amp;G 2008 2 3" xfId="5804"/>
    <cellStyle name="_Power Cost Value Copy 11.30.05 gas 1.09.06 AURORA at 1.10.06_Sch 40 Substation A&amp;G 2008 3" xfId="5805"/>
    <cellStyle name="_Power Cost Value Copy 11.30.05 gas 1.09.06 AURORA at 1.10.06_Sch 40 Substation A&amp;G 2008 4" xfId="5806"/>
    <cellStyle name="_Power Cost Value Copy 11.30.05 gas 1.09.06 AURORA at 1.10.06_Sch 40 Substation O&amp;M 2008" xfId="5807"/>
    <cellStyle name="_Power Cost Value Copy 11.30.05 gas 1.09.06 AURORA at 1.10.06_Sch 40 Substation O&amp;M 2008 2" xfId="5808"/>
    <cellStyle name="_Power Cost Value Copy 11.30.05 gas 1.09.06 AURORA at 1.10.06_Sch 40 Substation O&amp;M 2008 2 2" xfId="5809"/>
    <cellStyle name="_Power Cost Value Copy 11.30.05 gas 1.09.06 AURORA at 1.10.06_Sch 40 Substation O&amp;M 2008 2 3" xfId="5810"/>
    <cellStyle name="_Power Cost Value Copy 11.30.05 gas 1.09.06 AURORA at 1.10.06_Sch 40 Substation O&amp;M 2008 3" xfId="5811"/>
    <cellStyle name="_Power Cost Value Copy 11.30.05 gas 1.09.06 AURORA at 1.10.06_Sch 40 Substation O&amp;M 2008 4" xfId="5812"/>
    <cellStyle name="_Power Cost Value Copy 11.30.05 gas 1.09.06 AURORA at 1.10.06_Subs 2008" xfId="5813"/>
    <cellStyle name="_Power Cost Value Copy 11.30.05 gas 1.09.06 AURORA at 1.10.06_Subs 2008 2" xfId="5814"/>
    <cellStyle name="_Power Cost Value Copy 11.30.05 gas 1.09.06 AURORA at 1.10.06_Subs 2008 2 2" xfId="5815"/>
    <cellStyle name="_Power Cost Value Copy 11.30.05 gas 1.09.06 AURORA at 1.10.06_Subs 2008 2 3" xfId="5816"/>
    <cellStyle name="_Power Cost Value Copy 11.30.05 gas 1.09.06 AURORA at 1.10.06_Subs 2008 3" xfId="5817"/>
    <cellStyle name="_Power Cost Value Copy 11.30.05 gas 1.09.06 AURORA at 1.10.06_Subs 2008 4" xfId="5818"/>
    <cellStyle name="_Power Cost Value Copy 11.30.05 gas 1.09.06 AURORA at 1.10.06_Transmission Workbook for May BOD" xfId="5819"/>
    <cellStyle name="_Power Cost Value Copy 11.30.05 gas 1.09.06 AURORA at 1.10.06_Transmission Workbook for May BOD 2" xfId="5820"/>
    <cellStyle name="_Power Cost Value Copy 11.30.05 gas 1.09.06 AURORA at 1.10.06_Typical Residential Impacts 10.27.08" xfId="5821"/>
    <cellStyle name="_Power Cost Value Copy 11.30.05 gas 1.09.06 AURORA at 1.10.06_Wind Integration 10GRC" xfId="5822"/>
    <cellStyle name="_Power Cost Value Copy 11.30.05 gas 1.09.06 AURORA at 1.10.06_Wind Integration 10GRC 2" xfId="5823"/>
    <cellStyle name="_Power Costs Rate Year 11-13-07" xfId="5824"/>
    <cellStyle name="_Price Output" xfId="5825"/>
    <cellStyle name="_Price Output 2" xfId="5826"/>
    <cellStyle name="_Price Output_NIM Summary" xfId="5827"/>
    <cellStyle name="_Price Output_NIM Summary 2" xfId="5828"/>
    <cellStyle name="_Price Output_Wind Integration 10GRC" xfId="5829"/>
    <cellStyle name="_Price Output_Wind Integration 10GRC 2" xfId="5830"/>
    <cellStyle name="_Prices" xfId="5831"/>
    <cellStyle name="_Prices 2" xfId="5832"/>
    <cellStyle name="_Prices_NIM Summary" xfId="5833"/>
    <cellStyle name="_Prices_NIM Summary 2" xfId="5834"/>
    <cellStyle name="_Prices_Wind Integration 10GRC" xfId="5835"/>
    <cellStyle name="_Prices_Wind Integration 10GRC 2" xfId="5836"/>
    <cellStyle name="_Pro Forma Rev 07 GRC" xfId="5837"/>
    <cellStyle name="_x0013__Rebuttal Power Costs" xfId="5838"/>
    <cellStyle name="_x0013__Rebuttal Power Costs 2" xfId="5839"/>
    <cellStyle name="_x0013__Rebuttal Power Costs 2 2" xfId="5840"/>
    <cellStyle name="_x0013__Rebuttal Power Costs 2 3" xfId="5841"/>
    <cellStyle name="_x0013__Rebuttal Power Costs 3" xfId="5842"/>
    <cellStyle name="_x0013__Rebuttal Power Costs 4" xfId="5843"/>
    <cellStyle name="_x0013__Rebuttal Power Costs_Adj Bench DR 3 for Initial Briefs (Electric)" xfId="5844"/>
    <cellStyle name="_x0013__Rebuttal Power Costs_Adj Bench DR 3 for Initial Briefs (Electric) 2" xfId="5845"/>
    <cellStyle name="_x0013__Rebuttal Power Costs_Adj Bench DR 3 for Initial Briefs (Electric) 2 2" xfId="5846"/>
    <cellStyle name="_x0013__Rebuttal Power Costs_Adj Bench DR 3 for Initial Briefs (Electric) 2 3" xfId="5847"/>
    <cellStyle name="_x0013__Rebuttal Power Costs_Adj Bench DR 3 for Initial Briefs (Electric) 3" xfId="5848"/>
    <cellStyle name="_x0013__Rebuttal Power Costs_Adj Bench DR 3 for Initial Briefs (Electric) 4" xfId="5849"/>
    <cellStyle name="_x0013__Rebuttal Power Costs_Electric Rev Req Model (2009 GRC) Rebuttal" xfId="5850"/>
    <cellStyle name="_x0013__Rebuttal Power Costs_Electric Rev Req Model (2009 GRC) Rebuttal 2" xfId="5851"/>
    <cellStyle name="_x0013__Rebuttal Power Costs_Electric Rev Req Model (2009 GRC) Rebuttal 2 2" xfId="5852"/>
    <cellStyle name="_x0013__Rebuttal Power Costs_Electric Rev Req Model (2009 GRC) Rebuttal 2 3" xfId="5853"/>
    <cellStyle name="_x0013__Rebuttal Power Costs_Electric Rev Req Model (2009 GRC) Rebuttal 3" xfId="5854"/>
    <cellStyle name="_x0013__Rebuttal Power Costs_Electric Rev Req Model (2009 GRC) Rebuttal 4" xfId="5855"/>
    <cellStyle name="_x0013__Rebuttal Power Costs_Electric Rev Req Model (2009 GRC) Rebuttal REmoval of New  WH Solar AdjustMI" xfId="5856"/>
    <cellStyle name="_x0013__Rebuttal Power Costs_Electric Rev Req Model (2009 GRC) Rebuttal REmoval of New  WH Solar AdjustMI 2" xfId="5857"/>
    <cellStyle name="_x0013__Rebuttal Power Costs_Electric Rev Req Model (2009 GRC) Rebuttal REmoval of New  WH Solar AdjustMI 2 2" xfId="5858"/>
    <cellStyle name="_x0013__Rebuttal Power Costs_Electric Rev Req Model (2009 GRC) Rebuttal REmoval of New  WH Solar AdjustMI 2 3" xfId="5859"/>
    <cellStyle name="_x0013__Rebuttal Power Costs_Electric Rev Req Model (2009 GRC) Rebuttal REmoval of New  WH Solar AdjustMI 3" xfId="5860"/>
    <cellStyle name="_x0013__Rebuttal Power Costs_Electric Rev Req Model (2009 GRC) Rebuttal REmoval of New  WH Solar AdjustMI 4" xfId="5861"/>
    <cellStyle name="_x0013__Rebuttal Power Costs_Electric Rev Req Model (2009 GRC) Revised 01-18-2010" xfId="5862"/>
    <cellStyle name="_x0013__Rebuttal Power Costs_Electric Rev Req Model (2009 GRC) Revised 01-18-2010 2" xfId="5863"/>
    <cellStyle name="_x0013__Rebuttal Power Costs_Electric Rev Req Model (2009 GRC) Revised 01-18-2010 2 2" xfId="5864"/>
    <cellStyle name="_x0013__Rebuttal Power Costs_Electric Rev Req Model (2009 GRC) Revised 01-18-2010 2 3" xfId="5865"/>
    <cellStyle name="_x0013__Rebuttal Power Costs_Electric Rev Req Model (2009 GRC) Revised 01-18-2010 3" xfId="5866"/>
    <cellStyle name="_x0013__Rebuttal Power Costs_Electric Rev Req Model (2009 GRC) Revised 01-18-2010 4" xfId="5867"/>
    <cellStyle name="_x0013__Rebuttal Power Costs_Final Order Electric EXHIBIT A-1" xfId="5868"/>
    <cellStyle name="_x0013__Rebuttal Power Costs_Final Order Electric EXHIBIT A-1 2" xfId="5869"/>
    <cellStyle name="_x0013__Rebuttal Power Costs_Final Order Electric EXHIBIT A-1 2 2" xfId="5870"/>
    <cellStyle name="_x0013__Rebuttal Power Costs_Final Order Electric EXHIBIT A-1 2 3" xfId="5871"/>
    <cellStyle name="_x0013__Rebuttal Power Costs_Final Order Electric EXHIBIT A-1 3" xfId="5872"/>
    <cellStyle name="_x0013__Rebuttal Power Costs_Final Order Electric EXHIBIT A-1 4" xfId="5873"/>
    <cellStyle name="_recommendation" xfId="5874"/>
    <cellStyle name="_recommendation 2" xfId="5875"/>
    <cellStyle name="_recommendation_DEM-WP(C) Wind Integration Summary 2010GRC" xfId="5876"/>
    <cellStyle name="_recommendation_DEM-WP(C) Wind Integration Summary 2010GRC 2" xfId="5877"/>
    <cellStyle name="_recommendation_NIM Summary" xfId="5878"/>
    <cellStyle name="_recommendation_NIM Summary 2" xfId="5879"/>
    <cellStyle name="_Recon to Darrin's 5.11.05 proforma" xfId="5880"/>
    <cellStyle name="_Recon to Darrin's 5.11.05 proforma 10" xfId="5881"/>
    <cellStyle name="_Recon to Darrin's 5.11.05 proforma 2" xfId="5882"/>
    <cellStyle name="_Recon to Darrin's 5.11.05 proforma 2 2" xfId="5883"/>
    <cellStyle name="_Recon to Darrin's 5.11.05 proforma 2 2 2" xfId="5884"/>
    <cellStyle name="_Recon to Darrin's 5.11.05 proforma 2 2 3" xfId="5885"/>
    <cellStyle name="_Recon to Darrin's 5.11.05 proforma 2 3" xfId="5886"/>
    <cellStyle name="_Recon to Darrin's 5.11.05 proforma 2 4" xfId="5887"/>
    <cellStyle name="_Recon to Darrin's 5.11.05 proforma 3" xfId="5888"/>
    <cellStyle name="_Recon to Darrin's 5.11.05 proforma 3 2" xfId="5889"/>
    <cellStyle name="_Recon to Darrin's 5.11.05 proforma 3 2 2" xfId="5890"/>
    <cellStyle name="_Recon to Darrin's 5.11.05 proforma 3 2 3" xfId="5891"/>
    <cellStyle name="_Recon to Darrin's 5.11.05 proforma 3 3" xfId="5892"/>
    <cellStyle name="_Recon to Darrin's 5.11.05 proforma 3 3 2" xfId="5893"/>
    <cellStyle name="_Recon to Darrin's 5.11.05 proforma 3 3 3" xfId="5894"/>
    <cellStyle name="_Recon to Darrin's 5.11.05 proforma 3 4" xfId="5895"/>
    <cellStyle name="_Recon to Darrin's 5.11.05 proforma 3 4 2" xfId="5896"/>
    <cellStyle name="_Recon to Darrin's 5.11.05 proforma 3 4 3" xfId="5897"/>
    <cellStyle name="_Recon to Darrin's 5.11.05 proforma 4" xfId="5898"/>
    <cellStyle name="_Recon to Darrin's 5.11.05 proforma 4 2" xfId="5899"/>
    <cellStyle name="_Recon to Darrin's 5.11.05 proforma 4 3" xfId="5900"/>
    <cellStyle name="_Recon to Darrin's 5.11.05 proforma 4_2011 Operations Snapshot" xfId="5901"/>
    <cellStyle name="_Recon to Darrin's 5.11.05 proforma 4_Department" xfId="5902"/>
    <cellStyle name="_Recon to Darrin's 5.11.05 proforma 4_VarX" xfId="5903"/>
    <cellStyle name="_Recon to Darrin's 5.11.05 proforma 5" xfId="5904"/>
    <cellStyle name="_Recon to Darrin's 5.11.05 proforma 5 2" xfId="5905"/>
    <cellStyle name="_Recon to Darrin's 5.11.05 proforma 5 2 2" xfId="5906"/>
    <cellStyle name="_Recon to Darrin's 5.11.05 proforma 5 2_County_Stop_Light_Chart_2012_02" xfId="5907"/>
    <cellStyle name="_Recon to Darrin's 5.11.05 proforma 5 2_County_Stop_Light_Chart_2012_06" xfId="5908"/>
    <cellStyle name="_Recon to Darrin's 5.11.05 proforma 5 2_County_Stop_Light_Chart_Template" xfId="5909"/>
    <cellStyle name="_Recon to Darrin's 5.11.05 proforma 5_2011 OM ASM Report" xfId="5910"/>
    <cellStyle name="_Recon to Darrin's 5.11.05 proforma 5_2011 OM ASM Report 2" xfId="5911"/>
    <cellStyle name="_Recon to Darrin's 5.11.05 proforma 5_2011 OM ASM Report_County_Stop_Light_Chart_2012_02" xfId="5912"/>
    <cellStyle name="_Recon to Darrin's 5.11.05 proforma 5_2011 OM ASM Report_County_Stop_Light_Chart_2012_06" xfId="5913"/>
    <cellStyle name="_Recon to Darrin's 5.11.05 proforma 5_2011 OM ASM Report_County_Stop_Light_Chart_Template" xfId="5914"/>
    <cellStyle name="_Recon to Darrin's 5.11.05 proforma 5_2011 Operations Snapshot" xfId="5915"/>
    <cellStyle name="_Recon to Darrin's 5.11.05 proforma 5_2011 Operations Snapshot 2" xfId="5916"/>
    <cellStyle name="_Recon to Darrin's 5.11.05 proforma 5_2011 Operations Snapshot_County_Stop_Light_Chart_2012_02" xfId="5917"/>
    <cellStyle name="_Recon to Darrin's 5.11.05 proforma 5_2011 Operations Snapshot_County_Stop_Light_Chart_2012_06" xfId="5918"/>
    <cellStyle name="_Recon to Darrin's 5.11.05 proforma 5_2011 Operations Snapshot_County_Stop_Light_Chart_Template" xfId="5919"/>
    <cellStyle name="_Recon to Darrin's 5.11.05 proforma 5_2012 Operations Snapshot" xfId="5920"/>
    <cellStyle name="_Recon to Darrin's 5.11.05 proforma 5_Copy of 2011 OM ASM Report" xfId="5921"/>
    <cellStyle name="_Recon to Darrin's 5.11.05 proforma 5_Department" xfId="5922"/>
    <cellStyle name="_Recon to Darrin's 5.11.05 proforma 5_Jan 2012 OM ASM Report" xfId="5923"/>
    <cellStyle name="_Recon to Darrin's 5.11.05 proforma 5_VarX" xfId="5924"/>
    <cellStyle name="_Recon to Darrin's 5.11.05 proforma 6" xfId="5925"/>
    <cellStyle name="_Recon to Darrin's 5.11.05 proforma 6 2" xfId="5926"/>
    <cellStyle name="_Recon to Darrin's 5.11.05 proforma 6_County_Stop_Light_Chart_2012_02" xfId="5927"/>
    <cellStyle name="_Recon to Darrin's 5.11.05 proforma 6_County_Stop_Light_Chart_2012_06" xfId="5928"/>
    <cellStyle name="_Recon to Darrin's 5.11.05 proforma 6_County_Stop_Light_Chart_Template" xfId="5929"/>
    <cellStyle name="_Recon to Darrin's 5.11.05 proforma 6_Department" xfId="5930"/>
    <cellStyle name="_Recon to Darrin's 5.11.05 proforma 6_Department 2" xfId="5931"/>
    <cellStyle name="_Recon to Darrin's 5.11.05 proforma 6_VarX" xfId="5932"/>
    <cellStyle name="_Recon to Darrin's 5.11.05 proforma 6_VarX 2" xfId="5933"/>
    <cellStyle name="_Recon to Darrin's 5.11.05 proforma 7" xfId="5934"/>
    <cellStyle name="_Recon to Darrin's 5.11.05 proforma 7 2" xfId="5935"/>
    <cellStyle name="_Recon to Darrin's 5.11.05 proforma 7_County_Stop_Light_Chart_2012_02" xfId="5936"/>
    <cellStyle name="_Recon to Darrin's 5.11.05 proforma 7_County_Stop_Light_Chart_2012_06" xfId="5937"/>
    <cellStyle name="_Recon to Darrin's 5.11.05 proforma 7_County_Stop_Light_Chart_Template" xfId="5938"/>
    <cellStyle name="_Recon to Darrin's 5.11.05 proforma 8" xfId="5939"/>
    <cellStyle name="_Recon to Darrin's 5.11.05 proforma 9" xfId="5940"/>
    <cellStyle name="_Recon to Darrin's 5.11.05 proforma_(C) WHE Proforma with ITC cash grant 10 Yr Amort_for deferral_102809" xfId="5941"/>
    <cellStyle name="_Recon to Darrin's 5.11.05 proforma_(C) WHE Proforma with ITC cash grant 10 Yr Amort_for deferral_102809 2" xfId="5942"/>
    <cellStyle name="_Recon to Darrin's 5.11.05 proforma_(C) WHE Proforma with ITC cash grant 10 Yr Amort_for deferral_102809 2 2" xfId="5943"/>
    <cellStyle name="_Recon to Darrin's 5.11.05 proforma_(C) WHE Proforma with ITC cash grant 10 Yr Amort_for deferral_102809 2 3" xfId="5944"/>
    <cellStyle name="_Recon to Darrin's 5.11.05 proforma_(C) WHE Proforma with ITC cash grant 10 Yr Amort_for deferral_102809 3" xfId="5945"/>
    <cellStyle name="_Recon to Darrin's 5.11.05 proforma_(C) WHE Proforma with ITC cash grant 10 Yr Amort_for deferral_102809 4" xfId="5946"/>
    <cellStyle name="_Recon to Darrin's 5.11.05 proforma_(C) WHE Proforma with ITC cash grant 10 Yr Amort_for deferral_102809_16.07E Wild Horse Wind Expansionwrkingfile" xfId="5947"/>
    <cellStyle name="_Recon to Darrin's 5.11.05 proforma_(C) WHE Proforma with ITC cash grant 10 Yr Amort_for deferral_102809_16.07E Wild Horse Wind Expansionwrkingfile 2" xfId="5948"/>
    <cellStyle name="_Recon to Darrin's 5.11.05 proforma_(C) WHE Proforma with ITC cash grant 10 Yr Amort_for deferral_102809_16.07E Wild Horse Wind Expansionwrkingfile 2 2" xfId="5949"/>
    <cellStyle name="_Recon to Darrin's 5.11.05 proforma_(C) WHE Proforma with ITC cash grant 10 Yr Amort_for deferral_102809_16.07E Wild Horse Wind Expansionwrkingfile 2 3" xfId="5950"/>
    <cellStyle name="_Recon to Darrin's 5.11.05 proforma_(C) WHE Proforma with ITC cash grant 10 Yr Amort_for deferral_102809_16.07E Wild Horse Wind Expansionwrkingfile 3" xfId="5951"/>
    <cellStyle name="_Recon to Darrin's 5.11.05 proforma_(C) WHE Proforma with ITC cash grant 10 Yr Amort_for deferral_102809_16.07E Wild Horse Wind Expansionwrkingfile 4" xfId="5952"/>
    <cellStyle name="_Recon to Darrin's 5.11.05 proforma_(C) WHE Proforma with ITC cash grant 10 Yr Amort_for deferral_102809_16.07E Wild Horse Wind Expansionwrkingfile SF" xfId="5953"/>
    <cellStyle name="_Recon to Darrin's 5.11.05 proforma_(C) WHE Proforma with ITC cash grant 10 Yr Amort_for deferral_102809_16.07E Wild Horse Wind Expansionwrkingfile SF 2" xfId="5954"/>
    <cellStyle name="_Recon to Darrin's 5.11.05 proforma_(C) WHE Proforma with ITC cash grant 10 Yr Amort_for deferral_102809_16.07E Wild Horse Wind Expansionwrkingfile SF 2 2" xfId="5955"/>
    <cellStyle name="_Recon to Darrin's 5.11.05 proforma_(C) WHE Proforma with ITC cash grant 10 Yr Amort_for deferral_102809_16.07E Wild Horse Wind Expansionwrkingfile SF 2 3" xfId="5956"/>
    <cellStyle name="_Recon to Darrin's 5.11.05 proforma_(C) WHE Proforma with ITC cash grant 10 Yr Amort_for deferral_102809_16.07E Wild Horse Wind Expansionwrkingfile SF 3" xfId="5957"/>
    <cellStyle name="_Recon to Darrin's 5.11.05 proforma_(C) WHE Proforma with ITC cash grant 10 Yr Amort_for deferral_102809_16.07E Wild Horse Wind Expansionwrkingfile SF 4" xfId="5958"/>
    <cellStyle name="_Recon to Darrin's 5.11.05 proforma_(C) WHE Proforma with ITC cash grant 10 Yr Amort_for deferral_102809_16.37E Wild Horse Expansion DeferralRevwrkingfile SF" xfId="5959"/>
    <cellStyle name="_Recon to Darrin's 5.11.05 proforma_(C) WHE Proforma with ITC cash grant 10 Yr Amort_for deferral_102809_16.37E Wild Horse Expansion DeferralRevwrkingfile SF 2" xfId="5960"/>
    <cellStyle name="_Recon to Darrin's 5.11.05 proforma_(C) WHE Proforma with ITC cash grant 10 Yr Amort_for deferral_102809_16.37E Wild Horse Expansion DeferralRevwrkingfile SF 2 2" xfId="5961"/>
    <cellStyle name="_Recon to Darrin's 5.11.05 proforma_(C) WHE Proforma with ITC cash grant 10 Yr Amort_for deferral_102809_16.37E Wild Horse Expansion DeferralRevwrkingfile SF 2 3" xfId="5962"/>
    <cellStyle name="_Recon to Darrin's 5.11.05 proforma_(C) WHE Proforma with ITC cash grant 10 Yr Amort_for deferral_102809_16.37E Wild Horse Expansion DeferralRevwrkingfile SF 3" xfId="5963"/>
    <cellStyle name="_Recon to Darrin's 5.11.05 proforma_(C) WHE Proforma with ITC cash grant 10 Yr Amort_for deferral_102809_16.37E Wild Horse Expansion DeferralRevwrkingfile SF 4" xfId="5964"/>
    <cellStyle name="_Recon to Darrin's 5.11.05 proforma_(C) WHE Proforma with ITC cash grant 10 Yr Amort_for rebuttal_120709" xfId="5965"/>
    <cellStyle name="_Recon to Darrin's 5.11.05 proforma_(C) WHE Proforma with ITC cash grant 10 Yr Amort_for rebuttal_120709 2" xfId="5966"/>
    <cellStyle name="_Recon to Darrin's 5.11.05 proforma_(C) WHE Proforma with ITC cash grant 10 Yr Amort_for rebuttal_120709 2 2" xfId="5967"/>
    <cellStyle name="_Recon to Darrin's 5.11.05 proforma_(C) WHE Proforma with ITC cash grant 10 Yr Amort_for rebuttal_120709 2 3" xfId="5968"/>
    <cellStyle name="_Recon to Darrin's 5.11.05 proforma_(C) WHE Proforma with ITC cash grant 10 Yr Amort_for rebuttal_120709 3" xfId="5969"/>
    <cellStyle name="_Recon to Darrin's 5.11.05 proforma_(C) WHE Proforma with ITC cash grant 10 Yr Amort_for rebuttal_120709 4" xfId="5970"/>
    <cellStyle name="_Recon to Darrin's 5.11.05 proforma_04.07E Wild Horse Wind Expansion" xfId="5971"/>
    <cellStyle name="_Recon to Darrin's 5.11.05 proforma_04.07E Wild Horse Wind Expansion 2" xfId="5972"/>
    <cellStyle name="_Recon to Darrin's 5.11.05 proforma_04.07E Wild Horse Wind Expansion 2 2" xfId="5973"/>
    <cellStyle name="_Recon to Darrin's 5.11.05 proforma_04.07E Wild Horse Wind Expansion 2 3" xfId="5974"/>
    <cellStyle name="_Recon to Darrin's 5.11.05 proforma_04.07E Wild Horse Wind Expansion 3" xfId="5975"/>
    <cellStyle name="_Recon to Darrin's 5.11.05 proforma_04.07E Wild Horse Wind Expansion 4" xfId="5976"/>
    <cellStyle name="_Recon to Darrin's 5.11.05 proforma_04.07E Wild Horse Wind Expansion_16.07E Wild Horse Wind Expansionwrkingfile" xfId="5977"/>
    <cellStyle name="_Recon to Darrin's 5.11.05 proforma_04.07E Wild Horse Wind Expansion_16.07E Wild Horse Wind Expansionwrkingfile 2" xfId="5978"/>
    <cellStyle name="_Recon to Darrin's 5.11.05 proforma_04.07E Wild Horse Wind Expansion_16.07E Wild Horse Wind Expansionwrkingfile 2 2" xfId="5979"/>
    <cellStyle name="_Recon to Darrin's 5.11.05 proforma_04.07E Wild Horse Wind Expansion_16.07E Wild Horse Wind Expansionwrkingfile 2 3" xfId="5980"/>
    <cellStyle name="_Recon to Darrin's 5.11.05 proforma_04.07E Wild Horse Wind Expansion_16.07E Wild Horse Wind Expansionwrkingfile 3" xfId="5981"/>
    <cellStyle name="_Recon to Darrin's 5.11.05 proforma_04.07E Wild Horse Wind Expansion_16.07E Wild Horse Wind Expansionwrkingfile 4" xfId="5982"/>
    <cellStyle name="_Recon to Darrin's 5.11.05 proforma_04.07E Wild Horse Wind Expansion_16.07E Wild Horse Wind Expansionwrkingfile SF" xfId="5983"/>
    <cellStyle name="_Recon to Darrin's 5.11.05 proforma_04.07E Wild Horse Wind Expansion_16.07E Wild Horse Wind Expansionwrkingfile SF 2" xfId="5984"/>
    <cellStyle name="_Recon to Darrin's 5.11.05 proforma_04.07E Wild Horse Wind Expansion_16.07E Wild Horse Wind Expansionwrkingfile SF 2 2" xfId="5985"/>
    <cellStyle name="_Recon to Darrin's 5.11.05 proforma_04.07E Wild Horse Wind Expansion_16.07E Wild Horse Wind Expansionwrkingfile SF 2 3" xfId="5986"/>
    <cellStyle name="_Recon to Darrin's 5.11.05 proforma_04.07E Wild Horse Wind Expansion_16.07E Wild Horse Wind Expansionwrkingfile SF 3" xfId="5987"/>
    <cellStyle name="_Recon to Darrin's 5.11.05 proforma_04.07E Wild Horse Wind Expansion_16.07E Wild Horse Wind Expansionwrkingfile SF 4" xfId="5988"/>
    <cellStyle name="_Recon to Darrin's 5.11.05 proforma_04.07E Wild Horse Wind Expansion_16.37E Wild Horse Expansion DeferralRevwrkingfile SF" xfId="5989"/>
    <cellStyle name="_Recon to Darrin's 5.11.05 proforma_04.07E Wild Horse Wind Expansion_16.37E Wild Horse Expansion DeferralRevwrkingfile SF 2" xfId="5990"/>
    <cellStyle name="_Recon to Darrin's 5.11.05 proforma_04.07E Wild Horse Wind Expansion_16.37E Wild Horse Expansion DeferralRevwrkingfile SF 2 2" xfId="5991"/>
    <cellStyle name="_Recon to Darrin's 5.11.05 proforma_04.07E Wild Horse Wind Expansion_16.37E Wild Horse Expansion DeferralRevwrkingfile SF 2 3" xfId="5992"/>
    <cellStyle name="_Recon to Darrin's 5.11.05 proforma_04.07E Wild Horse Wind Expansion_16.37E Wild Horse Expansion DeferralRevwrkingfile SF 3" xfId="5993"/>
    <cellStyle name="_Recon to Darrin's 5.11.05 proforma_04.07E Wild Horse Wind Expansion_16.37E Wild Horse Expansion DeferralRevwrkingfile SF 4" xfId="5994"/>
    <cellStyle name="_Recon to Darrin's 5.11.05 proforma_16.07E Wild Horse Wind Expansionwrkingfile" xfId="5995"/>
    <cellStyle name="_Recon to Darrin's 5.11.05 proforma_16.07E Wild Horse Wind Expansionwrkingfile 2" xfId="5996"/>
    <cellStyle name="_Recon to Darrin's 5.11.05 proforma_16.07E Wild Horse Wind Expansionwrkingfile 2 2" xfId="5997"/>
    <cellStyle name="_Recon to Darrin's 5.11.05 proforma_16.07E Wild Horse Wind Expansionwrkingfile 2 3" xfId="5998"/>
    <cellStyle name="_Recon to Darrin's 5.11.05 proforma_16.07E Wild Horse Wind Expansionwrkingfile 3" xfId="5999"/>
    <cellStyle name="_Recon to Darrin's 5.11.05 proforma_16.07E Wild Horse Wind Expansionwrkingfile 4" xfId="6000"/>
    <cellStyle name="_Recon to Darrin's 5.11.05 proforma_16.07E Wild Horse Wind Expansionwrkingfile SF" xfId="6001"/>
    <cellStyle name="_Recon to Darrin's 5.11.05 proforma_16.07E Wild Horse Wind Expansionwrkingfile SF 2" xfId="6002"/>
    <cellStyle name="_Recon to Darrin's 5.11.05 proforma_16.07E Wild Horse Wind Expansionwrkingfile SF 2 2" xfId="6003"/>
    <cellStyle name="_Recon to Darrin's 5.11.05 proforma_16.07E Wild Horse Wind Expansionwrkingfile SF 2 3" xfId="6004"/>
    <cellStyle name="_Recon to Darrin's 5.11.05 proforma_16.07E Wild Horse Wind Expansionwrkingfile SF 3" xfId="6005"/>
    <cellStyle name="_Recon to Darrin's 5.11.05 proforma_16.07E Wild Horse Wind Expansionwrkingfile SF 4" xfId="6006"/>
    <cellStyle name="_Recon to Darrin's 5.11.05 proforma_16.37E Wild Horse Expansion DeferralRevwrkingfile SF" xfId="6007"/>
    <cellStyle name="_Recon to Darrin's 5.11.05 proforma_16.37E Wild Horse Expansion DeferralRevwrkingfile SF 2" xfId="6008"/>
    <cellStyle name="_Recon to Darrin's 5.11.05 proforma_16.37E Wild Horse Expansion DeferralRevwrkingfile SF 2 2" xfId="6009"/>
    <cellStyle name="_Recon to Darrin's 5.11.05 proforma_16.37E Wild Horse Expansion DeferralRevwrkingfile SF 2 3" xfId="6010"/>
    <cellStyle name="_Recon to Darrin's 5.11.05 proforma_16.37E Wild Horse Expansion DeferralRevwrkingfile SF 3" xfId="6011"/>
    <cellStyle name="_Recon to Darrin's 5.11.05 proforma_16.37E Wild Horse Expansion DeferralRevwrkingfile SF 4" xfId="6012"/>
    <cellStyle name="_Recon to Darrin's 5.11.05 proforma_2009 Compliance Filing PCA Exhibits for GRC" xfId="6013"/>
    <cellStyle name="_Recon to Darrin's 5.11.05 proforma_2009 Compliance Filing PCA Exhibits for GRC 2" xfId="6014"/>
    <cellStyle name="_Recon to Darrin's 5.11.05 proforma_2009 GRC Compl Filing - Exhibit D" xfId="6015"/>
    <cellStyle name="_Recon to Darrin's 5.11.05 proforma_2009 GRC Compl Filing - Exhibit D 2" xfId="6016"/>
    <cellStyle name="_Recon to Darrin's 5.11.05 proforma_2010 PTC's July1_Dec31 2010 " xfId="6017"/>
    <cellStyle name="_Recon to Darrin's 5.11.05 proforma_2010 PTC's Sept10_Aug11 (Version 4)" xfId="6018"/>
    <cellStyle name="_Recon to Darrin's 5.11.05 proforma_2011 OM ASM Report" xfId="6019"/>
    <cellStyle name="_Recon to Darrin's 5.11.05 proforma_2011 OM ASM Report 2" xfId="6020"/>
    <cellStyle name="_Recon to Darrin's 5.11.05 proforma_2011 OM ASM Report_County_Stop_Light_Chart_2012_02" xfId="6021"/>
    <cellStyle name="_Recon to Darrin's 5.11.05 proforma_2011 OM ASM Report_County_Stop_Light_Chart_2012_06" xfId="6022"/>
    <cellStyle name="_Recon to Darrin's 5.11.05 proforma_2011 OM ASM Report_County_Stop_Light_Chart_Template" xfId="6023"/>
    <cellStyle name="_Recon to Darrin's 5.11.05 proforma_3.01 Income Statement" xfId="6024"/>
    <cellStyle name="_Recon to Darrin's 5.11.05 proforma_4 31 Regulatory Assets and Liabilities  7 06- Exhibit D" xfId="6025"/>
    <cellStyle name="_Recon to Darrin's 5.11.05 proforma_4 31 Regulatory Assets and Liabilities  7 06- Exhibit D 2" xfId="6026"/>
    <cellStyle name="_Recon to Darrin's 5.11.05 proforma_4 31 Regulatory Assets and Liabilities  7 06- Exhibit D 2 2" xfId="6027"/>
    <cellStyle name="_Recon to Darrin's 5.11.05 proforma_4 31 Regulatory Assets and Liabilities  7 06- Exhibit D 2 3" xfId="6028"/>
    <cellStyle name="_Recon to Darrin's 5.11.05 proforma_4 31 Regulatory Assets and Liabilities  7 06- Exhibit D 3" xfId="6029"/>
    <cellStyle name="_Recon to Darrin's 5.11.05 proforma_4 31 Regulatory Assets and Liabilities  7 06- Exhibit D 4" xfId="6030"/>
    <cellStyle name="_Recon to Darrin's 5.11.05 proforma_4 31 Regulatory Assets and Liabilities  7 06- Exhibit D_NIM Summary" xfId="6031"/>
    <cellStyle name="_Recon to Darrin's 5.11.05 proforma_4 31 Regulatory Assets and Liabilities  7 06- Exhibit D_NIM Summary 2" xfId="6032"/>
    <cellStyle name="_Recon to Darrin's 5.11.05 proforma_4 32 Regulatory Assets and Liabilities  7 06- Exhibit D" xfId="6033"/>
    <cellStyle name="_Recon to Darrin's 5.11.05 proforma_4 32 Regulatory Assets and Liabilities  7 06- Exhibit D 2" xfId="6034"/>
    <cellStyle name="_Recon to Darrin's 5.11.05 proforma_4 32 Regulatory Assets and Liabilities  7 06- Exhibit D 2 2" xfId="6035"/>
    <cellStyle name="_Recon to Darrin's 5.11.05 proforma_4 32 Regulatory Assets and Liabilities  7 06- Exhibit D 2 3" xfId="6036"/>
    <cellStyle name="_Recon to Darrin's 5.11.05 proforma_4 32 Regulatory Assets and Liabilities  7 06- Exhibit D 3" xfId="6037"/>
    <cellStyle name="_Recon to Darrin's 5.11.05 proforma_4 32 Regulatory Assets and Liabilities  7 06- Exhibit D 4" xfId="6038"/>
    <cellStyle name="_Recon to Darrin's 5.11.05 proforma_4 32 Regulatory Assets and Liabilities  7 06- Exhibit D_NIM Summary" xfId="6039"/>
    <cellStyle name="_Recon to Darrin's 5.11.05 proforma_4 32 Regulatory Assets and Liabilities  7 06- Exhibit D_NIM Summary 2" xfId="6040"/>
    <cellStyle name="_Recon to Darrin's 5.11.05 proforma_ACCOUNTS" xfId="6041"/>
    <cellStyle name="_Recon to Darrin's 5.11.05 proforma_Att B to RECs proceeds proposal" xfId="6042"/>
    <cellStyle name="_Recon to Darrin's 5.11.05 proforma_AURORA Total New" xfId="6043"/>
    <cellStyle name="_Recon to Darrin's 5.11.05 proforma_AURORA Total New 2" xfId="6044"/>
    <cellStyle name="_Recon to Darrin's 5.11.05 proforma_Backup for Attachment B 2010-09-09" xfId="6045"/>
    <cellStyle name="_Recon to Darrin's 5.11.05 proforma_Bench Request - Attachment B" xfId="6046"/>
    <cellStyle name="_Recon to Darrin's 5.11.05 proforma_Book2" xfId="6047"/>
    <cellStyle name="_Recon to Darrin's 5.11.05 proforma_Book2 2" xfId="6048"/>
    <cellStyle name="_Recon to Darrin's 5.11.05 proforma_Book2 2 2" xfId="6049"/>
    <cellStyle name="_Recon to Darrin's 5.11.05 proforma_Book2 2 3" xfId="6050"/>
    <cellStyle name="_Recon to Darrin's 5.11.05 proforma_Book2 3" xfId="6051"/>
    <cellStyle name="_Recon to Darrin's 5.11.05 proforma_Book2 4" xfId="6052"/>
    <cellStyle name="_Recon to Darrin's 5.11.05 proforma_Book2_Adj Bench DR 3 for Initial Briefs (Electric)" xfId="6053"/>
    <cellStyle name="_Recon to Darrin's 5.11.05 proforma_Book2_Adj Bench DR 3 for Initial Briefs (Electric) 2" xfId="6054"/>
    <cellStyle name="_Recon to Darrin's 5.11.05 proforma_Book2_Adj Bench DR 3 for Initial Briefs (Electric) 2 2" xfId="6055"/>
    <cellStyle name="_Recon to Darrin's 5.11.05 proforma_Book2_Adj Bench DR 3 for Initial Briefs (Electric) 2 3" xfId="6056"/>
    <cellStyle name="_Recon to Darrin's 5.11.05 proforma_Book2_Adj Bench DR 3 for Initial Briefs (Electric) 3" xfId="6057"/>
    <cellStyle name="_Recon to Darrin's 5.11.05 proforma_Book2_Adj Bench DR 3 for Initial Briefs (Electric) 4" xfId="6058"/>
    <cellStyle name="_Recon to Darrin's 5.11.05 proforma_Book2_Electric Rev Req Model (2009 GRC) Rebuttal" xfId="6059"/>
    <cellStyle name="_Recon to Darrin's 5.11.05 proforma_Book2_Electric Rev Req Model (2009 GRC) Rebuttal 2" xfId="6060"/>
    <cellStyle name="_Recon to Darrin's 5.11.05 proforma_Book2_Electric Rev Req Model (2009 GRC) Rebuttal 2 2" xfId="6061"/>
    <cellStyle name="_Recon to Darrin's 5.11.05 proforma_Book2_Electric Rev Req Model (2009 GRC) Rebuttal 2 3" xfId="6062"/>
    <cellStyle name="_Recon to Darrin's 5.11.05 proforma_Book2_Electric Rev Req Model (2009 GRC) Rebuttal 3" xfId="6063"/>
    <cellStyle name="_Recon to Darrin's 5.11.05 proforma_Book2_Electric Rev Req Model (2009 GRC) Rebuttal 4" xfId="6064"/>
    <cellStyle name="_Recon to Darrin's 5.11.05 proforma_Book2_Electric Rev Req Model (2009 GRC) Rebuttal REmoval of New  WH Solar AdjustMI" xfId="6065"/>
    <cellStyle name="_Recon to Darrin's 5.11.05 proforma_Book2_Electric Rev Req Model (2009 GRC) Rebuttal REmoval of New  WH Solar AdjustMI 2" xfId="6066"/>
    <cellStyle name="_Recon to Darrin's 5.11.05 proforma_Book2_Electric Rev Req Model (2009 GRC) Rebuttal REmoval of New  WH Solar AdjustMI 2 2" xfId="6067"/>
    <cellStyle name="_Recon to Darrin's 5.11.05 proforma_Book2_Electric Rev Req Model (2009 GRC) Rebuttal REmoval of New  WH Solar AdjustMI 2 3" xfId="6068"/>
    <cellStyle name="_Recon to Darrin's 5.11.05 proforma_Book2_Electric Rev Req Model (2009 GRC) Rebuttal REmoval of New  WH Solar AdjustMI 3" xfId="6069"/>
    <cellStyle name="_Recon to Darrin's 5.11.05 proforma_Book2_Electric Rev Req Model (2009 GRC) Rebuttal REmoval of New  WH Solar AdjustMI 4" xfId="6070"/>
    <cellStyle name="_Recon to Darrin's 5.11.05 proforma_Book2_Electric Rev Req Model (2009 GRC) Revised 01-18-2010" xfId="6071"/>
    <cellStyle name="_Recon to Darrin's 5.11.05 proforma_Book2_Electric Rev Req Model (2009 GRC) Revised 01-18-2010 2" xfId="6072"/>
    <cellStyle name="_Recon to Darrin's 5.11.05 proforma_Book2_Electric Rev Req Model (2009 GRC) Revised 01-18-2010 2 2" xfId="6073"/>
    <cellStyle name="_Recon to Darrin's 5.11.05 proforma_Book2_Electric Rev Req Model (2009 GRC) Revised 01-18-2010 2 3" xfId="6074"/>
    <cellStyle name="_Recon to Darrin's 5.11.05 proforma_Book2_Electric Rev Req Model (2009 GRC) Revised 01-18-2010 3" xfId="6075"/>
    <cellStyle name="_Recon to Darrin's 5.11.05 proforma_Book2_Electric Rev Req Model (2009 GRC) Revised 01-18-2010 4" xfId="6076"/>
    <cellStyle name="_Recon to Darrin's 5.11.05 proforma_Book2_Final Order Electric EXHIBIT A-1" xfId="6077"/>
    <cellStyle name="_Recon to Darrin's 5.11.05 proforma_Book2_Final Order Electric EXHIBIT A-1 2" xfId="6078"/>
    <cellStyle name="_Recon to Darrin's 5.11.05 proforma_Book2_Final Order Electric EXHIBIT A-1 2 2" xfId="6079"/>
    <cellStyle name="_Recon to Darrin's 5.11.05 proforma_Book2_Final Order Electric EXHIBIT A-1 2 3" xfId="6080"/>
    <cellStyle name="_Recon to Darrin's 5.11.05 proforma_Book2_Final Order Electric EXHIBIT A-1 3" xfId="6081"/>
    <cellStyle name="_Recon to Darrin's 5.11.05 proforma_Book2_Final Order Electric EXHIBIT A-1 4" xfId="6082"/>
    <cellStyle name="_Recon to Darrin's 5.11.05 proforma_Book4" xfId="6083"/>
    <cellStyle name="_Recon to Darrin's 5.11.05 proforma_Book4 2" xfId="6084"/>
    <cellStyle name="_Recon to Darrin's 5.11.05 proforma_Book4 2 2" xfId="6085"/>
    <cellStyle name="_Recon to Darrin's 5.11.05 proforma_Book4 2 3" xfId="6086"/>
    <cellStyle name="_Recon to Darrin's 5.11.05 proforma_Book4 3" xfId="6087"/>
    <cellStyle name="_Recon to Darrin's 5.11.05 proforma_Book4 4" xfId="6088"/>
    <cellStyle name="_Recon to Darrin's 5.11.05 proforma_Book9" xfId="6089"/>
    <cellStyle name="_Recon to Darrin's 5.11.05 proforma_Book9 2" xfId="6090"/>
    <cellStyle name="_Recon to Darrin's 5.11.05 proforma_Book9 2 2" xfId="6091"/>
    <cellStyle name="_Recon to Darrin's 5.11.05 proforma_Book9 2 3" xfId="6092"/>
    <cellStyle name="_Recon to Darrin's 5.11.05 proforma_Book9 3" xfId="6093"/>
    <cellStyle name="_Recon to Darrin's 5.11.05 proforma_Book9 4" xfId="6094"/>
    <cellStyle name="_Recon to Darrin's 5.11.05 proforma_Check the Interest Calculation" xfId="6095"/>
    <cellStyle name="_Recon to Darrin's 5.11.05 proforma_Check the Interest Calculation_Scenario 1 REC vs PTC Offset" xfId="6096"/>
    <cellStyle name="_Recon to Darrin's 5.11.05 proforma_Check the Interest Calculation_Scenario 3" xfId="6097"/>
    <cellStyle name="_Recon to Darrin's 5.11.05 proforma_Chelan PUD Power Costs (8-10)" xfId="6098"/>
    <cellStyle name="_Recon to Darrin's 5.11.05 proforma_DWH-08 (Rate Spread &amp; Design Workpapers)" xfId="6099"/>
    <cellStyle name="_Recon to Darrin's 5.11.05 proforma_Exhibit D fr R Gho 12-31-08" xfId="6100"/>
    <cellStyle name="_Recon to Darrin's 5.11.05 proforma_Exhibit D fr R Gho 12-31-08 2" xfId="6101"/>
    <cellStyle name="_Recon to Darrin's 5.11.05 proforma_Exhibit D fr R Gho 12-31-08 3" xfId="6102"/>
    <cellStyle name="_Recon to Darrin's 5.11.05 proforma_Exhibit D fr R Gho 12-31-08 v2" xfId="6103"/>
    <cellStyle name="_Recon to Darrin's 5.11.05 proforma_Exhibit D fr R Gho 12-31-08 v2 2" xfId="6104"/>
    <cellStyle name="_Recon to Darrin's 5.11.05 proforma_Exhibit D fr R Gho 12-31-08 v2 3" xfId="6105"/>
    <cellStyle name="_Recon to Darrin's 5.11.05 proforma_Exhibit D fr R Gho 12-31-08 v2_NIM Summary" xfId="6106"/>
    <cellStyle name="_Recon to Darrin's 5.11.05 proforma_Exhibit D fr R Gho 12-31-08 v2_NIM Summary 2" xfId="6107"/>
    <cellStyle name="_Recon to Darrin's 5.11.05 proforma_Exhibit D fr R Gho 12-31-08_NIM Summary" xfId="6108"/>
    <cellStyle name="_Recon to Darrin's 5.11.05 proforma_Exhibit D fr R Gho 12-31-08_NIM Summary 2" xfId="6109"/>
    <cellStyle name="_Recon to Darrin's 5.11.05 proforma_Final 2008 PTC Rate Design Workpapers 10.27.08" xfId="6110"/>
    <cellStyle name="_Recon to Darrin's 5.11.05 proforma_Final 2009 Electric Low Income Workpapers" xfId="6111"/>
    <cellStyle name="_Recon to Darrin's 5.11.05 proforma_Gas Rev Req Model (2010 GRC)" xfId="6112"/>
    <cellStyle name="_Recon to Darrin's 5.11.05 proforma_Hopkins Ridge Prepaid Tran - Interest Earned RY 12ME Feb  '11" xfId="6113"/>
    <cellStyle name="_Recon to Darrin's 5.11.05 proforma_Hopkins Ridge Prepaid Tran - Interest Earned RY 12ME Feb  '11 2" xfId="6114"/>
    <cellStyle name="_Recon to Darrin's 5.11.05 proforma_Hopkins Ridge Prepaid Tran - Interest Earned RY 12ME Feb  '11_NIM Summary" xfId="6115"/>
    <cellStyle name="_Recon to Darrin's 5.11.05 proforma_Hopkins Ridge Prepaid Tran - Interest Earned RY 12ME Feb  '11_NIM Summary 2" xfId="6116"/>
    <cellStyle name="_Recon to Darrin's 5.11.05 proforma_Hopkins Ridge Prepaid Tran - Interest Earned RY 12ME Feb  '11_Transmission Workbook for May BOD" xfId="6117"/>
    <cellStyle name="_Recon to Darrin's 5.11.05 proforma_Hopkins Ridge Prepaid Tran - Interest Earned RY 12ME Feb  '11_Transmission Workbook for May BOD 2" xfId="6118"/>
    <cellStyle name="_Recon to Darrin's 5.11.05 proforma_INPUTS" xfId="6119"/>
    <cellStyle name="_Recon to Darrin's 5.11.05 proforma_INPUTS 2" xfId="6120"/>
    <cellStyle name="_Recon to Darrin's 5.11.05 proforma_INPUTS 2 2" xfId="6121"/>
    <cellStyle name="_Recon to Darrin's 5.11.05 proforma_INPUTS 2 3" xfId="6122"/>
    <cellStyle name="_Recon to Darrin's 5.11.05 proforma_INPUTS 3" xfId="6123"/>
    <cellStyle name="_Recon to Darrin's 5.11.05 proforma_INPUTS 4" xfId="6124"/>
    <cellStyle name="_Recon to Darrin's 5.11.05 proforma_NIM Summary" xfId="6125"/>
    <cellStyle name="_Recon to Darrin's 5.11.05 proforma_NIM Summary 09GRC" xfId="6126"/>
    <cellStyle name="_Recon to Darrin's 5.11.05 proforma_NIM Summary 09GRC 2" xfId="6127"/>
    <cellStyle name="_Recon to Darrin's 5.11.05 proforma_NIM Summary 2" xfId="6128"/>
    <cellStyle name="_Recon to Darrin's 5.11.05 proforma_NIM Summary 3" xfId="6129"/>
    <cellStyle name="_Recon to Darrin's 5.11.05 proforma_NIM Summary 4" xfId="6130"/>
    <cellStyle name="_Recon to Darrin's 5.11.05 proforma_NIM Summary 5" xfId="6131"/>
    <cellStyle name="_Recon to Darrin's 5.11.05 proforma_NIM Summary 6" xfId="6132"/>
    <cellStyle name="_Recon to Darrin's 5.11.05 proforma_NIM Summary 7" xfId="6133"/>
    <cellStyle name="_Recon to Darrin's 5.11.05 proforma_NIM Summary 8" xfId="6134"/>
    <cellStyle name="_Recon to Darrin's 5.11.05 proforma_NIM Summary 9" xfId="6135"/>
    <cellStyle name="_Recon to Darrin's 5.11.05 proforma_PCA 10 -  Exhibit D from A Kellogg Jan 2011" xfId="6136"/>
    <cellStyle name="_Recon to Darrin's 5.11.05 proforma_PCA 10 -  Exhibit D from A Kellogg July 2011" xfId="6137"/>
    <cellStyle name="_Recon to Darrin's 5.11.05 proforma_PCA 10 -  Exhibit D from S Free Rcv'd 12-11" xfId="6138"/>
    <cellStyle name="_Recon to Darrin's 5.11.05 proforma_PCA 7 - Exhibit D update 11_30_08 (2)" xfId="6139"/>
    <cellStyle name="_Recon to Darrin's 5.11.05 proforma_PCA 7 - Exhibit D update 11_30_08 (2) 2" xfId="6140"/>
    <cellStyle name="_Recon to Darrin's 5.11.05 proforma_PCA 7 - Exhibit D update 11_30_08 (2) 2 2" xfId="6141"/>
    <cellStyle name="_Recon to Darrin's 5.11.05 proforma_PCA 7 - Exhibit D update 11_30_08 (2) 3" xfId="6142"/>
    <cellStyle name="_Recon to Darrin's 5.11.05 proforma_PCA 7 - Exhibit D update 11_30_08 (2) 4" xfId="6143"/>
    <cellStyle name="_Recon to Darrin's 5.11.05 proforma_PCA 7 - Exhibit D update 11_30_08 (2)_NIM Summary" xfId="6144"/>
    <cellStyle name="_Recon to Darrin's 5.11.05 proforma_PCA 7 - Exhibit D update 11_30_08 (2)_NIM Summary 2" xfId="6145"/>
    <cellStyle name="_Recon to Darrin's 5.11.05 proforma_PCA 8 - Exhibit D update 12_31_09" xfId="6146"/>
    <cellStyle name="_Recon to Darrin's 5.11.05 proforma_PCA 8 - Exhibit D update 12_31_09 2" xfId="6147"/>
    <cellStyle name="_Recon to Darrin's 5.11.05 proforma_PCA 9 -  Exhibit D April 2010" xfId="6148"/>
    <cellStyle name="_Recon to Darrin's 5.11.05 proforma_PCA 9 -  Exhibit D April 2010 (3)" xfId="6149"/>
    <cellStyle name="_Recon to Darrin's 5.11.05 proforma_PCA 9 -  Exhibit D April 2010 (3) 2" xfId="6150"/>
    <cellStyle name="_Recon to Darrin's 5.11.05 proforma_PCA 9 -  Exhibit D April 2010 2" xfId="6151"/>
    <cellStyle name="_Recon to Darrin's 5.11.05 proforma_PCA 9 -  Exhibit D April 2010 3" xfId="6152"/>
    <cellStyle name="_Recon to Darrin's 5.11.05 proforma_PCA 9 -  Exhibit D Feb 2010" xfId="6153"/>
    <cellStyle name="_Recon to Darrin's 5.11.05 proforma_PCA 9 -  Exhibit D Feb 2010 2" xfId="6154"/>
    <cellStyle name="_Recon to Darrin's 5.11.05 proforma_PCA 9 -  Exhibit D Feb 2010 v2" xfId="6155"/>
    <cellStyle name="_Recon to Darrin's 5.11.05 proforma_PCA 9 -  Exhibit D Feb 2010 v2 2" xfId="6156"/>
    <cellStyle name="_Recon to Darrin's 5.11.05 proforma_PCA 9 -  Exhibit D Feb 2010 WF" xfId="6157"/>
    <cellStyle name="_Recon to Darrin's 5.11.05 proforma_PCA 9 -  Exhibit D Feb 2010 WF 2" xfId="6158"/>
    <cellStyle name="_Recon to Darrin's 5.11.05 proforma_PCA 9 -  Exhibit D Jan 2010" xfId="6159"/>
    <cellStyle name="_Recon to Darrin's 5.11.05 proforma_PCA 9 -  Exhibit D Jan 2010 2" xfId="6160"/>
    <cellStyle name="_Recon to Darrin's 5.11.05 proforma_PCA 9 -  Exhibit D March 2010 (2)" xfId="6161"/>
    <cellStyle name="_Recon to Darrin's 5.11.05 proforma_PCA 9 -  Exhibit D March 2010 (2) 2" xfId="6162"/>
    <cellStyle name="_Recon to Darrin's 5.11.05 proforma_PCA 9 -  Exhibit D Nov 2010" xfId="6163"/>
    <cellStyle name="_Recon to Darrin's 5.11.05 proforma_PCA 9 -  Exhibit D Nov 2010 2" xfId="6164"/>
    <cellStyle name="_Recon to Darrin's 5.11.05 proforma_PCA 9 - Exhibit D at August 2010" xfId="6165"/>
    <cellStyle name="_Recon to Darrin's 5.11.05 proforma_PCA 9 - Exhibit D at August 2010 2" xfId="6166"/>
    <cellStyle name="_Recon to Darrin's 5.11.05 proforma_PCA 9 - Exhibit D June 2010 GRC" xfId="6167"/>
    <cellStyle name="_Recon to Darrin's 5.11.05 proforma_PCA 9 - Exhibit D June 2010 GRC 2" xfId="6168"/>
    <cellStyle name="_Recon to Darrin's 5.11.05 proforma_Power Costs - Comparison bx Rbtl-Staff-Jt-PC" xfId="6169"/>
    <cellStyle name="_Recon to Darrin's 5.11.05 proforma_Power Costs - Comparison bx Rbtl-Staff-Jt-PC 2" xfId="6170"/>
    <cellStyle name="_Recon to Darrin's 5.11.05 proforma_Power Costs - Comparison bx Rbtl-Staff-Jt-PC 2 2" xfId="6171"/>
    <cellStyle name="_Recon to Darrin's 5.11.05 proforma_Power Costs - Comparison bx Rbtl-Staff-Jt-PC 2 3" xfId="6172"/>
    <cellStyle name="_Recon to Darrin's 5.11.05 proforma_Power Costs - Comparison bx Rbtl-Staff-Jt-PC 3" xfId="6173"/>
    <cellStyle name="_Recon to Darrin's 5.11.05 proforma_Power Costs - Comparison bx Rbtl-Staff-Jt-PC 4" xfId="6174"/>
    <cellStyle name="_Recon to Darrin's 5.11.05 proforma_Power Costs - Comparison bx Rbtl-Staff-Jt-PC_Adj Bench DR 3 for Initial Briefs (Electric)" xfId="6175"/>
    <cellStyle name="_Recon to Darrin's 5.11.05 proforma_Power Costs - Comparison bx Rbtl-Staff-Jt-PC_Adj Bench DR 3 for Initial Briefs (Electric) 2" xfId="6176"/>
    <cellStyle name="_Recon to Darrin's 5.11.05 proforma_Power Costs - Comparison bx Rbtl-Staff-Jt-PC_Adj Bench DR 3 for Initial Briefs (Electric) 2 2" xfId="6177"/>
    <cellStyle name="_Recon to Darrin's 5.11.05 proforma_Power Costs - Comparison bx Rbtl-Staff-Jt-PC_Adj Bench DR 3 for Initial Briefs (Electric) 2 3" xfId="6178"/>
    <cellStyle name="_Recon to Darrin's 5.11.05 proforma_Power Costs - Comparison bx Rbtl-Staff-Jt-PC_Adj Bench DR 3 for Initial Briefs (Electric) 3" xfId="6179"/>
    <cellStyle name="_Recon to Darrin's 5.11.05 proforma_Power Costs - Comparison bx Rbtl-Staff-Jt-PC_Adj Bench DR 3 for Initial Briefs (Electric) 4" xfId="6180"/>
    <cellStyle name="_Recon to Darrin's 5.11.05 proforma_Power Costs - Comparison bx Rbtl-Staff-Jt-PC_Electric Rev Req Model (2009 GRC) Rebuttal" xfId="6181"/>
    <cellStyle name="_Recon to Darrin's 5.11.05 proforma_Power Costs - Comparison bx Rbtl-Staff-Jt-PC_Electric Rev Req Model (2009 GRC) Rebuttal 2" xfId="6182"/>
    <cellStyle name="_Recon to Darrin's 5.11.05 proforma_Power Costs - Comparison bx Rbtl-Staff-Jt-PC_Electric Rev Req Model (2009 GRC) Rebuttal 2 2" xfId="6183"/>
    <cellStyle name="_Recon to Darrin's 5.11.05 proforma_Power Costs - Comparison bx Rbtl-Staff-Jt-PC_Electric Rev Req Model (2009 GRC) Rebuttal 2 3" xfId="6184"/>
    <cellStyle name="_Recon to Darrin's 5.11.05 proforma_Power Costs - Comparison bx Rbtl-Staff-Jt-PC_Electric Rev Req Model (2009 GRC) Rebuttal 3" xfId="6185"/>
    <cellStyle name="_Recon to Darrin's 5.11.05 proforma_Power Costs - Comparison bx Rbtl-Staff-Jt-PC_Electric Rev Req Model (2009 GRC) Rebuttal 4" xfId="6186"/>
    <cellStyle name="_Recon to Darrin's 5.11.05 proforma_Power Costs - Comparison bx Rbtl-Staff-Jt-PC_Electric Rev Req Model (2009 GRC) Rebuttal REmoval of New  WH Solar AdjustMI" xfId="6187"/>
    <cellStyle name="_Recon to Darrin's 5.11.05 proforma_Power Costs - Comparison bx Rbtl-Staff-Jt-PC_Electric Rev Req Model (2009 GRC) Rebuttal REmoval of New  WH Solar AdjustMI 2" xfId="6188"/>
    <cellStyle name="_Recon to Darrin's 5.11.05 proforma_Power Costs - Comparison bx Rbtl-Staff-Jt-PC_Electric Rev Req Model (2009 GRC) Rebuttal REmoval of New  WH Solar AdjustMI 2 2" xfId="6189"/>
    <cellStyle name="_Recon to Darrin's 5.11.05 proforma_Power Costs - Comparison bx Rbtl-Staff-Jt-PC_Electric Rev Req Model (2009 GRC) Rebuttal REmoval of New  WH Solar AdjustMI 2 3" xfId="6190"/>
    <cellStyle name="_Recon to Darrin's 5.11.05 proforma_Power Costs - Comparison bx Rbtl-Staff-Jt-PC_Electric Rev Req Model (2009 GRC) Rebuttal REmoval of New  WH Solar AdjustMI 3" xfId="6191"/>
    <cellStyle name="_Recon to Darrin's 5.11.05 proforma_Power Costs - Comparison bx Rbtl-Staff-Jt-PC_Electric Rev Req Model (2009 GRC) Rebuttal REmoval of New  WH Solar AdjustMI 4" xfId="6192"/>
    <cellStyle name="_Recon to Darrin's 5.11.05 proforma_Power Costs - Comparison bx Rbtl-Staff-Jt-PC_Electric Rev Req Model (2009 GRC) Revised 01-18-2010" xfId="6193"/>
    <cellStyle name="_Recon to Darrin's 5.11.05 proforma_Power Costs - Comparison bx Rbtl-Staff-Jt-PC_Electric Rev Req Model (2009 GRC) Revised 01-18-2010 2" xfId="6194"/>
    <cellStyle name="_Recon to Darrin's 5.11.05 proforma_Power Costs - Comparison bx Rbtl-Staff-Jt-PC_Electric Rev Req Model (2009 GRC) Revised 01-18-2010 2 2" xfId="6195"/>
    <cellStyle name="_Recon to Darrin's 5.11.05 proforma_Power Costs - Comparison bx Rbtl-Staff-Jt-PC_Electric Rev Req Model (2009 GRC) Revised 01-18-2010 2 3" xfId="6196"/>
    <cellStyle name="_Recon to Darrin's 5.11.05 proforma_Power Costs - Comparison bx Rbtl-Staff-Jt-PC_Electric Rev Req Model (2009 GRC) Revised 01-18-2010 3" xfId="6197"/>
    <cellStyle name="_Recon to Darrin's 5.11.05 proforma_Power Costs - Comparison bx Rbtl-Staff-Jt-PC_Electric Rev Req Model (2009 GRC) Revised 01-18-2010 4" xfId="6198"/>
    <cellStyle name="_Recon to Darrin's 5.11.05 proforma_Power Costs - Comparison bx Rbtl-Staff-Jt-PC_Final Order Electric EXHIBIT A-1" xfId="6199"/>
    <cellStyle name="_Recon to Darrin's 5.11.05 proforma_Power Costs - Comparison bx Rbtl-Staff-Jt-PC_Final Order Electric EXHIBIT A-1 2" xfId="6200"/>
    <cellStyle name="_Recon to Darrin's 5.11.05 proforma_Power Costs - Comparison bx Rbtl-Staff-Jt-PC_Final Order Electric EXHIBIT A-1 2 2" xfId="6201"/>
    <cellStyle name="_Recon to Darrin's 5.11.05 proforma_Power Costs - Comparison bx Rbtl-Staff-Jt-PC_Final Order Electric EXHIBIT A-1 2 3" xfId="6202"/>
    <cellStyle name="_Recon to Darrin's 5.11.05 proforma_Power Costs - Comparison bx Rbtl-Staff-Jt-PC_Final Order Electric EXHIBIT A-1 3" xfId="6203"/>
    <cellStyle name="_Recon to Darrin's 5.11.05 proforma_Power Costs - Comparison bx Rbtl-Staff-Jt-PC_Final Order Electric EXHIBIT A-1 4" xfId="6204"/>
    <cellStyle name="_Recon to Darrin's 5.11.05 proforma_Production Adj 4.37" xfId="6205"/>
    <cellStyle name="_Recon to Darrin's 5.11.05 proforma_Production Adj 4.37 2" xfId="6206"/>
    <cellStyle name="_Recon to Darrin's 5.11.05 proforma_Production Adj 4.37 2 2" xfId="6207"/>
    <cellStyle name="_Recon to Darrin's 5.11.05 proforma_Production Adj 4.37 2 3" xfId="6208"/>
    <cellStyle name="_Recon to Darrin's 5.11.05 proforma_Production Adj 4.37 3" xfId="6209"/>
    <cellStyle name="_Recon to Darrin's 5.11.05 proforma_Purchased Power Adj 4.03" xfId="6210"/>
    <cellStyle name="_Recon to Darrin's 5.11.05 proforma_Purchased Power Adj 4.03 2" xfId="6211"/>
    <cellStyle name="_Recon to Darrin's 5.11.05 proforma_Purchased Power Adj 4.03 2 2" xfId="6212"/>
    <cellStyle name="_Recon to Darrin's 5.11.05 proforma_Purchased Power Adj 4.03 2 3" xfId="6213"/>
    <cellStyle name="_Recon to Darrin's 5.11.05 proforma_Purchased Power Adj 4.03 3" xfId="6214"/>
    <cellStyle name="_Recon to Darrin's 5.11.05 proforma_Rebuttal Power Costs" xfId="6215"/>
    <cellStyle name="_Recon to Darrin's 5.11.05 proforma_Rebuttal Power Costs 2" xfId="6216"/>
    <cellStyle name="_Recon to Darrin's 5.11.05 proforma_Rebuttal Power Costs 2 2" xfId="6217"/>
    <cellStyle name="_Recon to Darrin's 5.11.05 proforma_Rebuttal Power Costs 2 3" xfId="6218"/>
    <cellStyle name="_Recon to Darrin's 5.11.05 proforma_Rebuttal Power Costs 3" xfId="6219"/>
    <cellStyle name="_Recon to Darrin's 5.11.05 proforma_Rebuttal Power Costs 4" xfId="6220"/>
    <cellStyle name="_Recon to Darrin's 5.11.05 proforma_Rebuttal Power Costs_Adj Bench DR 3 for Initial Briefs (Electric)" xfId="6221"/>
    <cellStyle name="_Recon to Darrin's 5.11.05 proforma_Rebuttal Power Costs_Adj Bench DR 3 for Initial Briefs (Electric) 2" xfId="6222"/>
    <cellStyle name="_Recon to Darrin's 5.11.05 proforma_Rebuttal Power Costs_Adj Bench DR 3 for Initial Briefs (Electric) 2 2" xfId="6223"/>
    <cellStyle name="_Recon to Darrin's 5.11.05 proforma_Rebuttal Power Costs_Adj Bench DR 3 for Initial Briefs (Electric) 2 3" xfId="6224"/>
    <cellStyle name="_Recon to Darrin's 5.11.05 proforma_Rebuttal Power Costs_Adj Bench DR 3 for Initial Briefs (Electric) 3" xfId="6225"/>
    <cellStyle name="_Recon to Darrin's 5.11.05 proforma_Rebuttal Power Costs_Adj Bench DR 3 for Initial Briefs (Electric) 4" xfId="6226"/>
    <cellStyle name="_Recon to Darrin's 5.11.05 proforma_Rebuttal Power Costs_Electric Rev Req Model (2009 GRC) Rebuttal" xfId="6227"/>
    <cellStyle name="_Recon to Darrin's 5.11.05 proforma_Rebuttal Power Costs_Electric Rev Req Model (2009 GRC) Rebuttal 2" xfId="6228"/>
    <cellStyle name="_Recon to Darrin's 5.11.05 proforma_Rebuttal Power Costs_Electric Rev Req Model (2009 GRC) Rebuttal 2 2" xfId="6229"/>
    <cellStyle name="_Recon to Darrin's 5.11.05 proforma_Rebuttal Power Costs_Electric Rev Req Model (2009 GRC) Rebuttal 2 3" xfId="6230"/>
    <cellStyle name="_Recon to Darrin's 5.11.05 proforma_Rebuttal Power Costs_Electric Rev Req Model (2009 GRC) Rebuttal 3" xfId="6231"/>
    <cellStyle name="_Recon to Darrin's 5.11.05 proforma_Rebuttal Power Costs_Electric Rev Req Model (2009 GRC) Rebuttal 4" xfId="6232"/>
    <cellStyle name="_Recon to Darrin's 5.11.05 proforma_Rebuttal Power Costs_Electric Rev Req Model (2009 GRC) Rebuttal REmoval of New  WH Solar AdjustMI" xfId="6233"/>
    <cellStyle name="_Recon to Darrin's 5.11.05 proforma_Rebuttal Power Costs_Electric Rev Req Model (2009 GRC) Rebuttal REmoval of New  WH Solar AdjustMI 2" xfId="6234"/>
    <cellStyle name="_Recon to Darrin's 5.11.05 proforma_Rebuttal Power Costs_Electric Rev Req Model (2009 GRC) Rebuttal REmoval of New  WH Solar AdjustMI 2 2" xfId="6235"/>
    <cellStyle name="_Recon to Darrin's 5.11.05 proforma_Rebuttal Power Costs_Electric Rev Req Model (2009 GRC) Rebuttal REmoval of New  WH Solar AdjustMI 2 3" xfId="6236"/>
    <cellStyle name="_Recon to Darrin's 5.11.05 proforma_Rebuttal Power Costs_Electric Rev Req Model (2009 GRC) Rebuttal REmoval of New  WH Solar AdjustMI 3" xfId="6237"/>
    <cellStyle name="_Recon to Darrin's 5.11.05 proforma_Rebuttal Power Costs_Electric Rev Req Model (2009 GRC) Rebuttal REmoval of New  WH Solar AdjustMI 4" xfId="6238"/>
    <cellStyle name="_Recon to Darrin's 5.11.05 proforma_Rebuttal Power Costs_Electric Rev Req Model (2009 GRC) Revised 01-18-2010" xfId="6239"/>
    <cellStyle name="_Recon to Darrin's 5.11.05 proforma_Rebuttal Power Costs_Electric Rev Req Model (2009 GRC) Revised 01-18-2010 2" xfId="6240"/>
    <cellStyle name="_Recon to Darrin's 5.11.05 proforma_Rebuttal Power Costs_Electric Rev Req Model (2009 GRC) Revised 01-18-2010 2 2" xfId="6241"/>
    <cellStyle name="_Recon to Darrin's 5.11.05 proforma_Rebuttal Power Costs_Electric Rev Req Model (2009 GRC) Revised 01-18-2010 2 3" xfId="6242"/>
    <cellStyle name="_Recon to Darrin's 5.11.05 proforma_Rebuttal Power Costs_Electric Rev Req Model (2009 GRC) Revised 01-18-2010 3" xfId="6243"/>
    <cellStyle name="_Recon to Darrin's 5.11.05 proforma_Rebuttal Power Costs_Electric Rev Req Model (2009 GRC) Revised 01-18-2010 4" xfId="6244"/>
    <cellStyle name="_Recon to Darrin's 5.11.05 proforma_Rebuttal Power Costs_Final Order Electric EXHIBIT A-1" xfId="6245"/>
    <cellStyle name="_Recon to Darrin's 5.11.05 proforma_Rebuttal Power Costs_Final Order Electric EXHIBIT A-1 2" xfId="6246"/>
    <cellStyle name="_Recon to Darrin's 5.11.05 proforma_Rebuttal Power Costs_Final Order Electric EXHIBIT A-1 2 2" xfId="6247"/>
    <cellStyle name="_Recon to Darrin's 5.11.05 proforma_Rebuttal Power Costs_Final Order Electric EXHIBIT A-1 2 3" xfId="6248"/>
    <cellStyle name="_Recon to Darrin's 5.11.05 proforma_Rebuttal Power Costs_Final Order Electric EXHIBIT A-1 3" xfId="6249"/>
    <cellStyle name="_Recon to Darrin's 5.11.05 proforma_Rebuttal Power Costs_Final Order Electric EXHIBIT A-1 4" xfId="6250"/>
    <cellStyle name="_Recon to Darrin's 5.11.05 proforma_RECS vs PTC's w Interest 6-28-10" xfId="6251"/>
    <cellStyle name="_Recon to Darrin's 5.11.05 proforma_ROR &amp; CONV FACTOR" xfId="6252"/>
    <cellStyle name="_Recon to Darrin's 5.11.05 proforma_ROR &amp; CONV FACTOR 2" xfId="6253"/>
    <cellStyle name="_Recon to Darrin's 5.11.05 proforma_ROR &amp; CONV FACTOR 2 2" xfId="6254"/>
    <cellStyle name="_Recon to Darrin's 5.11.05 proforma_ROR &amp; CONV FACTOR 2 3" xfId="6255"/>
    <cellStyle name="_Recon to Darrin's 5.11.05 proforma_ROR &amp; CONV FACTOR 3" xfId="6256"/>
    <cellStyle name="_Recon to Darrin's 5.11.05 proforma_ROR &amp; CONV FACTOR 4" xfId="6257"/>
    <cellStyle name="_Recon to Darrin's 5.11.05 proforma_ROR 5.02" xfId="6258"/>
    <cellStyle name="_Recon to Darrin's 5.11.05 proforma_ROR 5.02 2" xfId="6259"/>
    <cellStyle name="_Recon to Darrin's 5.11.05 proforma_ROR 5.02 2 2" xfId="6260"/>
    <cellStyle name="_Recon to Darrin's 5.11.05 proforma_ROR 5.02 2 3" xfId="6261"/>
    <cellStyle name="_Recon to Darrin's 5.11.05 proforma_ROR 5.02 3" xfId="6262"/>
    <cellStyle name="_Recon to Darrin's 5.11.05 proforma_Transmission Workbook for May BOD" xfId="6263"/>
    <cellStyle name="_Recon to Darrin's 5.11.05 proforma_Transmission Workbook for May BOD 2" xfId="6264"/>
    <cellStyle name="_Recon to Darrin's 5.11.05 proforma_Typical Residential Impacts 10.27.08" xfId="6265"/>
    <cellStyle name="_Recon to Darrin's 5.11.05 proforma_Wind Integration 10GRC" xfId="6266"/>
    <cellStyle name="_Recon to Darrin's 5.11.05 proforma_Wind Integration 10GRC 2" xfId="6267"/>
    <cellStyle name="_Revenue" xfId="6268"/>
    <cellStyle name="_Revenue_2.01G Temp Normalization(C) NEW WAY DM" xfId="6269"/>
    <cellStyle name="_Revenue_2.02G Revenues and Expenses NEW WAY DM" xfId="6270"/>
    <cellStyle name="_Revenue_4.01G Temp Normalization (C)" xfId="6271"/>
    <cellStyle name="_Revenue_4.01G Temp Normalization(HC)" xfId="6272"/>
    <cellStyle name="_Revenue_4.01G Temp Normalization(HC)new" xfId="6273"/>
    <cellStyle name="_Revenue_4.01G Temp Normalization(not used)" xfId="6274"/>
    <cellStyle name="_Revenue_Book1" xfId="6275"/>
    <cellStyle name="_Revenue_Data" xfId="6276"/>
    <cellStyle name="_Revenue_Data_1" xfId="6277"/>
    <cellStyle name="_Revenue_Data_Pro Forma Rev 09 GRC" xfId="6278"/>
    <cellStyle name="_Revenue_Data_Pro Forma Rev 2010 GRC" xfId="6279"/>
    <cellStyle name="_Revenue_Data_Pro Forma Rev 2010 GRC_Preliminary" xfId="6280"/>
    <cellStyle name="_Revenue_Data_Revenue (Feb 09 - Jan 10)" xfId="6281"/>
    <cellStyle name="_Revenue_Data_Revenue (Jan 09 - Dec 09)" xfId="6282"/>
    <cellStyle name="_Revenue_Data_Revenue (Mar 09 - Feb 10)" xfId="6283"/>
    <cellStyle name="_Revenue_Data_Volume Exhibit (Jan09 - Dec09)" xfId="6284"/>
    <cellStyle name="_Revenue_Mins" xfId="6285"/>
    <cellStyle name="_Revenue_Pro Forma Rev 07 GRC" xfId="6286"/>
    <cellStyle name="_Revenue_Pro Forma Rev 08 GRC" xfId="6287"/>
    <cellStyle name="_Revenue_Pro Forma Rev 09 GRC" xfId="6288"/>
    <cellStyle name="_Revenue_Pro Forma Rev 2010 GRC" xfId="6289"/>
    <cellStyle name="_Revenue_Pro Forma Rev 2010 GRC_Preliminary" xfId="6290"/>
    <cellStyle name="_Revenue_Revenue (Feb 09 - Jan 10)" xfId="6291"/>
    <cellStyle name="_Revenue_Revenue (Jan 09 - Dec 09)" xfId="6292"/>
    <cellStyle name="_Revenue_Revenue (Mar 09 - Feb 10)" xfId="6293"/>
    <cellStyle name="_Revenue_Revenue Proforma_Restating Gas 11-16-07" xfId="6294"/>
    <cellStyle name="_Revenue_Sheet2" xfId="6295"/>
    <cellStyle name="_Revenue_Therms Data" xfId="6296"/>
    <cellStyle name="_Revenue_Therms Data Rerun" xfId="6297"/>
    <cellStyle name="_Revenue_Volume Exhibit (Jan09 - Dec09)" xfId="6298"/>
    <cellStyle name="_x0013__Scenario 1 REC vs PTC Offset" xfId="6299"/>
    <cellStyle name="_x0013__Scenario 3" xfId="6300"/>
    <cellStyle name="_Sumas Proforma - 11-09-07" xfId="6301"/>
    <cellStyle name="_Sumas Proforma - 11-09-07 2" xfId="6302"/>
    <cellStyle name="_Sumas Property Taxes v1" xfId="6303"/>
    <cellStyle name="_Sumas Property Taxes v1 2" xfId="6304"/>
    <cellStyle name="_Tenaska Comparison" xfId="6305"/>
    <cellStyle name="_Tenaska Comparison 10" xfId="6306"/>
    <cellStyle name="_Tenaska Comparison 2" xfId="6307"/>
    <cellStyle name="_Tenaska Comparison 2 2" xfId="6308"/>
    <cellStyle name="_Tenaska Comparison 2 2 2" xfId="6309"/>
    <cellStyle name="_Tenaska Comparison 2 2 3" xfId="6310"/>
    <cellStyle name="_Tenaska Comparison 2 3" xfId="6311"/>
    <cellStyle name="_Tenaska Comparison 2 4" xfId="6312"/>
    <cellStyle name="_Tenaska Comparison 3" xfId="6313"/>
    <cellStyle name="_Tenaska Comparison 3 2" xfId="6314"/>
    <cellStyle name="_Tenaska Comparison 3 3" xfId="6315"/>
    <cellStyle name="_Tenaska Comparison 4" xfId="6316"/>
    <cellStyle name="_Tenaska Comparison 4 2" xfId="6317"/>
    <cellStyle name="_Tenaska Comparison 4_2011 Operations Snapshot" xfId="6318"/>
    <cellStyle name="_Tenaska Comparison 4_Department" xfId="6319"/>
    <cellStyle name="_Tenaska Comparison 4_VarX" xfId="6320"/>
    <cellStyle name="_Tenaska Comparison 5" xfId="6321"/>
    <cellStyle name="_Tenaska Comparison 5 2" xfId="6322"/>
    <cellStyle name="_Tenaska Comparison 5 2 2" xfId="6323"/>
    <cellStyle name="_Tenaska Comparison 5 2_County_Stop_Light_Chart_2012_02" xfId="6324"/>
    <cellStyle name="_Tenaska Comparison 5 2_County_Stop_Light_Chart_2012_06" xfId="6325"/>
    <cellStyle name="_Tenaska Comparison 5 2_County_Stop_Light_Chart_Template" xfId="6326"/>
    <cellStyle name="_Tenaska Comparison 5_2011 OM ASM Report" xfId="6327"/>
    <cellStyle name="_Tenaska Comparison 5_2011 OM ASM Report 2" xfId="6328"/>
    <cellStyle name="_Tenaska Comparison 5_2011 OM ASM Report_County_Stop_Light_Chart_2012_02" xfId="6329"/>
    <cellStyle name="_Tenaska Comparison 5_2011 OM ASM Report_County_Stop_Light_Chart_2012_06" xfId="6330"/>
    <cellStyle name="_Tenaska Comparison 5_2011 OM ASM Report_County_Stop_Light_Chart_Template" xfId="6331"/>
    <cellStyle name="_Tenaska Comparison 5_2011 Operations Snapshot" xfId="6332"/>
    <cellStyle name="_Tenaska Comparison 5_2011 Operations Snapshot 2" xfId="6333"/>
    <cellStyle name="_Tenaska Comparison 5_2011 Operations Snapshot_County_Stop_Light_Chart_2012_02" xfId="6334"/>
    <cellStyle name="_Tenaska Comparison 5_2011 Operations Snapshot_County_Stop_Light_Chart_2012_06" xfId="6335"/>
    <cellStyle name="_Tenaska Comparison 5_2011 Operations Snapshot_County_Stop_Light_Chart_Template" xfId="6336"/>
    <cellStyle name="_Tenaska Comparison 5_2012 Operations Snapshot" xfId="6337"/>
    <cellStyle name="_Tenaska Comparison 5_Copy of 2011 OM ASM Report" xfId="6338"/>
    <cellStyle name="_Tenaska Comparison 5_Department" xfId="6339"/>
    <cellStyle name="_Tenaska Comparison 5_Jan 2012 OM ASM Report" xfId="6340"/>
    <cellStyle name="_Tenaska Comparison 5_VarX" xfId="6341"/>
    <cellStyle name="_Tenaska Comparison 6" xfId="6342"/>
    <cellStyle name="_Tenaska Comparison 6 2" xfId="6343"/>
    <cellStyle name="_Tenaska Comparison 6_County_Stop_Light_Chart_2012_02" xfId="6344"/>
    <cellStyle name="_Tenaska Comparison 6_County_Stop_Light_Chart_2012_06" xfId="6345"/>
    <cellStyle name="_Tenaska Comparison 6_County_Stop_Light_Chart_Template" xfId="6346"/>
    <cellStyle name="_Tenaska Comparison 6_Department" xfId="6347"/>
    <cellStyle name="_Tenaska Comparison 6_Department 2" xfId="6348"/>
    <cellStyle name="_Tenaska Comparison 6_VarX" xfId="6349"/>
    <cellStyle name="_Tenaska Comparison 6_VarX 2" xfId="6350"/>
    <cellStyle name="_Tenaska Comparison 7" xfId="6351"/>
    <cellStyle name="_Tenaska Comparison 7 2" xfId="6352"/>
    <cellStyle name="_Tenaska Comparison 7_County_Stop_Light_Chart_2012_02" xfId="6353"/>
    <cellStyle name="_Tenaska Comparison 7_County_Stop_Light_Chart_2012_06" xfId="6354"/>
    <cellStyle name="_Tenaska Comparison 7_County_Stop_Light_Chart_Template" xfId="6355"/>
    <cellStyle name="_Tenaska Comparison 8" xfId="6356"/>
    <cellStyle name="_Tenaska Comparison 9" xfId="6357"/>
    <cellStyle name="_Tenaska Comparison_(C) WHE Proforma with ITC cash grant 10 Yr Amort_for deferral_102809" xfId="6358"/>
    <cellStyle name="_Tenaska Comparison_(C) WHE Proforma with ITC cash grant 10 Yr Amort_for deferral_102809 2" xfId="6359"/>
    <cellStyle name="_Tenaska Comparison_(C) WHE Proforma with ITC cash grant 10 Yr Amort_for deferral_102809 2 2" xfId="6360"/>
    <cellStyle name="_Tenaska Comparison_(C) WHE Proforma with ITC cash grant 10 Yr Amort_for deferral_102809 2 3" xfId="6361"/>
    <cellStyle name="_Tenaska Comparison_(C) WHE Proforma with ITC cash grant 10 Yr Amort_for deferral_102809 3" xfId="6362"/>
    <cellStyle name="_Tenaska Comparison_(C) WHE Proforma with ITC cash grant 10 Yr Amort_for deferral_102809 4" xfId="6363"/>
    <cellStyle name="_Tenaska Comparison_(C) WHE Proforma with ITC cash grant 10 Yr Amort_for deferral_102809_16.07E Wild Horse Wind Expansionwrkingfile" xfId="6364"/>
    <cellStyle name="_Tenaska Comparison_(C) WHE Proforma with ITC cash grant 10 Yr Amort_for deferral_102809_16.07E Wild Horse Wind Expansionwrkingfile 2" xfId="6365"/>
    <cellStyle name="_Tenaska Comparison_(C) WHE Proforma with ITC cash grant 10 Yr Amort_for deferral_102809_16.07E Wild Horse Wind Expansionwrkingfile 2 2" xfId="6366"/>
    <cellStyle name="_Tenaska Comparison_(C) WHE Proforma with ITC cash grant 10 Yr Amort_for deferral_102809_16.07E Wild Horse Wind Expansionwrkingfile 2 3" xfId="6367"/>
    <cellStyle name="_Tenaska Comparison_(C) WHE Proforma with ITC cash grant 10 Yr Amort_for deferral_102809_16.07E Wild Horse Wind Expansionwrkingfile 3" xfId="6368"/>
    <cellStyle name="_Tenaska Comparison_(C) WHE Proforma with ITC cash grant 10 Yr Amort_for deferral_102809_16.07E Wild Horse Wind Expansionwrkingfile 4" xfId="6369"/>
    <cellStyle name="_Tenaska Comparison_(C) WHE Proforma with ITC cash grant 10 Yr Amort_for deferral_102809_16.07E Wild Horse Wind Expansionwrkingfile SF" xfId="6370"/>
    <cellStyle name="_Tenaska Comparison_(C) WHE Proforma with ITC cash grant 10 Yr Amort_for deferral_102809_16.07E Wild Horse Wind Expansionwrkingfile SF 2" xfId="6371"/>
    <cellStyle name="_Tenaska Comparison_(C) WHE Proforma with ITC cash grant 10 Yr Amort_for deferral_102809_16.07E Wild Horse Wind Expansionwrkingfile SF 2 2" xfId="6372"/>
    <cellStyle name="_Tenaska Comparison_(C) WHE Proforma with ITC cash grant 10 Yr Amort_for deferral_102809_16.07E Wild Horse Wind Expansionwrkingfile SF 2 3" xfId="6373"/>
    <cellStyle name="_Tenaska Comparison_(C) WHE Proforma with ITC cash grant 10 Yr Amort_for deferral_102809_16.07E Wild Horse Wind Expansionwrkingfile SF 3" xfId="6374"/>
    <cellStyle name="_Tenaska Comparison_(C) WHE Proforma with ITC cash grant 10 Yr Amort_for deferral_102809_16.07E Wild Horse Wind Expansionwrkingfile SF 4" xfId="6375"/>
    <cellStyle name="_Tenaska Comparison_(C) WHE Proforma with ITC cash grant 10 Yr Amort_for deferral_102809_16.37E Wild Horse Expansion DeferralRevwrkingfile SF" xfId="6376"/>
    <cellStyle name="_Tenaska Comparison_(C) WHE Proforma with ITC cash grant 10 Yr Amort_for deferral_102809_16.37E Wild Horse Expansion DeferralRevwrkingfile SF 2" xfId="6377"/>
    <cellStyle name="_Tenaska Comparison_(C) WHE Proforma with ITC cash grant 10 Yr Amort_for deferral_102809_16.37E Wild Horse Expansion DeferralRevwrkingfile SF 2 2" xfId="6378"/>
    <cellStyle name="_Tenaska Comparison_(C) WHE Proforma with ITC cash grant 10 Yr Amort_for deferral_102809_16.37E Wild Horse Expansion DeferralRevwrkingfile SF 2 3" xfId="6379"/>
    <cellStyle name="_Tenaska Comparison_(C) WHE Proforma with ITC cash grant 10 Yr Amort_for deferral_102809_16.37E Wild Horse Expansion DeferralRevwrkingfile SF 3" xfId="6380"/>
    <cellStyle name="_Tenaska Comparison_(C) WHE Proforma with ITC cash grant 10 Yr Amort_for deferral_102809_16.37E Wild Horse Expansion DeferralRevwrkingfile SF 4" xfId="6381"/>
    <cellStyle name="_Tenaska Comparison_(C) WHE Proforma with ITC cash grant 10 Yr Amort_for rebuttal_120709" xfId="6382"/>
    <cellStyle name="_Tenaska Comparison_(C) WHE Proforma with ITC cash grant 10 Yr Amort_for rebuttal_120709 2" xfId="6383"/>
    <cellStyle name="_Tenaska Comparison_(C) WHE Proforma with ITC cash grant 10 Yr Amort_for rebuttal_120709 2 2" xfId="6384"/>
    <cellStyle name="_Tenaska Comparison_(C) WHE Proforma with ITC cash grant 10 Yr Amort_for rebuttal_120709 2 3" xfId="6385"/>
    <cellStyle name="_Tenaska Comparison_(C) WHE Proforma with ITC cash grant 10 Yr Amort_for rebuttal_120709 3" xfId="6386"/>
    <cellStyle name="_Tenaska Comparison_(C) WHE Proforma with ITC cash grant 10 Yr Amort_for rebuttal_120709 4" xfId="6387"/>
    <cellStyle name="_Tenaska Comparison_04.07E Wild Horse Wind Expansion" xfId="6388"/>
    <cellStyle name="_Tenaska Comparison_04.07E Wild Horse Wind Expansion 2" xfId="6389"/>
    <cellStyle name="_Tenaska Comparison_04.07E Wild Horse Wind Expansion 2 2" xfId="6390"/>
    <cellStyle name="_Tenaska Comparison_04.07E Wild Horse Wind Expansion 2 3" xfId="6391"/>
    <cellStyle name="_Tenaska Comparison_04.07E Wild Horse Wind Expansion 3" xfId="6392"/>
    <cellStyle name="_Tenaska Comparison_04.07E Wild Horse Wind Expansion 4" xfId="6393"/>
    <cellStyle name="_Tenaska Comparison_04.07E Wild Horse Wind Expansion_16.07E Wild Horse Wind Expansionwrkingfile" xfId="6394"/>
    <cellStyle name="_Tenaska Comparison_04.07E Wild Horse Wind Expansion_16.07E Wild Horse Wind Expansionwrkingfile 2" xfId="6395"/>
    <cellStyle name="_Tenaska Comparison_04.07E Wild Horse Wind Expansion_16.07E Wild Horse Wind Expansionwrkingfile 2 2" xfId="6396"/>
    <cellStyle name="_Tenaska Comparison_04.07E Wild Horse Wind Expansion_16.07E Wild Horse Wind Expansionwrkingfile 2 3" xfId="6397"/>
    <cellStyle name="_Tenaska Comparison_04.07E Wild Horse Wind Expansion_16.07E Wild Horse Wind Expansionwrkingfile 3" xfId="6398"/>
    <cellStyle name="_Tenaska Comparison_04.07E Wild Horse Wind Expansion_16.07E Wild Horse Wind Expansionwrkingfile 4" xfId="6399"/>
    <cellStyle name="_Tenaska Comparison_04.07E Wild Horse Wind Expansion_16.07E Wild Horse Wind Expansionwrkingfile SF" xfId="6400"/>
    <cellStyle name="_Tenaska Comparison_04.07E Wild Horse Wind Expansion_16.07E Wild Horse Wind Expansionwrkingfile SF 2" xfId="6401"/>
    <cellStyle name="_Tenaska Comparison_04.07E Wild Horse Wind Expansion_16.07E Wild Horse Wind Expansionwrkingfile SF 2 2" xfId="6402"/>
    <cellStyle name="_Tenaska Comparison_04.07E Wild Horse Wind Expansion_16.07E Wild Horse Wind Expansionwrkingfile SF 2 3" xfId="6403"/>
    <cellStyle name="_Tenaska Comparison_04.07E Wild Horse Wind Expansion_16.07E Wild Horse Wind Expansionwrkingfile SF 3" xfId="6404"/>
    <cellStyle name="_Tenaska Comparison_04.07E Wild Horse Wind Expansion_16.07E Wild Horse Wind Expansionwrkingfile SF 4" xfId="6405"/>
    <cellStyle name="_Tenaska Comparison_04.07E Wild Horse Wind Expansion_16.37E Wild Horse Expansion DeferralRevwrkingfile SF" xfId="6406"/>
    <cellStyle name="_Tenaska Comparison_04.07E Wild Horse Wind Expansion_16.37E Wild Horse Expansion DeferralRevwrkingfile SF 2" xfId="6407"/>
    <cellStyle name="_Tenaska Comparison_04.07E Wild Horse Wind Expansion_16.37E Wild Horse Expansion DeferralRevwrkingfile SF 2 2" xfId="6408"/>
    <cellStyle name="_Tenaska Comparison_04.07E Wild Horse Wind Expansion_16.37E Wild Horse Expansion DeferralRevwrkingfile SF 2 3" xfId="6409"/>
    <cellStyle name="_Tenaska Comparison_04.07E Wild Horse Wind Expansion_16.37E Wild Horse Expansion DeferralRevwrkingfile SF 3" xfId="6410"/>
    <cellStyle name="_Tenaska Comparison_04.07E Wild Horse Wind Expansion_16.37E Wild Horse Expansion DeferralRevwrkingfile SF 4" xfId="6411"/>
    <cellStyle name="_Tenaska Comparison_16.07E Wild Horse Wind Expansionwrkingfile" xfId="6412"/>
    <cellStyle name="_Tenaska Comparison_16.07E Wild Horse Wind Expansionwrkingfile 2" xfId="6413"/>
    <cellStyle name="_Tenaska Comparison_16.07E Wild Horse Wind Expansionwrkingfile 2 2" xfId="6414"/>
    <cellStyle name="_Tenaska Comparison_16.07E Wild Horse Wind Expansionwrkingfile 2 3" xfId="6415"/>
    <cellStyle name="_Tenaska Comparison_16.07E Wild Horse Wind Expansionwrkingfile 3" xfId="6416"/>
    <cellStyle name="_Tenaska Comparison_16.07E Wild Horse Wind Expansionwrkingfile 4" xfId="6417"/>
    <cellStyle name="_Tenaska Comparison_16.07E Wild Horse Wind Expansionwrkingfile SF" xfId="6418"/>
    <cellStyle name="_Tenaska Comparison_16.07E Wild Horse Wind Expansionwrkingfile SF 2" xfId="6419"/>
    <cellStyle name="_Tenaska Comparison_16.07E Wild Horse Wind Expansionwrkingfile SF 2 2" xfId="6420"/>
    <cellStyle name="_Tenaska Comparison_16.07E Wild Horse Wind Expansionwrkingfile SF 2 3" xfId="6421"/>
    <cellStyle name="_Tenaska Comparison_16.07E Wild Horse Wind Expansionwrkingfile SF 3" xfId="6422"/>
    <cellStyle name="_Tenaska Comparison_16.07E Wild Horse Wind Expansionwrkingfile SF 4" xfId="6423"/>
    <cellStyle name="_Tenaska Comparison_16.37E Wild Horse Expansion DeferralRevwrkingfile SF" xfId="6424"/>
    <cellStyle name="_Tenaska Comparison_16.37E Wild Horse Expansion DeferralRevwrkingfile SF 2" xfId="6425"/>
    <cellStyle name="_Tenaska Comparison_16.37E Wild Horse Expansion DeferralRevwrkingfile SF 2 2" xfId="6426"/>
    <cellStyle name="_Tenaska Comparison_16.37E Wild Horse Expansion DeferralRevwrkingfile SF 2 3" xfId="6427"/>
    <cellStyle name="_Tenaska Comparison_16.37E Wild Horse Expansion DeferralRevwrkingfile SF 3" xfId="6428"/>
    <cellStyle name="_Tenaska Comparison_16.37E Wild Horse Expansion DeferralRevwrkingfile SF 4" xfId="6429"/>
    <cellStyle name="_Tenaska Comparison_2009 Compliance Filing PCA Exhibits for GRC" xfId="6430"/>
    <cellStyle name="_Tenaska Comparison_2009 Compliance Filing PCA Exhibits for GRC 2" xfId="6431"/>
    <cellStyle name="_Tenaska Comparison_2009 GRC Compl Filing - Exhibit D" xfId="6432"/>
    <cellStyle name="_Tenaska Comparison_2009 GRC Compl Filing - Exhibit D 2" xfId="6433"/>
    <cellStyle name="_Tenaska Comparison_2009 GRC Compl Filing - Exhibit D 3" xfId="6434"/>
    <cellStyle name="_Tenaska Comparison_2011 OM ASM Report" xfId="6435"/>
    <cellStyle name="_Tenaska Comparison_2011 OM ASM Report 2" xfId="6436"/>
    <cellStyle name="_Tenaska Comparison_2011 OM ASM Report_County_Stop_Light_Chart_2012_02" xfId="6437"/>
    <cellStyle name="_Tenaska Comparison_2011 OM ASM Report_County_Stop_Light_Chart_2012_06" xfId="6438"/>
    <cellStyle name="_Tenaska Comparison_2011 OM ASM Report_County_Stop_Light_Chart_Template" xfId="6439"/>
    <cellStyle name="_Tenaska Comparison_3.01 Income Statement" xfId="6440"/>
    <cellStyle name="_Tenaska Comparison_4 31 Regulatory Assets and Liabilities  7 06- Exhibit D" xfId="6441"/>
    <cellStyle name="_Tenaska Comparison_4 31 Regulatory Assets and Liabilities  7 06- Exhibit D 2" xfId="6442"/>
    <cellStyle name="_Tenaska Comparison_4 31 Regulatory Assets and Liabilities  7 06- Exhibit D 2 2" xfId="6443"/>
    <cellStyle name="_Tenaska Comparison_4 31 Regulatory Assets and Liabilities  7 06- Exhibit D 2 3" xfId="6444"/>
    <cellStyle name="_Tenaska Comparison_4 31 Regulatory Assets and Liabilities  7 06- Exhibit D 3" xfId="6445"/>
    <cellStyle name="_Tenaska Comparison_4 31 Regulatory Assets and Liabilities  7 06- Exhibit D 4" xfId="6446"/>
    <cellStyle name="_Tenaska Comparison_4 31 Regulatory Assets and Liabilities  7 06- Exhibit D_NIM Summary" xfId="6447"/>
    <cellStyle name="_Tenaska Comparison_4 31 Regulatory Assets and Liabilities  7 06- Exhibit D_NIM Summary 2" xfId="6448"/>
    <cellStyle name="_Tenaska Comparison_4 32 Regulatory Assets and Liabilities  7 06- Exhibit D" xfId="6449"/>
    <cellStyle name="_Tenaska Comparison_4 32 Regulatory Assets and Liabilities  7 06- Exhibit D 2" xfId="6450"/>
    <cellStyle name="_Tenaska Comparison_4 32 Regulatory Assets and Liabilities  7 06- Exhibit D 2 2" xfId="6451"/>
    <cellStyle name="_Tenaska Comparison_4 32 Regulatory Assets and Liabilities  7 06- Exhibit D 2 3" xfId="6452"/>
    <cellStyle name="_Tenaska Comparison_4 32 Regulatory Assets and Liabilities  7 06- Exhibit D 3" xfId="6453"/>
    <cellStyle name="_Tenaska Comparison_4 32 Regulatory Assets and Liabilities  7 06- Exhibit D 4" xfId="6454"/>
    <cellStyle name="_Tenaska Comparison_4 32 Regulatory Assets and Liabilities  7 06- Exhibit D_NIM Summary" xfId="6455"/>
    <cellStyle name="_Tenaska Comparison_4 32 Regulatory Assets and Liabilities  7 06- Exhibit D_NIM Summary 2" xfId="6456"/>
    <cellStyle name="_Tenaska Comparison_AURORA Total New" xfId="6457"/>
    <cellStyle name="_Tenaska Comparison_AURORA Total New 2" xfId="6458"/>
    <cellStyle name="_Tenaska Comparison_Book2" xfId="6459"/>
    <cellStyle name="_Tenaska Comparison_Book2 2" xfId="6460"/>
    <cellStyle name="_Tenaska Comparison_Book2 2 2" xfId="6461"/>
    <cellStyle name="_Tenaska Comparison_Book2 2 3" xfId="6462"/>
    <cellStyle name="_Tenaska Comparison_Book2 3" xfId="6463"/>
    <cellStyle name="_Tenaska Comparison_Book2 4" xfId="6464"/>
    <cellStyle name="_Tenaska Comparison_Book2_Adj Bench DR 3 for Initial Briefs (Electric)" xfId="6465"/>
    <cellStyle name="_Tenaska Comparison_Book2_Adj Bench DR 3 for Initial Briefs (Electric) 2" xfId="6466"/>
    <cellStyle name="_Tenaska Comparison_Book2_Adj Bench DR 3 for Initial Briefs (Electric) 2 2" xfId="6467"/>
    <cellStyle name="_Tenaska Comparison_Book2_Adj Bench DR 3 for Initial Briefs (Electric) 2 3" xfId="6468"/>
    <cellStyle name="_Tenaska Comparison_Book2_Adj Bench DR 3 for Initial Briefs (Electric) 3" xfId="6469"/>
    <cellStyle name="_Tenaska Comparison_Book2_Adj Bench DR 3 for Initial Briefs (Electric) 4" xfId="6470"/>
    <cellStyle name="_Tenaska Comparison_Book2_Electric Rev Req Model (2009 GRC) Rebuttal" xfId="6471"/>
    <cellStyle name="_Tenaska Comparison_Book2_Electric Rev Req Model (2009 GRC) Rebuttal 2" xfId="6472"/>
    <cellStyle name="_Tenaska Comparison_Book2_Electric Rev Req Model (2009 GRC) Rebuttal 2 2" xfId="6473"/>
    <cellStyle name="_Tenaska Comparison_Book2_Electric Rev Req Model (2009 GRC) Rebuttal 2 3" xfId="6474"/>
    <cellStyle name="_Tenaska Comparison_Book2_Electric Rev Req Model (2009 GRC) Rebuttal 3" xfId="6475"/>
    <cellStyle name="_Tenaska Comparison_Book2_Electric Rev Req Model (2009 GRC) Rebuttal 4" xfId="6476"/>
    <cellStyle name="_Tenaska Comparison_Book2_Electric Rev Req Model (2009 GRC) Rebuttal REmoval of New  WH Solar AdjustMI" xfId="6477"/>
    <cellStyle name="_Tenaska Comparison_Book2_Electric Rev Req Model (2009 GRC) Rebuttal REmoval of New  WH Solar AdjustMI 2" xfId="6478"/>
    <cellStyle name="_Tenaska Comparison_Book2_Electric Rev Req Model (2009 GRC) Rebuttal REmoval of New  WH Solar AdjustMI 2 2" xfId="6479"/>
    <cellStyle name="_Tenaska Comparison_Book2_Electric Rev Req Model (2009 GRC) Rebuttal REmoval of New  WH Solar AdjustMI 2 3" xfId="6480"/>
    <cellStyle name="_Tenaska Comparison_Book2_Electric Rev Req Model (2009 GRC) Rebuttal REmoval of New  WH Solar AdjustMI 3" xfId="6481"/>
    <cellStyle name="_Tenaska Comparison_Book2_Electric Rev Req Model (2009 GRC) Rebuttal REmoval of New  WH Solar AdjustMI 4" xfId="6482"/>
    <cellStyle name="_Tenaska Comparison_Book2_Electric Rev Req Model (2009 GRC) Revised 01-18-2010" xfId="6483"/>
    <cellStyle name="_Tenaska Comparison_Book2_Electric Rev Req Model (2009 GRC) Revised 01-18-2010 2" xfId="6484"/>
    <cellStyle name="_Tenaska Comparison_Book2_Electric Rev Req Model (2009 GRC) Revised 01-18-2010 2 2" xfId="6485"/>
    <cellStyle name="_Tenaska Comparison_Book2_Electric Rev Req Model (2009 GRC) Revised 01-18-2010 2 3" xfId="6486"/>
    <cellStyle name="_Tenaska Comparison_Book2_Electric Rev Req Model (2009 GRC) Revised 01-18-2010 3" xfId="6487"/>
    <cellStyle name="_Tenaska Comparison_Book2_Electric Rev Req Model (2009 GRC) Revised 01-18-2010 4" xfId="6488"/>
    <cellStyle name="_Tenaska Comparison_Book2_Final Order Electric EXHIBIT A-1" xfId="6489"/>
    <cellStyle name="_Tenaska Comparison_Book2_Final Order Electric EXHIBIT A-1 2" xfId="6490"/>
    <cellStyle name="_Tenaska Comparison_Book2_Final Order Electric EXHIBIT A-1 2 2" xfId="6491"/>
    <cellStyle name="_Tenaska Comparison_Book2_Final Order Electric EXHIBIT A-1 2 3" xfId="6492"/>
    <cellStyle name="_Tenaska Comparison_Book2_Final Order Electric EXHIBIT A-1 3" xfId="6493"/>
    <cellStyle name="_Tenaska Comparison_Book2_Final Order Electric EXHIBIT A-1 4" xfId="6494"/>
    <cellStyle name="_Tenaska Comparison_Book4" xfId="6495"/>
    <cellStyle name="_Tenaska Comparison_Book4 2" xfId="6496"/>
    <cellStyle name="_Tenaska Comparison_Book4 2 2" xfId="6497"/>
    <cellStyle name="_Tenaska Comparison_Book4 2 3" xfId="6498"/>
    <cellStyle name="_Tenaska Comparison_Book4 3" xfId="6499"/>
    <cellStyle name="_Tenaska Comparison_Book4 4" xfId="6500"/>
    <cellStyle name="_Tenaska Comparison_Book9" xfId="6501"/>
    <cellStyle name="_Tenaska Comparison_Book9 2" xfId="6502"/>
    <cellStyle name="_Tenaska Comparison_Book9 2 2" xfId="6503"/>
    <cellStyle name="_Tenaska Comparison_Book9 2 3" xfId="6504"/>
    <cellStyle name="_Tenaska Comparison_Book9 3" xfId="6505"/>
    <cellStyle name="_Tenaska Comparison_Book9 4" xfId="6506"/>
    <cellStyle name="_Tenaska Comparison_Chelan PUD Power Costs (8-10)" xfId="6507"/>
    <cellStyle name="_Tenaska Comparison_Electric COS Inputs" xfId="6508"/>
    <cellStyle name="_Tenaska Comparison_Electric COS Inputs 2" xfId="6509"/>
    <cellStyle name="_Tenaska Comparison_Electric COS Inputs 2 2" xfId="6510"/>
    <cellStyle name="_Tenaska Comparison_Electric COS Inputs 2 2 2" xfId="6511"/>
    <cellStyle name="_Tenaska Comparison_Electric COS Inputs 2 2 3" xfId="6512"/>
    <cellStyle name="_Tenaska Comparison_Electric COS Inputs 2 3" xfId="6513"/>
    <cellStyle name="_Tenaska Comparison_Electric COS Inputs 2 3 2" xfId="6514"/>
    <cellStyle name="_Tenaska Comparison_Electric COS Inputs 2 3 3" xfId="6515"/>
    <cellStyle name="_Tenaska Comparison_Electric COS Inputs 2 4" xfId="6516"/>
    <cellStyle name="_Tenaska Comparison_Electric COS Inputs 2 4 2" xfId="6517"/>
    <cellStyle name="_Tenaska Comparison_Electric COS Inputs 2 4 3" xfId="6518"/>
    <cellStyle name="_Tenaska Comparison_Electric COS Inputs 3" xfId="6519"/>
    <cellStyle name="_Tenaska Comparison_Electric COS Inputs 3 2" xfId="6520"/>
    <cellStyle name="_Tenaska Comparison_Electric COS Inputs 3 3" xfId="6521"/>
    <cellStyle name="_Tenaska Comparison_Electric COS Inputs 4" xfId="6522"/>
    <cellStyle name="_Tenaska Comparison_Electric COS Inputs 4 2" xfId="6523"/>
    <cellStyle name="_Tenaska Comparison_Electric COS Inputs 4 3" xfId="6524"/>
    <cellStyle name="_Tenaska Comparison_Electric COS Inputs 5" xfId="6525"/>
    <cellStyle name="_Tenaska Comparison_Electric COS Inputs 6" xfId="6526"/>
    <cellStyle name="_Tenaska Comparison_NIM Summary" xfId="6527"/>
    <cellStyle name="_Tenaska Comparison_NIM Summary 09GRC" xfId="6528"/>
    <cellStyle name="_Tenaska Comparison_NIM Summary 09GRC 2" xfId="6529"/>
    <cellStyle name="_Tenaska Comparison_NIM Summary 2" xfId="6530"/>
    <cellStyle name="_Tenaska Comparison_NIM Summary 3" xfId="6531"/>
    <cellStyle name="_Tenaska Comparison_NIM Summary 4" xfId="6532"/>
    <cellStyle name="_Tenaska Comparison_NIM Summary 5" xfId="6533"/>
    <cellStyle name="_Tenaska Comparison_NIM Summary 6" xfId="6534"/>
    <cellStyle name="_Tenaska Comparison_NIM Summary 7" xfId="6535"/>
    <cellStyle name="_Tenaska Comparison_NIM Summary 8" xfId="6536"/>
    <cellStyle name="_Tenaska Comparison_NIM Summary 9" xfId="6537"/>
    <cellStyle name="_Tenaska Comparison_PCA 10 -  Exhibit D from A Kellogg Jan 2011" xfId="6538"/>
    <cellStyle name="_Tenaska Comparison_PCA 10 -  Exhibit D from A Kellogg July 2011" xfId="6539"/>
    <cellStyle name="_Tenaska Comparison_PCA 10 -  Exhibit D from S Free Rcv'd 12-11" xfId="6540"/>
    <cellStyle name="_Tenaska Comparison_PCA 9 -  Exhibit D April 2010" xfId="6541"/>
    <cellStyle name="_Tenaska Comparison_PCA 9 -  Exhibit D April 2010 (3)" xfId="6542"/>
    <cellStyle name="_Tenaska Comparison_PCA 9 -  Exhibit D April 2010 (3) 2" xfId="6543"/>
    <cellStyle name="_Tenaska Comparison_PCA 9 -  Exhibit D April 2010 2" xfId="6544"/>
    <cellStyle name="_Tenaska Comparison_PCA 9 -  Exhibit D April 2010 3" xfId="6545"/>
    <cellStyle name="_Tenaska Comparison_PCA 9 -  Exhibit D Nov 2010" xfId="6546"/>
    <cellStyle name="_Tenaska Comparison_PCA 9 -  Exhibit D Nov 2010 2" xfId="6547"/>
    <cellStyle name="_Tenaska Comparison_PCA 9 - Exhibit D at August 2010" xfId="6548"/>
    <cellStyle name="_Tenaska Comparison_PCA 9 - Exhibit D at August 2010 2" xfId="6549"/>
    <cellStyle name="_Tenaska Comparison_PCA 9 - Exhibit D June 2010 GRC" xfId="6550"/>
    <cellStyle name="_Tenaska Comparison_PCA 9 - Exhibit D June 2010 GRC 2" xfId="6551"/>
    <cellStyle name="_Tenaska Comparison_Power Costs - Comparison bx Rbtl-Staff-Jt-PC" xfId="6552"/>
    <cellStyle name="_Tenaska Comparison_Power Costs - Comparison bx Rbtl-Staff-Jt-PC 2" xfId="6553"/>
    <cellStyle name="_Tenaska Comparison_Power Costs - Comparison bx Rbtl-Staff-Jt-PC 2 2" xfId="6554"/>
    <cellStyle name="_Tenaska Comparison_Power Costs - Comparison bx Rbtl-Staff-Jt-PC 2 3" xfId="6555"/>
    <cellStyle name="_Tenaska Comparison_Power Costs - Comparison bx Rbtl-Staff-Jt-PC 3" xfId="6556"/>
    <cellStyle name="_Tenaska Comparison_Power Costs - Comparison bx Rbtl-Staff-Jt-PC 4" xfId="6557"/>
    <cellStyle name="_Tenaska Comparison_Power Costs - Comparison bx Rbtl-Staff-Jt-PC_Adj Bench DR 3 for Initial Briefs (Electric)" xfId="6558"/>
    <cellStyle name="_Tenaska Comparison_Power Costs - Comparison bx Rbtl-Staff-Jt-PC_Adj Bench DR 3 for Initial Briefs (Electric) 2" xfId="6559"/>
    <cellStyle name="_Tenaska Comparison_Power Costs - Comparison bx Rbtl-Staff-Jt-PC_Adj Bench DR 3 for Initial Briefs (Electric) 2 2" xfId="6560"/>
    <cellStyle name="_Tenaska Comparison_Power Costs - Comparison bx Rbtl-Staff-Jt-PC_Adj Bench DR 3 for Initial Briefs (Electric) 2 3" xfId="6561"/>
    <cellStyle name="_Tenaska Comparison_Power Costs - Comparison bx Rbtl-Staff-Jt-PC_Adj Bench DR 3 for Initial Briefs (Electric) 3" xfId="6562"/>
    <cellStyle name="_Tenaska Comparison_Power Costs - Comparison bx Rbtl-Staff-Jt-PC_Adj Bench DR 3 for Initial Briefs (Electric) 4" xfId="6563"/>
    <cellStyle name="_Tenaska Comparison_Power Costs - Comparison bx Rbtl-Staff-Jt-PC_Electric Rev Req Model (2009 GRC) Rebuttal" xfId="6564"/>
    <cellStyle name="_Tenaska Comparison_Power Costs - Comparison bx Rbtl-Staff-Jt-PC_Electric Rev Req Model (2009 GRC) Rebuttal 2" xfId="6565"/>
    <cellStyle name="_Tenaska Comparison_Power Costs - Comparison bx Rbtl-Staff-Jt-PC_Electric Rev Req Model (2009 GRC) Rebuttal 2 2" xfId="6566"/>
    <cellStyle name="_Tenaska Comparison_Power Costs - Comparison bx Rbtl-Staff-Jt-PC_Electric Rev Req Model (2009 GRC) Rebuttal 2 3" xfId="6567"/>
    <cellStyle name="_Tenaska Comparison_Power Costs - Comparison bx Rbtl-Staff-Jt-PC_Electric Rev Req Model (2009 GRC) Rebuttal 3" xfId="6568"/>
    <cellStyle name="_Tenaska Comparison_Power Costs - Comparison bx Rbtl-Staff-Jt-PC_Electric Rev Req Model (2009 GRC) Rebuttal 4" xfId="6569"/>
    <cellStyle name="_Tenaska Comparison_Power Costs - Comparison bx Rbtl-Staff-Jt-PC_Electric Rev Req Model (2009 GRC) Rebuttal REmoval of New  WH Solar AdjustMI" xfId="6570"/>
    <cellStyle name="_Tenaska Comparison_Power Costs - Comparison bx Rbtl-Staff-Jt-PC_Electric Rev Req Model (2009 GRC) Rebuttal REmoval of New  WH Solar AdjustMI 2" xfId="6571"/>
    <cellStyle name="_Tenaska Comparison_Power Costs - Comparison bx Rbtl-Staff-Jt-PC_Electric Rev Req Model (2009 GRC) Rebuttal REmoval of New  WH Solar AdjustMI 2 2" xfId="6572"/>
    <cellStyle name="_Tenaska Comparison_Power Costs - Comparison bx Rbtl-Staff-Jt-PC_Electric Rev Req Model (2009 GRC) Rebuttal REmoval of New  WH Solar AdjustMI 2 3" xfId="6573"/>
    <cellStyle name="_Tenaska Comparison_Power Costs - Comparison bx Rbtl-Staff-Jt-PC_Electric Rev Req Model (2009 GRC) Rebuttal REmoval of New  WH Solar AdjustMI 3" xfId="6574"/>
    <cellStyle name="_Tenaska Comparison_Power Costs - Comparison bx Rbtl-Staff-Jt-PC_Electric Rev Req Model (2009 GRC) Rebuttal REmoval of New  WH Solar AdjustMI 4" xfId="6575"/>
    <cellStyle name="_Tenaska Comparison_Power Costs - Comparison bx Rbtl-Staff-Jt-PC_Electric Rev Req Model (2009 GRC) Revised 01-18-2010" xfId="6576"/>
    <cellStyle name="_Tenaska Comparison_Power Costs - Comparison bx Rbtl-Staff-Jt-PC_Electric Rev Req Model (2009 GRC) Revised 01-18-2010 2" xfId="6577"/>
    <cellStyle name="_Tenaska Comparison_Power Costs - Comparison bx Rbtl-Staff-Jt-PC_Electric Rev Req Model (2009 GRC) Revised 01-18-2010 2 2" xfId="6578"/>
    <cellStyle name="_Tenaska Comparison_Power Costs - Comparison bx Rbtl-Staff-Jt-PC_Electric Rev Req Model (2009 GRC) Revised 01-18-2010 2 3" xfId="6579"/>
    <cellStyle name="_Tenaska Comparison_Power Costs - Comparison bx Rbtl-Staff-Jt-PC_Electric Rev Req Model (2009 GRC) Revised 01-18-2010 3" xfId="6580"/>
    <cellStyle name="_Tenaska Comparison_Power Costs - Comparison bx Rbtl-Staff-Jt-PC_Electric Rev Req Model (2009 GRC) Revised 01-18-2010 4" xfId="6581"/>
    <cellStyle name="_Tenaska Comparison_Power Costs - Comparison bx Rbtl-Staff-Jt-PC_Final Order Electric EXHIBIT A-1" xfId="6582"/>
    <cellStyle name="_Tenaska Comparison_Power Costs - Comparison bx Rbtl-Staff-Jt-PC_Final Order Electric EXHIBIT A-1 2" xfId="6583"/>
    <cellStyle name="_Tenaska Comparison_Power Costs - Comparison bx Rbtl-Staff-Jt-PC_Final Order Electric EXHIBIT A-1 2 2" xfId="6584"/>
    <cellStyle name="_Tenaska Comparison_Power Costs - Comparison bx Rbtl-Staff-Jt-PC_Final Order Electric EXHIBIT A-1 2 3" xfId="6585"/>
    <cellStyle name="_Tenaska Comparison_Power Costs - Comparison bx Rbtl-Staff-Jt-PC_Final Order Electric EXHIBIT A-1 3" xfId="6586"/>
    <cellStyle name="_Tenaska Comparison_Power Costs - Comparison bx Rbtl-Staff-Jt-PC_Final Order Electric EXHIBIT A-1 4" xfId="6587"/>
    <cellStyle name="_Tenaska Comparison_Production Adj 4.37" xfId="6588"/>
    <cellStyle name="_Tenaska Comparison_Production Adj 4.37 2" xfId="6589"/>
    <cellStyle name="_Tenaska Comparison_Production Adj 4.37 2 2" xfId="6590"/>
    <cellStyle name="_Tenaska Comparison_Production Adj 4.37 2 3" xfId="6591"/>
    <cellStyle name="_Tenaska Comparison_Production Adj 4.37 3" xfId="6592"/>
    <cellStyle name="_Tenaska Comparison_Purchased Power Adj 4.03" xfId="6593"/>
    <cellStyle name="_Tenaska Comparison_Purchased Power Adj 4.03 2" xfId="6594"/>
    <cellStyle name="_Tenaska Comparison_Purchased Power Adj 4.03 2 2" xfId="6595"/>
    <cellStyle name="_Tenaska Comparison_Purchased Power Adj 4.03 2 3" xfId="6596"/>
    <cellStyle name="_Tenaska Comparison_Purchased Power Adj 4.03 3" xfId="6597"/>
    <cellStyle name="_Tenaska Comparison_Rebuttal Power Costs" xfId="6598"/>
    <cellStyle name="_Tenaska Comparison_Rebuttal Power Costs 2" xfId="6599"/>
    <cellStyle name="_Tenaska Comparison_Rebuttal Power Costs 2 2" xfId="6600"/>
    <cellStyle name="_Tenaska Comparison_Rebuttal Power Costs 2 3" xfId="6601"/>
    <cellStyle name="_Tenaska Comparison_Rebuttal Power Costs 3" xfId="6602"/>
    <cellStyle name="_Tenaska Comparison_Rebuttal Power Costs 4" xfId="6603"/>
    <cellStyle name="_Tenaska Comparison_Rebuttal Power Costs_Adj Bench DR 3 for Initial Briefs (Electric)" xfId="6604"/>
    <cellStyle name="_Tenaska Comparison_Rebuttal Power Costs_Adj Bench DR 3 for Initial Briefs (Electric) 2" xfId="6605"/>
    <cellStyle name="_Tenaska Comparison_Rebuttal Power Costs_Adj Bench DR 3 for Initial Briefs (Electric) 2 2" xfId="6606"/>
    <cellStyle name="_Tenaska Comparison_Rebuttal Power Costs_Adj Bench DR 3 for Initial Briefs (Electric) 2 3" xfId="6607"/>
    <cellStyle name="_Tenaska Comparison_Rebuttal Power Costs_Adj Bench DR 3 for Initial Briefs (Electric) 3" xfId="6608"/>
    <cellStyle name="_Tenaska Comparison_Rebuttal Power Costs_Adj Bench DR 3 for Initial Briefs (Electric) 4" xfId="6609"/>
    <cellStyle name="_Tenaska Comparison_Rebuttal Power Costs_Electric Rev Req Model (2009 GRC) Rebuttal" xfId="6610"/>
    <cellStyle name="_Tenaska Comparison_Rebuttal Power Costs_Electric Rev Req Model (2009 GRC) Rebuttal 2" xfId="6611"/>
    <cellStyle name="_Tenaska Comparison_Rebuttal Power Costs_Electric Rev Req Model (2009 GRC) Rebuttal 2 2" xfId="6612"/>
    <cellStyle name="_Tenaska Comparison_Rebuttal Power Costs_Electric Rev Req Model (2009 GRC) Rebuttal 2 3" xfId="6613"/>
    <cellStyle name="_Tenaska Comparison_Rebuttal Power Costs_Electric Rev Req Model (2009 GRC) Rebuttal 3" xfId="6614"/>
    <cellStyle name="_Tenaska Comparison_Rebuttal Power Costs_Electric Rev Req Model (2009 GRC) Rebuttal 4" xfId="6615"/>
    <cellStyle name="_Tenaska Comparison_Rebuttal Power Costs_Electric Rev Req Model (2009 GRC) Rebuttal REmoval of New  WH Solar AdjustMI" xfId="6616"/>
    <cellStyle name="_Tenaska Comparison_Rebuttal Power Costs_Electric Rev Req Model (2009 GRC) Rebuttal REmoval of New  WH Solar AdjustMI 2" xfId="6617"/>
    <cellStyle name="_Tenaska Comparison_Rebuttal Power Costs_Electric Rev Req Model (2009 GRC) Rebuttal REmoval of New  WH Solar AdjustMI 2 2" xfId="6618"/>
    <cellStyle name="_Tenaska Comparison_Rebuttal Power Costs_Electric Rev Req Model (2009 GRC) Rebuttal REmoval of New  WH Solar AdjustMI 2 3" xfId="6619"/>
    <cellStyle name="_Tenaska Comparison_Rebuttal Power Costs_Electric Rev Req Model (2009 GRC) Rebuttal REmoval of New  WH Solar AdjustMI 3" xfId="6620"/>
    <cellStyle name="_Tenaska Comparison_Rebuttal Power Costs_Electric Rev Req Model (2009 GRC) Rebuttal REmoval of New  WH Solar AdjustMI 4" xfId="6621"/>
    <cellStyle name="_Tenaska Comparison_Rebuttal Power Costs_Electric Rev Req Model (2009 GRC) Revised 01-18-2010" xfId="6622"/>
    <cellStyle name="_Tenaska Comparison_Rebuttal Power Costs_Electric Rev Req Model (2009 GRC) Revised 01-18-2010 2" xfId="6623"/>
    <cellStyle name="_Tenaska Comparison_Rebuttal Power Costs_Electric Rev Req Model (2009 GRC) Revised 01-18-2010 2 2" xfId="6624"/>
    <cellStyle name="_Tenaska Comparison_Rebuttal Power Costs_Electric Rev Req Model (2009 GRC) Revised 01-18-2010 2 3" xfId="6625"/>
    <cellStyle name="_Tenaska Comparison_Rebuttal Power Costs_Electric Rev Req Model (2009 GRC) Revised 01-18-2010 3" xfId="6626"/>
    <cellStyle name="_Tenaska Comparison_Rebuttal Power Costs_Electric Rev Req Model (2009 GRC) Revised 01-18-2010 4" xfId="6627"/>
    <cellStyle name="_Tenaska Comparison_Rebuttal Power Costs_Final Order Electric EXHIBIT A-1" xfId="6628"/>
    <cellStyle name="_Tenaska Comparison_Rebuttal Power Costs_Final Order Electric EXHIBIT A-1 2" xfId="6629"/>
    <cellStyle name="_Tenaska Comparison_Rebuttal Power Costs_Final Order Electric EXHIBIT A-1 2 2" xfId="6630"/>
    <cellStyle name="_Tenaska Comparison_Rebuttal Power Costs_Final Order Electric EXHIBIT A-1 2 3" xfId="6631"/>
    <cellStyle name="_Tenaska Comparison_Rebuttal Power Costs_Final Order Electric EXHIBIT A-1 3" xfId="6632"/>
    <cellStyle name="_Tenaska Comparison_Rebuttal Power Costs_Final Order Electric EXHIBIT A-1 4" xfId="6633"/>
    <cellStyle name="_Tenaska Comparison_ROR 5.02" xfId="6634"/>
    <cellStyle name="_Tenaska Comparison_ROR 5.02 2" xfId="6635"/>
    <cellStyle name="_Tenaska Comparison_ROR 5.02 2 2" xfId="6636"/>
    <cellStyle name="_Tenaska Comparison_ROR 5.02 2 3" xfId="6637"/>
    <cellStyle name="_Tenaska Comparison_ROR 5.02 3" xfId="6638"/>
    <cellStyle name="_Tenaska Comparison_Transmission Workbook for May BOD" xfId="6639"/>
    <cellStyle name="_Tenaska Comparison_Transmission Workbook for May BOD 2" xfId="6640"/>
    <cellStyle name="_Tenaska Comparison_Wind Integration 10GRC" xfId="6641"/>
    <cellStyle name="_Tenaska Comparison_Wind Integration 10GRC 2" xfId="6642"/>
    <cellStyle name="_x0013__TENASKA REGULATORY ASSET" xfId="6643"/>
    <cellStyle name="_x0013__TENASKA REGULATORY ASSET 2" xfId="6644"/>
    <cellStyle name="_x0013__TENASKA REGULATORY ASSET 2 2" xfId="6645"/>
    <cellStyle name="_x0013__TENASKA REGULATORY ASSET 2 3" xfId="6646"/>
    <cellStyle name="_x0013__TENASKA REGULATORY ASSET 3" xfId="6647"/>
    <cellStyle name="_x0013__TENASKA REGULATORY ASSET 4" xfId="6648"/>
    <cellStyle name="_Therms Data" xfId="6649"/>
    <cellStyle name="_Therms Data 2" xfId="6650"/>
    <cellStyle name="_Therms Data_Pro Forma Rev 09 GRC" xfId="6651"/>
    <cellStyle name="_Therms Data_Pro Forma Rev 2010 GRC" xfId="6652"/>
    <cellStyle name="_Therms Data_Pro Forma Rev 2010 GRC_Preliminary" xfId="6653"/>
    <cellStyle name="_Therms Data_Revenue (Feb 09 - Jan 10)" xfId="6654"/>
    <cellStyle name="_Therms Data_Revenue (Jan 09 - Dec 09)" xfId="6655"/>
    <cellStyle name="_Therms Data_Revenue (Mar 09 - Feb 10)" xfId="6656"/>
    <cellStyle name="_Therms Data_Volume Exhibit (Jan09 - Dec09)" xfId="6657"/>
    <cellStyle name="_Updated Imputed Debt Calc" xfId="6658"/>
    <cellStyle name="_Updated Imputed Debt Calc 2" xfId="6659"/>
    <cellStyle name="_Updated Imputed Debt Calc 2 2" xfId="6660"/>
    <cellStyle name="_Updated Imputed Debt Calc 2_2011 Operations Snapshot" xfId="6661"/>
    <cellStyle name="_Updated Imputed Debt Calc 2_Department" xfId="6662"/>
    <cellStyle name="_Updated Imputed Debt Calc 2_VarX" xfId="6663"/>
    <cellStyle name="_Updated Imputed Debt Calc 3" xfId="6664"/>
    <cellStyle name="_Updated Imputed Debt Calc 3 2" xfId="6665"/>
    <cellStyle name="_Updated Imputed Debt Calc 3 2 2" xfId="6666"/>
    <cellStyle name="_Updated Imputed Debt Calc 3 2_County_Stop_Light_Chart_2012_02" xfId="6667"/>
    <cellStyle name="_Updated Imputed Debt Calc 3 2_County_Stop_Light_Chart_2012_06" xfId="6668"/>
    <cellStyle name="_Updated Imputed Debt Calc 3 2_County_Stop_Light_Chart_Template" xfId="6669"/>
    <cellStyle name="_Updated Imputed Debt Calc 3_2011 OM ASM Report" xfId="6670"/>
    <cellStyle name="_Updated Imputed Debt Calc 3_2011 OM ASM Report 2" xfId="6671"/>
    <cellStyle name="_Updated Imputed Debt Calc 3_2011 OM ASM Report_County_Stop_Light_Chart_2012_02" xfId="6672"/>
    <cellStyle name="_Updated Imputed Debt Calc 3_2011 OM ASM Report_County_Stop_Light_Chart_2012_06" xfId="6673"/>
    <cellStyle name="_Updated Imputed Debt Calc 3_2011 OM ASM Report_County_Stop_Light_Chart_Template" xfId="6674"/>
    <cellStyle name="_Updated Imputed Debt Calc 3_2011 Operations Snapshot" xfId="6675"/>
    <cellStyle name="_Updated Imputed Debt Calc 3_2012 Operations Snapshot" xfId="6676"/>
    <cellStyle name="_Updated Imputed Debt Calc 3_Copy of 2011 OM ASM Report" xfId="6677"/>
    <cellStyle name="_Updated Imputed Debt Calc 3_Jan 2012 OM ASM Report" xfId="6678"/>
    <cellStyle name="_Updated Imputed Debt Calc 4" xfId="6679"/>
    <cellStyle name="_Updated Imputed Debt Calc 4 2" xfId="6680"/>
    <cellStyle name="_Updated Imputed Debt Calc 4 3" xfId="6681"/>
    <cellStyle name="_Updated Imputed Debt Calc 4_2011 Operations Snapshot" xfId="6682"/>
    <cellStyle name="_Updated Imputed Debt Calc 4_2011 Operations Snapshot 2" xfId="6683"/>
    <cellStyle name="_Updated Imputed Debt Calc 4_2011 Operations Snapshot_County_Stop_Light_Chart_2012_02" xfId="6684"/>
    <cellStyle name="_Updated Imputed Debt Calc 4_2011 Operations Snapshot_County_Stop_Light_Chart_2012_06" xfId="6685"/>
    <cellStyle name="_Updated Imputed Debt Calc 4_2011 Operations Snapshot_County_Stop_Light_Chart_Template" xfId="6686"/>
    <cellStyle name="_Updated Imputed Debt Calc 4_2012 Operations Snapshot" xfId="6687"/>
    <cellStyle name="_Updated Imputed Debt Calc 4_County_Stop_Light_Chart_2012_02" xfId="6688"/>
    <cellStyle name="_Updated Imputed Debt Calc 4_County_Stop_Light_Chart_2012_06" xfId="6689"/>
    <cellStyle name="_Updated Imputed Debt Calc 4_County_Stop_Light_Chart_Template" xfId="6690"/>
    <cellStyle name="_Updated Imputed Debt Calc 4_Department" xfId="6691"/>
    <cellStyle name="_Updated Imputed Debt Calc 4_VarX" xfId="6692"/>
    <cellStyle name="_Updated Imputed Debt Calc 5" xfId="6693"/>
    <cellStyle name="_Updated Imputed Debt Calc 5 2" xfId="6694"/>
    <cellStyle name="_Updated Imputed Debt Calc 5_Department" xfId="6695"/>
    <cellStyle name="_Updated Imputed Debt Calc 5_Department 2" xfId="6696"/>
    <cellStyle name="_Updated Imputed Debt Calc 5_VarX" xfId="6697"/>
    <cellStyle name="_Updated Imputed Debt Calc 5_VarX 2" xfId="6698"/>
    <cellStyle name="_Updated Imputed Debt Calc 6" xfId="6699"/>
    <cellStyle name="_Updated Imputed Debt Calc_2012 Jan CAP ASM Report" xfId="6700"/>
    <cellStyle name="_Updated Imputed Debt Calc_County_Stop_Light_Chart_2012_02" xfId="6701"/>
    <cellStyle name="_Updated Imputed Debt Calc_County_Stop_Light_Chart_2012_06" xfId="6702"/>
    <cellStyle name="_Updated Imputed Debt Calc_County_Stop_Light_Chart_Template" xfId="6703"/>
    <cellStyle name="_Value Copy 11 30 05 gas 12 09 05 AURORA at 12 14 05" xfId="6704"/>
    <cellStyle name="_Value Copy 11 30 05 gas 12 09 05 AURORA at 12 14 05 2" xfId="6705"/>
    <cellStyle name="_Value Copy 11 30 05 gas 12 09 05 AURORA at 12 14 05 2 2" xfId="6706"/>
    <cellStyle name="_Value Copy 11 30 05 gas 12 09 05 AURORA at 12 14 05 2 2 2" xfId="6707"/>
    <cellStyle name="_Value Copy 11 30 05 gas 12 09 05 AURORA at 12 14 05 2 2 3" xfId="6708"/>
    <cellStyle name="_Value Copy 11 30 05 gas 12 09 05 AURORA at 12 14 05 2 3" xfId="6709"/>
    <cellStyle name="_Value Copy 11 30 05 gas 12 09 05 AURORA at 12 14 05 2 4" xfId="6710"/>
    <cellStyle name="_Value Copy 11 30 05 gas 12 09 05 AURORA at 12 14 05 3" xfId="6711"/>
    <cellStyle name="_Value Copy 11 30 05 gas 12 09 05 AURORA at 12 14 05 3 2" xfId="6712"/>
    <cellStyle name="_Value Copy 11 30 05 gas 12 09 05 AURORA at 12 14 05 3 3" xfId="6713"/>
    <cellStyle name="_Value Copy 11 30 05 gas 12 09 05 AURORA at 12 14 05 4" xfId="6714"/>
    <cellStyle name="_Value Copy 11 30 05 gas 12 09 05 AURORA at 12 14 05 4 2" xfId="6715"/>
    <cellStyle name="_Value Copy 11 30 05 gas 12 09 05 AURORA at 12 14 05 5" xfId="6716"/>
    <cellStyle name="_Value Copy 11 30 05 gas 12 09 05 AURORA at 12 14 05_04 07E Wild Horse Wind Expansion (C) (2)" xfId="6717"/>
    <cellStyle name="_Value Copy 11 30 05 gas 12 09 05 AURORA at 12 14 05_04 07E Wild Horse Wind Expansion (C) (2) 2" xfId="6718"/>
    <cellStyle name="_Value Copy 11 30 05 gas 12 09 05 AURORA at 12 14 05_04 07E Wild Horse Wind Expansion (C) (2) 2 2" xfId="6719"/>
    <cellStyle name="_Value Copy 11 30 05 gas 12 09 05 AURORA at 12 14 05_04 07E Wild Horse Wind Expansion (C) (2) 2 3" xfId="6720"/>
    <cellStyle name="_Value Copy 11 30 05 gas 12 09 05 AURORA at 12 14 05_04 07E Wild Horse Wind Expansion (C) (2) 3" xfId="6721"/>
    <cellStyle name="_Value Copy 11 30 05 gas 12 09 05 AURORA at 12 14 05_04 07E Wild Horse Wind Expansion (C) (2) 4" xfId="6722"/>
    <cellStyle name="_Value Copy 11 30 05 gas 12 09 05 AURORA at 12 14 05_04 07E Wild Horse Wind Expansion (C) (2)_Adj Bench DR 3 for Initial Briefs (Electric)" xfId="6723"/>
    <cellStyle name="_Value Copy 11 30 05 gas 12 09 05 AURORA at 12 14 05_04 07E Wild Horse Wind Expansion (C) (2)_Adj Bench DR 3 for Initial Briefs (Electric) 2" xfId="6724"/>
    <cellStyle name="_Value Copy 11 30 05 gas 12 09 05 AURORA at 12 14 05_04 07E Wild Horse Wind Expansion (C) (2)_Adj Bench DR 3 for Initial Briefs (Electric) 2 2" xfId="6725"/>
    <cellStyle name="_Value Copy 11 30 05 gas 12 09 05 AURORA at 12 14 05_04 07E Wild Horse Wind Expansion (C) (2)_Adj Bench DR 3 for Initial Briefs (Electric) 2 3" xfId="6726"/>
    <cellStyle name="_Value Copy 11 30 05 gas 12 09 05 AURORA at 12 14 05_04 07E Wild Horse Wind Expansion (C) (2)_Adj Bench DR 3 for Initial Briefs (Electric) 3" xfId="6727"/>
    <cellStyle name="_Value Copy 11 30 05 gas 12 09 05 AURORA at 12 14 05_04 07E Wild Horse Wind Expansion (C) (2)_Adj Bench DR 3 for Initial Briefs (Electric) 4" xfId="6728"/>
    <cellStyle name="_Value Copy 11 30 05 gas 12 09 05 AURORA at 12 14 05_04 07E Wild Horse Wind Expansion (C) (2)_Book1" xfId="6729"/>
    <cellStyle name="_Value Copy 11 30 05 gas 12 09 05 AURORA at 12 14 05_04 07E Wild Horse Wind Expansion (C) (2)_Electric Rev Req Model (2009 GRC) " xfId="6730"/>
    <cellStyle name="_Value Copy 11 30 05 gas 12 09 05 AURORA at 12 14 05_04 07E Wild Horse Wind Expansion (C) (2)_Electric Rev Req Model (2009 GRC)  2" xfId="6731"/>
    <cellStyle name="_Value Copy 11 30 05 gas 12 09 05 AURORA at 12 14 05_04 07E Wild Horse Wind Expansion (C) (2)_Electric Rev Req Model (2009 GRC)  2 2" xfId="6732"/>
    <cellStyle name="_Value Copy 11 30 05 gas 12 09 05 AURORA at 12 14 05_04 07E Wild Horse Wind Expansion (C) (2)_Electric Rev Req Model (2009 GRC)  2 3" xfId="6733"/>
    <cellStyle name="_Value Copy 11 30 05 gas 12 09 05 AURORA at 12 14 05_04 07E Wild Horse Wind Expansion (C) (2)_Electric Rev Req Model (2009 GRC)  3" xfId="6734"/>
    <cellStyle name="_Value Copy 11 30 05 gas 12 09 05 AURORA at 12 14 05_04 07E Wild Horse Wind Expansion (C) (2)_Electric Rev Req Model (2009 GRC)  4" xfId="6735"/>
    <cellStyle name="_Value Copy 11 30 05 gas 12 09 05 AURORA at 12 14 05_04 07E Wild Horse Wind Expansion (C) (2)_Electric Rev Req Model (2009 GRC) Rebuttal" xfId="6736"/>
    <cellStyle name="_Value Copy 11 30 05 gas 12 09 05 AURORA at 12 14 05_04 07E Wild Horse Wind Expansion (C) (2)_Electric Rev Req Model (2009 GRC) Rebuttal 2" xfId="6737"/>
    <cellStyle name="_Value Copy 11 30 05 gas 12 09 05 AURORA at 12 14 05_04 07E Wild Horse Wind Expansion (C) (2)_Electric Rev Req Model (2009 GRC) Rebuttal 2 2" xfId="6738"/>
    <cellStyle name="_Value Copy 11 30 05 gas 12 09 05 AURORA at 12 14 05_04 07E Wild Horse Wind Expansion (C) (2)_Electric Rev Req Model (2009 GRC) Rebuttal 2 3" xfId="6739"/>
    <cellStyle name="_Value Copy 11 30 05 gas 12 09 05 AURORA at 12 14 05_04 07E Wild Horse Wind Expansion (C) (2)_Electric Rev Req Model (2009 GRC) Rebuttal 3" xfId="6740"/>
    <cellStyle name="_Value Copy 11 30 05 gas 12 09 05 AURORA at 12 14 05_04 07E Wild Horse Wind Expansion (C) (2)_Electric Rev Req Model (2009 GRC) Rebuttal 4" xfId="6741"/>
    <cellStyle name="_Value Copy 11 30 05 gas 12 09 05 AURORA at 12 14 05_04 07E Wild Horse Wind Expansion (C) (2)_Electric Rev Req Model (2009 GRC) Rebuttal REmoval of New  WH Solar AdjustMI" xfId="6742"/>
    <cellStyle name="_Value Copy 11 30 05 gas 12 09 05 AURORA at 12 14 05_04 07E Wild Horse Wind Expansion (C) (2)_Electric Rev Req Model (2009 GRC) Rebuttal REmoval of New  WH Solar AdjustMI 2" xfId="6743"/>
    <cellStyle name="_Value Copy 11 30 05 gas 12 09 05 AURORA at 12 14 05_04 07E Wild Horse Wind Expansion (C) (2)_Electric Rev Req Model (2009 GRC) Rebuttal REmoval of New  WH Solar AdjustMI 2 2" xfId="6744"/>
    <cellStyle name="_Value Copy 11 30 05 gas 12 09 05 AURORA at 12 14 05_04 07E Wild Horse Wind Expansion (C) (2)_Electric Rev Req Model (2009 GRC) Rebuttal REmoval of New  WH Solar AdjustMI 2 3" xfId="6745"/>
    <cellStyle name="_Value Copy 11 30 05 gas 12 09 05 AURORA at 12 14 05_04 07E Wild Horse Wind Expansion (C) (2)_Electric Rev Req Model (2009 GRC) Rebuttal REmoval of New  WH Solar AdjustMI 3" xfId="6746"/>
    <cellStyle name="_Value Copy 11 30 05 gas 12 09 05 AURORA at 12 14 05_04 07E Wild Horse Wind Expansion (C) (2)_Electric Rev Req Model (2009 GRC) Rebuttal REmoval of New  WH Solar AdjustMI 4" xfId="6747"/>
    <cellStyle name="_Value Copy 11 30 05 gas 12 09 05 AURORA at 12 14 05_04 07E Wild Horse Wind Expansion (C) (2)_Electric Rev Req Model (2009 GRC) Revised 01-18-2010" xfId="6748"/>
    <cellStyle name="_Value Copy 11 30 05 gas 12 09 05 AURORA at 12 14 05_04 07E Wild Horse Wind Expansion (C) (2)_Electric Rev Req Model (2009 GRC) Revised 01-18-2010 2" xfId="6749"/>
    <cellStyle name="_Value Copy 11 30 05 gas 12 09 05 AURORA at 12 14 05_04 07E Wild Horse Wind Expansion (C) (2)_Electric Rev Req Model (2009 GRC) Revised 01-18-2010 2 2" xfId="6750"/>
    <cellStyle name="_Value Copy 11 30 05 gas 12 09 05 AURORA at 12 14 05_04 07E Wild Horse Wind Expansion (C) (2)_Electric Rev Req Model (2009 GRC) Revised 01-18-2010 2 3" xfId="6751"/>
    <cellStyle name="_Value Copy 11 30 05 gas 12 09 05 AURORA at 12 14 05_04 07E Wild Horse Wind Expansion (C) (2)_Electric Rev Req Model (2009 GRC) Revised 01-18-2010 3" xfId="6752"/>
    <cellStyle name="_Value Copy 11 30 05 gas 12 09 05 AURORA at 12 14 05_04 07E Wild Horse Wind Expansion (C) (2)_Electric Rev Req Model (2009 GRC) Revised 01-18-2010 4" xfId="6753"/>
    <cellStyle name="_Value Copy 11 30 05 gas 12 09 05 AURORA at 12 14 05_04 07E Wild Horse Wind Expansion (C) (2)_Electric Rev Req Model (2010 GRC)" xfId="6754"/>
    <cellStyle name="_Value Copy 11 30 05 gas 12 09 05 AURORA at 12 14 05_04 07E Wild Horse Wind Expansion (C) (2)_Electric Rev Req Model (2010 GRC) SF" xfId="6755"/>
    <cellStyle name="_Value Copy 11 30 05 gas 12 09 05 AURORA at 12 14 05_04 07E Wild Horse Wind Expansion (C) (2)_Final Order Electric EXHIBIT A-1" xfId="6756"/>
    <cellStyle name="_Value Copy 11 30 05 gas 12 09 05 AURORA at 12 14 05_04 07E Wild Horse Wind Expansion (C) (2)_Final Order Electric EXHIBIT A-1 2" xfId="6757"/>
    <cellStyle name="_Value Copy 11 30 05 gas 12 09 05 AURORA at 12 14 05_04 07E Wild Horse Wind Expansion (C) (2)_Final Order Electric EXHIBIT A-1 2 2" xfId="6758"/>
    <cellStyle name="_Value Copy 11 30 05 gas 12 09 05 AURORA at 12 14 05_04 07E Wild Horse Wind Expansion (C) (2)_Final Order Electric EXHIBIT A-1 2 3" xfId="6759"/>
    <cellStyle name="_Value Copy 11 30 05 gas 12 09 05 AURORA at 12 14 05_04 07E Wild Horse Wind Expansion (C) (2)_Final Order Electric EXHIBIT A-1 3" xfId="6760"/>
    <cellStyle name="_Value Copy 11 30 05 gas 12 09 05 AURORA at 12 14 05_04 07E Wild Horse Wind Expansion (C) (2)_Final Order Electric EXHIBIT A-1 4" xfId="6761"/>
    <cellStyle name="_Value Copy 11 30 05 gas 12 09 05 AURORA at 12 14 05_04 07E Wild Horse Wind Expansion (C) (2)_TENASKA REGULATORY ASSET" xfId="6762"/>
    <cellStyle name="_Value Copy 11 30 05 gas 12 09 05 AURORA at 12 14 05_04 07E Wild Horse Wind Expansion (C) (2)_TENASKA REGULATORY ASSET 2" xfId="6763"/>
    <cellStyle name="_Value Copy 11 30 05 gas 12 09 05 AURORA at 12 14 05_04 07E Wild Horse Wind Expansion (C) (2)_TENASKA REGULATORY ASSET 2 2" xfId="6764"/>
    <cellStyle name="_Value Copy 11 30 05 gas 12 09 05 AURORA at 12 14 05_04 07E Wild Horse Wind Expansion (C) (2)_TENASKA REGULATORY ASSET 2 3" xfId="6765"/>
    <cellStyle name="_Value Copy 11 30 05 gas 12 09 05 AURORA at 12 14 05_04 07E Wild Horse Wind Expansion (C) (2)_TENASKA REGULATORY ASSET 3" xfId="6766"/>
    <cellStyle name="_Value Copy 11 30 05 gas 12 09 05 AURORA at 12 14 05_04 07E Wild Horse Wind Expansion (C) (2)_TENASKA REGULATORY ASSET 4" xfId="6767"/>
    <cellStyle name="_Value Copy 11 30 05 gas 12 09 05 AURORA at 12 14 05_16.37E Wild Horse Expansion DeferralRevwrkingfile SF" xfId="6768"/>
    <cellStyle name="_Value Copy 11 30 05 gas 12 09 05 AURORA at 12 14 05_16.37E Wild Horse Expansion DeferralRevwrkingfile SF 2" xfId="6769"/>
    <cellStyle name="_Value Copy 11 30 05 gas 12 09 05 AURORA at 12 14 05_16.37E Wild Horse Expansion DeferralRevwrkingfile SF 2 2" xfId="6770"/>
    <cellStyle name="_Value Copy 11 30 05 gas 12 09 05 AURORA at 12 14 05_16.37E Wild Horse Expansion DeferralRevwrkingfile SF 2 3" xfId="6771"/>
    <cellStyle name="_Value Copy 11 30 05 gas 12 09 05 AURORA at 12 14 05_16.37E Wild Horse Expansion DeferralRevwrkingfile SF 3" xfId="6772"/>
    <cellStyle name="_Value Copy 11 30 05 gas 12 09 05 AURORA at 12 14 05_16.37E Wild Horse Expansion DeferralRevwrkingfile SF 4" xfId="6773"/>
    <cellStyle name="_Value Copy 11 30 05 gas 12 09 05 AURORA at 12 14 05_2009 Compliance Filing PCA Exhibits for GRC" xfId="6774"/>
    <cellStyle name="_Value Copy 11 30 05 gas 12 09 05 AURORA at 12 14 05_2009 Compliance Filing PCA Exhibits for GRC 2" xfId="6775"/>
    <cellStyle name="_Value Copy 11 30 05 gas 12 09 05 AURORA at 12 14 05_2009 GRC Compl Filing - Exhibit D" xfId="6776"/>
    <cellStyle name="_Value Copy 11 30 05 gas 12 09 05 AURORA at 12 14 05_2009 GRC Compl Filing - Exhibit D 2" xfId="6777"/>
    <cellStyle name="_Value Copy 11 30 05 gas 12 09 05 AURORA at 12 14 05_2010 PTC's July1_Dec31 2010 " xfId="6778"/>
    <cellStyle name="_Value Copy 11 30 05 gas 12 09 05 AURORA at 12 14 05_2010 PTC's Sept10_Aug11 (Version 4)" xfId="6779"/>
    <cellStyle name="_Value Copy 11 30 05 gas 12 09 05 AURORA at 12 14 05_3.01 Income Statement" xfId="6780"/>
    <cellStyle name="_Value Copy 11 30 05 gas 12 09 05 AURORA at 12 14 05_4 31 Regulatory Assets and Liabilities  7 06- Exhibit D" xfId="6781"/>
    <cellStyle name="_Value Copy 11 30 05 gas 12 09 05 AURORA at 12 14 05_4 31 Regulatory Assets and Liabilities  7 06- Exhibit D 2" xfId="6782"/>
    <cellStyle name="_Value Copy 11 30 05 gas 12 09 05 AURORA at 12 14 05_4 31 Regulatory Assets and Liabilities  7 06- Exhibit D 2 2" xfId="6783"/>
    <cellStyle name="_Value Copy 11 30 05 gas 12 09 05 AURORA at 12 14 05_4 31 Regulatory Assets and Liabilities  7 06- Exhibit D 2 3" xfId="6784"/>
    <cellStyle name="_Value Copy 11 30 05 gas 12 09 05 AURORA at 12 14 05_4 31 Regulatory Assets and Liabilities  7 06- Exhibit D 3" xfId="6785"/>
    <cellStyle name="_Value Copy 11 30 05 gas 12 09 05 AURORA at 12 14 05_4 31 Regulatory Assets and Liabilities  7 06- Exhibit D 4" xfId="6786"/>
    <cellStyle name="_Value Copy 11 30 05 gas 12 09 05 AURORA at 12 14 05_4 31 Regulatory Assets and Liabilities  7 06- Exhibit D_NIM Summary" xfId="6787"/>
    <cellStyle name="_Value Copy 11 30 05 gas 12 09 05 AURORA at 12 14 05_4 31 Regulatory Assets and Liabilities  7 06- Exhibit D_NIM Summary 2" xfId="6788"/>
    <cellStyle name="_Value Copy 11 30 05 gas 12 09 05 AURORA at 12 14 05_4 32 Regulatory Assets and Liabilities  7 06- Exhibit D" xfId="6789"/>
    <cellStyle name="_Value Copy 11 30 05 gas 12 09 05 AURORA at 12 14 05_4 32 Regulatory Assets and Liabilities  7 06- Exhibit D 2" xfId="6790"/>
    <cellStyle name="_Value Copy 11 30 05 gas 12 09 05 AURORA at 12 14 05_4 32 Regulatory Assets and Liabilities  7 06- Exhibit D 2 2" xfId="6791"/>
    <cellStyle name="_Value Copy 11 30 05 gas 12 09 05 AURORA at 12 14 05_4 32 Regulatory Assets and Liabilities  7 06- Exhibit D 2 3" xfId="6792"/>
    <cellStyle name="_Value Copy 11 30 05 gas 12 09 05 AURORA at 12 14 05_4 32 Regulatory Assets and Liabilities  7 06- Exhibit D 3" xfId="6793"/>
    <cellStyle name="_Value Copy 11 30 05 gas 12 09 05 AURORA at 12 14 05_4 32 Regulatory Assets and Liabilities  7 06- Exhibit D 4" xfId="6794"/>
    <cellStyle name="_Value Copy 11 30 05 gas 12 09 05 AURORA at 12 14 05_4 32 Regulatory Assets and Liabilities  7 06- Exhibit D_NIM Summary" xfId="6795"/>
    <cellStyle name="_Value Copy 11 30 05 gas 12 09 05 AURORA at 12 14 05_4 32 Regulatory Assets and Liabilities  7 06- Exhibit D_NIM Summary 2" xfId="6796"/>
    <cellStyle name="_Value Copy 11 30 05 gas 12 09 05 AURORA at 12 14 05_ACCOUNTS" xfId="6797"/>
    <cellStyle name="_Value Copy 11 30 05 gas 12 09 05 AURORA at 12 14 05_Att B to RECs proceeds proposal" xfId="6798"/>
    <cellStyle name="_Value Copy 11 30 05 gas 12 09 05 AURORA at 12 14 05_AURORA Total New" xfId="6799"/>
    <cellStyle name="_Value Copy 11 30 05 gas 12 09 05 AURORA at 12 14 05_AURORA Total New 2" xfId="6800"/>
    <cellStyle name="_Value Copy 11 30 05 gas 12 09 05 AURORA at 12 14 05_Backup for Attachment B 2010-09-09" xfId="6801"/>
    <cellStyle name="_Value Copy 11 30 05 gas 12 09 05 AURORA at 12 14 05_Bench Request - Attachment B" xfId="6802"/>
    <cellStyle name="_Value Copy 11 30 05 gas 12 09 05 AURORA at 12 14 05_Book2" xfId="6803"/>
    <cellStyle name="_Value Copy 11 30 05 gas 12 09 05 AURORA at 12 14 05_Book2 2" xfId="6804"/>
    <cellStyle name="_Value Copy 11 30 05 gas 12 09 05 AURORA at 12 14 05_Book2 2 2" xfId="6805"/>
    <cellStyle name="_Value Copy 11 30 05 gas 12 09 05 AURORA at 12 14 05_Book2 2 3" xfId="6806"/>
    <cellStyle name="_Value Copy 11 30 05 gas 12 09 05 AURORA at 12 14 05_Book2 3" xfId="6807"/>
    <cellStyle name="_Value Copy 11 30 05 gas 12 09 05 AURORA at 12 14 05_Book2 4" xfId="6808"/>
    <cellStyle name="_Value Copy 11 30 05 gas 12 09 05 AURORA at 12 14 05_Book2_Adj Bench DR 3 for Initial Briefs (Electric)" xfId="6809"/>
    <cellStyle name="_Value Copy 11 30 05 gas 12 09 05 AURORA at 12 14 05_Book2_Adj Bench DR 3 for Initial Briefs (Electric) 2" xfId="6810"/>
    <cellStyle name="_Value Copy 11 30 05 gas 12 09 05 AURORA at 12 14 05_Book2_Adj Bench DR 3 for Initial Briefs (Electric) 2 2" xfId="6811"/>
    <cellStyle name="_Value Copy 11 30 05 gas 12 09 05 AURORA at 12 14 05_Book2_Adj Bench DR 3 for Initial Briefs (Electric) 2 3" xfId="6812"/>
    <cellStyle name="_Value Copy 11 30 05 gas 12 09 05 AURORA at 12 14 05_Book2_Adj Bench DR 3 for Initial Briefs (Electric) 3" xfId="6813"/>
    <cellStyle name="_Value Copy 11 30 05 gas 12 09 05 AURORA at 12 14 05_Book2_Adj Bench DR 3 for Initial Briefs (Electric) 4" xfId="6814"/>
    <cellStyle name="_Value Copy 11 30 05 gas 12 09 05 AURORA at 12 14 05_Book2_Electric Rev Req Model (2009 GRC) Rebuttal" xfId="6815"/>
    <cellStyle name="_Value Copy 11 30 05 gas 12 09 05 AURORA at 12 14 05_Book2_Electric Rev Req Model (2009 GRC) Rebuttal 2" xfId="6816"/>
    <cellStyle name="_Value Copy 11 30 05 gas 12 09 05 AURORA at 12 14 05_Book2_Electric Rev Req Model (2009 GRC) Rebuttal 2 2" xfId="6817"/>
    <cellStyle name="_Value Copy 11 30 05 gas 12 09 05 AURORA at 12 14 05_Book2_Electric Rev Req Model (2009 GRC) Rebuttal 2 3" xfId="6818"/>
    <cellStyle name="_Value Copy 11 30 05 gas 12 09 05 AURORA at 12 14 05_Book2_Electric Rev Req Model (2009 GRC) Rebuttal 3" xfId="6819"/>
    <cellStyle name="_Value Copy 11 30 05 gas 12 09 05 AURORA at 12 14 05_Book2_Electric Rev Req Model (2009 GRC) Rebuttal 4" xfId="6820"/>
    <cellStyle name="_Value Copy 11 30 05 gas 12 09 05 AURORA at 12 14 05_Book2_Electric Rev Req Model (2009 GRC) Rebuttal REmoval of New  WH Solar AdjustMI" xfId="6821"/>
    <cellStyle name="_Value Copy 11 30 05 gas 12 09 05 AURORA at 12 14 05_Book2_Electric Rev Req Model (2009 GRC) Rebuttal REmoval of New  WH Solar AdjustMI 2" xfId="6822"/>
    <cellStyle name="_Value Copy 11 30 05 gas 12 09 05 AURORA at 12 14 05_Book2_Electric Rev Req Model (2009 GRC) Rebuttal REmoval of New  WH Solar AdjustMI 2 2" xfId="6823"/>
    <cellStyle name="_Value Copy 11 30 05 gas 12 09 05 AURORA at 12 14 05_Book2_Electric Rev Req Model (2009 GRC) Rebuttal REmoval of New  WH Solar AdjustMI 2 3" xfId="6824"/>
    <cellStyle name="_Value Copy 11 30 05 gas 12 09 05 AURORA at 12 14 05_Book2_Electric Rev Req Model (2009 GRC) Rebuttal REmoval of New  WH Solar AdjustMI 3" xfId="6825"/>
    <cellStyle name="_Value Copy 11 30 05 gas 12 09 05 AURORA at 12 14 05_Book2_Electric Rev Req Model (2009 GRC) Rebuttal REmoval of New  WH Solar AdjustMI 4" xfId="6826"/>
    <cellStyle name="_Value Copy 11 30 05 gas 12 09 05 AURORA at 12 14 05_Book2_Electric Rev Req Model (2009 GRC) Revised 01-18-2010" xfId="6827"/>
    <cellStyle name="_Value Copy 11 30 05 gas 12 09 05 AURORA at 12 14 05_Book2_Electric Rev Req Model (2009 GRC) Revised 01-18-2010 2" xfId="6828"/>
    <cellStyle name="_Value Copy 11 30 05 gas 12 09 05 AURORA at 12 14 05_Book2_Electric Rev Req Model (2009 GRC) Revised 01-18-2010 2 2" xfId="6829"/>
    <cellStyle name="_Value Copy 11 30 05 gas 12 09 05 AURORA at 12 14 05_Book2_Electric Rev Req Model (2009 GRC) Revised 01-18-2010 2 3" xfId="6830"/>
    <cellStyle name="_Value Copy 11 30 05 gas 12 09 05 AURORA at 12 14 05_Book2_Electric Rev Req Model (2009 GRC) Revised 01-18-2010 3" xfId="6831"/>
    <cellStyle name="_Value Copy 11 30 05 gas 12 09 05 AURORA at 12 14 05_Book2_Electric Rev Req Model (2009 GRC) Revised 01-18-2010 4" xfId="6832"/>
    <cellStyle name="_Value Copy 11 30 05 gas 12 09 05 AURORA at 12 14 05_Book2_Final Order Electric EXHIBIT A-1" xfId="6833"/>
    <cellStyle name="_Value Copy 11 30 05 gas 12 09 05 AURORA at 12 14 05_Book2_Final Order Electric EXHIBIT A-1 2" xfId="6834"/>
    <cellStyle name="_Value Copy 11 30 05 gas 12 09 05 AURORA at 12 14 05_Book2_Final Order Electric EXHIBIT A-1 2 2" xfId="6835"/>
    <cellStyle name="_Value Copy 11 30 05 gas 12 09 05 AURORA at 12 14 05_Book2_Final Order Electric EXHIBIT A-1 2 3" xfId="6836"/>
    <cellStyle name="_Value Copy 11 30 05 gas 12 09 05 AURORA at 12 14 05_Book2_Final Order Electric EXHIBIT A-1 3" xfId="6837"/>
    <cellStyle name="_Value Copy 11 30 05 gas 12 09 05 AURORA at 12 14 05_Book2_Final Order Electric EXHIBIT A-1 4" xfId="6838"/>
    <cellStyle name="_Value Copy 11 30 05 gas 12 09 05 AURORA at 12 14 05_Book4" xfId="6839"/>
    <cellStyle name="_Value Copy 11 30 05 gas 12 09 05 AURORA at 12 14 05_Book4 2" xfId="6840"/>
    <cellStyle name="_Value Copy 11 30 05 gas 12 09 05 AURORA at 12 14 05_Book4 2 2" xfId="6841"/>
    <cellStyle name="_Value Copy 11 30 05 gas 12 09 05 AURORA at 12 14 05_Book4 2 3" xfId="6842"/>
    <cellStyle name="_Value Copy 11 30 05 gas 12 09 05 AURORA at 12 14 05_Book4 3" xfId="6843"/>
    <cellStyle name="_Value Copy 11 30 05 gas 12 09 05 AURORA at 12 14 05_Book4 4" xfId="6844"/>
    <cellStyle name="_Value Copy 11 30 05 gas 12 09 05 AURORA at 12 14 05_Book9" xfId="6845"/>
    <cellStyle name="_Value Copy 11 30 05 gas 12 09 05 AURORA at 12 14 05_Book9 2" xfId="6846"/>
    <cellStyle name="_Value Copy 11 30 05 gas 12 09 05 AURORA at 12 14 05_Book9 2 2" xfId="6847"/>
    <cellStyle name="_Value Copy 11 30 05 gas 12 09 05 AURORA at 12 14 05_Book9 2 3" xfId="6848"/>
    <cellStyle name="_Value Copy 11 30 05 gas 12 09 05 AURORA at 12 14 05_Book9 3" xfId="6849"/>
    <cellStyle name="_Value Copy 11 30 05 gas 12 09 05 AURORA at 12 14 05_Book9 4" xfId="6850"/>
    <cellStyle name="_Value Copy 11 30 05 gas 12 09 05 AURORA at 12 14 05_Check the Interest Calculation" xfId="6851"/>
    <cellStyle name="_Value Copy 11 30 05 gas 12 09 05 AURORA at 12 14 05_Check the Interest Calculation_Scenario 1 REC vs PTC Offset" xfId="6852"/>
    <cellStyle name="_Value Copy 11 30 05 gas 12 09 05 AURORA at 12 14 05_Check the Interest Calculation_Scenario 3" xfId="6853"/>
    <cellStyle name="_Value Copy 11 30 05 gas 12 09 05 AURORA at 12 14 05_Chelan PUD Power Costs (8-10)" xfId="6854"/>
    <cellStyle name="_Value Copy 11 30 05 gas 12 09 05 AURORA at 12 14 05_Direct Assignment Distribution Plant 2008" xfId="6855"/>
    <cellStyle name="_Value Copy 11 30 05 gas 12 09 05 AURORA at 12 14 05_Direct Assignment Distribution Plant 2008 2" xfId="6856"/>
    <cellStyle name="_Value Copy 11 30 05 gas 12 09 05 AURORA at 12 14 05_Direct Assignment Distribution Plant 2008 2 2" xfId="6857"/>
    <cellStyle name="_Value Copy 11 30 05 gas 12 09 05 AURORA at 12 14 05_Direct Assignment Distribution Plant 2008 2 2 2" xfId="6858"/>
    <cellStyle name="_Value Copy 11 30 05 gas 12 09 05 AURORA at 12 14 05_Direct Assignment Distribution Plant 2008 2 2 3" xfId="6859"/>
    <cellStyle name="_Value Copy 11 30 05 gas 12 09 05 AURORA at 12 14 05_Direct Assignment Distribution Plant 2008 2 3" xfId="6860"/>
    <cellStyle name="_Value Copy 11 30 05 gas 12 09 05 AURORA at 12 14 05_Direct Assignment Distribution Plant 2008 2 3 2" xfId="6861"/>
    <cellStyle name="_Value Copy 11 30 05 gas 12 09 05 AURORA at 12 14 05_Direct Assignment Distribution Plant 2008 2 3 3" xfId="6862"/>
    <cellStyle name="_Value Copy 11 30 05 gas 12 09 05 AURORA at 12 14 05_Direct Assignment Distribution Plant 2008 2 4" xfId="6863"/>
    <cellStyle name="_Value Copy 11 30 05 gas 12 09 05 AURORA at 12 14 05_Direct Assignment Distribution Plant 2008 2 4 2" xfId="6864"/>
    <cellStyle name="_Value Copy 11 30 05 gas 12 09 05 AURORA at 12 14 05_Direct Assignment Distribution Plant 2008 2 4 3" xfId="6865"/>
    <cellStyle name="_Value Copy 11 30 05 gas 12 09 05 AURORA at 12 14 05_Direct Assignment Distribution Plant 2008 3" xfId="6866"/>
    <cellStyle name="_Value Copy 11 30 05 gas 12 09 05 AURORA at 12 14 05_Direct Assignment Distribution Plant 2008 3 2" xfId="6867"/>
    <cellStyle name="_Value Copy 11 30 05 gas 12 09 05 AURORA at 12 14 05_Direct Assignment Distribution Plant 2008 3 3" xfId="6868"/>
    <cellStyle name="_Value Copy 11 30 05 gas 12 09 05 AURORA at 12 14 05_Direct Assignment Distribution Plant 2008 4" xfId="6869"/>
    <cellStyle name="_Value Copy 11 30 05 gas 12 09 05 AURORA at 12 14 05_Direct Assignment Distribution Plant 2008 4 2" xfId="6870"/>
    <cellStyle name="_Value Copy 11 30 05 gas 12 09 05 AURORA at 12 14 05_Direct Assignment Distribution Plant 2008 4 3" xfId="6871"/>
    <cellStyle name="_Value Copy 11 30 05 gas 12 09 05 AURORA at 12 14 05_Direct Assignment Distribution Plant 2008 5" xfId="6872"/>
    <cellStyle name="_Value Copy 11 30 05 gas 12 09 05 AURORA at 12 14 05_Direct Assignment Distribution Plant 2008 6" xfId="6873"/>
    <cellStyle name="_Value Copy 11 30 05 gas 12 09 05 AURORA at 12 14 05_DWH-08 (Rate Spread &amp; Design Workpapers)" xfId="6874"/>
    <cellStyle name="_Value Copy 11 30 05 gas 12 09 05 AURORA at 12 14 05_Electric COS Inputs" xfId="6875"/>
    <cellStyle name="_Value Copy 11 30 05 gas 12 09 05 AURORA at 12 14 05_Electric COS Inputs 2" xfId="6876"/>
    <cellStyle name="_Value Copy 11 30 05 gas 12 09 05 AURORA at 12 14 05_Electric COS Inputs 2 2" xfId="6877"/>
    <cellStyle name="_Value Copy 11 30 05 gas 12 09 05 AURORA at 12 14 05_Electric COS Inputs 2 2 2" xfId="6878"/>
    <cellStyle name="_Value Copy 11 30 05 gas 12 09 05 AURORA at 12 14 05_Electric COS Inputs 2 2 3" xfId="6879"/>
    <cellStyle name="_Value Copy 11 30 05 gas 12 09 05 AURORA at 12 14 05_Electric COS Inputs 2 3" xfId="6880"/>
    <cellStyle name="_Value Copy 11 30 05 gas 12 09 05 AURORA at 12 14 05_Electric COS Inputs 2 3 2" xfId="6881"/>
    <cellStyle name="_Value Copy 11 30 05 gas 12 09 05 AURORA at 12 14 05_Electric COS Inputs 2 3 3" xfId="6882"/>
    <cellStyle name="_Value Copy 11 30 05 gas 12 09 05 AURORA at 12 14 05_Electric COS Inputs 2 4" xfId="6883"/>
    <cellStyle name="_Value Copy 11 30 05 gas 12 09 05 AURORA at 12 14 05_Electric COS Inputs 2 4 2" xfId="6884"/>
    <cellStyle name="_Value Copy 11 30 05 gas 12 09 05 AURORA at 12 14 05_Electric COS Inputs 2 4 3" xfId="6885"/>
    <cellStyle name="_Value Copy 11 30 05 gas 12 09 05 AURORA at 12 14 05_Electric COS Inputs 3" xfId="6886"/>
    <cellStyle name="_Value Copy 11 30 05 gas 12 09 05 AURORA at 12 14 05_Electric COS Inputs 3 2" xfId="6887"/>
    <cellStyle name="_Value Copy 11 30 05 gas 12 09 05 AURORA at 12 14 05_Electric COS Inputs 3 3" xfId="6888"/>
    <cellStyle name="_Value Copy 11 30 05 gas 12 09 05 AURORA at 12 14 05_Electric COS Inputs 4" xfId="6889"/>
    <cellStyle name="_Value Copy 11 30 05 gas 12 09 05 AURORA at 12 14 05_Electric COS Inputs 4 2" xfId="6890"/>
    <cellStyle name="_Value Copy 11 30 05 gas 12 09 05 AURORA at 12 14 05_Electric COS Inputs 4 3" xfId="6891"/>
    <cellStyle name="_Value Copy 11 30 05 gas 12 09 05 AURORA at 12 14 05_Electric COS Inputs 5" xfId="6892"/>
    <cellStyle name="_Value Copy 11 30 05 gas 12 09 05 AURORA at 12 14 05_Electric COS Inputs 6" xfId="6893"/>
    <cellStyle name="_Value Copy 11 30 05 gas 12 09 05 AURORA at 12 14 05_Electric Rate Spread and Rate Design 3.23.09" xfId="6894"/>
    <cellStyle name="_Value Copy 11 30 05 gas 12 09 05 AURORA at 12 14 05_Electric Rate Spread and Rate Design 3.23.09 2" xfId="6895"/>
    <cellStyle name="_Value Copy 11 30 05 gas 12 09 05 AURORA at 12 14 05_Electric Rate Spread and Rate Design 3.23.09 2 2" xfId="6896"/>
    <cellStyle name="_Value Copy 11 30 05 gas 12 09 05 AURORA at 12 14 05_Electric Rate Spread and Rate Design 3.23.09 2 2 2" xfId="6897"/>
    <cellStyle name="_Value Copy 11 30 05 gas 12 09 05 AURORA at 12 14 05_Electric Rate Spread and Rate Design 3.23.09 2 2 3" xfId="6898"/>
    <cellStyle name="_Value Copy 11 30 05 gas 12 09 05 AURORA at 12 14 05_Electric Rate Spread and Rate Design 3.23.09 2 3" xfId="6899"/>
    <cellStyle name="_Value Copy 11 30 05 gas 12 09 05 AURORA at 12 14 05_Electric Rate Spread and Rate Design 3.23.09 2 3 2" xfId="6900"/>
    <cellStyle name="_Value Copy 11 30 05 gas 12 09 05 AURORA at 12 14 05_Electric Rate Spread and Rate Design 3.23.09 2 3 3" xfId="6901"/>
    <cellStyle name="_Value Copy 11 30 05 gas 12 09 05 AURORA at 12 14 05_Electric Rate Spread and Rate Design 3.23.09 2 4" xfId="6902"/>
    <cellStyle name="_Value Copy 11 30 05 gas 12 09 05 AURORA at 12 14 05_Electric Rate Spread and Rate Design 3.23.09 2 4 2" xfId="6903"/>
    <cellStyle name="_Value Copy 11 30 05 gas 12 09 05 AURORA at 12 14 05_Electric Rate Spread and Rate Design 3.23.09 2 4 3" xfId="6904"/>
    <cellStyle name="_Value Copy 11 30 05 gas 12 09 05 AURORA at 12 14 05_Electric Rate Spread and Rate Design 3.23.09 3" xfId="6905"/>
    <cellStyle name="_Value Copy 11 30 05 gas 12 09 05 AURORA at 12 14 05_Electric Rate Spread and Rate Design 3.23.09 3 2" xfId="6906"/>
    <cellStyle name="_Value Copy 11 30 05 gas 12 09 05 AURORA at 12 14 05_Electric Rate Spread and Rate Design 3.23.09 3 3" xfId="6907"/>
    <cellStyle name="_Value Copy 11 30 05 gas 12 09 05 AURORA at 12 14 05_Electric Rate Spread and Rate Design 3.23.09 4" xfId="6908"/>
    <cellStyle name="_Value Copy 11 30 05 gas 12 09 05 AURORA at 12 14 05_Electric Rate Spread and Rate Design 3.23.09 4 2" xfId="6909"/>
    <cellStyle name="_Value Copy 11 30 05 gas 12 09 05 AURORA at 12 14 05_Electric Rate Spread and Rate Design 3.23.09 4 3" xfId="6910"/>
    <cellStyle name="_Value Copy 11 30 05 gas 12 09 05 AURORA at 12 14 05_Electric Rate Spread and Rate Design 3.23.09 5" xfId="6911"/>
    <cellStyle name="_Value Copy 11 30 05 gas 12 09 05 AURORA at 12 14 05_Electric Rate Spread and Rate Design 3.23.09 6" xfId="6912"/>
    <cellStyle name="_Value Copy 11 30 05 gas 12 09 05 AURORA at 12 14 05_Exhibit D fr R Gho 12-31-08" xfId="6913"/>
    <cellStyle name="_Value Copy 11 30 05 gas 12 09 05 AURORA at 12 14 05_Exhibit D fr R Gho 12-31-08 2" xfId="6914"/>
    <cellStyle name="_Value Copy 11 30 05 gas 12 09 05 AURORA at 12 14 05_Exhibit D fr R Gho 12-31-08 3" xfId="6915"/>
    <cellStyle name="_Value Copy 11 30 05 gas 12 09 05 AURORA at 12 14 05_Exhibit D fr R Gho 12-31-08 v2" xfId="6916"/>
    <cellStyle name="_Value Copy 11 30 05 gas 12 09 05 AURORA at 12 14 05_Exhibit D fr R Gho 12-31-08 v2 2" xfId="6917"/>
    <cellStyle name="_Value Copy 11 30 05 gas 12 09 05 AURORA at 12 14 05_Exhibit D fr R Gho 12-31-08 v2 3" xfId="6918"/>
    <cellStyle name="_Value Copy 11 30 05 gas 12 09 05 AURORA at 12 14 05_Exhibit D fr R Gho 12-31-08 v2_NIM Summary" xfId="6919"/>
    <cellStyle name="_Value Copy 11 30 05 gas 12 09 05 AURORA at 12 14 05_Exhibit D fr R Gho 12-31-08 v2_NIM Summary 2" xfId="6920"/>
    <cellStyle name="_Value Copy 11 30 05 gas 12 09 05 AURORA at 12 14 05_Exhibit D fr R Gho 12-31-08_NIM Summary" xfId="6921"/>
    <cellStyle name="_Value Copy 11 30 05 gas 12 09 05 AURORA at 12 14 05_Exhibit D fr R Gho 12-31-08_NIM Summary 2" xfId="6922"/>
    <cellStyle name="_Value Copy 11 30 05 gas 12 09 05 AURORA at 12 14 05_Final 2008 PTC Rate Design Workpapers 10.27.08" xfId="6923"/>
    <cellStyle name="_Value Copy 11 30 05 gas 12 09 05 AURORA at 12 14 05_Final 2009 Electric Low Income Workpapers" xfId="6924"/>
    <cellStyle name="_Value Copy 11 30 05 gas 12 09 05 AURORA at 12 14 05_Gas Rev Req Model (2010 GRC)" xfId="6925"/>
    <cellStyle name="_Value Copy 11 30 05 gas 12 09 05 AURORA at 12 14 05_Hopkins Ridge Prepaid Tran - Interest Earned RY 12ME Feb  '11" xfId="6926"/>
    <cellStyle name="_Value Copy 11 30 05 gas 12 09 05 AURORA at 12 14 05_Hopkins Ridge Prepaid Tran - Interest Earned RY 12ME Feb  '11 2" xfId="6927"/>
    <cellStyle name="_Value Copy 11 30 05 gas 12 09 05 AURORA at 12 14 05_Hopkins Ridge Prepaid Tran - Interest Earned RY 12ME Feb  '11_NIM Summary" xfId="6928"/>
    <cellStyle name="_Value Copy 11 30 05 gas 12 09 05 AURORA at 12 14 05_Hopkins Ridge Prepaid Tran - Interest Earned RY 12ME Feb  '11_NIM Summary 2" xfId="6929"/>
    <cellStyle name="_Value Copy 11 30 05 gas 12 09 05 AURORA at 12 14 05_Hopkins Ridge Prepaid Tran - Interest Earned RY 12ME Feb  '11_Transmission Workbook for May BOD" xfId="6930"/>
    <cellStyle name="_Value Copy 11 30 05 gas 12 09 05 AURORA at 12 14 05_Hopkins Ridge Prepaid Tran - Interest Earned RY 12ME Feb  '11_Transmission Workbook for May BOD 2" xfId="6931"/>
    <cellStyle name="_Value Copy 11 30 05 gas 12 09 05 AURORA at 12 14 05_INPUTS" xfId="6932"/>
    <cellStyle name="_Value Copy 11 30 05 gas 12 09 05 AURORA at 12 14 05_INPUTS 2" xfId="6933"/>
    <cellStyle name="_Value Copy 11 30 05 gas 12 09 05 AURORA at 12 14 05_INPUTS 2 2" xfId="6934"/>
    <cellStyle name="_Value Copy 11 30 05 gas 12 09 05 AURORA at 12 14 05_INPUTS 2 2 2" xfId="6935"/>
    <cellStyle name="_Value Copy 11 30 05 gas 12 09 05 AURORA at 12 14 05_INPUTS 2 2 3" xfId="6936"/>
    <cellStyle name="_Value Copy 11 30 05 gas 12 09 05 AURORA at 12 14 05_INPUTS 2 3" xfId="6937"/>
    <cellStyle name="_Value Copy 11 30 05 gas 12 09 05 AURORA at 12 14 05_INPUTS 2 3 2" xfId="6938"/>
    <cellStyle name="_Value Copy 11 30 05 gas 12 09 05 AURORA at 12 14 05_INPUTS 2 3 3" xfId="6939"/>
    <cellStyle name="_Value Copy 11 30 05 gas 12 09 05 AURORA at 12 14 05_INPUTS 2 4" xfId="6940"/>
    <cellStyle name="_Value Copy 11 30 05 gas 12 09 05 AURORA at 12 14 05_INPUTS 2 4 2" xfId="6941"/>
    <cellStyle name="_Value Copy 11 30 05 gas 12 09 05 AURORA at 12 14 05_INPUTS 2 4 3" xfId="6942"/>
    <cellStyle name="_Value Copy 11 30 05 gas 12 09 05 AURORA at 12 14 05_INPUTS 3" xfId="6943"/>
    <cellStyle name="_Value Copy 11 30 05 gas 12 09 05 AURORA at 12 14 05_INPUTS 3 2" xfId="6944"/>
    <cellStyle name="_Value Copy 11 30 05 gas 12 09 05 AURORA at 12 14 05_INPUTS 3 3" xfId="6945"/>
    <cellStyle name="_Value Copy 11 30 05 gas 12 09 05 AURORA at 12 14 05_INPUTS 4" xfId="6946"/>
    <cellStyle name="_Value Copy 11 30 05 gas 12 09 05 AURORA at 12 14 05_INPUTS 4 2" xfId="6947"/>
    <cellStyle name="_Value Copy 11 30 05 gas 12 09 05 AURORA at 12 14 05_INPUTS 4 3" xfId="6948"/>
    <cellStyle name="_Value Copy 11 30 05 gas 12 09 05 AURORA at 12 14 05_INPUTS 5" xfId="6949"/>
    <cellStyle name="_Value Copy 11 30 05 gas 12 09 05 AURORA at 12 14 05_INPUTS 6" xfId="6950"/>
    <cellStyle name="_Value Copy 11 30 05 gas 12 09 05 AURORA at 12 14 05_Leased Transformer &amp; Substation Plant &amp; Rev 12-2009" xfId="6951"/>
    <cellStyle name="_Value Copy 11 30 05 gas 12 09 05 AURORA at 12 14 05_Leased Transformer &amp; Substation Plant &amp; Rev 12-2009 2" xfId="6952"/>
    <cellStyle name="_Value Copy 11 30 05 gas 12 09 05 AURORA at 12 14 05_Leased Transformer &amp; Substation Plant &amp; Rev 12-2009 2 2" xfId="6953"/>
    <cellStyle name="_Value Copy 11 30 05 gas 12 09 05 AURORA at 12 14 05_Leased Transformer &amp; Substation Plant &amp; Rev 12-2009 2 2 2" xfId="6954"/>
    <cellStyle name="_Value Copy 11 30 05 gas 12 09 05 AURORA at 12 14 05_Leased Transformer &amp; Substation Plant &amp; Rev 12-2009 2 2 3" xfId="6955"/>
    <cellStyle name="_Value Copy 11 30 05 gas 12 09 05 AURORA at 12 14 05_Leased Transformer &amp; Substation Plant &amp; Rev 12-2009 2 3" xfId="6956"/>
    <cellStyle name="_Value Copy 11 30 05 gas 12 09 05 AURORA at 12 14 05_Leased Transformer &amp; Substation Plant &amp; Rev 12-2009 2 3 2" xfId="6957"/>
    <cellStyle name="_Value Copy 11 30 05 gas 12 09 05 AURORA at 12 14 05_Leased Transformer &amp; Substation Plant &amp; Rev 12-2009 2 3 3" xfId="6958"/>
    <cellStyle name="_Value Copy 11 30 05 gas 12 09 05 AURORA at 12 14 05_Leased Transformer &amp; Substation Plant &amp; Rev 12-2009 2 4" xfId="6959"/>
    <cellStyle name="_Value Copy 11 30 05 gas 12 09 05 AURORA at 12 14 05_Leased Transformer &amp; Substation Plant &amp; Rev 12-2009 2 4 2" xfId="6960"/>
    <cellStyle name="_Value Copy 11 30 05 gas 12 09 05 AURORA at 12 14 05_Leased Transformer &amp; Substation Plant &amp; Rev 12-2009 2 4 3" xfId="6961"/>
    <cellStyle name="_Value Copy 11 30 05 gas 12 09 05 AURORA at 12 14 05_Leased Transformer &amp; Substation Plant &amp; Rev 12-2009 3" xfId="6962"/>
    <cellStyle name="_Value Copy 11 30 05 gas 12 09 05 AURORA at 12 14 05_Leased Transformer &amp; Substation Plant &amp; Rev 12-2009 3 2" xfId="6963"/>
    <cellStyle name="_Value Copy 11 30 05 gas 12 09 05 AURORA at 12 14 05_Leased Transformer &amp; Substation Plant &amp; Rev 12-2009 3 3" xfId="6964"/>
    <cellStyle name="_Value Copy 11 30 05 gas 12 09 05 AURORA at 12 14 05_Leased Transformer &amp; Substation Plant &amp; Rev 12-2009 4" xfId="6965"/>
    <cellStyle name="_Value Copy 11 30 05 gas 12 09 05 AURORA at 12 14 05_Leased Transformer &amp; Substation Plant &amp; Rev 12-2009 4 2" xfId="6966"/>
    <cellStyle name="_Value Copy 11 30 05 gas 12 09 05 AURORA at 12 14 05_Leased Transformer &amp; Substation Plant &amp; Rev 12-2009 4 3" xfId="6967"/>
    <cellStyle name="_Value Copy 11 30 05 gas 12 09 05 AURORA at 12 14 05_Leased Transformer &amp; Substation Plant &amp; Rev 12-2009 5" xfId="6968"/>
    <cellStyle name="_Value Copy 11 30 05 gas 12 09 05 AURORA at 12 14 05_Leased Transformer &amp; Substation Plant &amp; Rev 12-2009 6" xfId="6969"/>
    <cellStyle name="_Value Copy 11 30 05 gas 12 09 05 AURORA at 12 14 05_NIM Summary" xfId="6970"/>
    <cellStyle name="_Value Copy 11 30 05 gas 12 09 05 AURORA at 12 14 05_NIM Summary 09GRC" xfId="6971"/>
    <cellStyle name="_Value Copy 11 30 05 gas 12 09 05 AURORA at 12 14 05_NIM Summary 09GRC 2" xfId="6972"/>
    <cellStyle name="_Value Copy 11 30 05 gas 12 09 05 AURORA at 12 14 05_NIM Summary 2" xfId="6973"/>
    <cellStyle name="_Value Copy 11 30 05 gas 12 09 05 AURORA at 12 14 05_NIM Summary 3" xfId="6974"/>
    <cellStyle name="_Value Copy 11 30 05 gas 12 09 05 AURORA at 12 14 05_NIM Summary 4" xfId="6975"/>
    <cellStyle name="_Value Copy 11 30 05 gas 12 09 05 AURORA at 12 14 05_NIM Summary 5" xfId="6976"/>
    <cellStyle name="_Value Copy 11 30 05 gas 12 09 05 AURORA at 12 14 05_NIM Summary 6" xfId="6977"/>
    <cellStyle name="_Value Copy 11 30 05 gas 12 09 05 AURORA at 12 14 05_NIM Summary 7" xfId="6978"/>
    <cellStyle name="_Value Copy 11 30 05 gas 12 09 05 AURORA at 12 14 05_NIM Summary 8" xfId="6979"/>
    <cellStyle name="_Value Copy 11 30 05 gas 12 09 05 AURORA at 12 14 05_NIM Summary 9" xfId="6980"/>
    <cellStyle name="_Value Copy 11 30 05 gas 12 09 05 AURORA at 12 14 05_PCA 10 -  Exhibit D from A Kellogg Jan 2011" xfId="6981"/>
    <cellStyle name="_Value Copy 11 30 05 gas 12 09 05 AURORA at 12 14 05_PCA 10 -  Exhibit D from A Kellogg July 2011" xfId="6982"/>
    <cellStyle name="_Value Copy 11 30 05 gas 12 09 05 AURORA at 12 14 05_PCA 10 -  Exhibit D from S Free Rcv'd 12-11" xfId="6983"/>
    <cellStyle name="_Value Copy 11 30 05 gas 12 09 05 AURORA at 12 14 05_PCA 7 - Exhibit D update 11_30_08 (2)" xfId="6984"/>
    <cellStyle name="_Value Copy 11 30 05 gas 12 09 05 AURORA at 12 14 05_PCA 7 - Exhibit D update 11_30_08 (2) 2" xfId="6985"/>
    <cellStyle name="_Value Copy 11 30 05 gas 12 09 05 AURORA at 12 14 05_PCA 7 - Exhibit D update 11_30_08 (2) 2 2" xfId="6986"/>
    <cellStyle name="_Value Copy 11 30 05 gas 12 09 05 AURORA at 12 14 05_PCA 7 - Exhibit D update 11_30_08 (2) 3" xfId="6987"/>
    <cellStyle name="_Value Copy 11 30 05 gas 12 09 05 AURORA at 12 14 05_PCA 7 - Exhibit D update 11_30_08 (2) 4" xfId="6988"/>
    <cellStyle name="_Value Copy 11 30 05 gas 12 09 05 AURORA at 12 14 05_PCA 7 - Exhibit D update 11_30_08 (2)_NIM Summary" xfId="6989"/>
    <cellStyle name="_Value Copy 11 30 05 gas 12 09 05 AURORA at 12 14 05_PCA 7 - Exhibit D update 11_30_08 (2)_NIM Summary 2" xfId="6990"/>
    <cellStyle name="_Value Copy 11 30 05 gas 12 09 05 AURORA at 12 14 05_PCA 8 - Exhibit D update 12_31_09" xfId="6991"/>
    <cellStyle name="_Value Copy 11 30 05 gas 12 09 05 AURORA at 12 14 05_PCA 8 - Exhibit D update 12_31_09 2" xfId="6992"/>
    <cellStyle name="_Value Copy 11 30 05 gas 12 09 05 AURORA at 12 14 05_PCA 9 -  Exhibit D April 2010" xfId="6993"/>
    <cellStyle name="_Value Copy 11 30 05 gas 12 09 05 AURORA at 12 14 05_PCA 9 -  Exhibit D April 2010 (3)" xfId="6994"/>
    <cellStyle name="_Value Copy 11 30 05 gas 12 09 05 AURORA at 12 14 05_PCA 9 -  Exhibit D April 2010 (3) 2" xfId="6995"/>
    <cellStyle name="_Value Copy 11 30 05 gas 12 09 05 AURORA at 12 14 05_PCA 9 -  Exhibit D April 2010 2" xfId="6996"/>
    <cellStyle name="_Value Copy 11 30 05 gas 12 09 05 AURORA at 12 14 05_PCA 9 -  Exhibit D April 2010 3" xfId="6997"/>
    <cellStyle name="_Value Copy 11 30 05 gas 12 09 05 AURORA at 12 14 05_PCA 9 -  Exhibit D Feb 2010" xfId="6998"/>
    <cellStyle name="_Value Copy 11 30 05 gas 12 09 05 AURORA at 12 14 05_PCA 9 -  Exhibit D Feb 2010 2" xfId="6999"/>
    <cellStyle name="_Value Copy 11 30 05 gas 12 09 05 AURORA at 12 14 05_PCA 9 -  Exhibit D Feb 2010 v2" xfId="7000"/>
    <cellStyle name="_Value Copy 11 30 05 gas 12 09 05 AURORA at 12 14 05_PCA 9 -  Exhibit D Feb 2010 v2 2" xfId="7001"/>
    <cellStyle name="_Value Copy 11 30 05 gas 12 09 05 AURORA at 12 14 05_PCA 9 -  Exhibit D Feb 2010 WF" xfId="7002"/>
    <cellStyle name="_Value Copy 11 30 05 gas 12 09 05 AURORA at 12 14 05_PCA 9 -  Exhibit D Feb 2010 WF 2" xfId="7003"/>
    <cellStyle name="_Value Copy 11 30 05 gas 12 09 05 AURORA at 12 14 05_PCA 9 -  Exhibit D Jan 2010" xfId="7004"/>
    <cellStyle name="_Value Copy 11 30 05 gas 12 09 05 AURORA at 12 14 05_PCA 9 -  Exhibit D Jan 2010 2" xfId="7005"/>
    <cellStyle name="_Value Copy 11 30 05 gas 12 09 05 AURORA at 12 14 05_PCA 9 -  Exhibit D March 2010 (2)" xfId="7006"/>
    <cellStyle name="_Value Copy 11 30 05 gas 12 09 05 AURORA at 12 14 05_PCA 9 -  Exhibit D March 2010 (2) 2" xfId="7007"/>
    <cellStyle name="_Value Copy 11 30 05 gas 12 09 05 AURORA at 12 14 05_PCA 9 -  Exhibit D Nov 2010" xfId="7008"/>
    <cellStyle name="_Value Copy 11 30 05 gas 12 09 05 AURORA at 12 14 05_PCA 9 -  Exhibit D Nov 2010 2" xfId="7009"/>
    <cellStyle name="_Value Copy 11 30 05 gas 12 09 05 AURORA at 12 14 05_PCA 9 - Exhibit D at August 2010" xfId="7010"/>
    <cellStyle name="_Value Copy 11 30 05 gas 12 09 05 AURORA at 12 14 05_PCA 9 - Exhibit D at August 2010 2" xfId="7011"/>
    <cellStyle name="_Value Copy 11 30 05 gas 12 09 05 AURORA at 12 14 05_PCA 9 - Exhibit D June 2010 GRC" xfId="7012"/>
    <cellStyle name="_Value Copy 11 30 05 gas 12 09 05 AURORA at 12 14 05_PCA 9 - Exhibit D June 2010 GRC 2" xfId="7013"/>
    <cellStyle name="_Value Copy 11 30 05 gas 12 09 05 AURORA at 12 14 05_Power Costs - Comparison bx Rbtl-Staff-Jt-PC" xfId="7014"/>
    <cellStyle name="_Value Copy 11 30 05 gas 12 09 05 AURORA at 12 14 05_Power Costs - Comparison bx Rbtl-Staff-Jt-PC 2" xfId="7015"/>
    <cellStyle name="_Value Copy 11 30 05 gas 12 09 05 AURORA at 12 14 05_Power Costs - Comparison bx Rbtl-Staff-Jt-PC 2 2" xfId="7016"/>
    <cellStyle name="_Value Copy 11 30 05 gas 12 09 05 AURORA at 12 14 05_Power Costs - Comparison bx Rbtl-Staff-Jt-PC 2 3" xfId="7017"/>
    <cellStyle name="_Value Copy 11 30 05 gas 12 09 05 AURORA at 12 14 05_Power Costs - Comparison bx Rbtl-Staff-Jt-PC 3" xfId="7018"/>
    <cellStyle name="_Value Copy 11 30 05 gas 12 09 05 AURORA at 12 14 05_Power Costs - Comparison bx Rbtl-Staff-Jt-PC 4" xfId="7019"/>
    <cellStyle name="_Value Copy 11 30 05 gas 12 09 05 AURORA at 12 14 05_Power Costs - Comparison bx Rbtl-Staff-Jt-PC_Adj Bench DR 3 for Initial Briefs (Electric)" xfId="7020"/>
    <cellStyle name="_Value Copy 11 30 05 gas 12 09 05 AURORA at 12 14 05_Power Costs - Comparison bx Rbtl-Staff-Jt-PC_Adj Bench DR 3 for Initial Briefs (Electric) 2" xfId="7021"/>
    <cellStyle name="_Value Copy 11 30 05 gas 12 09 05 AURORA at 12 14 05_Power Costs - Comparison bx Rbtl-Staff-Jt-PC_Adj Bench DR 3 for Initial Briefs (Electric) 2 2" xfId="7022"/>
    <cellStyle name="_Value Copy 11 30 05 gas 12 09 05 AURORA at 12 14 05_Power Costs - Comparison bx Rbtl-Staff-Jt-PC_Adj Bench DR 3 for Initial Briefs (Electric) 2 3" xfId="7023"/>
    <cellStyle name="_Value Copy 11 30 05 gas 12 09 05 AURORA at 12 14 05_Power Costs - Comparison bx Rbtl-Staff-Jt-PC_Adj Bench DR 3 for Initial Briefs (Electric) 3" xfId="7024"/>
    <cellStyle name="_Value Copy 11 30 05 gas 12 09 05 AURORA at 12 14 05_Power Costs - Comparison bx Rbtl-Staff-Jt-PC_Adj Bench DR 3 for Initial Briefs (Electric) 4" xfId="7025"/>
    <cellStyle name="_Value Copy 11 30 05 gas 12 09 05 AURORA at 12 14 05_Power Costs - Comparison bx Rbtl-Staff-Jt-PC_Electric Rev Req Model (2009 GRC) Rebuttal" xfId="7026"/>
    <cellStyle name="_Value Copy 11 30 05 gas 12 09 05 AURORA at 12 14 05_Power Costs - Comparison bx Rbtl-Staff-Jt-PC_Electric Rev Req Model (2009 GRC) Rebuttal 2" xfId="7027"/>
    <cellStyle name="_Value Copy 11 30 05 gas 12 09 05 AURORA at 12 14 05_Power Costs - Comparison bx Rbtl-Staff-Jt-PC_Electric Rev Req Model (2009 GRC) Rebuttal 2 2" xfId="7028"/>
    <cellStyle name="_Value Copy 11 30 05 gas 12 09 05 AURORA at 12 14 05_Power Costs - Comparison bx Rbtl-Staff-Jt-PC_Electric Rev Req Model (2009 GRC) Rebuttal 2 3" xfId="7029"/>
    <cellStyle name="_Value Copy 11 30 05 gas 12 09 05 AURORA at 12 14 05_Power Costs - Comparison bx Rbtl-Staff-Jt-PC_Electric Rev Req Model (2009 GRC) Rebuttal 3" xfId="7030"/>
    <cellStyle name="_Value Copy 11 30 05 gas 12 09 05 AURORA at 12 14 05_Power Costs - Comparison bx Rbtl-Staff-Jt-PC_Electric Rev Req Model (2009 GRC) Rebuttal 4" xfId="7031"/>
    <cellStyle name="_Value Copy 11 30 05 gas 12 09 05 AURORA at 12 14 05_Power Costs - Comparison bx Rbtl-Staff-Jt-PC_Electric Rev Req Model (2009 GRC) Rebuttal REmoval of New  WH Solar AdjustMI" xfId="7032"/>
    <cellStyle name="_Value Copy 11 30 05 gas 12 09 05 AURORA at 12 14 05_Power Costs - Comparison bx Rbtl-Staff-Jt-PC_Electric Rev Req Model (2009 GRC) Rebuttal REmoval of New  WH Solar AdjustMI 2" xfId="7033"/>
    <cellStyle name="_Value Copy 11 30 05 gas 12 09 05 AURORA at 12 14 05_Power Costs - Comparison bx Rbtl-Staff-Jt-PC_Electric Rev Req Model (2009 GRC) Rebuttal REmoval of New  WH Solar AdjustMI 2 2" xfId="7034"/>
    <cellStyle name="_Value Copy 11 30 05 gas 12 09 05 AURORA at 12 14 05_Power Costs - Comparison bx Rbtl-Staff-Jt-PC_Electric Rev Req Model (2009 GRC) Rebuttal REmoval of New  WH Solar AdjustMI 2 3" xfId="7035"/>
    <cellStyle name="_Value Copy 11 30 05 gas 12 09 05 AURORA at 12 14 05_Power Costs - Comparison bx Rbtl-Staff-Jt-PC_Electric Rev Req Model (2009 GRC) Rebuttal REmoval of New  WH Solar AdjustMI 3" xfId="7036"/>
    <cellStyle name="_Value Copy 11 30 05 gas 12 09 05 AURORA at 12 14 05_Power Costs - Comparison bx Rbtl-Staff-Jt-PC_Electric Rev Req Model (2009 GRC) Rebuttal REmoval of New  WH Solar AdjustMI 4" xfId="7037"/>
    <cellStyle name="_Value Copy 11 30 05 gas 12 09 05 AURORA at 12 14 05_Power Costs - Comparison bx Rbtl-Staff-Jt-PC_Electric Rev Req Model (2009 GRC) Revised 01-18-2010" xfId="7038"/>
    <cellStyle name="_Value Copy 11 30 05 gas 12 09 05 AURORA at 12 14 05_Power Costs - Comparison bx Rbtl-Staff-Jt-PC_Electric Rev Req Model (2009 GRC) Revised 01-18-2010 2" xfId="7039"/>
    <cellStyle name="_Value Copy 11 30 05 gas 12 09 05 AURORA at 12 14 05_Power Costs - Comparison bx Rbtl-Staff-Jt-PC_Electric Rev Req Model (2009 GRC) Revised 01-18-2010 2 2" xfId="7040"/>
    <cellStyle name="_Value Copy 11 30 05 gas 12 09 05 AURORA at 12 14 05_Power Costs - Comparison bx Rbtl-Staff-Jt-PC_Electric Rev Req Model (2009 GRC) Revised 01-18-2010 2 3" xfId="7041"/>
    <cellStyle name="_Value Copy 11 30 05 gas 12 09 05 AURORA at 12 14 05_Power Costs - Comparison bx Rbtl-Staff-Jt-PC_Electric Rev Req Model (2009 GRC) Revised 01-18-2010 3" xfId="7042"/>
    <cellStyle name="_Value Copy 11 30 05 gas 12 09 05 AURORA at 12 14 05_Power Costs - Comparison bx Rbtl-Staff-Jt-PC_Electric Rev Req Model (2009 GRC) Revised 01-18-2010 4" xfId="7043"/>
    <cellStyle name="_Value Copy 11 30 05 gas 12 09 05 AURORA at 12 14 05_Power Costs - Comparison bx Rbtl-Staff-Jt-PC_Final Order Electric EXHIBIT A-1" xfId="7044"/>
    <cellStyle name="_Value Copy 11 30 05 gas 12 09 05 AURORA at 12 14 05_Power Costs - Comparison bx Rbtl-Staff-Jt-PC_Final Order Electric EXHIBIT A-1 2" xfId="7045"/>
    <cellStyle name="_Value Copy 11 30 05 gas 12 09 05 AURORA at 12 14 05_Power Costs - Comparison bx Rbtl-Staff-Jt-PC_Final Order Electric EXHIBIT A-1 2 2" xfId="7046"/>
    <cellStyle name="_Value Copy 11 30 05 gas 12 09 05 AURORA at 12 14 05_Power Costs - Comparison bx Rbtl-Staff-Jt-PC_Final Order Electric EXHIBIT A-1 2 3" xfId="7047"/>
    <cellStyle name="_Value Copy 11 30 05 gas 12 09 05 AURORA at 12 14 05_Power Costs - Comparison bx Rbtl-Staff-Jt-PC_Final Order Electric EXHIBIT A-1 3" xfId="7048"/>
    <cellStyle name="_Value Copy 11 30 05 gas 12 09 05 AURORA at 12 14 05_Power Costs - Comparison bx Rbtl-Staff-Jt-PC_Final Order Electric EXHIBIT A-1 4" xfId="7049"/>
    <cellStyle name="_Value Copy 11 30 05 gas 12 09 05 AURORA at 12 14 05_Production Adj 4.37" xfId="7050"/>
    <cellStyle name="_Value Copy 11 30 05 gas 12 09 05 AURORA at 12 14 05_Production Adj 4.37 2" xfId="7051"/>
    <cellStyle name="_Value Copy 11 30 05 gas 12 09 05 AURORA at 12 14 05_Production Adj 4.37 2 2" xfId="7052"/>
    <cellStyle name="_Value Copy 11 30 05 gas 12 09 05 AURORA at 12 14 05_Production Adj 4.37 2 3" xfId="7053"/>
    <cellStyle name="_Value Copy 11 30 05 gas 12 09 05 AURORA at 12 14 05_Production Adj 4.37 3" xfId="7054"/>
    <cellStyle name="_Value Copy 11 30 05 gas 12 09 05 AURORA at 12 14 05_Purchased Power Adj 4.03" xfId="7055"/>
    <cellStyle name="_Value Copy 11 30 05 gas 12 09 05 AURORA at 12 14 05_Purchased Power Adj 4.03 2" xfId="7056"/>
    <cellStyle name="_Value Copy 11 30 05 gas 12 09 05 AURORA at 12 14 05_Purchased Power Adj 4.03 2 2" xfId="7057"/>
    <cellStyle name="_Value Copy 11 30 05 gas 12 09 05 AURORA at 12 14 05_Purchased Power Adj 4.03 2 3" xfId="7058"/>
    <cellStyle name="_Value Copy 11 30 05 gas 12 09 05 AURORA at 12 14 05_Purchased Power Adj 4.03 3" xfId="7059"/>
    <cellStyle name="_Value Copy 11 30 05 gas 12 09 05 AURORA at 12 14 05_Rate Design Sch 24" xfId="7060"/>
    <cellStyle name="_Value Copy 11 30 05 gas 12 09 05 AURORA at 12 14 05_Rate Design Sch 24 2" xfId="7061"/>
    <cellStyle name="_Value Copy 11 30 05 gas 12 09 05 AURORA at 12 14 05_Rate Design Sch 24 3" xfId="7062"/>
    <cellStyle name="_Value Copy 11 30 05 gas 12 09 05 AURORA at 12 14 05_Rate Design Sch 25" xfId="7063"/>
    <cellStyle name="_Value Copy 11 30 05 gas 12 09 05 AURORA at 12 14 05_Rate Design Sch 25 2" xfId="7064"/>
    <cellStyle name="_Value Copy 11 30 05 gas 12 09 05 AURORA at 12 14 05_Rate Design Sch 25 2 2" xfId="7065"/>
    <cellStyle name="_Value Copy 11 30 05 gas 12 09 05 AURORA at 12 14 05_Rate Design Sch 25 2 3" xfId="7066"/>
    <cellStyle name="_Value Copy 11 30 05 gas 12 09 05 AURORA at 12 14 05_Rate Design Sch 25 3" xfId="7067"/>
    <cellStyle name="_Value Copy 11 30 05 gas 12 09 05 AURORA at 12 14 05_Rate Design Sch 25 4" xfId="7068"/>
    <cellStyle name="_Value Copy 11 30 05 gas 12 09 05 AURORA at 12 14 05_Rate Design Sch 26" xfId="7069"/>
    <cellStyle name="_Value Copy 11 30 05 gas 12 09 05 AURORA at 12 14 05_Rate Design Sch 26 2" xfId="7070"/>
    <cellStyle name="_Value Copy 11 30 05 gas 12 09 05 AURORA at 12 14 05_Rate Design Sch 26 2 2" xfId="7071"/>
    <cellStyle name="_Value Copy 11 30 05 gas 12 09 05 AURORA at 12 14 05_Rate Design Sch 26 2 3" xfId="7072"/>
    <cellStyle name="_Value Copy 11 30 05 gas 12 09 05 AURORA at 12 14 05_Rate Design Sch 26 3" xfId="7073"/>
    <cellStyle name="_Value Copy 11 30 05 gas 12 09 05 AURORA at 12 14 05_Rate Design Sch 26 4" xfId="7074"/>
    <cellStyle name="_Value Copy 11 30 05 gas 12 09 05 AURORA at 12 14 05_Rate Design Sch 31" xfId="7075"/>
    <cellStyle name="_Value Copy 11 30 05 gas 12 09 05 AURORA at 12 14 05_Rate Design Sch 31 2" xfId="7076"/>
    <cellStyle name="_Value Copy 11 30 05 gas 12 09 05 AURORA at 12 14 05_Rate Design Sch 31 2 2" xfId="7077"/>
    <cellStyle name="_Value Copy 11 30 05 gas 12 09 05 AURORA at 12 14 05_Rate Design Sch 31 2 3" xfId="7078"/>
    <cellStyle name="_Value Copy 11 30 05 gas 12 09 05 AURORA at 12 14 05_Rate Design Sch 31 3" xfId="7079"/>
    <cellStyle name="_Value Copy 11 30 05 gas 12 09 05 AURORA at 12 14 05_Rate Design Sch 31 4" xfId="7080"/>
    <cellStyle name="_Value Copy 11 30 05 gas 12 09 05 AURORA at 12 14 05_Rate Design Sch 43" xfId="7081"/>
    <cellStyle name="_Value Copy 11 30 05 gas 12 09 05 AURORA at 12 14 05_Rate Design Sch 43 2" xfId="7082"/>
    <cellStyle name="_Value Copy 11 30 05 gas 12 09 05 AURORA at 12 14 05_Rate Design Sch 43 2 2" xfId="7083"/>
    <cellStyle name="_Value Copy 11 30 05 gas 12 09 05 AURORA at 12 14 05_Rate Design Sch 43 2 3" xfId="7084"/>
    <cellStyle name="_Value Copy 11 30 05 gas 12 09 05 AURORA at 12 14 05_Rate Design Sch 43 3" xfId="7085"/>
    <cellStyle name="_Value Copy 11 30 05 gas 12 09 05 AURORA at 12 14 05_Rate Design Sch 43 4" xfId="7086"/>
    <cellStyle name="_Value Copy 11 30 05 gas 12 09 05 AURORA at 12 14 05_Rate Design Sch 448-449" xfId="7087"/>
    <cellStyle name="_Value Copy 11 30 05 gas 12 09 05 AURORA at 12 14 05_Rate Design Sch 448-449 2" xfId="7088"/>
    <cellStyle name="_Value Copy 11 30 05 gas 12 09 05 AURORA at 12 14 05_Rate Design Sch 448-449 3" xfId="7089"/>
    <cellStyle name="_Value Copy 11 30 05 gas 12 09 05 AURORA at 12 14 05_Rate Design Sch 46" xfId="7090"/>
    <cellStyle name="_Value Copy 11 30 05 gas 12 09 05 AURORA at 12 14 05_Rate Design Sch 46 2" xfId="7091"/>
    <cellStyle name="_Value Copy 11 30 05 gas 12 09 05 AURORA at 12 14 05_Rate Design Sch 46 2 2" xfId="7092"/>
    <cellStyle name="_Value Copy 11 30 05 gas 12 09 05 AURORA at 12 14 05_Rate Design Sch 46 2 3" xfId="7093"/>
    <cellStyle name="_Value Copy 11 30 05 gas 12 09 05 AURORA at 12 14 05_Rate Design Sch 46 3" xfId="7094"/>
    <cellStyle name="_Value Copy 11 30 05 gas 12 09 05 AURORA at 12 14 05_Rate Design Sch 46 4" xfId="7095"/>
    <cellStyle name="_Value Copy 11 30 05 gas 12 09 05 AURORA at 12 14 05_Rate Spread" xfId="7096"/>
    <cellStyle name="_Value Copy 11 30 05 gas 12 09 05 AURORA at 12 14 05_Rate Spread 2" xfId="7097"/>
    <cellStyle name="_Value Copy 11 30 05 gas 12 09 05 AURORA at 12 14 05_Rate Spread 2 2" xfId="7098"/>
    <cellStyle name="_Value Copy 11 30 05 gas 12 09 05 AURORA at 12 14 05_Rate Spread 2 3" xfId="7099"/>
    <cellStyle name="_Value Copy 11 30 05 gas 12 09 05 AURORA at 12 14 05_Rate Spread 3" xfId="7100"/>
    <cellStyle name="_Value Copy 11 30 05 gas 12 09 05 AURORA at 12 14 05_Rate Spread 4" xfId="7101"/>
    <cellStyle name="_Value Copy 11 30 05 gas 12 09 05 AURORA at 12 14 05_Rebuttal Power Costs" xfId="7102"/>
    <cellStyle name="_Value Copy 11 30 05 gas 12 09 05 AURORA at 12 14 05_Rebuttal Power Costs 2" xfId="7103"/>
    <cellStyle name="_Value Copy 11 30 05 gas 12 09 05 AURORA at 12 14 05_Rebuttal Power Costs 2 2" xfId="7104"/>
    <cellStyle name="_Value Copy 11 30 05 gas 12 09 05 AURORA at 12 14 05_Rebuttal Power Costs 2 3" xfId="7105"/>
    <cellStyle name="_Value Copy 11 30 05 gas 12 09 05 AURORA at 12 14 05_Rebuttal Power Costs 3" xfId="7106"/>
    <cellStyle name="_Value Copy 11 30 05 gas 12 09 05 AURORA at 12 14 05_Rebuttal Power Costs 4" xfId="7107"/>
    <cellStyle name="_Value Copy 11 30 05 gas 12 09 05 AURORA at 12 14 05_Rebuttal Power Costs_Adj Bench DR 3 for Initial Briefs (Electric)" xfId="7108"/>
    <cellStyle name="_Value Copy 11 30 05 gas 12 09 05 AURORA at 12 14 05_Rebuttal Power Costs_Adj Bench DR 3 for Initial Briefs (Electric) 2" xfId="7109"/>
    <cellStyle name="_Value Copy 11 30 05 gas 12 09 05 AURORA at 12 14 05_Rebuttal Power Costs_Adj Bench DR 3 for Initial Briefs (Electric) 2 2" xfId="7110"/>
    <cellStyle name="_Value Copy 11 30 05 gas 12 09 05 AURORA at 12 14 05_Rebuttal Power Costs_Adj Bench DR 3 for Initial Briefs (Electric) 2 3" xfId="7111"/>
    <cellStyle name="_Value Copy 11 30 05 gas 12 09 05 AURORA at 12 14 05_Rebuttal Power Costs_Adj Bench DR 3 for Initial Briefs (Electric) 3" xfId="7112"/>
    <cellStyle name="_Value Copy 11 30 05 gas 12 09 05 AURORA at 12 14 05_Rebuttal Power Costs_Adj Bench DR 3 for Initial Briefs (Electric) 4" xfId="7113"/>
    <cellStyle name="_Value Copy 11 30 05 gas 12 09 05 AURORA at 12 14 05_Rebuttal Power Costs_Electric Rev Req Model (2009 GRC) Rebuttal" xfId="7114"/>
    <cellStyle name="_Value Copy 11 30 05 gas 12 09 05 AURORA at 12 14 05_Rebuttal Power Costs_Electric Rev Req Model (2009 GRC) Rebuttal 2" xfId="7115"/>
    <cellStyle name="_Value Copy 11 30 05 gas 12 09 05 AURORA at 12 14 05_Rebuttal Power Costs_Electric Rev Req Model (2009 GRC) Rebuttal 2 2" xfId="7116"/>
    <cellStyle name="_Value Copy 11 30 05 gas 12 09 05 AURORA at 12 14 05_Rebuttal Power Costs_Electric Rev Req Model (2009 GRC) Rebuttal 2 3" xfId="7117"/>
    <cellStyle name="_Value Copy 11 30 05 gas 12 09 05 AURORA at 12 14 05_Rebuttal Power Costs_Electric Rev Req Model (2009 GRC) Rebuttal 3" xfId="7118"/>
    <cellStyle name="_Value Copy 11 30 05 gas 12 09 05 AURORA at 12 14 05_Rebuttal Power Costs_Electric Rev Req Model (2009 GRC) Rebuttal 4" xfId="7119"/>
    <cellStyle name="_Value Copy 11 30 05 gas 12 09 05 AURORA at 12 14 05_Rebuttal Power Costs_Electric Rev Req Model (2009 GRC) Rebuttal REmoval of New  WH Solar AdjustMI" xfId="7120"/>
    <cellStyle name="_Value Copy 11 30 05 gas 12 09 05 AURORA at 12 14 05_Rebuttal Power Costs_Electric Rev Req Model (2009 GRC) Rebuttal REmoval of New  WH Solar AdjustMI 2" xfId="7121"/>
    <cellStyle name="_Value Copy 11 30 05 gas 12 09 05 AURORA at 12 14 05_Rebuttal Power Costs_Electric Rev Req Model (2009 GRC) Rebuttal REmoval of New  WH Solar AdjustMI 2 2" xfId="7122"/>
    <cellStyle name="_Value Copy 11 30 05 gas 12 09 05 AURORA at 12 14 05_Rebuttal Power Costs_Electric Rev Req Model (2009 GRC) Rebuttal REmoval of New  WH Solar AdjustMI 2 3" xfId="7123"/>
    <cellStyle name="_Value Copy 11 30 05 gas 12 09 05 AURORA at 12 14 05_Rebuttal Power Costs_Electric Rev Req Model (2009 GRC) Rebuttal REmoval of New  WH Solar AdjustMI 3" xfId="7124"/>
    <cellStyle name="_Value Copy 11 30 05 gas 12 09 05 AURORA at 12 14 05_Rebuttal Power Costs_Electric Rev Req Model (2009 GRC) Rebuttal REmoval of New  WH Solar AdjustMI 4" xfId="7125"/>
    <cellStyle name="_Value Copy 11 30 05 gas 12 09 05 AURORA at 12 14 05_Rebuttal Power Costs_Electric Rev Req Model (2009 GRC) Revised 01-18-2010" xfId="7126"/>
    <cellStyle name="_Value Copy 11 30 05 gas 12 09 05 AURORA at 12 14 05_Rebuttal Power Costs_Electric Rev Req Model (2009 GRC) Revised 01-18-2010 2" xfId="7127"/>
    <cellStyle name="_Value Copy 11 30 05 gas 12 09 05 AURORA at 12 14 05_Rebuttal Power Costs_Electric Rev Req Model (2009 GRC) Revised 01-18-2010 2 2" xfId="7128"/>
    <cellStyle name="_Value Copy 11 30 05 gas 12 09 05 AURORA at 12 14 05_Rebuttal Power Costs_Electric Rev Req Model (2009 GRC) Revised 01-18-2010 2 3" xfId="7129"/>
    <cellStyle name="_Value Copy 11 30 05 gas 12 09 05 AURORA at 12 14 05_Rebuttal Power Costs_Electric Rev Req Model (2009 GRC) Revised 01-18-2010 3" xfId="7130"/>
    <cellStyle name="_Value Copy 11 30 05 gas 12 09 05 AURORA at 12 14 05_Rebuttal Power Costs_Electric Rev Req Model (2009 GRC) Revised 01-18-2010 4" xfId="7131"/>
    <cellStyle name="_Value Copy 11 30 05 gas 12 09 05 AURORA at 12 14 05_Rebuttal Power Costs_Final Order Electric EXHIBIT A-1" xfId="7132"/>
    <cellStyle name="_Value Copy 11 30 05 gas 12 09 05 AURORA at 12 14 05_Rebuttal Power Costs_Final Order Electric EXHIBIT A-1 2" xfId="7133"/>
    <cellStyle name="_Value Copy 11 30 05 gas 12 09 05 AURORA at 12 14 05_Rebuttal Power Costs_Final Order Electric EXHIBIT A-1 2 2" xfId="7134"/>
    <cellStyle name="_Value Copy 11 30 05 gas 12 09 05 AURORA at 12 14 05_Rebuttal Power Costs_Final Order Electric EXHIBIT A-1 2 3" xfId="7135"/>
    <cellStyle name="_Value Copy 11 30 05 gas 12 09 05 AURORA at 12 14 05_Rebuttal Power Costs_Final Order Electric EXHIBIT A-1 3" xfId="7136"/>
    <cellStyle name="_Value Copy 11 30 05 gas 12 09 05 AURORA at 12 14 05_Rebuttal Power Costs_Final Order Electric EXHIBIT A-1 4" xfId="7137"/>
    <cellStyle name="_Value Copy 11 30 05 gas 12 09 05 AURORA at 12 14 05_RECS vs PTC's w Interest 6-28-10" xfId="7138"/>
    <cellStyle name="_Value Copy 11 30 05 gas 12 09 05 AURORA at 12 14 05_ROR 5.02" xfId="7139"/>
    <cellStyle name="_Value Copy 11 30 05 gas 12 09 05 AURORA at 12 14 05_ROR 5.02 2" xfId="7140"/>
    <cellStyle name="_Value Copy 11 30 05 gas 12 09 05 AURORA at 12 14 05_ROR 5.02 2 2" xfId="7141"/>
    <cellStyle name="_Value Copy 11 30 05 gas 12 09 05 AURORA at 12 14 05_ROR 5.02 2 3" xfId="7142"/>
    <cellStyle name="_Value Copy 11 30 05 gas 12 09 05 AURORA at 12 14 05_ROR 5.02 3" xfId="7143"/>
    <cellStyle name="_Value Copy 11 30 05 gas 12 09 05 AURORA at 12 14 05_Sch 40 Feeder OH 2008" xfId="7144"/>
    <cellStyle name="_Value Copy 11 30 05 gas 12 09 05 AURORA at 12 14 05_Sch 40 Feeder OH 2008 2" xfId="7145"/>
    <cellStyle name="_Value Copy 11 30 05 gas 12 09 05 AURORA at 12 14 05_Sch 40 Feeder OH 2008 2 2" xfId="7146"/>
    <cellStyle name="_Value Copy 11 30 05 gas 12 09 05 AURORA at 12 14 05_Sch 40 Feeder OH 2008 2 3" xfId="7147"/>
    <cellStyle name="_Value Copy 11 30 05 gas 12 09 05 AURORA at 12 14 05_Sch 40 Feeder OH 2008 3" xfId="7148"/>
    <cellStyle name="_Value Copy 11 30 05 gas 12 09 05 AURORA at 12 14 05_Sch 40 Feeder OH 2008 4" xfId="7149"/>
    <cellStyle name="_Value Copy 11 30 05 gas 12 09 05 AURORA at 12 14 05_Sch 40 Interim Energy Rates " xfId="7150"/>
    <cellStyle name="_Value Copy 11 30 05 gas 12 09 05 AURORA at 12 14 05_Sch 40 Interim Energy Rates  2" xfId="7151"/>
    <cellStyle name="_Value Copy 11 30 05 gas 12 09 05 AURORA at 12 14 05_Sch 40 Interim Energy Rates  2 2" xfId="7152"/>
    <cellStyle name="_Value Copy 11 30 05 gas 12 09 05 AURORA at 12 14 05_Sch 40 Interim Energy Rates  2 3" xfId="7153"/>
    <cellStyle name="_Value Copy 11 30 05 gas 12 09 05 AURORA at 12 14 05_Sch 40 Interim Energy Rates  3" xfId="7154"/>
    <cellStyle name="_Value Copy 11 30 05 gas 12 09 05 AURORA at 12 14 05_Sch 40 Substation A&amp;G 2008" xfId="7155"/>
    <cellStyle name="_Value Copy 11 30 05 gas 12 09 05 AURORA at 12 14 05_Sch 40 Substation A&amp;G 2008 2" xfId="7156"/>
    <cellStyle name="_Value Copy 11 30 05 gas 12 09 05 AURORA at 12 14 05_Sch 40 Substation A&amp;G 2008 2 2" xfId="7157"/>
    <cellStyle name="_Value Copy 11 30 05 gas 12 09 05 AURORA at 12 14 05_Sch 40 Substation A&amp;G 2008 2 3" xfId="7158"/>
    <cellStyle name="_Value Copy 11 30 05 gas 12 09 05 AURORA at 12 14 05_Sch 40 Substation A&amp;G 2008 3" xfId="7159"/>
    <cellStyle name="_Value Copy 11 30 05 gas 12 09 05 AURORA at 12 14 05_Sch 40 Substation A&amp;G 2008 4" xfId="7160"/>
    <cellStyle name="_Value Copy 11 30 05 gas 12 09 05 AURORA at 12 14 05_Sch 40 Substation O&amp;M 2008" xfId="7161"/>
    <cellStyle name="_Value Copy 11 30 05 gas 12 09 05 AURORA at 12 14 05_Sch 40 Substation O&amp;M 2008 2" xfId="7162"/>
    <cellStyle name="_Value Copy 11 30 05 gas 12 09 05 AURORA at 12 14 05_Sch 40 Substation O&amp;M 2008 2 2" xfId="7163"/>
    <cellStyle name="_Value Copy 11 30 05 gas 12 09 05 AURORA at 12 14 05_Sch 40 Substation O&amp;M 2008 2 3" xfId="7164"/>
    <cellStyle name="_Value Copy 11 30 05 gas 12 09 05 AURORA at 12 14 05_Sch 40 Substation O&amp;M 2008 3" xfId="7165"/>
    <cellStyle name="_Value Copy 11 30 05 gas 12 09 05 AURORA at 12 14 05_Sch 40 Substation O&amp;M 2008 4" xfId="7166"/>
    <cellStyle name="_Value Copy 11 30 05 gas 12 09 05 AURORA at 12 14 05_Subs 2008" xfId="7167"/>
    <cellStyle name="_Value Copy 11 30 05 gas 12 09 05 AURORA at 12 14 05_Subs 2008 2" xfId="7168"/>
    <cellStyle name="_Value Copy 11 30 05 gas 12 09 05 AURORA at 12 14 05_Subs 2008 2 2" xfId="7169"/>
    <cellStyle name="_Value Copy 11 30 05 gas 12 09 05 AURORA at 12 14 05_Subs 2008 2 3" xfId="7170"/>
    <cellStyle name="_Value Copy 11 30 05 gas 12 09 05 AURORA at 12 14 05_Subs 2008 3" xfId="7171"/>
    <cellStyle name="_Value Copy 11 30 05 gas 12 09 05 AURORA at 12 14 05_Subs 2008 4" xfId="7172"/>
    <cellStyle name="_Value Copy 11 30 05 gas 12 09 05 AURORA at 12 14 05_Transmission Workbook for May BOD" xfId="7173"/>
    <cellStyle name="_Value Copy 11 30 05 gas 12 09 05 AURORA at 12 14 05_Transmission Workbook for May BOD 2" xfId="7174"/>
    <cellStyle name="_Value Copy 11 30 05 gas 12 09 05 AURORA at 12 14 05_Typical Residential Impacts 10.27.08" xfId="7175"/>
    <cellStyle name="_Value Copy 11 30 05 gas 12 09 05 AURORA at 12 14 05_Wind Integration 10GRC" xfId="7176"/>
    <cellStyle name="_Value Copy 11 30 05 gas 12 09 05 AURORA at 12 14 05_Wind Integration 10GRC 2" xfId="7177"/>
    <cellStyle name="_VC 2007GRC PC 10312007" xfId="7178"/>
    <cellStyle name="_VC 6.15.06 update on 06GRC power costs.xls Chart 1" xfId="7179"/>
    <cellStyle name="_VC 6.15.06 update on 06GRC power costs.xls Chart 1 2" xfId="7180"/>
    <cellStyle name="_VC 6.15.06 update on 06GRC power costs.xls Chart 1 2 2" xfId="7181"/>
    <cellStyle name="_VC 6.15.06 update on 06GRC power costs.xls Chart 1 2 2 2" xfId="7182"/>
    <cellStyle name="_VC 6.15.06 update on 06GRC power costs.xls Chart 1 2 2 3" xfId="7183"/>
    <cellStyle name="_VC 6.15.06 update on 06GRC power costs.xls Chart 1 2 3" xfId="7184"/>
    <cellStyle name="_VC 6.15.06 update on 06GRC power costs.xls Chart 1 2 4" xfId="7185"/>
    <cellStyle name="_VC 6.15.06 update on 06GRC power costs.xls Chart 1 3" xfId="7186"/>
    <cellStyle name="_VC 6.15.06 update on 06GRC power costs.xls Chart 1 3 2" xfId="7187"/>
    <cellStyle name="_VC 6.15.06 update on 06GRC power costs.xls Chart 1 3 2 2" xfId="7188"/>
    <cellStyle name="_VC 6.15.06 update on 06GRC power costs.xls Chart 1 3 2 3" xfId="7189"/>
    <cellStyle name="_VC 6.15.06 update on 06GRC power costs.xls Chart 1 3 3" xfId="7190"/>
    <cellStyle name="_VC 6.15.06 update on 06GRC power costs.xls Chart 1 3 3 2" xfId="7191"/>
    <cellStyle name="_VC 6.15.06 update on 06GRC power costs.xls Chart 1 3 3 3" xfId="7192"/>
    <cellStyle name="_VC 6.15.06 update on 06GRC power costs.xls Chart 1 3 4" xfId="7193"/>
    <cellStyle name="_VC 6.15.06 update on 06GRC power costs.xls Chart 1 3 4 2" xfId="7194"/>
    <cellStyle name="_VC 6.15.06 update on 06GRC power costs.xls Chart 1 3 4 3" xfId="7195"/>
    <cellStyle name="_VC 6.15.06 update on 06GRC power costs.xls Chart 1 4" xfId="7196"/>
    <cellStyle name="_VC 6.15.06 update on 06GRC power costs.xls Chart 1 4 2" xfId="7197"/>
    <cellStyle name="_VC 6.15.06 update on 06GRC power costs.xls Chart 1 4 3" xfId="7198"/>
    <cellStyle name="_VC 6.15.06 update on 06GRC power costs.xls Chart 1 5" xfId="7199"/>
    <cellStyle name="_VC 6.15.06 update on 06GRC power costs.xls Chart 1 6" xfId="7200"/>
    <cellStyle name="_VC 6.15.06 update on 06GRC power costs.xls Chart 1 7" xfId="7201"/>
    <cellStyle name="_VC 6.15.06 update on 06GRC power costs.xls Chart 1_04 07E Wild Horse Wind Expansion (C) (2)" xfId="7202"/>
    <cellStyle name="_VC 6.15.06 update on 06GRC power costs.xls Chart 1_04 07E Wild Horse Wind Expansion (C) (2) 2" xfId="7203"/>
    <cellStyle name="_VC 6.15.06 update on 06GRC power costs.xls Chart 1_04 07E Wild Horse Wind Expansion (C) (2) 2 2" xfId="7204"/>
    <cellStyle name="_VC 6.15.06 update on 06GRC power costs.xls Chart 1_04 07E Wild Horse Wind Expansion (C) (2) 2 3" xfId="7205"/>
    <cellStyle name="_VC 6.15.06 update on 06GRC power costs.xls Chart 1_04 07E Wild Horse Wind Expansion (C) (2) 3" xfId="7206"/>
    <cellStyle name="_VC 6.15.06 update on 06GRC power costs.xls Chart 1_04 07E Wild Horse Wind Expansion (C) (2) 4" xfId="7207"/>
    <cellStyle name="_VC 6.15.06 update on 06GRC power costs.xls Chart 1_04 07E Wild Horse Wind Expansion (C) (2)_Adj Bench DR 3 for Initial Briefs (Electric)" xfId="7208"/>
    <cellStyle name="_VC 6.15.06 update on 06GRC power costs.xls Chart 1_04 07E Wild Horse Wind Expansion (C) (2)_Adj Bench DR 3 for Initial Briefs (Electric) 2" xfId="7209"/>
    <cellStyle name="_VC 6.15.06 update on 06GRC power costs.xls Chart 1_04 07E Wild Horse Wind Expansion (C) (2)_Adj Bench DR 3 for Initial Briefs (Electric) 2 2" xfId="7210"/>
    <cellStyle name="_VC 6.15.06 update on 06GRC power costs.xls Chart 1_04 07E Wild Horse Wind Expansion (C) (2)_Adj Bench DR 3 for Initial Briefs (Electric) 2 3" xfId="7211"/>
    <cellStyle name="_VC 6.15.06 update on 06GRC power costs.xls Chart 1_04 07E Wild Horse Wind Expansion (C) (2)_Adj Bench DR 3 for Initial Briefs (Electric) 3" xfId="7212"/>
    <cellStyle name="_VC 6.15.06 update on 06GRC power costs.xls Chart 1_04 07E Wild Horse Wind Expansion (C) (2)_Adj Bench DR 3 for Initial Briefs (Electric) 4" xfId="7213"/>
    <cellStyle name="_VC 6.15.06 update on 06GRC power costs.xls Chart 1_04 07E Wild Horse Wind Expansion (C) (2)_Book1" xfId="7214"/>
    <cellStyle name="_VC 6.15.06 update on 06GRC power costs.xls Chart 1_04 07E Wild Horse Wind Expansion (C) (2)_Electric Rev Req Model (2009 GRC) " xfId="7215"/>
    <cellStyle name="_VC 6.15.06 update on 06GRC power costs.xls Chart 1_04 07E Wild Horse Wind Expansion (C) (2)_Electric Rev Req Model (2009 GRC)  2" xfId="7216"/>
    <cellStyle name="_VC 6.15.06 update on 06GRC power costs.xls Chart 1_04 07E Wild Horse Wind Expansion (C) (2)_Electric Rev Req Model (2009 GRC)  2 2" xfId="7217"/>
    <cellStyle name="_VC 6.15.06 update on 06GRC power costs.xls Chart 1_04 07E Wild Horse Wind Expansion (C) (2)_Electric Rev Req Model (2009 GRC)  2 3" xfId="7218"/>
    <cellStyle name="_VC 6.15.06 update on 06GRC power costs.xls Chart 1_04 07E Wild Horse Wind Expansion (C) (2)_Electric Rev Req Model (2009 GRC)  3" xfId="7219"/>
    <cellStyle name="_VC 6.15.06 update on 06GRC power costs.xls Chart 1_04 07E Wild Horse Wind Expansion (C) (2)_Electric Rev Req Model (2009 GRC)  4" xfId="7220"/>
    <cellStyle name="_VC 6.15.06 update on 06GRC power costs.xls Chart 1_04 07E Wild Horse Wind Expansion (C) (2)_Electric Rev Req Model (2009 GRC) Rebuttal" xfId="7221"/>
    <cellStyle name="_VC 6.15.06 update on 06GRC power costs.xls Chart 1_04 07E Wild Horse Wind Expansion (C) (2)_Electric Rev Req Model (2009 GRC) Rebuttal 2" xfId="7222"/>
    <cellStyle name="_VC 6.15.06 update on 06GRC power costs.xls Chart 1_04 07E Wild Horse Wind Expansion (C) (2)_Electric Rev Req Model (2009 GRC) Rebuttal 2 2" xfId="7223"/>
    <cellStyle name="_VC 6.15.06 update on 06GRC power costs.xls Chart 1_04 07E Wild Horse Wind Expansion (C) (2)_Electric Rev Req Model (2009 GRC) Rebuttal 2 3" xfId="7224"/>
    <cellStyle name="_VC 6.15.06 update on 06GRC power costs.xls Chart 1_04 07E Wild Horse Wind Expansion (C) (2)_Electric Rev Req Model (2009 GRC) Rebuttal 3" xfId="7225"/>
    <cellStyle name="_VC 6.15.06 update on 06GRC power costs.xls Chart 1_04 07E Wild Horse Wind Expansion (C) (2)_Electric Rev Req Model (2009 GRC) Rebuttal 4" xfId="7226"/>
    <cellStyle name="_VC 6.15.06 update on 06GRC power costs.xls Chart 1_04 07E Wild Horse Wind Expansion (C) (2)_Electric Rev Req Model (2009 GRC) Rebuttal REmoval of New  WH Solar AdjustMI" xfId="7227"/>
    <cellStyle name="_VC 6.15.06 update on 06GRC power costs.xls Chart 1_04 07E Wild Horse Wind Expansion (C) (2)_Electric Rev Req Model (2009 GRC) Rebuttal REmoval of New  WH Solar AdjustMI 2" xfId="7228"/>
    <cellStyle name="_VC 6.15.06 update on 06GRC power costs.xls Chart 1_04 07E Wild Horse Wind Expansion (C) (2)_Electric Rev Req Model (2009 GRC) Rebuttal REmoval of New  WH Solar AdjustMI 2 2" xfId="7229"/>
    <cellStyle name="_VC 6.15.06 update on 06GRC power costs.xls Chart 1_04 07E Wild Horse Wind Expansion (C) (2)_Electric Rev Req Model (2009 GRC) Rebuttal REmoval of New  WH Solar AdjustMI 2 3" xfId="7230"/>
    <cellStyle name="_VC 6.15.06 update on 06GRC power costs.xls Chart 1_04 07E Wild Horse Wind Expansion (C) (2)_Electric Rev Req Model (2009 GRC) Rebuttal REmoval of New  WH Solar AdjustMI 3" xfId="7231"/>
    <cellStyle name="_VC 6.15.06 update on 06GRC power costs.xls Chart 1_04 07E Wild Horse Wind Expansion (C) (2)_Electric Rev Req Model (2009 GRC) Rebuttal REmoval of New  WH Solar AdjustMI 4" xfId="7232"/>
    <cellStyle name="_VC 6.15.06 update on 06GRC power costs.xls Chart 1_04 07E Wild Horse Wind Expansion (C) (2)_Electric Rev Req Model (2009 GRC) Revised 01-18-2010" xfId="7233"/>
    <cellStyle name="_VC 6.15.06 update on 06GRC power costs.xls Chart 1_04 07E Wild Horse Wind Expansion (C) (2)_Electric Rev Req Model (2009 GRC) Revised 01-18-2010 2" xfId="7234"/>
    <cellStyle name="_VC 6.15.06 update on 06GRC power costs.xls Chart 1_04 07E Wild Horse Wind Expansion (C) (2)_Electric Rev Req Model (2009 GRC) Revised 01-18-2010 2 2" xfId="7235"/>
    <cellStyle name="_VC 6.15.06 update on 06GRC power costs.xls Chart 1_04 07E Wild Horse Wind Expansion (C) (2)_Electric Rev Req Model (2009 GRC) Revised 01-18-2010 2 3" xfId="7236"/>
    <cellStyle name="_VC 6.15.06 update on 06GRC power costs.xls Chart 1_04 07E Wild Horse Wind Expansion (C) (2)_Electric Rev Req Model (2009 GRC) Revised 01-18-2010 3" xfId="7237"/>
    <cellStyle name="_VC 6.15.06 update on 06GRC power costs.xls Chart 1_04 07E Wild Horse Wind Expansion (C) (2)_Electric Rev Req Model (2009 GRC) Revised 01-18-2010 4" xfId="7238"/>
    <cellStyle name="_VC 6.15.06 update on 06GRC power costs.xls Chart 1_04 07E Wild Horse Wind Expansion (C) (2)_Electric Rev Req Model (2010 GRC)" xfId="7239"/>
    <cellStyle name="_VC 6.15.06 update on 06GRC power costs.xls Chart 1_04 07E Wild Horse Wind Expansion (C) (2)_Electric Rev Req Model (2010 GRC) SF" xfId="7240"/>
    <cellStyle name="_VC 6.15.06 update on 06GRC power costs.xls Chart 1_04 07E Wild Horse Wind Expansion (C) (2)_Final Order Electric EXHIBIT A-1" xfId="7241"/>
    <cellStyle name="_VC 6.15.06 update on 06GRC power costs.xls Chart 1_04 07E Wild Horse Wind Expansion (C) (2)_Final Order Electric EXHIBIT A-1 2" xfId="7242"/>
    <cellStyle name="_VC 6.15.06 update on 06GRC power costs.xls Chart 1_04 07E Wild Horse Wind Expansion (C) (2)_Final Order Electric EXHIBIT A-1 2 2" xfId="7243"/>
    <cellStyle name="_VC 6.15.06 update on 06GRC power costs.xls Chart 1_04 07E Wild Horse Wind Expansion (C) (2)_Final Order Electric EXHIBIT A-1 2 3" xfId="7244"/>
    <cellStyle name="_VC 6.15.06 update on 06GRC power costs.xls Chart 1_04 07E Wild Horse Wind Expansion (C) (2)_Final Order Electric EXHIBIT A-1 3" xfId="7245"/>
    <cellStyle name="_VC 6.15.06 update on 06GRC power costs.xls Chart 1_04 07E Wild Horse Wind Expansion (C) (2)_Final Order Electric EXHIBIT A-1 4" xfId="7246"/>
    <cellStyle name="_VC 6.15.06 update on 06GRC power costs.xls Chart 1_04 07E Wild Horse Wind Expansion (C) (2)_TENASKA REGULATORY ASSET" xfId="7247"/>
    <cellStyle name="_VC 6.15.06 update on 06GRC power costs.xls Chart 1_04 07E Wild Horse Wind Expansion (C) (2)_TENASKA REGULATORY ASSET 2" xfId="7248"/>
    <cellStyle name="_VC 6.15.06 update on 06GRC power costs.xls Chart 1_04 07E Wild Horse Wind Expansion (C) (2)_TENASKA REGULATORY ASSET 2 2" xfId="7249"/>
    <cellStyle name="_VC 6.15.06 update on 06GRC power costs.xls Chart 1_04 07E Wild Horse Wind Expansion (C) (2)_TENASKA REGULATORY ASSET 2 3" xfId="7250"/>
    <cellStyle name="_VC 6.15.06 update on 06GRC power costs.xls Chart 1_04 07E Wild Horse Wind Expansion (C) (2)_TENASKA REGULATORY ASSET 3" xfId="7251"/>
    <cellStyle name="_VC 6.15.06 update on 06GRC power costs.xls Chart 1_04 07E Wild Horse Wind Expansion (C) (2)_TENASKA REGULATORY ASSET 4" xfId="7252"/>
    <cellStyle name="_VC 6.15.06 update on 06GRC power costs.xls Chart 1_16.37E Wild Horse Expansion DeferralRevwrkingfile SF" xfId="7253"/>
    <cellStyle name="_VC 6.15.06 update on 06GRC power costs.xls Chart 1_16.37E Wild Horse Expansion DeferralRevwrkingfile SF 2" xfId="7254"/>
    <cellStyle name="_VC 6.15.06 update on 06GRC power costs.xls Chart 1_16.37E Wild Horse Expansion DeferralRevwrkingfile SF 2 2" xfId="7255"/>
    <cellStyle name="_VC 6.15.06 update on 06GRC power costs.xls Chart 1_16.37E Wild Horse Expansion DeferralRevwrkingfile SF 2 3" xfId="7256"/>
    <cellStyle name="_VC 6.15.06 update on 06GRC power costs.xls Chart 1_16.37E Wild Horse Expansion DeferralRevwrkingfile SF 3" xfId="7257"/>
    <cellStyle name="_VC 6.15.06 update on 06GRC power costs.xls Chart 1_16.37E Wild Horse Expansion DeferralRevwrkingfile SF 4" xfId="7258"/>
    <cellStyle name="_VC 6.15.06 update on 06GRC power costs.xls Chart 1_2009 Compliance Filing PCA Exhibits for GRC" xfId="7259"/>
    <cellStyle name="_VC 6.15.06 update on 06GRC power costs.xls Chart 1_2009 Compliance Filing PCA Exhibits for GRC 2" xfId="7260"/>
    <cellStyle name="_VC 6.15.06 update on 06GRC power costs.xls Chart 1_2009 GRC Compl Filing - Exhibit D" xfId="7261"/>
    <cellStyle name="_VC 6.15.06 update on 06GRC power costs.xls Chart 1_2009 GRC Compl Filing - Exhibit D 2" xfId="7262"/>
    <cellStyle name="_VC 6.15.06 update on 06GRC power costs.xls Chart 1_2009 GRC Compl Filing - Exhibit D 3" xfId="7263"/>
    <cellStyle name="_VC 6.15.06 update on 06GRC power costs.xls Chart 1_2010 PTC's July1_Dec31 2010 " xfId="7264"/>
    <cellStyle name="_VC 6.15.06 update on 06GRC power costs.xls Chart 1_2010 PTC's Sept10_Aug11 (Version 4)" xfId="7265"/>
    <cellStyle name="_VC 6.15.06 update on 06GRC power costs.xls Chart 1_3.01 Income Statement" xfId="7266"/>
    <cellStyle name="_VC 6.15.06 update on 06GRC power costs.xls Chart 1_4 31 Regulatory Assets and Liabilities  7 06- Exhibit D" xfId="7267"/>
    <cellStyle name="_VC 6.15.06 update on 06GRC power costs.xls Chart 1_4 31 Regulatory Assets and Liabilities  7 06- Exhibit D 2" xfId="7268"/>
    <cellStyle name="_VC 6.15.06 update on 06GRC power costs.xls Chart 1_4 31 Regulatory Assets and Liabilities  7 06- Exhibit D 2 2" xfId="7269"/>
    <cellStyle name="_VC 6.15.06 update on 06GRC power costs.xls Chart 1_4 31 Regulatory Assets and Liabilities  7 06- Exhibit D 2 3" xfId="7270"/>
    <cellStyle name="_VC 6.15.06 update on 06GRC power costs.xls Chart 1_4 31 Regulatory Assets and Liabilities  7 06- Exhibit D 3" xfId="7271"/>
    <cellStyle name="_VC 6.15.06 update on 06GRC power costs.xls Chart 1_4 31 Regulatory Assets and Liabilities  7 06- Exhibit D 4" xfId="7272"/>
    <cellStyle name="_VC 6.15.06 update on 06GRC power costs.xls Chart 1_4 31 Regulatory Assets and Liabilities  7 06- Exhibit D_NIM Summary" xfId="7273"/>
    <cellStyle name="_VC 6.15.06 update on 06GRC power costs.xls Chart 1_4 31 Regulatory Assets and Liabilities  7 06- Exhibit D_NIM Summary 2" xfId="7274"/>
    <cellStyle name="_VC 6.15.06 update on 06GRC power costs.xls Chart 1_4 32 Regulatory Assets and Liabilities  7 06- Exhibit D" xfId="7275"/>
    <cellStyle name="_VC 6.15.06 update on 06GRC power costs.xls Chart 1_4 32 Regulatory Assets and Liabilities  7 06- Exhibit D 2" xfId="7276"/>
    <cellStyle name="_VC 6.15.06 update on 06GRC power costs.xls Chart 1_4 32 Regulatory Assets and Liabilities  7 06- Exhibit D 2 2" xfId="7277"/>
    <cellStyle name="_VC 6.15.06 update on 06GRC power costs.xls Chart 1_4 32 Regulatory Assets and Liabilities  7 06- Exhibit D 2 3" xfId="7278"/>
    <cellStyle name="_VC 6.15.06 update on 06GRC power costs.xls Chart 1_4 32 Regulatory Assets and Liabilities  7 06- Exhibit D 3" xfId="7279"/>
    <cellStyle name="_VC 6.15.06 update on 06GRC power costs.xls Chart 1_4 32 Regulatory Assets and Liabilities  7 06- Exhibit D 4" xfId="7280"/>
    <cellStyle name="_VC 6.15.06 update on 06GRC power costs.xls Chart 1_4 32 Regulatory Assets and Liabilities  7 06- Exhibit D_NIM Summary" xfId="7281"/>
    <cellStyle name="_VC 6.15.06 update on 06GRC power costs.xls Chart 1_4 32 Regulatory Assets and Liabilities  7 06- Exhibit D_NIM Summary 2" xfId="7282"/>
    <cellStyle name="_VC 6.15.06 update on 06GRC power costs.xls Chart 1_ACCOUNTS" xfId="7283"/>
    <cellStyle name="_VC 6.15.06 update on 06GRC power costs.xls Chart 1_Att B to RECs proceeds proposal" xfId="7284"/>
    <cellStyle name="_VC 6.15.06 update on 06GRC power costs.xls Chart 1_AURORA Total New" xfId="7285"/>
    <cellStyle name="_VC 6.15.06 update on 06GRC power costs.xls Chart 1_AURORA Total New 2" xfId="7286"/>
    <cellStyle name="_VC 6.15.06 update on 06GRC power costs.xls Chart 1_Backup for Attachment B 2010-09-09" xfId="7287"/>
    <cellStyle name="_VC 6.15.06 update on 06GRC power costs.xls Chart 1_Bench Request - Attachment B" xfId="7288"/>
    <cellStyle name="_VC 6.15.06 update on 06GRC power costs.xls Chart 1_Book2" xfId="7289"/>
    <cellStyle name="_VC 6.15.06 update on 06GRC power costs.xls Chart 1_Book2 2" xfId="7290"/>
    <cellStyle name="_VC 6.15.06 update on 06GRC power costs.xls Chart 1_Book2 2 2" xfId="7291"/>
    <cellStyle name="_VC 6.15.06 update on 06GRC power costs.xls Chart 1_Book2 2 3" xfId="7292"/>
    <cellStyle name="_VC 6.15.06 update on 06GRC power costs.xls Chart 1_Book2 3" xfId="7293"/>
    <cellStyle name="_VC 6.15.06 update on 06GRC power costs.xls Chart 1_Book2 4" xfId="7294"/>
    <cellStyle name="_VC 6.15.06 update on 06GRC power costs.xls Chart 1_Book2_Adj Bench DR 3 for Initial Briefs (Electric)" xfId="7295"/>
    <cellStyle name="_VC 6.15.06 update on 06GRC power costs.xls Chart 1_Book2_Adj Bench DR 3 for Initial Briefs (Electric) 2" xfId="7296"/>
    <cellStyle name="_VC 6.15.06 update on 06GRC power costs.xls Chart 1_Book2_Adj Bench DR 3 for Initial Briefs (Electric) 2 2" xfId="7297"/>
    <cellStyle name="_VC 6.15.06 update on 06GRC power costs.xls Chart 1_Book2_Adj Bench DR 3 for Initial Briefs (Electric) 2 3" xfId="7298"/>
    <cellStyle name="_VC 6.15.06 update on 06GRC power costs.xls Chart 1_Book2_Adj Bench DR 3 for Initial Briefs (Electric) 3" xfId="7299"/>
    <cellStyle name="_VC 6.15.06 update on 06GRC power costs.xls Chart 1_Book2_Adj Bench DR 3 for Initial Briefs (Electric) 4" xfId="7300"/>
    <cellStyle name="_VC 6.15.06 update on 06GRC power costs.xls Chart 1_Book2_Electric Rev Req Model (2009 GRC) Rebuttal" xfId="7301"/>
    <cellStyle name="_VC 6.15.06 update on 06GRC power costs.xls Chart 1_Book2_Electric Rev Req Model (2009 GRC) Rebuttal 2" xfId="7302"/>
    <cellStyle name="_VC 6.15.06 update on 06GRC power costs.xls Chart 1_Book2_Electric Rev Req Model (2009 GRC) Rebuttal 2 2" xfId="7303"/>
    <cellStyle name="_VC 6.15.06 update on 06GRC power costs.xls Chart 1_Book2_Electric Rev Req Model (2009 GRC) Rebuttal 2 3" xfId="7304"/>
    <cellStyle name="_VC 6.15.06 update on 06GRC power costs.xls Chart 1_Book2_Electric Rev Req Model (2009 GRC) Rebuttal 3" xfId="7305"/>
    <cellStyle name="_VC 6.15.06 update on 06GRC power costs.xls Chart 1_Book2_Electric Rev Req Model (2009 GRC) Rebuttal 4" xfId="7306"/>
    <cellStyle name="_VC 6.15.06 update on 06GRC power costs.xls Chart 1_Book2_Electric Rev Req Model (2009 GRC) Rebuttal REmoval of New  WH Solar AdjustMI" xfId="7307"/>
    <cellStyle name="_VC 6.15.06 update on 06GRC power costs.xls Chart 1_Book2_Electric Rev Req Model (2009 GRC) Rebuttal REmoval of New  WH Solar AdjustMI 2" xfId="7308"/>
    <cellStyle name="_VC 6.15.06 update on 06GRC power costs.xls Chart 1_Book2_Electric Rev Req Model (2009 GRC) Rebuttal REmoval of New  WH Solar AdjustMI 2 2" xfId="7309"/>
    <cellStyle name="_VC 6.15.06 update on 06GRC power costs.xls Chart 1_Book2_Electric Rev Req Model (2009 GRC) Rebuttal REmoval of New  WH Solar AdjustMI 2 3" xfId="7310"/>
    <cellStyle name="_VC 6.15.06 update on 06GRC power costs.xls Chart 1_Book2_Electric Rev Req Model (2009 GRC) Rebuttal REmoval of New  WH Solar AdjustMI 3" xfId="7311"/>
    <cellStyle name="_VC 6.15.06 update on 06GRC power costs.xls Chart 1_Book2_Electric Rev Req Model (2009 GRC) Rebuttal REmoval of New  WH Solar AdjustMI 4" xfId="7312"/>
    <cellStyle name="_VC 6.15.06 update on 06GRC power costs.xls Chart 1_Book2_Electric Rev Req Model (2009 GRC) Revised 01-18-2010" xfId="7313"/>
    <cellStyle name="_VC 6.15.06 update on 06GRC power costs.xls Chart 1_Book2_Electric Rev Req Model (2009 GRC) Revised 01-18-2010 2" xfId="7314"/>
    <cellStyle name="_VC 6.15.06 update on 06GRC power costs.xls Chart 1_Book2_Electric Rev Req Model (2009 GRC) Revised 01-18-2010 2 2" xfId="7315"/>
    <cellStyle name="_VC 6.15.06 update on 06GRC power costs.xls Chart 1_Book2_Electric Rev Req Model (2009 GRC) Revised 01-18-2010 2 3" xfId="7316"/>
    <cellStyle name="_VC 6.15.06 update on 06GRC power costs.xls Chart 1_Book2_Electric Rev Req Model (2009 GRC) Revised 01-18-2010 3" xfId="7317"/>
    <cellStyle name="_VC 6.15.06 update on 06GRC power costs.xls Chart 1_Book2_Electric Rev Req Model (2009 GRC) Revised 01-18-2010 4" xfId="7318"/>
    <cellStyle name="_VC 6.15.06 update on 06GRC power costs.xls Chart 1_Book2_Final Order Electric EXHIBIT A-1" xfId="7319"/>
    <cellStyle name="_VC 6.15.06 update on 06GRC power costs.xls Chart 1_Book2_Final Order Electric EXHIBIT A-1 2" xfId="7320"/>
    <cellStyle name="_VC 6.15.06 update on 06GRC power costs.xls Chart 1_Book2_Final Order Electric EXHIBIT A-1 2 2" xfId="7321"/>
    <cellStyle name="_VC 6.15.06 update on 06GRC power costs.xls Chart 1_Book2_Final Order Electric EXHIBIT A-1 2 3" xfId="7322"/>
    <cellStyle name="_VC 6.15.06 update on 06GRC power costs.xls Chart 1_Book2_Final Order Electric EXHIBIT A-1 3" xfId="7323"/>
    <cellStyle name="_VC 6.15.06 update on 06GRC power costs.xls Chart 1_Book2_Final Order Electric EXHIBIT A-1 4" xfId="7324"/>
    <cellStyle name="_VC 6.15.06 update on 06GRC power costs.xls Chart 1_Book4" xfId="7325"/>
    <cellStyle name="_VC 6.15.06 update on 06GRC power costs.xls Chart 1_Book4 2" xfId="7326"/>
    <cellStyle name="_VC 6.15.06 update on 06GRC power costs.xls Chart 1_Book4 2 2" xfId="7327"/>
    <cellStyle name="_VC 6.15.06 update on 06GRC power costs.xls Chart 1_Book4 2 3" xfId="7328"/>
    <cellStyle name="_VC 6.15.06 update on 06GRC power costs.xls Chart 1_Book4 3" xfId="7329"/>
    <cellStyle name="_VC 6.15.06 update on 06GRC power costs.xls Chart 1_Book4 4" xfId="7330"/>
    <cellStyle name="_VC 6.15.06 update on 06GRC power costs.xls Chart 1_Book9" xfId="7331"/>
    <cellStyle name="_VC 6.15.06 update on 06GRC power costs.xls Chart 1_Book9 2" xfId="7332"/>
    <cellStyle name="_VC 6.15.06 update on 06GRC power costs.xls Chart 1_Book9 2 2" xfId="7333"/>
    <cellStyle name="_VC 6.15.06 update on 06GRC power costs.xls Chart 1_Book9 2 3" xfId="7334"/>
    <cellStyle name="_VC 6.15.06 update on 06GRC power costs.xls Chart 1_Book9 3" xfId="7335"/>
    <cellStyle name="_VC 6.15.06 update on 06GRC power costs.xls Chart 1_Book9 4" xfId="7336"/>
    <cellStyle name="_VC 6.15.06 update on 06GRC power costs.xls Chart 1_Chelan PUD Power Costs (8-10)" xfId="7337"/>
    <cellStyle name="_VC 6.15.06 update on 06GRC power costs.xls Chart 1_DWH-08 (Rate Spread &amp; Design Workpapers)" xfId="7338"/>
    <cellStyle name="_VC 6.15.06 update on 06GRC power costs.xls Chart 1_Final 2008 PTC Rate Design Workpapers 10.27.08" xfId="7339"/>
    <cellStyle name="_VC 6.15.06 update on 06GRC power costs.xls Chart 1_Gas Rev Req Model (2010 GRC)" xfId="7340"/>
    <cellStyle name="_VC 6.15.06 update on 06GRC power costs.xls Chart 1_INPUTS" xfId="7341"/>
    <cellStyle name="_VC 6.15.06 update on 06GRC power costs.xls Chart 1_INPUTS 2" xfId="7342"/>
    <cellStyle name="_VC 6.15.06 update on 06GRC power costs.xls Chart 1_INPUTS 2 2" xfId="7343"/>
    <cellStyle name="_VC 6.15.06 update on 06GRC power costs.xls Chart 1_INPUTS 2 3" xfId="7344"/>
    <cellStyle name="_VC 6.15.06 update on 06GRC power costs.xls Chart 1_INPUTS 3" xfId="7345"/>
    <cellStyle name="_VC 6.15.06 update on 06GRC power costs.xls Chart 1_INPUTS 4" xfId="7346"/>
    <cellStyle name="_VC 6.15.06 update on 06GRC power costs.xls Chart 1_NIM Summary" xfId="7347"/>
    <cellStyle name="_VC 6.15.06 update on 06GRC power costs.xls Chart 1_NIM Summary 09GRC" xfId="7348"/>
    <cellStyle name="_VC 6.15.06 update on 06GRC power costs.xls Chart 1_NIM Summary 09GRC 2" xfId="7349"/>
    <cellStyle name="_VC 6.15.06 update on 06GRC power costs.xls Chart 1_NIM Summary 2" xfId="7350"/>
    <cellStyle name="_VC 6.15.06 update on 06GRC power costs.xls Chart 1_NIM Summary 3" xfId="7351"/>
    <cellStyle name="_VC 6.15.06 update on 06GRC power costs.xls Chart 1_NIM Summary 4" xfId="7352"/>
    <cellStyle name="_VC 6.15.06 update on 06GRC power costs.xls Chart 1_NIM Summary 5" xfId="7353"/>
    <cellStyle name="_VC 6.15.06 update on 06GRC power costs.xls Chart 1_NIM Summary 6" xfId="7354"/>
    <cellStyle name="_VC 6.15.06 update on 06GRC power costs.xls Chart 1_NIM Summary 7" xfId="7355"/>
    <cellStyle name="_VC 6.15.06 update on 06GRC power costs.xls Chart 1_NIM Summary 8" xfId="7356"/>
    <cellStyle name="_VC 6.15.06 update on 06GRC power costs.xls Chart 1_NIM Summary 9" xfId="7357"/>
    <cellStyle name="_VC 6.15.06 update on 06GRC power costs.xls Chart 1_PCA 10 -  Exhibit D from A Kellogg Jan 2011" xfId="7358"/>
    <cellStyle name="_VC 6.15.06 update on 06GRC power costs.xls Chart 1_PCA 10 -  Exhibit D from A Kellogg July 2011" xfId="7359"/>
    <cellStyle name="_VC 6.15.06 update on 06GRC power costs.xls Chart 1_PCA 10 -  Exhibit D from S Free Rcv'd 12-11" xfId="7360"/>
    <cellStyle name="_VC 6.15.06 update on 06GRC power costs.xls Chart 1_PCA 9 -  Exhibit D April 2010" xfId="7361"/>
    <cellStyle name="_VC 6.15.06 update on 06GRC power costs.xls Chart 1_PCA 9 -  Exhibit D April 2010 (3)" xfId="7362"/>
    <cellStyle name="_VC 6.15.06 update on 06GRC power costs.xls Chart 1_PCA 9 -  Exhibit D April 2010 (3) 2" xfId="7363"/>
    <cellStyle name="_VC 6.15.06 update on 06GRC power costs.xls Chart 1_PCA 9 -  Exhibit D April 2010 2" xfId="7364"/>
    <cellStyle name="_VC 6.15.06 update on 06GRC power costs.xls Chart 1_PCA 9 -  Exhibit D April 2010 3" xfId="7365"/>
    <cellStyle name="_VC 6.15.06 update on 06GRC power costs.xls Chart 1_PCA 9 -  Exhibit D Nov 2010" xfId="7366"/>
    <cellStyle name="_VC 6.15.06 update on 06GRC power costs.xls Chart 1_PCA 9 -  Exhibit D Nov 2010 2" xfId="7367"/>
    <cellStyle name="_VC 6.15.06 update on 06GRC power costs.xls Chart 1_PCA 9 - Exhibit D at August 2010" xfId="7368"/>
    <cellStyle name="_VC 6.15.06 update on 06GRC power costs.xls Chart 1_PCA 9 - Exhibit D at August 2010 2" xfId="7369"/>
    <cellStyle name="_VC 6.15.06 update on 06GRC power costs.xls Chart 1_PCA 9 - Exhibit D June 2010 GRC" xfId="7370"/>
    <cellStyle name="_VC 6.15.06 update on 06GRC power costs.xls Chart 1_PCA 9 - Exhibit D June 2010 GRC 2" xfId="7371"/>
    <cellStyle name="_VC 6.15.06 update on 06GRC power costs.xls Chart 1_Power Costs - Comparison bx Rbtl-Staff-Jt-PC" xfId="7372"/>
    <cellStyle name="_VC 6.15.06 update on 06GRC power costs.xls Chart 1_Power Costs - Comparison bx Rbtl-Staff-Jt-PC 2" xfId="7373"/>
    <cellStyle name="_VC 6.15.06 update on 06GRC power costs.xls Chart 1_Power Costs - Comparison bx Rbtl-Staff-Jt-PC 2 2" xfId="7374"/>
    <cellStyle name="_VC 6.15.06 update on 06GRC power costs.xls Chart 1_Power Costs - Comparison bx Rbtl-Staff-Jt-PC 2 3" xfId="7375"/>
    <cellStyle name="_VC 6.15.06 update on 06GRC power costs.xls Chart 1_Power Costs - Comparison bx Rbtl-Staff-Jt-PC 3" xfId="7376"/>
    <cellStyle name="_VC 6.15.06 update on 06GRC power costs.xls Chart 1_Power Costs - Comparison bx Rbtl-Staff-Jt-PC 4" xfId="7377"/>
    <cellStyle name="_VC 6.15.06 update on 06GRC power costs.xls Chart 1_Power Costs - Comparison bx Rbtl-Staff-Jt-PC_Adj Bench DR 3 for Initial Briefs (Electric)" xfId="7378"/>
    <cellStyle name="_VC 6.15.06 update on 06GRC power costs.xls Chart 1_Power Costs - Comparison bx Rbtl-Staff-Jt-PC_Adj Bench DR 3 for Initial Briefs (Electric) 2" xfId="7379"/>
    <cellStyle name="_VC 6.15.06 update on 06GRC power costs.xls Chart 1_Power Costs - Comparison bx Rbtl-Staff-Jt-PC_Adj Bench DR 3 for Initial Briefs (Electric) 2 2" xfId="7380"/>
    <cellStyle name="_VC 6.15.06 update on 06GRC power costs.xls Chart 1_Power Costs - Comparison bx Rbtl-Staff-Jt-PC_Adj Bench DR 3 for Initial Briefs (Electric) 2 3" xfId="7381"/>
    <cellStyle name="_VC 6.15.06 update on 06GRC power costs.xls Chart 1_Power Costs - Comparison bx Rbtl-Staff-Jt-PC_Adj Bench DR 3 for Initial Briefs (Electric) 3" xfId="7382"/>
    <cellStyle name="_VC 6.15.06 update on 06GRC power costs.xls Chart 1_Power Costs - Comparison bx Rbtl-Staff-Jt-PC_Adj Bench DR 3 for Initial Briefs (Electric) 4" xfId="7383"/>
    <cellStyle name="_VC 6.15.06 update on 06GRC power costs.xls Chart 1_Power Costs - Comparison bx Rbtl-Staff-Jt-PC_Electric Rev Req Model (2009 GRC) Rebuttal" xfId="7384"/>
    <cellStyle name="_VC 6.15.06 update on 06GRC power costs.xls Chart 1_Power Costs - Comparison bx Rbtl-Staff-Jt-PC_Electric Rev Req Model (2009 GRC) Rebuttal 2" xfId="7385"/>
    <cellStyle name="_VC 6.15.06 update on 06GRC power costs.xls Chart 1_Power Costs - Comparison bx Rbtl-Staff-Jt-PC_Electric Rev Req Model (2009 GRC) Rebuttal 2 2" xfId="7386"/>
    <cellStyle name="_VC 6.15.06 update on 06GRC power costs.xls Chart 1_Power Costs - Comparison bx Rbtl-Staff-Jt-PC_Electric Rev Req Model (2009 GRC) Rebuttal 2 3" xfId="7387"/>
    <cellStyle name="_VC 6.15.06 update on 06GRC power costs.xls Chart 1_Power Costs - Comparison bx Rbtl-Staff-Jt-PC_Electric Rev Req Model (2009 GRC) Rebuttal 3" xfId="7388"/>
    <cellStyle name="_VC 6.15.06 update on 06GRC power costs.xls Chart 1_Power Costs - Comparison bx Rbtl-Staff-Jt-PC_Electric Rev Req Model (2009 GRC) Rebuttal 4" xfId="7389"/>
    <cellStyle name="_VC 6.15.06 update on 06GRC power costs.xls Chart 1_Power Costs - Comparison bx Rbtl-Staff-Jt-PC_Electric Rev Req Model (2009 GRC) Rebuttal REmoval of New  WH Solar AdjustMI" xfId="7390"/>
    <cellStyle name="_VC 6.15.06 update on 06GRC power costs.xls Chart 1_Power Costs - Comparison bx Rbtl-Staff-Jt-PC_Electric Rev Req Model (2009 GRC) Rebuttal REmoval of New  WH Solar AdjustMI 2" xfId="7391"/>
    <cellStyle name="_VC 6.15.06 update on 06GRC power costs.xls Chart 1_Power Costs - Comparison bx Rbtl-Staff-Jt-PC_Electric Rev Req Model (2009 GRC) Rebuttal REmoval of New  WH Solar AdjustMI 2 2" xfId="7392"/>
    <cellStyle name="_VC 6.15.06 update on 06GRC power costs.xls Chart 1_Power Costs - Comparison bx Rbtl-Staff-Jt-PC_Electric Rev Req Model (2009 GRC) Rebuttal REmoval of New  WH Solar AdjustMI 2 3" xfId="7393"/>
    <cellStyle name="_VC 6.15.06 update on 06GRC power costs.xls Chart 1_Power Costs - Comparison bx Rbtl-Staff-Jt-PC_Electric Rev Req Model (2009 GRC) Rebuttal REmoval of New  WH Solar AdjustMI 3" xfId="7394"/>
    <cellStyle name="_VC 6.15.06 update on 06GRC power costs.xls Chart 1_Power Costs - Comparison bx Rbtl-Staff-Jt-PC_Electric Rev Req Model (2009 GRC) Rebuttal REmoval of New  WH Solar AdjustMI 4" xfId="7395"/>
    <cellStyle name="_VC 6.15.06 update on 06GRC power costs.xls Chart 1_Power Costs - Comparison bx Rbtl-Staff-Jt-PC_Electric Rev Req Model (2009 GRC) Revised 01-18-2010" xfId="7396"/>
    <cellStyle name="_VC 6.15.06 update on 06GRC power costs.xls Chart 1_Power Costs - Comparison bx Rbtl-Staff-Jt-PC_Electric Rev Req Model (2009 GRC) Revised 01-18-2010 2" xfId="7397"/>
    <cellStyle name="_VC 6.15.06 update on 06GRC power costs.xls Chart 1_Power Costs - Comparison bx Rbtl-Staff-Jt-PC_Electric Rev Req Model (2009 GRC) Revised 01-18-2010 2 2" xfId="7398"/>
    <cellStyle name="_VC 6.15.06 update on 06GRC power costs.xls Chart 1_Power Costs - Comparison bx Rbtl-Staff-Jt-PC_Electric Rev Req Model (2009 GRC) Revised 01-18-2010 2 3" xfId="7399"/>
    <cellStyle name="_VC 6.15.06 update on 06GRC power costs.xls Chart 1_Power Costs - Comparison bx Rbtl-Staff-Jt-PC_Electric Rev Req Model (2009 GRC) Revised 01-18-2010 3" xfId="7400"/>
    <cellStyle name="_VC 6.15.06 update on 06GRC power costs.xls Chart 1_Power Costs - Comparison bx Rbtl-Staff-Jt-PC_Electric Rev Req Model (2009 GRC) Revised 01-18-2010 4" xfId="7401"/>
    <cellStyle name="_VC 6.15.06 update on 06GRC power costs.xls Chart 1_Power Costs - Comparison bx Rbtl-Staff-Jt-PC_Final Order Electric EXHIBIT A-1" xfId="7402"/>
    <cellStyle name="_VC 6.15.06 update on 06GRC power costs.xls Chart 1_Power Costs - Comparison bx Rbtl-Staff-Jt-PC_Final Order Electric EXHIBIT A-1 2" xfId="7403"/>
    <cellStyle name="_VC 6.15.06 update on 06GRC power costs.xls Chart 1_Power Costs - Comparison bx Rbtl-Staff-Jt-PC_Final Order Electric EXHIBIT A-1 2 2" xfId="7404"/>
    <cellStyle name="_VC 6.15.06 update on 06GRC power costs.xls Chart 1_Power Costs - Comparison bx Rbtl-Staff-Jt-PC_Final Order Electric EXHIBIT A-1 2 3" xfId="7405"/>
    <cellStyle name="_VC 6.15.06 update on 06GRC power costs.xls Chart 1_Power Costs - Comparison bx Rbtl-Staff-Jt-PC_Final Order Electric EXHIBIT A-1 3" xfId="7406"/>
    <cellStyle name="_VC 6.15.06 update on 06GRC power costs.xls Chart 1_Power Costs - Comparison bx Rbtl-Staff-Jt-PC_Final Order Electric EXHIBIT A-1 4" xfId="7407"/>
    <cellStyle name="_VC 6.15.06 update on 06GRC power costs.xls Chart 1_Production Adj 4.37" xfId="7408"/>
    <cellStyle name="_VC 6.15.06 update on 06GRC power costs.xls Chart 1_Production Adj 4.37 2" xfId="7409"/>
    <cellStyle name="_VC 6.15.06 update on 06GRC power costs.xls Chart 1_Production Adj 4.37 2 2" xfId="7410"/>
    <cellStyle name="_VC 6.15.06 update on 06GRC power costs.xls Chart 1_Production Adj 4.37 2 3" xfId="7411"/>
    <cellStyle name="_VC 6.15.06 update on 06GRC power costs.xls Chart 1_Production Adj 4.37 3" xfId="7412"/>
    <cellStyle name="_VC 6.15.06 update on 06GRC power costs.xls Chart 1_Purchased Power Adj 4.03" xfId="7413"/>
    <cellStyle name="_VC 6.15.06 update on 06GRC power costs.xls Chart 1_Purchased Power Adj 4.03 2" xfId="7414"/>
    <cellStyle name="_VC 6.15.06 update on 06GRC power costs.xls Chart 1_Purchased Power Adj 4.03 2 2" xfId="7415"/>
    <cellStyle name="_VC 6.15.06 update on 06GRC power costs.xls Chart 1_Purchased Power Adj 4.03 2 3" xfId="7416"/>
    <cellStyle name="_VC 6.15.06 update on 06GRC power costs.xls Chart 1_Purchased Power Adj 4.03 3" xfId="7417"/>
    <cellStyle name="_VC 6.15.06 update on 06GRC power costs.xls Chart 1_Rebuttal Power Costs" xfId="7418"/>
    <cellStyle name="_VC 6.15.06 update on 06GRC power costs.xls Chart 1_Rebuttal Power Costs 2" xfId="7419"/>
    <cellStyle name="_VC 6.15.06 update on 06GRC power costs.xls Chart 1_Rebuttal Power Costs 2 2" xfId="7420"/>
    <cellStyle name="_VC 6.15.06 update on 06GRC power costs.xls Chart 1_Rebuttal Power Costs 2 3" xfId="7421"/>
    <cellStyle name="_VC 6.15.06 update on 06GRC power costs.xls Chart 1_Rebuttal Power Costs 3" xfId="7422"/>
    <cellStyle name="_VC 6.15.06 update on 06GRC power costs.xls Chart 1_Rebuttal Power Costs 4" xfId="7423"/>
    <cellStyle name="_VC 6.15.06 update on 06GRC power costs.xls Chart 1_Rebuttal Power Costs_Adj Bench DR 3 for Initial Briefs (Electric)" xfId="7424"/>
    <cellStyle name="_VC 6.15.06 update on 06GRC power costs.xls Chart 1_Rebuttal Power Costs_Adj Bench DR 3 for Initial Briefs (Electric) 2" xfId="7425"/>
    <cellStyle name="_VC 6.15.06 update on 06GRC power costs.xls Chart 1_Rebuttal Power Costs_Adj Bench DR 3 for Initial Briefs (Electric) 2 2" xfId="7426"/>
    <cellStyle name="_VC 6.15.06 update on 06GRC power costs.xls Chart 1_Rebuttal Power Costs_Adj Bench DR 3 for Initial Briefs (Electric) 2 3" xfId="7427"/>
    <cellStyle name="_VC 6.15.06 update on 06GRC power costs.xls Chart 1_Rebuttal Power Costs_Adj Bench DR 3 for Initial Briefs (Electric) 3" xfId="7428"/>
    <cellStyle name="_VC 6.15.06 update on 06GRC power costs.xls Chart 1_Rebuttal Power Costs_Adj Bench DR 3 for Initial Briefs (Electric) 4" xfId="7429"/>
    <cellStyle name="_VC 6.15.06 update on 06GRC power costs.xls Chart 1_Rebuttal Power Costs_Electric Rev Req Model (2009 GRC) Rebuttal" xfId="7430"/>
    <cellStyle name="_VC 6.15.06 update on 06GRC power costs.xls Chart 1_Rebuttal Power Costs_Electric Rev Req Model (2009 GRC) Rebuttal 2" xfId="7431"/>
    <cellStyle name="_VC 6.15.06 update on 06GRC power costs.xls Chart 1_Rebuttal Power Costs_Electric Rev Req Model (2009 GRC) Rebuttal 2 2" xfId="7432"/>
    <cellStyle name="_VC 6.15.06 update on 06GRC power costs.xls Chart 1_Rebuttal Power Costs_Electric Rev Req Model (2009 GRC) Rebuttal 2 3" xfId="7433"/>
    <cellStyle name="_VC 6.15.06 update on 06GRC power costs.xls Chart 1_Rebuttal Power Costs_Electric Rev Req Model (2009 GRC) Rebuttal 3" xfId="7434"/>
    <cellStyle name="_VC 6.15.06 update on 06GRC power costs.xls Chart 1_Rebuttal Power Costs_Electric Rev Req Model (2009 GRC) Rebuttal 4" xfId="7435"/>
    <cellStyle name="_VC 6.15.06 update on 06GRC power costs.xls Chart 1_Rebuttal Power Costs_Electric Rev Req Model (2009 GRC) Rebuttal REmoval of New  WH Solar AdjustMI" xfId="7436"/>
    <cellStyle name="_VC 6.15.06 update on 06GRC power costs.xls Chart 1_Rebuttal Power Costs_Electric Rev Req Model (2009 GRC) Rebuttal REmoval of New  WH Solar AdjustMI 2" xfId="7437"/>
    <cellStyle name="_VC 6.15.06 update on 06GRC power costs.xls Chart 1_Rebuttal Power Costs_Electric Rev Req Model (2009 GRC) Rebuttal REmoval of New  WH Solar AdjustMI 2 2" xfId="7438"/>
    <cellStyle name="_VC 6.15.06 update on 06GRC power costs.xls Chart 1_Rebuttal Power Costs_Electric Rev Req Model (2009 GRC) Rebuttal REmoval of New  WH Solar AdjustMI 2 3" xfId="7439"/>
    <cellStyle name="_VC 6.15.06 update on 06GRC power costs.xls Chart 1_Rebuttal Power Costs_Electric Rev Req Model (2009 GRC) Rebuttal REmoval of New  WH Solar AdjustMI 3" xfId="7440"/>
    <cellStyle name="_VC 6.15.06 update on 06GRC power costs.xls Chart 1_Rebuttal Power Costs_Electric Rev Req Model (2009 GRC) Rebuttal REmoval of New  WH Solar AdjustMI 4" xfId="7441"/>
    <cellStyle name="_VC 6.15.06 update on 06GRC power costs.xls Chart 1_Rebuttal Power Costs_Electric Rev Req Model (2009 GRC) Revised 01-18-2010" xfId="7442"/>
    <cellStyle name="_VC 6.15.06 update on 06GRC power costs.xls Chart 1_Rebuttal Power Costs_Electric Rev Req Model (2009 GRC) Revised 01-18-2010 2" xfId="7443"/>
    <cellStyle name="_VC 6.15.06 update on 06GRC power costs.xls Chart 1_Rebuttal Power Costs_Electric Rev Req Model (2009 GRC) Revised 01-18-2010 2 2" xfId="7444"/>
    <cellStyle name="_VC 6.15.06 update on 06GRC power costs.xls Chart 1_Rebuttal Power Costs_Electric Rev Req Model (2009 GRC) Revised 01-18-2010 2 3" xfId="7445"/>
    <cellStyle name="_VC 6.15.06 update on 06GRC power costs.xls Chart 1_Rebuttal Power Costs_Electric Rev Req Model (2009 GRC) Revised 01-18-2010 3" xfId="7446"/>
    <cellStyle name="_VC 6.15.06 update on 06GRC power costs.xls Chart 1_Rebuttal Power Costs_Electric Rev Req Model (2009 GRC) Revised 01-18-2010 4" xfId="7447"/>
    <cellStyle name="_VC 6.15.06 update on 06GRC power costs.xls Chart 1_Rebuttal Power Costs_Final Order Electric EXHIBIT A-1" xfId="7448"/>
    <cellStyle name="_VC 6.15.06 update on 06GRC power costs.xls Chart 1_Rebuttal Power Costs_Final Order Electric EXHIBIT A-1 2" xfId="7449"/>
    <cellStyle name="_VC 6.15.06 update on 06GRC power costs.xls Chart 1_Rebuttal Power Costs_Final Order Electric EXHIBIT A-1 2 2" xfId="7450"/>
    <cellStyle name="_VC 6.15.06 update on 06GRC power costs.xls Chart 1_Rebuttal Power Costs_Final Order Electric EXHIBIT A-1 2 3" xfId="7451"/>
    <cellStyle name="_VC 6.15.06 update on 06GRC power costs.xls Chart 1_Rebuttal Power Costs_Final Order Electric EXHIBIT A-1 3" xfId="7452"/>
    <cellStyle name="_VC 6.15.06 update on 06GRC power costs.xls Chart 1_Rebuttal Power Costs_Final Order Electric EXHIBIT A-1 4" xfId="7453"/>
    <cellStyle name="_VC 6.15.06 update on 06GRC power costs.xls Chart 1_RECS vs PTC's w Interest 6-28-10" xfId="7454"/>
    <cellStyle name="_VC 6.15.06 update on 06GRC power costs.xls Chart 1_ROR &amp; CONV FACTOR" xfId="7455"/>
    <cellStyle name="_VC 6.15.06 update on 06GRC power costs.xls Chart 1_ROR &amp; CONV FACTOR 2" xfId="7456"/>
    <cellStyle name="_VC 6.15.06 update on 06GRC power costs.xls Chart 1_ROR &amp; CONV FACTOR 2 2" xfId="7457"/>
    <cellStyle name="_VC 6.15.06 update on 06GRC power costs.xls Chart 1_ROR &amp; CONV FACTOR 2 3" xfId="7458"/>
    <cellStyle name="_VC 6.15.06 update on 06GRC power costs.xls Chart 1_ROR &amp; CONV FACTOR 3" xfId="7459"/>
    <cellStyle name="_VC 6.15.06 update on 06GRC power costs.xls Chart 1_ROR &amp; CONV FACTOR 4" xfId="7460"/>
    <cellStyle name="_VC 6.15.06 update on 06GRC power costs.xls Chart 1_ROR 5.02" xfId="7461"/>
    <cellStyle name="_VC 6.15.06 update on 06GRC power costs.xls Chart 1_ROR 5.02 2" xfId="7462"/>
    <cellStyle name="_VC 6.15.06 update on 06GRC power costs.xls Chart 1_ROR 5.02 2 2" xfId="7463"/>
    <cellStyle name="_VC 6.15.06 update on 06GRC power costs.xls Chart 1_ROR 5.02 2 3" xfId="7464"/>
    <cellStyle name="_VC 6.15.06 update on 06GRC power costs.xls Chart 1_ROR 5.02 3" xfId="7465"/>
    <cellStyle name="_VC 6.15.06 update on 06GRC power costs.xls Chart 1_Wind Integration 10GRC" xfId="7466"/>
    <cellStyle name="_VC 6.15.06 update on 06GRC power costs.xls Chart 1_Wind Integration 10GRC 2" xfId="7467"/>
    <cellStyle name="_VC 6.15.06 update on 06GRC power costs.xls Chart 2" xfId="7468"/>
    <cellStyle name="_VC 6.15.06 update on 06GRC power costs.xls Chart 2 2" xfId="7469"/>
    <cellStyle name="_VC 6.15.06 update on 06GRC power costs.xls Chart 2 2 2" xfId="7470"/>
    <cellStyle name="_VC 6.15.06 update on 06GRC power costs.xls Chart 2 2 2 2" xfId="7471"/>
    <cellStyle name="_VC 6.15.06 update on 06GRC power costs.xls Chart 2 2 2 3" xfId="7472"/>
    <cellStyle name="_VC 6.15.06 update on 06GRC power costs.xls Chart 2 2 3" xfId="7473"/>
    <cellStyle name="_VC 6.15.06 update on 06GRC power costs.xls Chart 2 2 4" xfId="7474"/>
    <cellStyle name="_VC 6.15.06 update on 06GRC power costs.xls Chart 2 3" xfId="7475"/>
    <cellStyle name="_VC 6.15.06 update on 06GRC power costs.xls Chart 2 3 2" xfId="7476"/>
    <cellStyle name="_VC 6.15.06 update on 06GRC power costs.xls Chart 2 3 2 2" xfId="7477"/>
    <cellStyle name="_VC 6.15.06 update on 06GRC power costs.xls Chart 2 3 2 3" xfId="7478"/>
    <cellStyle name="_VC 6.15.06 update on 06GRC power costs.xls Chart 2 3 3" xfId="7479"/>
    <cellStyle name="_VC 6.15.06 update on 06GRC power costs.xls Chart 2 3 3 2" xfId="7480"/>
    <cellStyle name="_VC 6.15.06 update on 06GRC power costs.xls Chart 2 3 3 3" xfId="7481"/>
    <cellStyle name="_VC 6.15.06 update on 06GRC power costs.xls Chart 2 3 4" xfId="7482"/>
    <cellStyle name="_VC 6.15.06 update on 06GRC power costs.xls Chart 2 3 4 2" xfId="7483"/>
    <cellStyle name="_VC 6.15.06 update on 06GRC power costs.xls Chart 2 3 4 3" xfId="7484"/>
    <cellStyle name="_VC 6.15.06 update on 06GRC power costs.xls Chart 2 4" xfId="7485"/>
    <cellStyle name="_VC 6.15.06 update on 06GRC power costs.xls Chart 2 4 2" xfId="7486"/>
    <cellStyle name="_VC 6.15.06 update on 06GRC power costs.xls Chart 2 4 3" xfId="7487"/>
    <cellStyle name="_VC 6.15.06 update on 06GRC power costs.xls Chart 2 5" xfId="7488"/>
    <cellStyle name="_VC 6.15.06 update on 06GRC power costs.xls Chart 2 6" xfId="7489"/>
    <cellStyle name="_VC 6.15.06 update on 06GRC power costs.xls Chart 2 7" xfId="7490"/>
    <cellStyle name="_VC 6.15.06 update on 06GRC power costs.xls Chart 2_04 07E Wild Horse Wind Expansion (C) (2)" xfId="7491"/>
    <cellStyle name="_VC 6.15.06 update on 06GRC power costs.xls Chart 2_04 07E Wild Horse Wind Expansion (C) (2) 2" xfId="7492"/>
    <cellStyle name="_VC 6.15.06 update on 06GRC power costs.xls Chart 2_04 07E Wild Horse Wind Expansion (C) (2) 2 2" xfId="7493"/>
    <cellStyle name="_VC 6.15.06 update on 06GRC power costs.xls Chart 2_04 07E Wild Horse Wind Expansion (C) (2) 2 3" xfId="7494"/>
    <cellStyle name="_VC 6.15.06 update on 06GRC power costs.xls Chart 2_04 07E Wild Horse Wind Expansion (C) (2) 3" xfId="7495"/>
    <cellStyle name="_VC 6.15.06 update on 06GRC power costs.xls Chart 2_04 07E Wild Horse Wind Expansion (C) (2) 4" xfId="7496"/>
    <cellStyle name="_VC 6.15.06 update on 06GRC power costs.xls Chart 2_04 07E Wild Horse Wind Expansion (C) (2)_Adj Bench DR 3 for Initial Briefs (Electric)" xfId="7497"/>
    <cellStyle name="_VC 6.15.06 update on 06GRC power costs.xls Chart 2_04 07E Wild Horse Wind Expansion (C) (2)_Adj Bench DR 3 for Initial Briefs (Electric) 2" xfId="7498"/>
    <cellStyle name="_VC 6.15.06 update on 06GRC power costs.xls Chart 2_04 07E Wild Horse Wind Expansion (C) (2)_Adj Bench DR 3 for Initial Briefs (Electric) 2 2" xfId="7499"/>
    <cellStyle name="_VC 6.15.06 update on 06GRC power costs.xls Chart 2_04 07E Wild Horse Wind Expansion (C) (2)_Adj Bench DR 3 for Initial Briefs (Electric) 2 3" xfId="7500"/>
    <cellStyle name="_VC 6.15.06 update on 06GRC power costs.xls Chart 2_04 07E Wild Horse Wind Expansion (C) (2)_Adj Bench DR 3 for Initial Briefs (Electric) 3" xfId="7501"/>
    <cellStyle name="_VC 6.15.06 update on 06GRC power costs.xls Chart 2_04 07E Wild Horse Wind Expansion (C) (2)_Adj Bench DR 3 for Initial Briefs (Electric) 4" xfId="7502"/>
    <cellStyle name="_VC 6.15.06 update on 06GRC power costs.xls Chart 2_04 07E Wild Horse Wind Expansion (C) (2)_Book1" xfId="7503"/>
    <cellStyle name="_VC 6.15.06 update on 06GRC power costs.xls Chart 2_04 07E Wild Horse Wind Expansion (C) (2)_Electric Rev Req Model (2009 GRC) " xfId="7504"/>
    <cellStyle name="_VC 6.15.06 update on 06GRC power costs.xls Chart 2_04 07E Wild Horse Wind Expansion (C) (2)_Electric Rev Req Model (2009 GRC)  2" xfId="7505"/>
    <cellStyle name="_VC 6.15.06 update on 06GRC power costs.xls Chart 2_04 07E Wild Horse Wind Expansion (C) (2)_Electric Rev Req Model (2009 GRC)  2 2" xfId="7506"/>
    <cellStyle name="_VC 6.15.06 update on 06GRC power costs.xls Chart 2_04 07E Wild Horse Wind Expansion (C) (2)_Electric Rev Req Model (2009 GRC)  2 3" xfId="7507"/>
    <cellStyle name="_VC 6.15.06 update on 06GRC power costs.xls Chart 2_04 07E Wild Horse Wind Expansion (C) (2)_Electric Rev Req Model (2009 GRC)  3" xfId="7508"/>
    <cellStyle name="_VC 6.15.06 update on 06GRC power costs.xls Chart 2_04 07E Wild Horse Wind Expansion (C) (2)_Electric Rev Req Model (2009 GRC)  4" xfId="7509"/>
    <cellStyle name="_VC 6.15.06 update on 06GRC power costs.xls Chart 2_04 07E Wild Horse Wind Expansion (C) (2)_Electric Rev Req Model (2009 GRC) Rebuttal" xfId="7510"/>
    <cellStyle name="_VC 6.15.06 update on 06GRC power costs.xls Chart 2_04 07E Wild Horse Wind Expansion (C) (2)_Electric Rev Req Model (2009 GRC) Rebuttal 2" xfId="7511"/>
    <cellStyle name="_VC 6.15.06 update on 06GRC power costs.xls Chart 2_04 07E Wild Horse Wind Expansion (C) (2)_Electric Rev Req Model (2009 GRC) Rebuttal 2 2" xfId="7512"/>
    <cellStyle name="_VC 6.15.06 update on 06GRC power costs.xls Chart 2_04 07E Wild Horse Wind Expansion (C) (2)_Electric Rev Req Model (2009 GRC) Rebuttal 2 3" xfId="7513"/>
    <cellStyle name="_VC 6.15.06 update on 06GRC power costs.xls Chart 2_04 07E Wild Horse Wind Expansion (C) (2)_Electric Rev Req Model (2009 GRC) Rebuttal 3" xfId="7514"/>
    <cellStyle name="_VC 6.15.06 update on 06GRC power costs.xls Chart 2_04 07E Wild Horse Wind Expansion (C) (2)_Electric Rev Req Model (2009 GRC) Rebuttal 4" xfId="7515"/>
    <cellStyle name="_VC 6.15.06 update on 06GRC power costs.xls Chart 2_04 07E Wild Horse Wind Expansion (C) (2)_Electric Rev Req Model (2009 GRC) Rebuttal REmoval of New  WH Solar AdjustMI" xfId="7516"/>
    <cellStyle name="_VC 6.15.06 update on 06GRC power costs.xls Chart 2_04 07E Wild Horse Wind Expansion (C) (2)_Electric Rev Req Model (2009 GRC) Rebuttal REmoval of New  WH Solar AdjustMI 2" xfId="7517"/>
    <cellStyle name="_VC 6.15.06 update on 06GRC power costs.xls Chart 2_04 07E Wild Horse Wind Expansion (C) (2)_Electric Rev Req Model (2009 GRC) Rebuttal REmoval of New  WH Solar AdjustMI 2 2" xfId="7518"/>
    <cellStyle name="_VC 6.15.06 update on 06GRC power costs.xls Chart 2_04 07E Wild Horse Wind Expansion (C) (2)_Electric Rev Req Model (2009 GRC) Rebuttal REmoval of New  WH Solar AdjustMI 2 3" xfId="7519"/>
    <cellStyle name="_VC 6.15.06 update on 06GRC power costs.xls Chart 2_04 07E Wild Horse Wind Expansion (C) (2)_Electric Rev Req Model (2009 GRC) Rebuttal REmoval of New  WH Solar AdjustMI 3" xfId="7520"/>
    <cellStyle name="_VC 6.15.06 update on 06GRC power costs.xls Chart 2_04 07E Wild Horse Wind Expansion (C) (2)_Electric Rev Req Model (2009 GRC) Rebuttal REmoval of New  WH Solar AdjustMI 4" xfId="7521"/>
    <cellStyle name="_VC 6.15.06 update on 06GRC power costs.xls Chart 2_04 07E Wild Horse Wind Expansion (C) (2)_Electric Rev Req Model (2009 GRC) Revised 01-18-2010" xfId="7522"/>
    <cellStyle name="_VC 6.15.06 update on 06GRC power costs.xls Chart 2_04 07E Wild Horse Wind Expansion (C) (2)_Electric Rev Req Model (2009 GRC) Revised 01-18-2010 2" xfId="7523"/>
    <cellStyle name="_VC 6.15.06 update on 06GRC power costs.xls Chart 2_04 07E Wild Horse Wind Expansion (C) (2)_Electric Rev Req Model (2009 GRC) Revised 01-18-2010 2 2" xfId="7524"/>
    <cellStyle name="_VC 6.15.06 update on 06GRC power costs.xls Chart 2_04 07E Wild Horse Wind Expansion (C) (2)_Electric Rev Req Model (2009 GRC) Revised 01-18-2010 2 3" xfId="7525"/>
    <cellStyle name="_VC 6.15.06 update on 06GRC power costs.xls Chart 2_04 07E Wild Horse Wind Expansion (C) (2)_Electric Rev Req Model (2009 GRC) Revised 01-18-2010 3" xfId="7526"/>
    <cellStyle name="_VC 6.15.06 update on 06GRC power costs.xls Chart 2_04 07E Wild Horse Wind Expansion (C) (2)_Electric Rev Req Model (2009 GRC) Revised 01-18-2010 4" xfId="7527"/>
    <cellStyle name="_VC 6.15.06 update on 06GRC power costs.xls Chart 2_04 07E Wild Horse Wind Expansion (C) (2)_Electric Rev Req Model (2010 GRC)" xfId="7528"/>
    <cellStyle name="_VC 6.15.06 update on 06GRC power costs.xls Chart 2_04 07E Wild Horse Wind Expansion (C) (2)_Electric Rev Req Model (2010 GRC) SF" xfId="7529"/>
    <cellStyle name="_VC 6.15.06 update on 06GRC power costs.xls Chart 2_04 07E Wild Horse Wind Expansion (C) (2)_Final Order Electric EXHIBIT A-1" xfId="7530"/>
    <cellStyle name="_VC 6.15.06 update on 06GRC power costs.xls Chart 2_04 07E Wild Horse Wind Expansion (C) (2)_Final Order Electric EXHIBIT A-1 2" xfId="7531"/>
    <cellStyle name="_VC 6.15.06 update on 06GRC power costs.xls Chart 2_04 07E Wild Horse Wind Expansion (C) (2)_Final Order Electric EXHIBIT A-1 2 2" xfId="7532"/>
    <cellStyle name="_VC 6.15.06 update on 06GRC power costs.xls Chart 2_04 07E Wild Horse Wind Expansion (C) (2)_Final Order Electric EXHIBIT A-1 2 3" xfId="7533"/>
    <cellStyle name="_VC 6.15.06 update on 06GRC power costs.xls Chart 2_04 07E Wild Horse Wind Expansion (C) (2)_Final Order Electric EXHIBIT A-1 3" xfId="7534"/>
    <cellStyle name="_VC 6.15.06 update on 06GRC power costs.xls Chart 2_04 07E Wild Horse Wind Expansion (C) (2)_Final Order Electric EXHIBIT A-1 4" xfId="7535"/>
    <cellStyle name="_VC 6.15.06 update on 06GRC power costs.xls Chart 2_04 07E Wild Horse Wind Expansion (C) (2)_TENASKA REGULATORY ASSET" xfId="7536"/>
    <cellStyle name="_VC 6.15.06 update on 06GRC power costs.xls Chart 2_04 07E Wild Horse Wind Expansion (C) (2)_TENASKA REGULATORY ASSET 2" xfId="7537"/>
    <cellStyle name="_VC 6.15.06 update on 06GRC power costs.xls Chart 2_04 07E Wild Horse Wind Expansion (C) (2)_TENASKA REGULATORY ASSET 2 2" xfId="7538"/>
    <cellStyle name="_VC 6.15.06 update on 06GRC power costs.xls Chart 2_04 07E Wild Horse Wind Expansion (C) (2)_TENASKA REGULATORY ASSET 2 3" xfId="7539"/>
    <cellStyle name="_VC 6.15.06 update on 06GRC power costs.xls Chart 2_04 07E Wild Horse Wind Expansion (C) (2)_TENASKA REGULATORY ASSET 3" xfId="7540"/>
    <cellStyle name="_VC 6.15.06 update on 06GRC power costs.xls Chart 2_04 07E Wild Horse Wind Expansion (C) (2)_TENASKA REGULATORY ASSET 4" xfId="7541"/>
    <cellStyle name="_VC 6.15.06 update on 06GRC power costs.xls Chart 2_16.37E Wild Horse Expansion DeferralRevwrkingfile SF" xfId="7542"/>
    <cellStyle name="_VC 6.15.06 update on 06GRC power costs.xls Chart 2_16.37E Wild Horse Expansion DeferralRevwrkingfile SF 2" xfId="7543"/>
    <cellStyle name="_VC 6.15.06 update on 06GRC power costs.xls Chart 2_16.37E Wild Horse Expansion DeferralRevwrkingfile SF 2 2" xfId="7544"/>
    <cellStyle name="_VC 6.15.06 update on 06GRC power costs.xls Chart 2_16.37E Wild Horse Expansion DeferralRevwrkingfile SF 2 3" xfId="7545"/>
    <cellStyle name="_VC 6.15.06 update on 06GRC power costs.xls Chart 2_16.37E Wild Horse Expansion DeferralRevwrkingfile SF 3" xfId="7546"/>
    <cellStyle name="_VC 6.15.06 update on 06GRC power costs.xls Chart 2_16.37E Wild Horse Expansion DeferralRevwrkingfile SF 4" xfId="7547"/>
    <cellStyle name="_VC 6.15.06 update on 06GRC power costs.xls Chart 2_2009 Compliance Filing PCA Exhibits for GRC" xfId="7548"/>
    <cellStyle name="_VC 6.15.06 update on 06GRC power costs.xls Chart 2_2009 Compliance Filing PCA Exhibits for GRC 2" xfId="7549"/>
    <cellStyle name="_VC 6.15.06 update on 06GRC power costs.xls Chart 2_2009 GRC Compl Filing - Exhibit D" xfId="7550"/>
    <cellStyle name="_VC 6.15.06 update on 06GRC power costs.xls Chart 2_2009 GRC Compl Filing - Exhibit D 2" xfId="7551"/>
    <cellStyle name="_VC 6.15.06 update on 06GRC power costs.xls Chart 2_2009 GRC Compl Filing - Exhibit D 3" xfId="7552"/>
    <cellStyle name="_VC 6.15.06 update on 06GRC power costs.xls Chart 2_2010 PTC's July1_Dec31 2010 " xfId="7553"/>
    <cellStyle name="_VC 6.15.06 update on 06GRC power costs.xls Chart 2_2010 PTC's Sept10_Aug11 (Version 4)" xfId="7554"/>
    <cellStyle name="_VC 6.15.06 update on 06GRC power costs.xls Chart 2_3.01 Income Statement" xfId="7555"/>
    <cellStyle name="_VC 6.15.06 update on 06GRC power costs.xls Chart 2_4 31 Regulatory Assets and Liabilities  7 06- Exhibit D" xfId="7556"/>
    <cellStyle name="_VC 6.15.06 update on 06GRC power costs.xls Chart 2_4 31 Regulatory Assets and Liabilities  7 06- Exhibit D 2" xfId="7557"/>
    <cellStyle name="_VC 6.15.06 update on 06GRC power costs.xls Chart 2_4 31 Regulatory Assets and Liabilities  7 06- Exhibit D 2 2" xfId="7558"/>
    <cellStyle name="_VC 6.15.06 update on 06GRC power costs.xls Chart 2_4 31 Regulatory Assets and Liabilities  7 06- Exhibit D 2 3" xfId="7559"/>
    <cellStyle name="_VC 6.15.06 update on 06GRC power costs.xls Chart 2_4 31 Regulatory Assets and Liabilities  7 06- Exhibit D 3" xfId="7560"/>
    <cellStyle name="_VC 6.15.06 update on 06GRC power costs.xls Chart 2_4 31 Regulatory Assets and Liabilities  7 06- Exhibit D 4" xfId="7561"/>
    <cellStyle name="_VC 6.15.06 update on 06GRC power costs.xls Chart 2_4 31 Regulatory Assets and Liabilities  7 06- Exhibit D_NIM Summary" xfId="7562"/>
    <cellStyle name="_VC 6.15.06 update on 06GRC power costs.xls Chart 2_4 31 Regulatory Assets and Liabilities  7 06- Exhibit D_NIM Summary 2" xfId="7563"/>
    <cellStyle name="_VC 6.15.06 update on 06GRC power costs.xls Chart 2_4 32 Regulatory Assets and Liabilities  7 06- Exhibit D" xfId="7564"/>
    <cellStyle name="_VC 6.15.06 update on 06GRC power costs.xls Chart 2_4 32 Regulatory Assets and Liabilities  7 06- Exhibit D 2" xfId="7565"/>
    <cellStyle name="_VC 6.15.06 update on 06GRC power costs.xls Chart 2_4 32 Regulatory Assets and Liabilities  7 06- Exhibit D 2 2" xfId="7566"/>
    <cellStyle name="_VC 6.15.06 update on 06GRC power costs.xls Chart 2_4 32 Regulatory Assets and Liabilities  7 06- Exhibit D 2 3" xfId="7567"/>
    <cellStyle name="_VC 6.15.06 update on 06GRC power costs.xls Chart 2_4 32 Regulatory Assets and Liabilities  7 06- Exhibit D 3" xfId="7568"/>
    <cellStyle name="_VC 6.15.06 update on 06GRC power costs.xls Chart 2_4 32 Regulatory Assets and Liabilities  7 06- Exhibit D 4" xfId="7569"/>
    <cellStyle name="_VC 6.15.06 update on 06GRC power costs.xls Chart 2_4 32 Regulatory Assets and Liabilities  7 06- Exhibit D_NIM Summary" xfId="7570"/>
    <cellStyle name="_VC 6.15.06 update on 06GRC power costs.xls Chart 2_4 32 Regulatory Assets and Liabilities  7 06- Exhibit D_NIM Summary 2" xfId="7571"/>
    <cellStyle name="_VC 6.15.06 update on 06GRC power costs.xls Chart 2_ACCOUNTS" xfId="7572"/>
    <cellStyle name="_VC 6.15.06 update on 06GRC power costs.xls Chart 2_Att B to RECs proceeds proposal" xfId="7573"/>
    <cellStyle name="_VC 6.15.06 update on 06GRC power costs.xls Chart 2_AURORA Total New" xfId="7574"/>
    <cellStyle name="_VC 6.15.06 update on 06GRC power costs.xls Chart 2_AURORA Total New 2" xfId="7575"/>
    <cellStyle name="_VC 6.15.06 update on 06GRC power costs.xls Chart 2_Backup for Attachment B 2010-09-09" xfId="7576"/>
    <cellStyle name="_VC 6.15.06 update on 06GRC power costs.xls Chart 2_Bench Request - Attachment B" xfId="7577"/>
    <cellStyle name="_VC 6.15.06 update on 06GRC power costs.xls Chart 2_Book2" xfId="7578"/>
    <cellStyle name="_VC 6.15.06 update on 06GRC power costs.xls Chart 2_Book2 2" xfId="7579"/>
    <cellStyle name="_VC 6.15.06 update on 06GRC power costs.xls Chart 2_Book2 2 2" xfId="7580"/>
    <cellStyle name="_VC 6.15.06 update on 06GRC power costs.xls Chart 2_Book2 2 3" xfId="7581"/>
    <cellStyle name="_VC 6.15.06 update on 06GRC power costs.xls Chart 2_Book2 3" xfId="7582"/>
    <cellStyle name="_VC 6.15.06 update on 06GRC power costs.xls Chart 2_Book2 4" xfId="7583"/>
    <cellStyle name="_VC 6.15.06 update on 06GRC power costs.xls Chart 2_Book2_Adj Bench DR 3 for Initial Briefs (Electric)" xfId="7584"/>
    <cellStyle name="_VC 6.15.06 update on 06GRC power costs.xls Chart 2_Book2_Adj Bench DR 3 for Initial Briefs (Electric) 2" xfId="7585"/>
    <cellStyle name="_VC 6.15.06 update on 06GRC power costs.xls Chart 2_Book2_Adj Bench DR 3 for Initial Briefs (Electric) 2 2" xfId="7586"/>
    <cellStyle name="_VC 6.15.06 update on 06GRC power costs.xls Chart 2_Book2_Adj Bench DR 3 for Initial Briefs (Electric) 2 3" xfId="7587"/>
    <cellStyle name="_VC 6.15.06 update on 06GRC power costs.xls Chart 2_Book2_Adj Bench DR 3 for Initial Briefs (Electric) 3" xfId="7588"/>
    <cellStyle name="_VC 6.15.06 update on 06GRC power costs.xls Chart 2_Book2_Adj Bench DR 3 for Initial Briefs (Electric) 4" xfId="7589"/>
    <cellStyle name="_VC 6.15.06 update on 06GRC power costs.xls Chart 2_Book2_Electric Rev Req Model (2009 GRC) Rebuttal" xfId="7590"/>
    <cellStyle name="_VC 6.15.06 update on 06GRC power costs.xls Chart 2_Book2_Electric Rev Req Model (2009 GRC) Rebuttal 2" xfId="7591"/>
    <cellStyle name="_VC 6.15.06 update on 06GRC power costs.xls Chart 2_Book2_Electric Rev Req Model (2009 GRC) Rebuttal 2 2" xfId="7592"/>
    <cellStyle name="_VC 6.15.06 update on 06GRC power costs.xls Chart 2_Book2_Electric Rev Req Model (2009 GRC) Rebuttal 2 3" xfId="7593"/>
    <cellStyle name="_VC 6.15.06 update on 06GRC power costs.xls Chart 2_Book2_Electric Rev Req Model (2009 GRC) Rebuttal 3" xfId="7594"/>
    <cellStyle name="_VC 6.15.06 update on 06GRC power costs.xls Chart 2_Book2_Electric Rev Req Model (2009 GRC) Rebuttal 4" xfId="7595"/>
    <cellStyle name="_VC 6.15.06 update on 06GRC power costs.xls Chart 2_Book2_Electric Rev Req Model (2009 GRC) Rebuttal REmoval of New  WH Solar AdjustMI" xfId="7596"/>
    <cellStyle name="_VC 6.15.06 update on 06GRC power costs.xls Chart 2_Book2_Electric Rev Req Model (2009 GRC) Rebuttal REmoval of New  WH Solar AdjustMI 2" xfId="7597"/>
    <cellStyle name="_VC 6.15.06 update on 06GRC power costs.xls Chart 2_Book2_Electric Rev Req Model (2009 GRC) Rebuttal REmoval of New  WH Solar AdjustMI 2 2" xfId="7598"/>
    <cellStyle name="_VC 6.15.06 update on 06GRC power costs.xls Chart 2_Book2_Electric Rev Req Model (2009 GRC) Rebuttal REmoval of New  WH Solar AdjustMI 2 3" xfId="7599"/>
    <cellStyle name="_VC 6.15.06 update on 06GRC power costs.xls Chart 2_Book2_Electric Rev Req Model (2009 GRC) Rebuttal REmoval of New  WH Solar AdjustMI 3" xfId="7600"/>
    <cellStyle name="_VC 6.15.06 update on 06GRC power costs.xls Chart 2_Book2_Electric Rev Req Model (2009 GRC) Rebuttal REmoval of New  WH Solar AdjustMI 4" xfId="7601"/>
    <cellStyle name="_VC 6.15.06 update on 06GRC power costs.xls Chart 2_Book2_Electric Rev Req Model (2009 GRC) Revised 01-18-2010" xfId="7602"/>
    <cellStyle name="_VC 6.15.06 update on 06GRC power costs.xls Chart 2_Book2_Electric Rev Req Model (2009 GRC) Revised 01-18-2010 2" xfId="7603"/>
    <cellStyle name="_VC 6.15.06 update on 06GRC power costs.xls Chart 2_Book2_Electric Rev Req Model (2009 GRC) Revised 01-18-2010 2 2" xfId="7604"/>
    <cellStyle name="_VC 6.15.06 update on 06GRC power costs.xls Chart 2_Book2_Electric Rev Req Model (2009 GRC) Revised 01-18-2010 2 3" xfId="7605"/>
    <cellStyle name="_VC 6.15.06 update on 06GRC power costs.xls Chart 2_Book2_Electric Rev Req Model (2009 GRC) Revised 01-18-2010 3" xfId="7606"/>
    <cellStyle name="_VC 6.15.06 update on 06GRC power costs.xls Chart 2_Book2_Electric Rev Req Model (2009 GRC) Revised 01-18-2010 4" xfId="7607"/>
    <cellStyle name="_VC 6.15.06 update on 06GRC power costs.xls Chart 2_Book2_Final Order Electric EXHIBIT A-1" xfId="7608"/>
    <cellStyle name="_VC 6.15.06 update on 06GRC power costs.xls Chart 2_Book2_Final Order Electric EXHIBIT A-1 2" xfId="7609"/>
    <cellStyle name="_VC 6.15.06 update on 06GRC power costs.xls Chart 2_Book2_Final Order Electric EXHIBIT A-1 2 2" xfId="7610"/>
    <cellStyle name="_VC 6.15.06 update on 06GRC power costs.xls Chart 2_Book2_Final Order Electric EXHIBIT A-1 2 3" xfId="7611"/>
    <cellStyle name="_VC 6.15.06 update on 06GRC power costs.xls Chart 2_Book2_Final Order Electric EXHIBIT A-1 3" xfId="7612"/>
    <cellStyle name="_VC 6.15.06 update on 06GRC power costs.xls Chart 2_Book2_Final Order Electric EXHIBIT A-1 4" xfId="7613"/>
    <cellStyle name="_VC 6.15.06 update on 06GRC power costs.xls Chart 2_Book4" xfId="7614"/>
    <cellStyle name="_VC 6.15.06 update on 06GRC power costs.xls Chart 2_Book4 2" xfId="7615"/>
    <cellStyle name="_VC 6.15.06 update on 06GRC power costs.xls Chart 2_Book4 2 2" xfId="7616"/>
    <cellStyle name="_VC 6.15.06 update on 06GRC power costs.xls Chart 2_Book4 2 3" xfId="7617"/>
    <cellStyle name="_VC 6.15.06 update on 06GRC power costs.xls Chart 2_Book4 3" xfId="7618"/>
    <cellStyle name="_VC 6.15.06 update on 06GRC power costs.xls Chart 2_Book4 4" xfId="7619"/>
    <cellStyle name="_VC 6.15.06 update on 06GRC power costs.xls Chart 2_Book9" xfId="7620"/>
    <cellStyle name="_VC 6.15.06 update on 06GRC power costs.xls Chart 2_Book9 2" xfId="7621"/>
    <cellStyle name="_VC 6.15.06 update on 06GRC power costs.xls Chart 2_Book9 2 2" xfId="7622"/>
    <cellStyle name="_VC 6.15.06 update on 06GRC power costs.xls Chart 2_Book9 2 3" xfId="7623"/>
    <cellStyle name="_VC 6.15.06 update on 06GRC power costs.xls Chart 2_Book9 3" xfId="7624"/>
    <cellStyle name="_VC 6.15.06 update on 06GRC power costs.xls Chart 2_Book9 4" xfId="7625"/>
    <cellStyle name="_VC 6.15.06 update on 06GRC power costs.xls Chart 2_Chelan PUD Power Costs (8-10)" xfId="7626"/>
    <cellStyle name="_VC 6.15.06 update on 06GRC power costs.xls Chart 2_DWH-08 (Rate Spread &amp; Design Workpapers)" xfId="7627"/>
    <cellStyle name="_VC 6.15.06 update on 06GRC power costs.xls Chart 2_Final 2008 PTC Rate Design Workpapers 10.27.08" xfId="7628"/>
    <cellStyle name="_VC 6.15.06 update on 06GRC power costs.xls Chart 2_Gas Rev Req Model (2010 GRC)" xfId="7629"/>
    <cellStyle name="_VC 6.15.06 update on 06GRC power costs.xls Chart 2_INPUTS" xfId="7630"/>
    <cellStyle name="_VC 6.15.06 update on 06GRC power costs.xls Chart 2_INPUTS 2" xfId="7631"/>
    <cellStyle name="_VC 6.15.06 update on 06GRC power costs.xls Chart 2_INPUTS 2 2" xfId="7632"/>
    <cellStyle name="_VC 6.15.06 update on 06GRC power costs.xls Chart 2_INPUTS 2 3" xfId="7633"/>
    <cellStyle name="_VC 6.15.06 update on 06GRC power costs.xls Chart 2_INPUTS 3" xfId="7634"/>
    <cellStyle name="_VC 6.15.06 update on 06GRC power costs.xls Chart 2_INPUTS 4" xfId="7635"/>
    <cellStyle name="_VC 6.15.06 update on 06GRC power costs.xls Chart 2_NIM Summary" xfId="7636"/>
    <cellStyle name="_VC 6.15.06 update on 06GRC power costs.xls Chart 2_NIM Summary 09GRC" xfId="7637"/>
    <cellStyle name="_VC 6.15.06 update on 06GRC power costs.xls Chart 2_NIM Summary 09GRC 2" xfId="7638"/>
    <cellStyle name="_VC 6.15.06 update on 06GRC power costs.xls Chart 2_NIM Summary 2" xfId="7639"/>
    <cellStyle name="_VC 6.15.06 update on 06GRC power costs.xls Chart 2_NIM Summary 3" xfId="7640"/>
    <cellStyle name="_VC 6.15.06 update on 06GRC power costs.xls Chart 2_NIM Summary 4" xfId="7641"/>
    <cellStyle name="_VC 6.15.06 update on 06GRC power costs.xls Chart 2_NIM Summary 5" xfId="7642"/>
    <cellStyle name="_VC 6.15.06 update on 06GRC power costs.xls Chart 2_NIM Summary 6" xfId="7643"/>
    <cellStyle name="_VC 6.15.06 update on 06GRC power costs.xls Chart 2_NIM Summary 7" xfId="7644"/>
    <cellStyle name="_VC 6.15.06 update on 06GRC power costs.xls Chart 2_NIM Summary 8" xfId="7645"/>
    <cellStyle name="_VC 6.15.06 update on 06GRC power costs.xls Chart 2_NIM Summary 9" xfId="7646"/>
    <cellStyle name="_VC 6.15.06 update on 06GRC power costs.xls Chart 2_PCA 10 -  Exhibit D from A Kellogg Jan 2011" xfId="7647"/>
    <cellStyle name="_VC 6.15.06 update on 06GRC power costs.xls Chart 2_PCA 10 -  Exhibit D from A Kellogg July 2011" xfId="7648"/>
    <cellStyle name="_VC 6.15.06 update on 06GRC power costs.xls Chart 2_PCA 10 -  Exhibit D from S Free Rcv'd 12-11" xfId="7649"/>
    <cellStyle name="_VC 6.15.06 update on 06GRC power costs.xls Chart 2_PCA 9 -  Exhibit D April 2010" xfId="7650"/>
    <cellStyle name="_VC 6.15.06 update on 06GRC power costs.xls Chart 2_PCA 9 -  Exhibit D April 2010 (3)" xfId="7651"/>
    <cellStyle name="_VC 6.15.06 update on 06GRC power costs.xls Chart 2_PCA 9 -  Exhibit D April 2010 (3) 2" xfId="7652"/>
    <cellStyle name="_VC 6.15.06 update on 06GRC power costs.xls Chart 2_PCA 9 -  Exhibit D April 2010 2" xfId="7653"/>
    <cellStyle name="_VC 6.15.06 update on 06GRC power costs.xls Chart 2_PCA 9 -  Exhibit D April 2010 3" xfId="7654"/>
    <cellStyle name="_VC 6.15.06 update on 06GRC power costs.xls Chart 2_PCA 9 -  Exhibit D Nov 2010" xfId="7655"/>
    <cellStyle name="_VC 6.15.06 update on 06GRC power costs.xls Chart 2_PCA 9 -  Exhibit D Nov 2010 2" xfId="7656"/>
    <cellStyle name="_VC 6.15.06 update on 06GRC power costs.xls Chart 2_PCA 9 - Exhibit D at August 2010" xfId="7657"/>
    <cellStyle name="_VC 6.15.06 update on 06GRC power costs.xls Chart 2_PCA 9 - Exhibit D at August 2010 2" xfId="7658"/>
    <cellStyle name="_VC 6.15.06 update on 06GRC power costs.xls Chart 2_PCA 9 - Exhibit D June 2010 GRC" xfId="7659"/>
    <cellStyle name="_VC 6.15.06 update on 06GRC power costs.xls Chart 2_PCA 9 - Exhibit D June 2010 GRC 2" xfId="7660"/>
    <cellStyle name="_VC 6.15.06 update on 06GRC power costs.xls Chart 2_Power Costs - Comparison bx Rbtl-Staff-Jt-PC" xfId="7661"/>
    <cellStyle name="_VC 6.15.06 update on 06GRC power costs.xls Chart 2_Power Costs - Comparison bx Rbtl-Staff-Jt-PC 2" xfId="7662"/>
    <cellStyle name="_VC 6.15.06 update on 06GRC power costs.xls Chart 2_Power Costs - Comparison bx Rbtl-Staff-Jt-PC 2 2" xfId="7663"/>
    <cellStyle name="_VC 6.15.06 update on 06GRC power costs.xls Chart 2_Power Costs - Comparison bx Rbtl-Staff-Jt-PC 2 3" xfId="7664"/>
    <cellStyle name="_VC 6.15.06 update on 06GRC power costs.xls Chart 2_Power Costs - Comparison bx Rbtl-Staff-Jt-PC 3" xfId="7665"/>
    <cellStyle name="_VC 6.15.06 update on 06GRC power costs.xls Chart 2_Power Costs - Comparison bx Rbtl-Staff-Jt-PC 4" xfId="7666"/>
    <cellStyle name="_VC 6.15.06 update on 06GRC power costs.xls Chart 2_Power Costs - Comparison bx Rbtl-Staff-Jt-PC_Adj Bench DR 3 for Initial Briefs (Electric)" xfId="7667"/>
    <cellStyle name="_VC 6.15.06 update on 06GRC power costs.xls Chart 2_Power Costs - Comparison bx Rbtl-Staff-Jt-PC_Adj Bench DR 3 for Initial Briefs (Electric) 2" xfId="7668"/>
    <cellStyle name="_VC 6.15.06 update on 06GRC power costs.xls Chart 2_Power Costs - Comparison bx Rbtl-Staff-Jt-PC_Adj Bench DR 3 for Initial Briefs (Electric) 2 2" xfId="7669"/>
    <cellStyle name="_VC 6.15.06 update on 06GRC power costs.xls Chart 2_Power Costs - Comparison bx Rbtl-Staff-Jt-PC_Adj Bench DR 3 for Initial Briefs (Electric) 2 3" xfId="7670"/>
    <cellStyle name="_VC 6.15.06 update on 06GRC power costs.xls Chart 2_Power Costs - Comparison bx Rbtl-Staff-Jt-PC_Adj Bench DR 3 for Initial Briefs (Electric) 3" xfId="7671"/>
    <cellStyle name="_VC 6.15.06 update on 06GRC power costs.xls Chart 2_Power Costs - Comparison bx Rbtl-Staff-Jt-PC_Adj Bench DR 3 for Initial Briefs (Electric) 4" xfId="7672"/>
    <cellStyle name="_VC 6.15.06 update on 06GRC power costs.xls Chart 2_Power Costs - Comparison bx Rbtl-Staff-Jt-PC_Electric Rev Req Model (2009 GRC) Rebuttal" xfId="7673"/>
    <cellStyle name="_VC 6.15.06 update on 06GRC power costs.xls Chart 2_Power Costs - Comparison bx Rbtl-Staff-Jt-PC_Electric Rev Req Model (2009 GRC) Rebuttal 2" xfId="7674"/>
    <cellStyle name="_VC 6.15.06 update on 06GRC power costs.xls Chart 2_Power Costs - Comparison bx Rbtl-Staff-Jt-PC_Electric Rev Req Model (2009 GRC) Rebuttal 2 2" xfId="7675"/>
    <cellStyle name="_VC 6.15.06 update on 06GRC power costs.xls Chart 2_Power Costs - Comparison bx Rbtl-Staff-Jt-PC_Electric Rev Req Model (2009 GRC) Rebuttal 2 3" xfId="7676"/>
    <cellStyle name="_VC 6.15.06 update on 06GRC power costs.xls Chart 2_Power Costs - Comparison bx Rbtl-Staff-Jt-PC_Electric Rev Req Model (2009 GRC) Rebuttal 3" xfId="7677"/>
    <cellStyle name="_VC 6.15.06 update on 06GRC power costs.xls Chart 2_Power Costs - Comparison bx Rbtl-Staff-Jt-PC_Electric Rev Req Model (2009 GRC) Rebuttal 4" xfId="7678"/>
    <cellStyle name="_VC 6.15.06 update on 06GRC power costs.xls Chart 2_Power Costs - Comparison bx Rbtl-Staff-Jt-PC_Electric Rev Req Model (2009 GRC) Rebuttal REmoval of New  WH Solar AdjustMI" xfId="7679"/>
    <cellStyle name="_VC 6.15.06 update on 06GRC power costs.xls Chart 2_Power Costs - Comparison bx Rbtl-Staff-Jt-PC_Electric Rev Req Model (2009 GRC) Rebuttal REmoval of New  WH Solar AdjustMI 2" xfId="7680"/>
    <cellStyle name="_VC 6.15.06 update on 06GRC power costs.xls Chart 2_Power Costs - Comparison bx Rbtl-Staff-Jt-PC_Electric Rev Req Model (2009 GRC) Rebuttal REmoval of New  WH Solar AdjustMI 2 2" xfId="7681"/>
    <cellStyle name="_VC 6.15.06 update on 06GRC power costs.xls Chart 2_Power Costs - Comparison bx Rbtl-Staff-Jt-PC_Electric Rev Req Model (2009 GRC) Rebuttal REmoval of New  WH Solar AdjustMI 2 3" xfId="7682"/>
    <cellStyle name="_VC 6.15.06 update on 06GRC power costs.xls Chart 2_Power Costs - Comparison bx Rbtl-Staff-Jt-PC_Electric Rev Req Model (2009 GRC) Rebuttal REmoval of New  WH Solar AdjustMI 3" xfId="7683"/>
    <cellStyle name="_VC 6.15.06 update on 06GRC power costs.xls Chart 2_Power Costs - Comparison bx Rbtl-Staff-Jt-PC_Electric Rev Req Model (2009 GRC) Rebuttal REmoval of New  WH Solar AdjustMI 4" xfId="7684"/>
    <cellStyle name="_VC 6.15.06 update on 06GRC power costs.xls Chart 2_Power Costs - Comparison bx Rbtl-Staff-Jt-PC_Electric Rev Req Model (2009 GRC) Revised 01-18-2010" xfId="7685"/>
    <cellStyle name="_VC 6.15.06 update on 06GRC power costs.xls Chart 2_Power Costs - Comparison bx Rbtl-Staff-Jt-PC_Electric Rev Req Model (2009 GRC) Revised 01-18-2010 2" xfId="7686"/>
    <cellStyle name="_VC 6.15.06 update on 06GRC power costs.xls Chart 2_Power Costs - Comparison bx Rbtl-Staff-Jt-PC_Electric Rev Req Model (2009 GRC) Revised 01-18-2010 2 2" xfId="7687"/>
    <cellStyle name="_VC 6.15.06 update on 06GRC power costs.xls Chart 2_Power Costs - Comparison bx Rbtl-Staff-Jt-PC_Electric Rev Req Model (2009 GRC) Revised 01-18-2010 2 3" xfId="7688"/>
    <cellStyle name="_VC 6.15.06 update on 06GRC power costs.xls Chart 2_Power Costs - Comparison bx Rbtl-Staff-Jt-PC_Electric Rev Req Model (2009 GRC) Revised 01-18-2010 3" xfId="7689"/>
    <cellStyle name="_VC 6.15.06 update on 06GRC power costs.xls Chart 2_Power Costs - Comparison bx Rbtl-Staff-Jt-PC_Electric Rev Req Model (2009 GRC) Revised 01-18-2010 4" xfId="7690"/>
    <cellStyle name="_VC 6.15.06 update on 06GRC power costs.xls Chart 2_Power Costs - Comparison bx Rbtl-Staff-Jt-PC_Final Order Electric EXHIBIT A-1" xfId="7691"/>
    <cellStyle name="_VC 6.15.06 update on 06GRC power costs.xls Chart 2_Power Costs - Comparison bx Rbtl-Staff-Jt-PC_Final Order Electric EXHIBIT A-1 2" xfId="7692"/>
    <cellStyle name="_VC 6.15.06 update on 06GRC power costs.xls Chart 2_Power Costs - Comparison bx Rbtl-Staff-Jt-PC_Final Order Electric EXHIBIT A-1 2 2" xfId="7693"/>
    <cellStyle name="_VC 6.15.06 update on 06GRC power costs.xls Chart 2_Power Costs - Comparison bx Rbtl-Staff-Jt-PC_Final Order Electric EXHIBIT A-1 2 3" xfId="7694"/>
    <cellStyle name="_VC 6.15.06 update on 06GRC power costs.xls Chart 2_Power Costs - Comparison bx Rbtl-Staff-Jt-PC_Final Order Electric EXHIBIT A-1 3" xfId="7695"/>
    <cellStyle name="_VC 6.15.06 update on 06GRC power costs.xls Chart 2_Power Costs - Comparison bx Rbtl-Staff-Jt-PC_Final Order Electric EXHIBIT A-1 4" xfId="7696"/>
    <cellStyle name="_VC 6.15.06 update on 06GRC power costs.xls Chart 2_Production Adj 4.37" xfId="7697"/>
    <cellStyle name="_VC 6.15.06 update on 06GRC power costs.xls Chart 2_Production Adj 4.37 2" xfId="7698"/>
    <cellStyle name="_VC 6.15.06 update on 06GRC power costs.xls Chart 2_Production Adj 4.37 2 2" xfId="7699"/>
    <cellStyle name="_VC 6.15.06 update on 06GRC power costs.xls Chart 2_Production Adj 4.37 2 3" xfId="7700"/>
    <cellStyle name="_VC 6.15.06 update on 06GRC power costs.xls Chart 2_Production Adj 4.37 3" xfId="7701"/>
    <cellStyle name="_VC 6.15.06 update on 06GRC power costs.xls Chart 2_Purchased Power Adj 4.03" xfId="7702"/>
    <cellStyle name="_VC 6.15.06 update on 06GRC power costs.xls Chart 2_Purchased Power Adj 4.03 2" xfId="7703"/>
    <cellStyle name="_VC 6.15.06 update on 06GRC power costs.xls Chart 2_Purchased Power Adj 4.03 2 2" xfId="7704"/>
    <cellStyle name="_VC 6.15.06 update on 06GRC power costs.xls Chart 2_Purchased Power Adj 4.03 2 3" xfId="7705"/>
    <cellStyle name="_VC 6.15.06 update on 06GRC power costs.xls Chart 2_Purchased Power Adj 4.03 3" xfId="7706"/>
    <cellStyle name="_VC 6.15.06 update on 06GRC power costs.xls Chart 2_Rebuttal Power Costs" xfId="7707"/>
    <cellStyle name="_VC 6.15.06 update on 06GRC power costs.xls Chart 2_Rebuttal Power Costs 2" xfId="7708"/>
    <cellStyle name="_VC 6.15.06 update on 06GRC power costs.xls Chart 2_Rebuttal Power Costs 2 2" xfId="7709"/>
    <cellStyle name="_VC 6.15.06 update on 06GRC power costs.xls Chart 2_Rebuttal Power Costs 2 3" xfId="7710"/>
    <cellStyle name="_VC 6.15.06 update on 06GRC power costs.xls Chart 2_Rebuttal Power Costs 3" xfId="7711"/>
    <cellStyle name="_VC 6.15.06 update on 06GRC power costs.xls Chart 2_Rebuttal Power Costs 4" xfId="7712"/>
    <cellStyle name="_VC 6.15.06 update on 06GRC power costs.xls Chart 2_Rebuttal Power Costs_Adj Bench DR 3 for Initial Briefs (Electric)" xfId="7713"/>
    <cellStyle name="_VC 6.15.06 update on 06GRC power costs.xls Chart 2_Rebuttal Power Costs_Adj Bench DR 3 for Initial Briefs (Electric) 2" xfId="7714"/>
    <cellStyle name="_VC 6.15.06 update on 06GRC power costs.xls Chart 2_Rebuttal Power Costs_Adj Bench DR 3 for Initial Briefs (Electric) 2 2" xfId="7715"/>
    <cellStyle name="_VC 6.15.06 update on 06GRC power costs.xls Chart 2_Rebuttal Power Costs_Adj Bench DR 3 for Initial Briefs (Electric) 2 3" xfId="7716"/>
    <cellStyle name="_VC 6.15.06 update on 06GRC power costs.xls Chart 2_Rebuttal Power Costs_Adj Bench DR 3 for Initial Briefs (Electric) 3" xfId="7717"/>
    <cellStyle name="_VC 6.15.06 update on 06GRC power costs.xls Chart 2_Rebuttal Power Costs_Adj Bench DR 3 for Initial Briefs (Electric) 4" xfId="7718"/>
    <cellStyle name="_VC 6.15.06 update on 06GRC power costs.xls Chart 2_Rebuttal Power Costs_Electric Rev Req Model (2009 GRC) Rebuttal" xfId="7719"/>
    <cellStyle name="_VC 6.15.06 update on 06GRC power costs.xls Chart 2_Rebuttal Power Costs_Electric Rev Req Model (2009 GRC) Rebuttal 2" xfId="7720"/>
    <cellStyle name="_VC 6.15.06 update on 06GRC power costs.xls Chart 2_Rebuttal Power Costs_Electric Rev Req Model (2009 GRC) Rebuttal 2 2" xfId="7721"/>
    <cellStyle name="_VC 6.15.06 update on 06GRC power costs.xls Chart 2_Rebuttal Power Costs_Electric Rev Req Model (2009 GRC) Rebuttal 2 3" xfId="7722"/>
    <cellStyle name="_VC 6.15.06 update on 06GRC power costs.xls Chart 2_Rebuttal Power Costs_Electric Rev Req Model (2009 GRC) Rebuttal 3" xfId="7723"/>
    <cellStyle name="_VC 6.15.06 update on 06GRC power costs.xls Chart 2_Rebuttal Power Costs_Electric Rev Req Model (2009 GRC) Rebuttal 4" xfId="7724"/>
    <cellStyle name="_VC 6.15.06 update on 06GRC power costs.xls Chart 2_Rebuttal Power Costs_Electric Rev Req Model (2009 GRC) Rebuttal REmoval of New  WH Solar AdjustMI" xfId="7725"/>
    <cellStyle name="_VC 6.15.06 update on 06GRC power costs.xls Chart 2_Rebuttal Power Costs_Electric Rev Req Model (2009 GRC) Rebuttal REmoval of New  WH Solar AdjustMI 2" xfId="7726"/>
    <cellStyle name="_VC 6.15.06 update on 06GRC power costs.xls Chart 2_Rebuttal Power Costs_Electric Rev Req Model (2009 GRC) Rebuttal REmoval of New  WH Solar AdjustMI 2 2" xfId="7727"/>
    <cellStyle name="_VC 6.15.06 update on 06GRC power costs.xls Chart 2_Rebuttal Power Costs_Electric Rev Req Model (2009 GRC) Rebuttal REmoval of New  WH Solar AdjustMI 2 3" xfId="7728"/>
    <cellStyle name="_VC 6.15.06 update on 06GRC power costs.xls Chart 2_Rebuttal Power Costs_Electric Rev Req Model (2009 GRC) Rebuttal REmoval of New  WH Solar AdjustMI 3" xfId="7729"/>
    <cellStyle name="_VC 6.15.06 update on 06GRC power costs.xls Chart 2_Rebuttal Power Costs_Electric Rev Req Model (2009 GRC) Rebuttal REmoval of New  WH Solar AdjustMI 4" xfId="7730"/>
    <cellStyle name="_VC 6.15.06 update on 06GRC power costs.xls Chart 2_Rebuttal Power Costs_Electric Rev Req Model (2009 GRC) Revised 01-18-2010" xfId="7731"/>
    <cellStyle name="_VC 6.15.06 update on 06GRC power costs.xls Chart 2_Rebuttal Power Costs_Electric Rev Req Model (2009 GRC) Revised 01-18-2010 2" xfId="7732"/>
    <cellStyle name="_VC 6.15.06 update on 06GRC power costs.xls Chart 2_Rebuttal Power Costs_Electric Rev Req Model (2009 GRC) Revised 01-18-2010 2 2" xfId="7733"/>
    <cellStyle name="_VC 6.15.06 update on 06GRC power costs.xls Chart 2_Rebuttal Power Costs_Electric Rev Req Model (2009 GRC) Revised 01-18-2010 2 3" xfId="7734"/>
    <cellStyle name="_VC 6.15.06 update on 06GRC power costs.xls Chart 2_Rebuttal Power Costs_Electric Rev Req Model (2009 GRC) Revised 01-18-2010 3" xfId="7735"/>
    <cellStyle name="_VC 6.15.06 update on 06GRC power costs.xls Chart 2_Rebuttal Power Costs_Electric Rev Req Model (2009 GRC) Revised 01-18-2010 4" xfId="7736"/>
    <cellStyle name="_VC 6.15.06 update on 06GRC power costs.xls Chart 2_Rebuttal Power Costs_Final Order Electric EXHIBIT A-1" xfId="7737"/>
    <cellStyle name="_VC 6.15.06 update on 06GRC power costs.xls Chart 2_Rebuttal Power Costs_Final Order Electric EXHIBIT A-1 2" xfId="7738"/>
    <cellStyle name="_VC 6.15.06 update on 06GRC power costs.xls Chart 2_Rebuttal Power Costs_Final Order Electric EXHIBIT A-1 2 2" xfId="7739"/>
    <cellStyle name="_VC 6.15.06 update on 06GRC power costs.xls Chart 2_Rebuttal Power Costs_Final Order Electric EXHIBIT A-1 2 3" xfId="7740"/>
    <cellStyle name="_VC 6.15.06 update on 06GRC power costs.xls Chart 2_Rebuttal Power Costs_Final Order Electric EXHIBIT A-1 3" xfId="7741"/>
    <cellStyle name="_VC 6.15.06 update on 06GRC power costs.xls Chart 2_Rebuttal Power Costs_Final Order Electric EXHIBIT A-1 4" xfId="7742"/>
    <cellStyle name="_VC 6.15.06 update on 06GRC power costs.xls Chart 2_RECS vs PTC's w Interest 6-28-10" xfId="7743"/>
    <cellStyle name="_VC 6.15.06 update on 06GRC power costs.xls Chart 2_ROR &amp; CONV FACTOR" xfId="7744"/>
    <cellStyle name="_VC 6.15.06 update on 06GRC power costs.xls Chart 2_ROR &amp; CONV FACTOR 2" xfId="7745"/>
    <cellStyle name="_VC 6.15.06 update on 06GRC power costs.xls Chart 2_ROR &amp; CONV FACTOR 2 2" xfId="7746"/>
    <cellStyle name="_VC 6.15.06 update on 06GRC power costs.xls Chart 2_ROR &amp; CONV FACTOR 2 3" xfId="7747"/>
    <cellStyle name="_VC 6.15.06 update on 06GRC power costs.xls Chart 2_ROR &amp; CONV FACTOR 3" xfId="7748"/>
    <cellStyle name="_VC 6.15.06 update on 06GRC power costs.xls Chart 2_ROR &amp; CONV FACTOR 4" xfId="7749"/>
    <cellStyle name="_VC 6.15.06 update on 06GRC power costs.xls Chart 2_ROR 5.02" xfId="7750"/>
    <cellStyle name="_VC 6.15.06 update on 06GRC power costs.xls Chart 2_ROR 5.02 2" xfId="7751"/>
    <cellStyle name="_VC 6.15.06 update on 06GRC power costs.xls Chart 2_ROR 5.02 2 2" xfId="7752"/>
    <cellStyle name="_VC 6.15.06 update on 06GRC power costs.xls Chart 2_ROR 5.02 2 3" xfId="7753"/>
    <cellStyle name="_VC 6.15.06 update on 06GRC power costs.xls Chart 2_ROR 5.02 3" xfId="7754"/>
    <cellStyle name="_VC 6.15.06 update on 06GRC power costs.xls Chart 2_Wind Integration 10GRC" xfId="7755"/>
    <cellStyle name="_VC 6.15.06 update on 06GRC power costs.xls Chart 2_Wind Integration 10GRC 2" xfId="7756"/>
    <cellStyle name="_VC 6.15.06 update on 06GRC power costs.xls Chart 3" xfId="7757"/>
    <cellStyle name="_VC 6.15.06 update on 06GRC power costs.xls Chart 3 2" xfId="7758"/>
    <cellStyle name="_VC 6.15.06 update on 06GRC power costs.xls Chart 3 2 2" xfId="7759"/>
    <cellStyle name="_VC 6.15.06 update on 06GRC power costs.xls Chart 3 2 2 2" xfId="7760"/>
    <cellStyle name="_VC 6.15.06 update on 06GRC power costs.xls Chart 3 2 2 3" xfId="7761"/>
    <cellStyle name="_VC 6.15.06 update on 06GRC power costs.xls Chart 3 2 3" xfId="7762"/>
    <cellStyle name="_VC 6.15.06 update on 06GRC power costs.xls Chart 3 2 4" xfId="7763"/>
    <cellStyle name="_VC 6.15.06 update on 06GRC power costs.xls Chart 3 3" xfId="7764"/>
    <cellStyle name="_VC 6.15.06 update on 06GRC power costs.xls Chart 3 3 2" xfId="7765"/>
    <cellStyle name="_VC 6.15.06 update on 06GRC power costs.xls Chart 3 3 2 2" xfId="7766"/>
    <cellStyle name="_VC 6.15.06 update on 06GRC power costs.xls Chart 3 3 2 3" xfId="7767"/>
    <cellStyle name="_VC 6.15.06 update on 06GRC power costs.xls Chart 3 3 3" xfId="7768"/>
    <cellStyle name="_VC 6.15.06 update on 06GRC power costs.xls Chart 3 3 3 2" xfId="7769"/>
    <cellStyle name="_VC 6.15.06 update on 06GRC power costs.xls Chart 3 3 3 3" xfId="7770"/>
    <cellStyle name="_VC 6.15.06 update on 06GRC power costs.xls Chart 3 3 4" xfId="7771"/>
    <cellStyle name="_VC 6.15.06 update on 06GRC power costs.xls Chart 3 3 4 2" xfId="7772"/>
    <cellStyle name="_VC 6.15.06 update on 06GRC power costs.xls Chart 3 3 4 3" xfId="7773"/>
    <cellStyle name="_VC 6.15.06 update on 06GRC power costs.xls Chart 3 4" xfId="7774"/>
    <cellStyle name="_VC 6.15.06 update on 06GRC power costs.xls Chart 3 4 2" xfId="7775"/>
    <cellStyle name="_VC 6.15.06 update on 06GRC power costs.xls Chart 3 4 3" xfId="7776"/>
    <cellStyle name="_VC 6.15.06 update on 06GRC power costs.xls Chart 3 5" xfId="7777"/>
    <cellStyle name="_VC 6.15.06 update on 06GRC power costs.xls Chart 3 6" xfId="7778"/>
    <cellStyle name="_VC 6.15.06 update on 06GRC power costs.xls Chart 3 7" xfId="7779"/>
    <cellStyle name="_VC 6.15.06 update on 06GRC power costs.xls Chart 3_04 07E Wild Horse Wind Expansion (C) (2)" xfId="7780"/>
    <cellStyle name="_VC 6.15.06 update on 06GRC power costs.xls Chart 3_04 07E Wild Horse Wind Expansion (C) (2) 2" xfId="7781"/>
    <cellStyle name="_VC 6.15.06 update on 06GRC power costs.xls Chart 3_04 07E Wild Horse Wind Expansion (C) (2) 2 2" xfId="7782"/>
    <cellStyle name="_VC 6.15.06 update on 06GRC power costs.xls Chart 3_04 07E Wild Horse Wind Expansion (C) (2) 2 3" xfId="7783"/>
    <cellStyle name="_VC 6.15.06 update on 06GRC power costs.xls Chart 3_04 07E Wild Horse Wind Expansion (C) (2) 3" xfId="7784"/>
    <cellStyle name="_VC 6.15.06 update on 06GRC power costs.xls Chart 3_04 07E Wild Horse Wind Expansion (C) (2) 4" xfId="7785"/>
    <cellStyle name="_VC 6.15.06 update on 06GRC power costs.xls Chart 3_04 07E Wild Horse Wind Expansion (C) (2)_Adj Bench DR 3 for Initial Briefs (Electric)" xfId="7786"/>
    <cellStyle name="_VC 6.15.06 update on 06GRC power costs.xls Chart 3_04 07E Wild Horse Wind Expansion (C) (2)_Adj Bench DR 3 for Initial Briefs (Electric) 2" xfId="7787"/>
    <cellStyle name="_VC 6.15.06 update on 06GRC power costs.xls Chart 3_04 07E Wild Horse Wind Expansion (C) (2)_Adj Bench DR 3 for Initial Briefs (Electric) 2 2" xfId="7788"/>
    <cellStyle name="_VC 6.15.06 update on 06GRC power costs.xls Chart 3_04 07E Wild Horse Wind Expansion (C) (2)_Adj Bench DR 3 for Initial Briefs (Electric) 2 3" xfId="7789"/>
    <cellStyle name="_VC 6.15.06 update on 06GRC power costs.xls Chart 3_04 07E Wild Horse Wind Expansion (C) (2)_Adj Bench DR 3 for Initial Briefs (Electric) 3" xfId="7790"/>
    <cellStyle name="_VC 6.15.06 update on 06GRC power costs.xls Chart 3_04 07E Wild Horse Wind Expansion (C) (2)_Adj Bench DR 3 for Initial Briefs (Electric) 4" xfId="7791"/>
    <cellStyle name="_VC 6.15.06 update on 06GRC power costs.xls Chart 3_04 07E Wild Horse Wind Expansion (C) (2)_Book1" xfId="7792"/>
    <cellStyle name="_VC 6.15.06 update on 06GRC power costs.xls Chart 3_04 07E Wild Horse Wind Expansion (C) (2)_Electric Rev Req Model (2009 GRC) " xfId="7793"/>
    <cellStyle name="_VC 6.15.06 update on 06GRC power costs.xls Chart 3_04 07E Wild Horse Wind Expansion (C) (2)_Electric Rev Req Model (2009 GRC)  2" xfId="7794"/>
    <cellStyle name="_VC 6.15.06 update on 06GRC power costs.xls Chart 3_04 07E Wild Horse Wind Expansion (C) (2)_Electric Rev Req Model (2009 GRC)  2 2" xfId="7795"/>
    <cellStyle name="_VC 6.15.06 update on 06GRC power costs.xls Chart 3_04 07E Wild Horse Wind Expansion (C) (2)_Electric Rev Req Model (2009 GRC)  2 3" xfId="7796"/>
    <cellStyle name="_VC 6.15.06 update on 06GRC power costs.xls Chart 3_04 07E Wild Horse Wind Expansion (C) (2)_Electric Rev Req Model (2009 GRC)  3" xfId="7797"/>
    <cellStyle name="_VC 6.15.06 update on 06GRC power costs.xls Chart 3_04 07E Wild Horse Wind Expansion (C) (2)_Electric Rev Req Model (2009 GRC)  4" xfId="7798"/>
    <cellStyle name="_VC 6.15.06 update on 06GRC power costs.xls Chart 3_04 07E Wild Horse Wind Expansion (C) (2)_Electric Rev Req Model (2009 GRC) Rebuttal" xfId="7799"/>
    <cellStyle name="_VC 6.15.06 update on 06GRC power costs.xls Chart 3_04 07E Wild Horse Wind Expansion (C) (2)_Electric Rev Req Model (2009 GRC) Rebuttal 2" xfId="7800"/>
    <cellStyle name="_VC 6.15.06 update on 06GRC power costs.xls Chart 3_04 07E Wild Horse Wind Expansion (C) (2)_Electric Rev Req Model (2009 GRC) Rebuttal 2 2" xfId="7801"/>
    <cellStyle name="_VC 6.15.06 update on 06GRC power costs.xls Chart 3_04 07E Wild Horse Wind Expansion (C) (2)_Electric Rev Req Model (2009 GRC) Rebuttal 2 3" xfId="7802"/>
    <cellStyle name="_VC 6.15.06 update on 06GRC power costs.xls Chart 3_04 07E Wild Horse Wind Expansion (C) (2)_Electric Rev Req Model (2009 GRC) Rebuttal 3" xfId="7803"/>
    <cellStyle name="_VC 6.15.06 update on 06GRC power costs.xls Chart 3_04 07E Wild Horse Wind Expansion (C) (2)_Electric Rev Req Model (2009 GRC) Rebuttal 4" xfId="7804"/>
    <cellStyle name="_VC 6.15.06 update on 06GRC power costs.xls Chart 3_04 07E Wild Horse Wind Expansion (C) (2)_Electric Rev Req Model (2009 GRC) Rebuttal REmoval of New  WH Solar AdjustMI" xfId="7805"/>
    <cellStyle name="_VC 6.15.06 update on 06GRC power costs.xls Chart 3_04 07E Wild Horse Wind Expansion (C) (2)_Electric Rev Req Model (2009 GRC) Rebuttal REmoval of New  WH Solar AdjustMI 2" xfId="7806"/>
    <cellStyle name="_VC 6.15.06 update on 06GRC power costs.xls Chart 3_04 07E Wild Horse Wind Expansion (C) (2)_Electric Rev Req Model (2009 GRC) Rebuttal REmoval of New  WH Solar AdjustMI 2 2" xfId="7807"/>
    <cellStyle name="_VC 6.15.06 update on 06GRC power costs.xls Chart 3_04 07E Wild Horse Wind Expansion (C) (2)_Electric Rev Req Model (2009 GRC) Rebuttal REmoval of New  WH Solar AdjustMI 2 3" xfId="7808"/>
    <cellStyle name="_VC 6.15.06 update on 06GRC power costs.xls Chart 3_04 07E Wild Horse Wind Expansion (C) (2)_Electric Rev Req Model (2009 GRC) Rebuttal REmoval of New  WH Solar AdjustMI 3" xfId="7809"/>
    <cellStyle name="_VC 6.15.06 update on 06GRC power costs.xls Chart 3_04 07E Wild Horse Wind Expansion (C) (2)_Electric Rev Req Model (2009 GRC) Rebuttal REmoval of New  WH Solar AdjustMI 4" xfId="7810"/>
    <cellStyle name="_VC 6.15.06 update on 06GRC power costs.xls Chart 3_04 07E Wild Horse Wind Expansion (C) (2)_Electric Rev Req Model (2009 GRC) Revised 01-18-2010" xfId="7811"/>
    <cellStyle name="_VC 6.15.06 update on 06GRC power costs.xls Chart 3_04 07E Wild Horse Wind Expansion (C) (2)_Electric Rev Req Model (2009 GRC) Revised 01-18-2010 2" xfId="7812"/>
    <cellStyle name="_VC 6.15.06 update on 06GRC power costs.xls Chart 3_04 07E Wild Horse Wind Expansion (C) (2)_Electric Rev Req Model (2009 GRC) Revised 01-18-2010 2 2" xfId="7813"/>
    <cellStyle name="_VC 6.15.06 update on 06GRC power costs.xls Chart 3_04 07E Wild Horse Wind Expansion (C) (2)_Electric Rev Req Model (2009 GRC) Revised 01-18-2010 2 3" xfId="7814"/>
    <cellStyle name="_VC 6.15.06 update on 06GRC power costs.xls Chart 3_04 07E Wild Horse Wind Expansion (C) (2)_Electric Rev Req Model (2009 GRC) Revised 01-18-2010 3" xfId="7815"/>
    <cellStyle name="_VC 6.15.06 update on 06GRC power costs.xls Chart 3_04 07E Wild Horse Wind Expansion (C) (2)_Electric Rev Req Model (2009 GRC) Revised 01-18-2010 4" xfId="7816"/>
    <cellStyle name="_VC 6.15.06 update on 06GRC power costs.xls Chart 3_04 07E Wild Horse Wind Expansion (C) (2)_Electric Rev Req Model (2010 GRC)" xfId="7817"/>
    <cellStyle name="_VC 6.15.06 update on 06GRC power costs.xls Chart 3_04 07E Wild Horse Wind Expansion (C) (2)_Electric Rev Req Model (2010 GRC) SF" xfId="7818"/>
    <cellStyle name="_VC 6.15.06 update on 06GRC power costs.xls Chart 3_04 07E Wild Horse Wind Expansion (C) (2)_Final Order Electric EXHIBIT A-1" xfId="7819"/>
    <cellStyle name="_VC 6.15.06 update on 06GRC power costs.xls Chart 3_04 07E Wild Horse Wind Expansion (C) (2)_Final Order Electric EXHIBIT A-1 2" xfId="7820"/>
    <cellStyle name="_VC 6.15.06 update on 06GRC power costs.xls Chart 3_04 07E Wild Horse Wind Expansion (C) (2)_Final Order Electric EXHIBIT A-1 2 2" xfId="7821"/>
    <cellStyle name="_VC 6.15.06 update on 06GRC power costs.xls Chart 3_04 07E Wild Horse Wind Expansion (C) (2)_Final Order Electric EXHIBIT A-1 2 3" xfId="7822"/>
    <cellStyle name="_VC 6.15.06 update on 06GRC power costs.xls Chart 3_04 07E Wild Horse Wind Expansion (C) (2)_Final Order Electric EXHIBIT A-1 3" xfId="7823"/>
    <cellStyle name="_VC 6.15.06 update on 06GRC power costs.xls Chart 3_04 07E Wild Horse Wind Expansion (C) (2)_Final Order Electric EXHIBIT A-1 4" xfId="7824"/>
    <cellStyle name="_VC 6.15.06 update on 06GRC power costs.xls Chart 3_04 07E Wild Horse Wind Expansion (C) (2)_TENASKA REGULATORY ASSET" xfId="7825"/>
    <cellStyle name="_VC 6.15.06 update on 06GRC power costs.xls Chart 3_04 07E Wild Horse Wind Expansion (C) (2)_TENASKA REGULATORY ASSET 2" xfId="7826"/>
    <cellStyle name="_VC 6.15.06 update on 06GRC power costs.xls Chart 3_04 07E Wild Horse Wind Expansion (C) (2)_TENASKA REGULATORY ASSET 2 2" xfId="7827"/>
    <cellStyle name="_VC 6.15.06 update on 06GRC power costs.xls Chart 3_04 07E Wild Horse Wind Expansion (C) (2)_TENASKA REGULATORY ASSET 2 3" xfId="7828"/>
    <cellStyle name="_VC 6.15.06 update on 06GRC power costs.xls Chart 3_04 07E Wild Horse Wind Expansion (C) (2)_TENASKA REGULATORY ASSET 3" xfId="7829"/>
    <cellStyle name="_VC 6.15.06 update on 06GRC power costs.xls Chart 3_04 07E Wild Horse Wind Expansion (C) (2)_TENASKA REGULATORY ASSET 4" xfId="7830"/>
    <cellStyle name="_VC 6.15.06 update on 06GRC power costs.xls Chart 3_16.37E Wild Horse Expansion DeferralRevwrkingfile SF" xfId="7831"/>
    <cellStyle name="_VC 6.15.06 update on 06GRC power costs.xls Chart 3_16.37E Wild Horse Expansion DeferralRevwrkingfile SF 2" xfId="7832"/>
    <cellStyle name="_VC 6.15.06 update on 06GRC power costs.xls Chart 3_16.37E Wild Horse Expansion DeferralRevwrkingfile SF 2 2" xfId="7833"/>
    <cellStyle name="_VC 6.15.06 update on 06GRC power costs.xls Chart 3_16.37E Wild Horse Expansion DeferralRevwrkingfile SF 2 3" xfId="7834"/>
    <cellStyle name="_VC 6.15.06 update on 06GRC power costs.xls Chart 3_16.37E Wild Horse Expansion DeferralRevwrkingfile SF 3" xfId="7835"/>
    <cellStyle name="_VC 6.15.06 update on 06GRC power costs.xls Chart 3_16.37E Wild Horse Expansion DeferralRevwrkingfile SF 4" xfId="7836"/>
    <cellStyle name="_VC 6.15.06 update on 06GRC power costs.xls Chart 3_2009 Compliance Filing PCA Exhibits for GRC" xfId="7837"/>
    <cellStyle name="_VC 6.15.06 update on 06GRC power costs.xls Chart 3_2009 Compliance Filing PCA Exhibits for GRC 2" xfId="7838"/>
    <cellStyle name="_VC 6.15.06 update on 06GRC power costs.xls Chart 3_2009 GRC Compl Filing - Exhibit D" xfId="7839"/>
    <cellStyle name="_VC 6.15.06 update on 06GRC power costs.xls Chart 3_2009 GRC Compl Filing - Exhibit D 2" xfId="7840"/>
    <cellStyle name="_VC 6.15.06 update on 06GRC power costs.xls Chart 3_2009 GRC Compl Filing - Exhibit D 3" xfId="7841"/>
    <cellStyle name="_VC 6.15.06 update on 06GRC power costs.xls Chart 3_2010 PTC's July1_Dec31 2010 " xfId="7842"/>
    <cellStyle name="_VC 6.15.06 update on 06GRC power costs.xls Chart 3_2010 PTC's Sept10_Aug11 (Version 4)" xfId="7843"/>
    <cellStyle name="_VC 6.15.06 update on 06GRC power costs.xls Chart 3_3.01 Income Statement" xfId="7844"/>
    <cellStyle name="_VC 6.15.06 update on 06GRC power costs.xls Chart 3_4 31 Regulatory Assets and Liabilities  7 06- Exhibit D" xfId="7845"/>
    <cellStyle name="_VC 6.15.06 update on 06GRC power costs.xls Chart 3_4 31 Regulatory Assets and Liabilities  7 06- Exhibit D 2" xfId="7846"/>
    <cellStyle name="_VC 6.15.06 update on 06GRC power costs.xls Chart 3_4 31 Regulatory Assets and Liabilities  7 06- Exhibit D 2 2" xfId="7847"/>
    <cellStyle name="_VC 6.15.06 update on 06GRC power costs.xls Chart 3_4 31 Regulatory Assets and Liabilities  7 06- Exhibit D 2 3" xfId="7848"/>
    <cellStyle name="_VC 6.15.06 update on 06GRC power costs.xls Chart 3_4 31 Regulatory Assets and Liabilities  7 06- Exhibit D 3" xfId="7849"/>
    <cellStyle name="_VC 6.15.06 update on 06GRC power costs.xls Chart 3_4 31 Regulatory Assets and Liabilities  7 06- Exhibit D 4" xfId="7850"/>
    <cellStyle name="_VC 6.15.06 update on 06GRC power costs.xls Chart 3_4 31 Regulatory Assets and Liabilities  7 06- Exhibit D_NIM Summary" xfId="7851"/>
    <cellStyle name="_VC 6.15.06 update on 06GRC power costs.xls Chart 3_4 31 Regulatory Assets and Liabilities  7 06- Exhibit D_NIM Summary 2" xfId="7852"/>
    <cellStyle name="_VC 6.15.06 update on 06GRC power costs.xls Chart 3_4 32 Regulatory Assets and Liabilities  7 06- Exhibit D" xfId="7853"/>
    <cellStyle name="_VC 6.15.06 update on 06GRC power costs.xls Chart 3_4 32 Regulatory Assets and Liabilities  7 06- Exhibit D 2" xfId="7854"/>
    <cellStyle name="_VC 6.15.06 update on 06GRC power costs.xls Chart 3_4 32 Regulatory Assets and Liabilities  7 06- Exhibit D 2 2" xfId="7855"/>
    <cellStyle name="_VC 6.15.06 update on 06GRC power costs.xls Chart 3_4 32 Regulatory Assets and Liabilities  7 06- Exhibit D 2 3" xfId="7856"/>
    <cellStyle name="_VC 6.15.06 update on 06GRC power costs.xls Chart 3_4 32 Regulatory Assets and Liabilities  7 06- Exhibit D 3" xfId="7857"/>
    <cellStyle name="_VC 6.15.06 update on 06GRC power costs.xls Chart 3_4 32 Regulatory Assets and Liabilities  7 06- Exhibit D 4" xfId="7858"/>
    <cellStyle name="_VC 6.15.06 update on 06GRC power costs.xls Chart 3_4 32 Regulatory Assets and Liabilities  7 06- Exhibit D_NIM Summary" xfId="7859"/>
    <cellStyle name="_VC 6.15.06 update on 06GRC power costs.xls Chart 3_4 32 Regulatory Assets and Liabilities  7 06- Exhibit D_NIM Summary 2" xfId="7860"/>
    <cellStyle name="_VC 6.15.06 update on 06GRC power costs.xls Chart 3_ACCOUNTS" xfId="7861"/>
    <cellStyle name="_VC 6.15.06 update on 06GRC power costs.xls Chart 3_Att B to RECs proceeds proposal" xfId="7862"/>
    <cellStyle name="_VC 6.15.06 update on 06GRC power costs.xls Chart 3_AURORA Total New" xfId="7863"/>
    <cellStyle name="_VC 6.15.06 update on 06GRC power costs.xls Chart 3_AURORA Total New 2" xfId="7864"/>
    <cellStyle name="_VC 6.15.06 update on 06GRC power costs.xls Chart 3_Backup for Attachment B 2010-09-09" xfId="7865"/>
    <cellStyle name="_VC 6.15.06 update on 06GRC power costs.xls Chart 3_Bench Request - Attachment B" xfId="7866"/>
    <cellStyle name="_VC 6.15.06 update on 06GRC power costs.xls Chart 3_Book2" xfId="7867"/>
    <cellStyle name="_VC 6.15.06 update on 06GRC power costs.xls Chart 3_Book2 2" xfId="7868"/>
    <cellStyle name="_VC 6.15.06 update on 06GRC power costs.xls Chart 3_Book2 2 2" xfId="7869"/>
    <cellStyle name="_VC 6.15.06 update on 06GRC power costs.xls Chart 3_Book2 2 3" xfId="7870"/>
    <cellStyle name="_VC 6.15.06 update on 06GRC power costs.xls Chart 3_Book2 3" xfId="7871"/>
    <cellStyle name="_VC 6.15.06 update on 06GRC power costs.xls Chart 3_Book2 4" xfId="7872"/>
    <cellStyle name="_VC 6.15.06 update on 06GRC power costs.xls Chart 3_Book2_Adj Bench DR 3 for Initial Briefs (Electric)" xfId="7873"/>
    <cellStyle name="_VC 6.15.06 update on 06GRC power costs.xls Chart 3_Book2_Adj Bench DR 3 for Initial Briefs (Electric) 2" xfId="7874"/>
    <cellStyle name="_VC 6.15.06 update on 06GRC power costs.xls Chart 3_Book2_Adj Bench DR 3 for Initial Briefs (Electric) 2 2" xfId="7875"/>
    <cellStyle name="_VC 6.15.06 update on 06GRC power costs.xls Chart 3_Book2_Adj Bench DR 3 for Initial Briefs (Electric) 2 3" xfId="7876"/>
    <cellStyle name="_VC 6.15.06 update on 06GRC power costs.xls Chart 3_Book2_Adj Bench DR 3 for Initial Briefs (Electric) 3" xfId="7877"/>
    <cellStyle name="_VC 6.15.06 update on 06GRC power costs.xls Chart 3_Book2_Adj Bench DR 3 for Initial Briefs (Electric) 4" xfId="7878"/>
    <cellStyle name="_VC 6.15.06 update on 06GRC power costs.xls Chart 3_Book2_Electric Rev Req Model (2009 GRC) Rebuttal" xfId="7879"/>
    <cellStyle name="_VC 6.15.06 update on 06GRC power costs.xls Chart 3_Book2_Electric Rev Req Model (2009 GRC) Rebuttal 2" xfId="7880"/>
    <cellStyle name="_VC 6.15.06 update on 06GRC power costs.xls Chart 3_Book2_Electric Rev Req Model (2009 GRC) Rebuttal 2 2" xfId="7881"/>
    <cellStyle name="_VC 6.15.06 update on 06GRC power costs.xls Chart 3_Book2_Electric Rev Req Model (2009 GRC) Rebuttal 2 3" xfId="7882"/>
    <cellStyle name="_VC 6.15.06 update on 06GRC power costs.xls Chart 3_Book2_Electric Rev Req Model (2009 GRC) Rebuttal 3" xfId="7883"/>
    <cellStyle name="_VC 6.15.06 update on 06GRC power costs.xls Chart 3_Book2_Electric Rev Req Model (2009 GRC) Rebuttal 4" xfId="7884"/>
    <cellStyle name="_VC 6.15.06 update on 06GRC power costs.xls Chart 3_Book2_Electric Rev Req Model (2009 GRC) Rebuttal REmoval of New  WH Solar AdjustMI" xfId="7885"/>
    <cellStyle name="_VC 6.15.06 update on 06GRC power costs.xls Chart 3_Book2_Electric Rev Req Model (2009 GRC) Rebuttal REmoval of New  WH Solar AdjustMI 2" xfId="7886"/>
    <cellStyle name="_VC 6.15.06 update on 06GRC power costs.xls Chart 3_Book2_Electric Rev Req Model (2009 GRC) Rebuttal REmoval of New  WH Solar AdjustMI 2 2" xfId="7887"/>
    <cellStyle name="_VC 6.15.06 update on 06GRC power costs.xls Chart 3_Book2_Electric Rev Req Model (2009 GRC) Rebuttal REmoval of New  WH Solar AdjustMI 2 3" xfId="7888"/>
    <cellStyle name="_VC 6.15.06 update on 06GRC power costs.xls Chart 3_Book2_Electric Rev Req Model (2009 GRC) Rebuttal REmoval of New  WH Solar AdjustMI 3" xfId="7889"/>
    <cellStyle name="_VC 6.15.06 update on 06GRC power costs.xls Chart 3_Book2_Electric Rev Req Model (2009 GRC) Rebuttal REmoval of New  WH Solar AdjustMI 4" xfId="7890"/>
    <cellStyle name="_VC 6.15.06 update on 06GRC power costs.xls Chart 3_Book2_Electric Rev Req Model (2009 GRC) Revised 01-18-2010" xfId="7891"/>
    <cellStyle name="_VC 6.15.06 update on 06GRC power costs.xls Chart 3_Book2_Electric Rev Req Model (2009 GRC) Revised 01-18-2010 2" xfId="7892"/>
    <cellStyle name="_VC 6.15.06 update on 06GRC power costs.xls Chart 3_Book2_Electric Rev Req Model (2009 GRC) Revised 01-18-2010 2 2" xfId="7893"/>
    <cellStyle name="_VC 6.15.06 update on 06GRC power costs.xls Chart 3_Book2_Electric Rev Req Model (2009 GRC) Revised 01-18-2010 2 3" xfId="7894"/>
    <cellStyle name="_VC 6.15.06 update on 06GRC power costs.xls Chart 3_Book2_Electric Rev Req Model (2009 GRC) Revised 01-18-2010 3" xfId="7895"/>
    <cellStyle name="_VC 6.15.06 update on 06GRC power costs.xls Chart 3_Book2_Electric Rev Req Model (2009 GRC) Revised 01-18-2010 4" xfId="7896"/>
    <cellStyle name="_VC 6.15.06 update on 06GRC power costs.xls Chart 3_Book2_Final Order Electric EXHIBIT A-1" xfId="7897"/>
    <cellStyle name="_VC 6.15.06 update on 06GRC power costs.xls Chart 3_Book2_Final Order Electric EXHIBIT A-1 2" xfId="7898"/>
    <cellStyle name="_VC 6.15.06 update on 06GRC power costs.xls Chart 3_Book2_Final Order Electric EXHIBIT A-1 2 2" xfId="7899"/>
    <cellStyle name="_VC 6.15.06 update on 06GRC power costs.xls Chart 3_Book2_Final Order Electric EXHIBIT A-1 2 3" xfId="7900"/>
    <cellStyle name="_VC 6.15.06 update on 06GRC power costs.xls Chart 3_Book2_Final Order Electric EXHIBIT A-1 3" xfId="7901"/>
    <cellStyle name="_VC 6.15.06 update on 06GRC power costs.xls Chart 3_Book2_Final Order Electric EXHIBIT A-1 4" xfId="7902"/>
    <cellStyle name="_VC 6.15.06 update on 06GRC power costs.xls Chart 3_Book4" xfId="7903"/>
    <cellStyle name="_VC 6.15.06 update on 06GRC power costs.xls Chart 3_Book4 2" xfId="7904"/>
    <cellStyle name="_VC 6.15.06 update on 06GRC power costs.xls Chart 3_Book4 2 2" xfId="7905"/>
    <cellStyle name="_VC 6.15.06 update on 06GRC power costs.xls Chart 3_Book4 2 3" xfId="7906"/>
    <cellStyle name="_VC 6.15.06 update on 06GRC power costs.xls Chart 3_Book4 3" xfId="7907"/>
    <cellStyle name="_VC 6.15.06 update on 06GRC power costs.xls Chart 3_Book4 4" xfId="7908"/>
    <cellStyle name="_VC 6.15.06 update on 06GRC power costs.xls Chart 3_Book9" xfId="7909"/>
    <cellStyle name="_VC 6.15.06 update on 06GRC power costs.xls Chart 3_Book9 2" xfId="7910"/>
    <cellStyle name="_VC 6.15.06 update on 06GRC power costs.xls Chart 3_Book9 2 2" xfId="7911"/>
    <cellStyle name="_VC 6.15.06 update on 06GRC power costs.xls Chart 3_Book9 2 3" xfId="7912"/>
    <cellStyle name="_VC 6.15.06 update on 06GRC power costs.xls Chart 3_Book9 3" xfId="7913"/>
    <cellStyle name="_VC 6.15.06 update on 06GRC power costs.xls Chart 3_Book9 4" xfId="7914"/>
    <cellStyle name="_VC 6.15.06 update on 06GRC power costs.xls Chart 3_Chelan PUD Power Costs (8-10)" xfId="7915"/>
    <cellStyle name="_VC 6.15.06 update on 06GRC power costs.xls Chart 3_DWH-08 (Rate Spread &amp; Design Workpapers)" xfId="7916"/>
    <cellStyle name="_VC 6.15.06 update on 06GRC power costs.xls Chart 3_Final 2008 PTC Rate Design Workpapers 10.27.08" xfId="7917"/>
    <cellStyle name="_VC 6.15.06 update on 06GRC power costs.xls Chart 3_Gas Rev Req Model (2010 GRC)" xfId="7918"/>
    <cellStyle name="_VC 6.15.06 update on 06GRC power costs.xls Chart 3_INPUTS" xfId="7919"/>
    <cellStyle name="_VC 6.15.06 update on 06GRC power costs.xls Chart 3_INPUTS 2" xfId="7920"/>
    <cellStyle name="_VC 6.15.06 update on 06GRC power costs.xls Chart 3_INPUTS 2 2" xfId="7921"/>
    <cellStyle name="_VC 6.15.06 update on 06GRC power costs.xls Chart 3_INPUTS 2 3" xfId="7922"/>
    <cellStyle name="_VC 6.15.06 update on 06GRC power costs.xls Chart 3_INPUTS 3" xfId="7923"/>
    <cellStyle name="_VC 6.15.06 update on 06GRC power costs.xls Chart 3_INPUTS 4" xfId="7924"/>
    <cellStyle name="_VC 6.15.06 update on 06GRC power costs.xls Chart 3_NIM Summary" xfId="7925"/>
    <cellStyle name="_VC 6.15.06 update on 06GRC power costs.xls Chart 3_NIM Summary 09GRC" xfId="7926"/>
    <cellStyle name="_VC 6.15.06 update on 06GRC power costs.xls Chart 3_NIM Summary 09GRC 2" xfId="7927"/>
    <cellStyle name="_VC 6.15.06 update on 06GRC power costs.xls Chart 3_NIM Summary 2" xfId="7928"/>
    <cellStyle name="_VC 6.15.06 update on 06GRC power costs.xls Chart 3_NIM Summary 3" xfId="7929"/>
    <cellStyle name="_VC 6.15.06 update on 06GRC power costs.xls Chart 3_NIM Summary 4" xfId="7930"/>
    <cellStyle name="_VC 6.15.06 update on 06GRC power costs.xls Chart 3_NIM Summary 5" xfId="7931"/>
    <cellStyle name="_VC 6.15.06 update on 06GRC power costs.xls Chart 3_NIM Summary 6" xfId="7932"/>
    <cellStyle name="_VC 6.15.06 update on 06GRC power costs.xls Chart 3_NIM Summary 7" xfId="7933"/>
    <cellStyle name="_VC 6.15.06 update on 06GRC power costs.xls Chart 3_NIM Summary 8" xfId="7934"/>
    <cellStyle name="_VC 6.15.06 update on 06GRC power costs.xls Chart 3_NIM Summary 9" xfId="7935"/>
    <cellStyle name="_VC 6.15.06 update on 06GRC power costs.xls Chart 3_PCA 10 -  Exhibit D from A Kellogg Jan 2011" xfId="7936"/>
    <cellStyle name="_VC 6.15.06 update on 06GRC power costs.xls Chart 3_PCA 10 -  Exhibit D from A Kellogg July 2011" xfId="7937"/>
    <cellStyle name="_VC 6.15.06 update on 06GRC power costs.xls Chart 3_PCA 10 -  Exhibit D from S Free Rcv'd 12-11" xfId="7938"/>
    <cellStyle name="_VC 6.15.06 update on 06GRC power costs.xls Chart 3_PCA 9 -  Exhibit D April 2010" xfId="7939"/>
    <cellStyle name="_VC 6.15.06 update on 06GRC power costs.xls Chart 3_PCA 9 -  Exhibit D April 2010 (3)" xfId="7940"/>
    <cellStyle name="_VC 6.15.06 update on 06GRC power costs.xls Chart 3_PCA 9 -  Exhibit D April 2010 (3) 2" xfId="7941"/>
    <cellStyle name="_VC 6.15.06 update on 06GRC power costs.xls Chart 3_PCA 9 -  Exhibit D April 2010 2" xfId="7942"/>
    <cellStyle name="_VC 6.15.06 update on 06GRC power costs.xls Chart 3_PCA 9 -  Exhibit D April 2010 3" xfId="7943"/>
    <cellStyle name="_VC 6.15.06 update on 06GRC power costs.xls Chart 3_PCA 9 -  Exhibit D Nov 2010" xfId="7944"/>
    <cellStyle name="_VC 6.15.06 update on 06GRC power costs.xls Chart 3_PCA 9 -  Exhibit D Nov 2010 2" xfId="7945"/>
    <cellStyle name="_VC 6.15.06 update on 06GRC power costs.xls Chart 3_PCA 9 - Exhibit D at August 2010" xfId="7946"/>
    <cellStyle name="_VC 6.15.06 update on 06GRC power costs.xls Chart 3_PCA 9 - Exhibit D at August 2010 2" xfId="7947"/>
    <cellStyle name="_VC 6.15.06 update on 06GRC power costs.xls Chart 3_PCA 9 - Exhibit D June 2010 GRC" xfId="7948"/>
    <cellStyle name="_VC 6.15.06 update on 06GRC power costs.xls Chart 3_PCA 9 - Exhibit D June 2010 GRC 2" xfId="7949"/>
    <cellStyle name="_VC 6.15.06 update on 06GRC power costs.xls Chart 3_Power Costs - Comparison bx Rbtl-Staff-Jt-PC" xfId="7950"/>
    <cellStyle name="_VC 6.15.06 update on 06GRC power costs.xls Chart 3_Power Costs - Comparison bx Rbtl-Staff-Jt-PC 2" xfId="7951"/>
    <cellStyle name="_VC 6.15.06 update on 06GRC power costs.xls Chart 3_Power Costs - Comparison bx Rbtl-Staff-Jt-PC 2 2" xfId="7952"/>
    <cellStyle name="_VC 6.15.06 update on 06GRC power costs.xls Chart 3_Power Costs - Comparison bx Rbtl-Staff-Jt-PC 2 3" xfId="7953"/>
    <cellStyle name="_VC 6.15.06 update on 06GRC power costs.xls Chart 3_Power Costs - Comparison bx Rbtl-Staff-Jt-PC 3" xfId="7954"/>
    <cellStyle name="_VC 6.15.06 update on 06GRC power costs.xls Chart 3_Power Costs - Comparison bx Rbtl-Staff-Jt-PC 4" xfId="7955"/>
    <cellStyle name="_VC 6.15.06 update on 06GRC power costs.xls Chart 3_Power Costs - Comparison bx Rbtl-Staff-Jt-PC_Adj Bench DR 3 for Initial Briefs (Electric)" xfId="7956"/>
    <cellStyle name="_VC 6.15.06 update on 06GRC power costs.xls Chart 3_Power Costs - Comparison bx Rbtl-Staff-Jt-PC_Adj Bench DR 3 for Initial Briefs (Electric) 2" xfId="7957"/>
    <cellStyle name="_VC 6.15.06 update on 06GRC power costs.xls Chart 3_Power Costs - Comparison bx Rbtl-Staff-Jt-PC_Adj Bench DR 3 for Initial Briefs (Electric) 2 2" xfId="7958"/>
    <cellStyle name="_VC 6.15.06 update on 06GRC power costs.xls Chart 3_Power Costs - Comparison bx Rbtl-Staff-Jt-PC_Adj Bench DR 3 for Initial Briefs (Electric) 2 3" xfId="7959"/>
    <cellStyle name="_VC 6.15.06 update on 06GRC power costs.xls Chart 3_Power Costs - Comparison bx Rbtl-Staff-Jt-PC_Adj Bench DR 3 for Initial Briefs (Electric) 3" xfId="7960"/>
    <cellStyle name="_VC 6.15.06 update on 06GRC power costs.xls Chart 3_Power Costs - Comparison bx Rbtl-Staff-Jt-PC_Adj Bench DR 3 for Initial Briefs (Electric) 4" xfId="7961"/>
    <cellStyle name="_VC 6.15.06 update on 06GRC power costs.xls Chart 3_Power Costs - Comparison bx Rbtl-Staff-Jt-PC_Electric Rev Req Model (2009 GRC) Rebuttal" xfId="7962"/>
    <cellStyle name="_VC 6.15.06 update on 06GRC power costs.xls Chart 3_Power Costs - Comparison bx Rbtl-Staff-Jt-PC_Electric Rev Req Model (2009 GRC) Rebuttal 2" xfId="7963"/>
    <cellStyle name="_VC 6.15.06 update on 06GRC power costs.xls Chart 3_Power Costs - Comparison bx Rbtl-Staff-Jt-PC_Electric Rev Req Model (2009 GRC) Rebuttal 2 2" xfId="7964"/>
    <cellStyle name="_VC 6.15.06 update on 06GRC power costs.xls Chart 3_Power Costs - Comparison bx Rbtl-Staff-Jt-PC_Electric Rev Req Model (2009 GRC) Rebuttal 2 3" xfId="7965"/>
    <cellStyle name="_VC 6.15.06 update on 06GRC power costs.xls Chart 3_Power Costs - Comparison bx Rbtl-Staff-Jt-PC_Electric Rev Req Model (2009 GRC) Rebuttal 3" xfId="7966"/>
    <cellStyle name="_VC 6.15.06 update on 06GRC power costs.xls Chart 3_Power Costs - Comparison bx Rbtl-Staff-Jt-PC_Electric Rev Req Model (2009 GRC) Rebuttal 4" xfId="7967"/>
    <cellStyle name="_VC 6.15.06 update on 06GRC power costs.xls Chart 3_Power Costs - Comparison bx Rbtl-Staff-Jt-PC_Electric Rev Req Model (2009 GRC) Rebuttal REmoval of New  WH Solar AdjustMI" xfId="7968"/>
    <cellStyle name="_VC 6.15.06 update on 06GRC power costs.xls Chart 3_Power Costs - Comparison bx Rbtl-Staff-Jt-PC_Electric Rev Req Model (2009 GRC) Rebuttal REmoval of New  WH Solar AdjustMI 2" xfId="7969"/>
    <cellStyle name="_VC 6.15.06 update on 06GRC power costs.xls Chart 3_Power Costs - Comparison bx Rbtl-Staff-Jt-PC_Electric Rev Req Model (2009 GRC) Rebuttal REmoval of New  WH Solar AdjustMI 2 2" xfId="7970"/>
    <cellStyle name="_VC 6.15.06 update on 06GRC power costs.xls Chart 3_Power Costs - Comparison bx Rbtl-Staff-Jt-PC_Electric Rev Req Model (2009 GRC) Rebuttal REmoval of New  WH Solar AdjustMI 2 3" xfId="7971"/>
    <cellStyle name="_VC 6.15.06 update on 06GRC power costs.xls Chart 3_Power Costs - Comparison bx Rbtl-Staff-Jt-PC_Electric Rev Req Model (2009 GRC) Rebuttal REmoval of New  WH Solar AdjustMI 3" xfId="7972"/>
    <cellStyle name="_VC 6.15.06 update on 06GRC power costs.xls Chart 3_Power Costs - Comparison bx Rbtl-Staff-Jt-PC_Electric Rev Req Model (2009 GRC) Rebuttal REmoval of New  WH Solar AdjustMI 4" xfId="7973"/>
    <cellStyle name="_VC 6.15.06 update on 06GRC power costs.xls Chart 3_Power Costs - Comparison bx Rbtl-Staff-Jt-PC_Electric Rev Req Model (2009 GRC) Revised 01-18-2010" xfId="7974"/>
    <cellStyle name="_VC 6.15.06 update on 06GRC power costs.xls Chart 3_Power Costs - Comparison bx Rbtl-Staff-Jt-PC_Electric Rev Req Model (2009 GRC) Revised 01-18-2010 2" xfId="7975"/>
    <cellStyle name="_VC 6.15.06 update on 06GRC power costs.xls Chart 3_Power Costs - Comparison bx Rbtl-Staff-Jt-PC_Electric Rev Req Model (2009 GRC) Revised 01-18-2010 2 2" xfId="7976"/>
    <cellStyle name="_VC 6.15.06 update on 06GRC power costs.xls Chart 3_Power Costs - Comparison bx Rbtl-Staff-Jt-PC_Electric Rev Req Model (2009 GRC) Revised 01-18-2010 2 3" xfId="7977"/>
    <cellStyle name="_VC 6.15.06 update on 06GRC power costs.xls Chart 3_Power Costs - Comparison bx Rbtl-Staff-Jt-PC_Electric Rev Req Model (2009 GRC) Revised 01-18-2010 3" xfId="7978"/>
    <cellStyle name="_VC 6.15.06 update on 06GRC power costs.xls Chart 3_Power Costs - Comparison bx Rbtl-Staff-Jt-PC_Electric Rev Req Model (2009 GRC) Revised 01-18-2010 4" xfId="7979"/>
    <cellStyle name="_VC 6.15.06 update on 06GRC power costs.xls Chart 3_Power Costs - Comparison bx Rbtl-Staff-Jt-PC_Final Order Electric EXHIBIT A-1" xfId="7980"/>
    <cellStyle name="_VC 6.15.06 update on 06GRC power costs.xls Chart 3_Power Costs - Comparison bx Rbtl-Staff-Jt-PC_Final Order Electric EXHIBIT A-1 2" xfId="7981"/>
    <cellStyle name="_VC 6.15.06 update on 06GRC power costs.xls Chart 3_Power Costs - Comparison bx Rbtl-Staff-Jt-PC_Final Order Electric EXHIBIT A-1 2 2" xfId="7982"/>
    <cellStyle name="_VC 6.15.06 update on 06GRC power costs.xls Chart 3_Power Costs - Comparison bx Rbtl-Staff-Jt-PC_Final Order Electric EXHIBIT A-1 2 3" xfId="7983"/>
    <cellStyle name="_VC 6.15.06 update on 06GRC power costs.xls Chart 3_Power Costs - Comparison bx Rbtl-Staff-Jt-PC_Final Order Electric EXHIBIT A-1 3" xfId="7984"/>
    <cellStyle name="_VC 6.15.06 update on 06GRC power costs.xls Chart 3_Power Costs - Comparison bx Rbtl-Staff-Jt-PC_Final Order Electric EXHIBIT A-1 4" xfId="7985"/>
    <cellStyle name="_VC 6.15.06 update on 06GRC power costs.xls Chart 3_Production Adj 4.37" xfId="7986"/>
    <cellStyle name="_VC 6.15.06 update on 06GRC power costs.xls Chart 3_Production Adj 4.37 2" xfId="7987"/>
    <cellStyle name="_VC 6.15.06 update on 06GRC power costs.xls Chart 3_Production Adj 4.37 2 2" xfId="7988"/>
    <cellStyle name="_VC 6.15.06 update on 06GRC power costs.xls Chart 3_Production Adj 4.37 2 3" xfId="7989"/>
    <cellStyle name="_VC 6.15.06 update on 06GRC power costs.xls Chart 3_Production Adj 4.37 3" xfId="7990"/>
    <cellStyle name="_VC 6.15.06 update on 06GRC power costs.xls Chart 3_Purchased Power Adj 4.03" xfId="7991"/>
    <cellStyle name="_VC 6.15.06 update on 06GRC power costs.xls Chart 3_Purchased Power Adj 4.03 2" xfId="7992"/>
    <cellStyle name="_VC 6.15.06 update on 06GRC power costs.xls Chart 3_Purchased Power Adj 4.03 2 2" xfId="7993"/>
    <cellStyle name="_VC 6.15.06 update on 06GRC power costs.xls Chart 3_Purchased Power Adj 4.03 2 3" xfId="7994"/>
    <cellStyle name="_VC 6.15.06 update on 06GRC power costs.xls Chart 3_Purchased Power Adj 4.03 3" xfId="7995"/>
    <cellStyle name="_VC 6.15.06 update on 06GRC power costs.xls Chart 3_Rebuttal Power Costs" xfId="7996"/>
    <cellStyle name="_VC 6.15.06 update on 06GRC power costs.xls Chart 3_Rebuttal Power Costs 2" xfId="7997"/>
    <cellStyle name="_VC 6.15.06 update on 06GRC power costs.xls Chart 3_Rebuttal Power Costs 2 2" xfId="7998"/>
    <cellStyle name="_VC 6.15.06 update on 06GRC power costs.xls Chart 3_Rebuttal Power Costs 2 3" xfId="7999"/>
    <cellStyle name="_VC 6.15.06 update on 06GRC power costs.xls Chart 3_Rebuttal Power Costs 3" xfId="8000"/>
    <cellStyle name="_VC 6.15.06 update on 06GRC power costs.xls Chart 3_Rebuttal Power Costs 4" xfId="8001"/>
    <cellStyle name="_VC 6.15.06 update on 06GRC power costs.xls Chart 3_Rebuttal Power Costs_Adj Bench DR 3 for Initial Briefs (Electric)" xfId="8002"/>
    <cellStyle name="_VC 6.15.06 update on 06GRC power costs.xls Chart 3_Rebuttal Power Costs_Adj Bench DR 3 for Initial Briefs (Electric) 2" xfId="8003"/>
    <cellStyle name="_VC 6.15.06 update on 06GRC power costs.xls Chart 3_Rebuttal Power Costs_Adj Bench DR 3 for Initial Briefs (Electric) 2 2" xfId="8004"/>
    <cellStyle name="_VC 6.15.06 update on 06GRC power costs.xls Chart 3_Rebuttal Power Costs_Adj Bench DR 3 for Initial Briefs (Electric) 2 3" xfId="8005"/>
    <cellStyle name="_VC 6.15.06 update on 06GRC power costs.xls Chart 3_Rebuttal Power Costs_Adj Bench DR 3 for Initial Briefs (Electric) 3" xfId="8006"/>
    <cellStyle name="_VC 6.15.06 update on 06GRC power costs.xls Chart 3_Rebuttal Power Costs_Adj Bench DR 3 for Initial Briefs (Electric) 4" xfId="8007"/>
    <cellStyle name="_VC 6.15.06 update on 06GRC power costs.xls Chart 3_Rebuttal Power Costs_Electric Rev Req Model (2009 GRC) Rebuttal" xfId="8008"/>
    <cellStyle name="_VC 6.15.06 update on 06GRC power costs.xls Chart 3_Rebuttal Power Costs_Electric Rev Req Model (2009 GRC) Rebuttal 2" xfId="8009"/>
    <cellStyle name="_VC 6.15.06 update on 06GRC power costs.xls Chart 3_Rebuttal Power Costs_Electric Rev Req Model (2009 GRC) Rebuttal 2 2" xfId="8010"/>
    <cellStyle name="_VC 6.15.06 update on 06GRC power costs.xls Chart 3_Rebuttal Power Costs_Electric Rev Req Model (2009 GRC) Rebuttal 2 3" xfId="8011"/>
    <cellStyle name="_VC 6.15.06 update on 06GRC power costs.xls Chart 3_Rebuttal Power Costs_Electric Rev Req Model (2009 GRC) Rebuttal 3" xfId="8012"/>
    <cellStyle name="_VC 6.15.06 update on 06GRC power costs.xls Chart 3_Rebuttal Power Costs_Electric Rev Req Model (2009 GRC) Rebuttal 4" xfId="8013"/>
    <cellStyle name="_VC 6.15.06 update on 06GRC power costs.xls Chart 3_Rebuttal Power Costs_Electric Rev Req Model (2009 GRC) Rebuttal REmoval of New  WH Solar AdjustMI" xfId="8014"/>
    <cellStyle name="_VC 6.15.06 update on 06GRC power costs.xls Chart 3_Rebuttal Power Costs_Electric Rev Req Model (2009 GRC) Rebuttal REmoval of New  WH Solar AdjustMI 2" xfId="8015"/>
    <cellStyle name="_VC 6.15.06 update on 06GRC power costs.xls Chart 3_Rebuttal Power Costs_Electric Rev Req Model (2009 GRC) Rebuttal REmoval of New  WH Solar AdjustMI 2 2" xfId="8016"/>
    <cellStyle name="_VC 6.15.06 update on 06GRC power costs.xls Chart 3_Rebuttal Power Costs_Electric Rev Req Model (2009 GRC) Rebuttal REmoval of New  WH Solar AdjustMI 2 3" xfId="8017"/>
    <cellStyle name="_VC 6.15.06 update on 06GRC power costs.xls Chart 3_Rebuttal Power Costs_Electric Rev Req Model (2009 GRC) Rebuttal REmoval of New  WH Solar AdjustMI 3" xfId="8018"/>
    <cellStyle name="_VC 6.15.06 update on 06GRC power costs.xls Chart 3_Rebuttal Power Costs_Electric Rev Req Model (2009 GRC) Rebuttal REmoval of New  WH Solar AdjustMI 4" xfId="8019"/>
    <cellStyle name="_VC 6.15.06 update on 06GRC power costs.xls Chart 3_Rebuttal Power Costs_Electric Rev Req Model (2009 GRC) Revised 01-18-2010" xfId="8020"/>
    <cellStyle name="_VC 6.15.06 update on 06GRC power costs.xls Chart 3_Rebuttal Power Costs_Electric Rev Req Model (2009 GRC) Revised 01-18-2010 2" xfId="8021"/>
    <cellStyle name="_VC 6.15.06 update on 06GRC power costs.xls Chart 3_Rebuttal Power Costs_Electric Rev Req Model (2009 GRC) Revised 01-18-2010 2 2" xfId="8022"/>
    <cellStyle name="_VC 6.15.06 update on 06GRC power costs.xls Chart 3_Rebuttal Power Costs_Electric Rev Req Model (2009 GRC) Revised 01-18-2010 2 3" xfId="8023"/>
    <cellStyle name="_VC 6.15.06 update on 06GRC power costs.xls Chart 3_Rebuttal Power Costs_Electric Rev Req Model (2009 GRC) Revised 01-18-2010 3" xfId="8024"/>
    <cellStyle name="_VC 6.15.06 update on 06GRC power costs.xls Chart 3_Rebuttal Power Costs_Electric Rev Req Model (2009 GRC) Revised 01-18-2010 4" xfId="8025"/>
    <cellStyle name="_VC 6.15.06 update on 06GRC power costs.xls Chart 3_Rebuttal Power Costs_Final Order Electric EXHIBIT A-1" xfId="8026"/>
    <cellStyle name="_VC 6.15.06 update on 06GRC power costs.xls Chart 3_Rebuttal Power Costs_Final Order Electric EXHIBIT A-1 2" xfId="8027"/>
    <cellStyle name="_VC 6.15.06 update on 06GRC power costs.xls Chart 3_Rebuttal Power Costs_Final Order Electric EXHIBIT A-1 2 2" xfId="8028"/>
    <cellStyle name="_VC 6.15.06 update on 06GRC power costs.xls Chart 3_Rebuttal Power Costs_Final Order Electric EXHIBIT A-1 2 3" xfId="8029"/>
    <cellStyle name="_VC 6.15.06 update on 06GRC power costs.xls Chart 3_Rebuttal Power Costs_Final Order Electric EXHIBIT A-1 3" xfId="8030"/>
    <cellStyle name="_VC 6.15.06 update on 06GRC power costs.xls Chart 3_Rebuttal Power Costs_Final Order Electric EXHIBIT A-1 4" xfId="8031"/>
    <cellStyle name="_VC 6.15.06 update on 06GRC power costs.xls Chart 3_RECS vs PTC's w Interest 6-28-10" xfId="8032"/>
    <cellStyle name="_VC 6.15.06 update on 06GRC power costs.xls Chart 3_ROR &amp; CONV FACTOR" xfId="8033"/>
    <cellStyle name="_VC 6.15.06 update on 06GRC power costs.xls Chart 3_ROR &amp; CONV FACTOR 2" xfId="8034"/>
    <cellStyle name="_VC 6.15.06 update on 06GRC power costs.xls Chart 3_ROR &amp; CONV FACTOR 2 2" xfId="8035"/>
    <cellStyle name="_VC 6.15.06 update on 06GRC power costs.xls Chart 3_ROR &amp; CONV FACTOR 2 3" xfId="8036"/>
    <cellStyle name="_VC 6.15.06 update on 06GRC power costs.xls Chart 3_ROR &amp; CONV FACTOR 3" xfId="8037"/>
    <cellStyle name="_VC 6.15.06 update on 06GRC power costs.xls Chart 3_ROR &amp; CONV FACTOR 4" xfId="8038"/>
    <cellStyle name="_VC 6.15.06 update on 06GRC power costs.xls Chart 3_ROR 5.02" xfId="8039"/>
    <cellStyle name="_VC 6.15.06 update on 06GRC power costs.xls Chart 3_ROR 5.02 2" xfId="8040"/>
    <cellStyle name="_VC 6.15.06 update on 06GRC power costs.xls Chart 3_ROR 5.02 2 2" xfId="8041"/>
    <cellStyle name="_VC 6.15.06 update on 06GRC power costs.xls Chart 3_ROR 5.02 2 3" xfId="8042"/>
    <cellStyle name="_VC 6.15.06 update on 06GRC power costs.xls Chart 3_ROR 5.02 3" xfId="8043"/>
    <cellStyle name="_VC 6.15.06 update on 06GRC power costs.xls Chart 3_Wind Integration 10GRC" xfId="8044"/>
    <cellStyle name="_VC 6.15.06 update on 06GRC power costs.xls Chart 3_Wind Integration 10GRC 2" xfId="8045"/>
    <cellStyle name="_Worksheet" xfId="8046"/>
    <cellStyle name="_Worksheet 2" xfId="8047"/>
    <cellStyle name="_Worksheet_Chelan PUD Power Costs (8-10)" xfId="8048"/>
    <cellStyle name="_Worksheet_NIM Summary" xfId="8049"/>
    <cellStyle name="_Worksheet_NIM Summary 2" xfId="8050"/>
    <cellStyle name="_Worksheet_Transmission Workbook for May BOD" xfId="8051"/>
    <cellStyle name="_Worksheet_Transmission Workbook for May BOD 2" xfId="8052"/>
    <cellStyle name="_Worksheet_Wind Integration 10GRC" xfId="8053"/>
    <cellStyle name="_Worksheet_Wind Integration 10GRC 2" xfId="8054"/>
    <cellStyle name="£ BP" xfId="8055"/>
    <cellStyle name="£ BP 2" xfId="8056"/>
    <cellStyle name="¥ JY" xfId="8057"/>
    <cellStyle name="¥ JY 2" xfId="8058"/>
    <cellStyle name="=C:\WINNT35\SYSTEM32\COMMAND.COM" xfId="8059"/>
    <cellStyle name="=C:\WINNT35\SYSTEM32\COMMAND.COM 2" xfId="8060"/>
    <cellStyle name="0,0_x000d__x000a_NA_x000d__x000a_" xfId="8061"/>
    <cellStyle name="0,0_x000d__x000a_NA_x000d__x000a_ 2" xfId="8062"/>
    <cellStyle name="0000" xfId="8063"/>
    <cellStyle name="000000" xfId="8064"/>
    <cellStyle name="14BLIN - Style8" xfId="8065"/>
    <cellStyle name="14-BT - Style1" xfId="8066"/>
    <cellStyle name="20% - Accent1 10" xfId="8067"/>
    <cellStyle name="20% - Accent1 11" xfId="8068"/>
    <cellStyle name="20% - Accent1 12" xfId="8069"/>
    <cellStyle name="20% - Accent1 13" xfId="8070"/>
    <cellStyle name="20% - Accent1 14" xfId="8071"/>
    <cellStyle name="20% - Accent1 15" xfId="8072"/>
    <cellStyle name="20% - Accent1 16" xfId="8073"/>
    <cellStyle name="20% - Accent1 17" xfId="8074"/>
    <cellStyle name="20% - Accent1 18" xfId="8075"/>
    <cellStyle name="20% - Accent1 19" xfId="8076"/>
    <cellStyle name="20% - Accent1 2" xfId="8077"/>
    <cellStyle name="20% - Accent1 2 2" xfId="8078"/>
    <cellStyle name="20% - Accent1 2 2 2" xfId="8079"/>
    <cellStyle name="20% - Accent1 2 2 3" xfId="8080"/>
    <cellStyle name="20% - Accent1 2 3" xfId="8081"/>
    <cellStyle name="20% - Accent1 2 3 2" xfId="8082"/>
    <cellStyle name="20% - Accent1 2 4" xfId="8083"/>
    <cellStyle name="20% - Accent1 2 4 2" xfId="8084"/>
    <cellStyle name="20% - Accent1 2 5" xfId="8085"/>
    <cellStyle name="20% - Accent1 2_2009 GRC Compl Filing - Exhibit D" xfId="8086"/>
    <cellStyle name="20% - Accent1 20" xfId="8087"/>
    <cellStyle name="20% - Accent1 21" xfId="8088"/>
    <cellStyle name="20% - Accent1 22" xfId="8089"/>
    <cellStyle name="20% - Accent1 23" xfId="8090"/>
    <cellStyle name="20% - Accent1 24" xfId="8091"/>
    <cellStyle name="20% - Accent1 25" xfId="8092"/>
    <cellStyle name="20% - Accent1 26" xfId="8093"/>
    <cellStyle name="20% - Accent1 27" xfId="8094"/>
    <cellStyle name="20% - Accent1 28" xfId="8095"/>
    <cellStyle name="20% - Accent1 29" xfId="8096"/>
    <cellStyle name="20% - Accent1 3" xfId="8097"/>
    <cellStyle name="20% - Accent1 3 2" xfId="8098"/>
    <cellStyle name="20% - Accent1 3 3" xfId="8099"/>
    <cellStyle name="20% - Accent1 3 4" xfId="8100"/>
    <cellStyle name="20% - Accent1 30" xfId="8101"/>
    <cellStyle name="20% - Accent1 31" xfId="8102"/>
    <cellStyle name="20% - Accent1 32" xfId="8103"/>
    <cellStyle name="20% - Accent1 33" xfId="8104"/>
    <cellStyle name="20% - Accent1 34" xfId="8105"/>
    <cellStyle name="20% - Accent1 35" xfId="8106"/>
    <cellStyle name="20% - Accent1 36" xfId="8107"/>
    <cellStyle name="20% - Accent1 37" xfId="8108"/>
    <cellStyle name="20% - Accent1 38" xfId="8109"/>
    <cellStyle name="20% - Accent1 39" xfId="8110"/>
    <cellStyle name="20% - Accent1 4" xfId="8111"/>
    <cellStyle name="20% - Accent1 4 2" xfId="8112"/>
    <cellStyle name="20% - Accent1 4 2 2" xfId="8113"/>
    <cellStyle name="20% - Accent1 4 2 2 2" xfId="8114"/>
    <cellStyle name="20% - Accent1 4 2 3" xfId="8115"/>
    <cellStyle name="20% - Accent1 4 2 3 2" xfId="8116"/>
    <cellStyle name="20% - Accent1 4 2 4" xfId="8117"/>
    <cellStyle name="20% - Accent1 4 2 5" xfId="8118"/>
    <cellStyle name="20% - Accent1 4 3" xfId="8119"/>
    <cellStyle name="20% - Accent1 4 3 2" xfId="8120"/>
    <cellStyle name="20% - Accent1 4 3 2 2" xfId="8121"/>
    <cellStyle name="20% - Accent1 4 3 3" xfId="8122"/>
    <cellStyle name="20% - Accent1 4 4" xfId="8123"/>
    <cellStyle name="20% - Accent1 4 4 2" xfId="8124"/>
    <cellStyle name="20% - Accent1 4 5" xfId="8125"/>
    <cellStyle name="20% - Accent1 4 5 2" xfId="8126"/>
    <cellStyle name="20% - Accent1 4 6" xfId="8127"/>
    <cellStyle name="20% - Accent1 4 7" xfId="8128"/>
    <cellStyle name="20% - Accent1 4 8" xfId="8129"/>
    <cellStyle name="20% - Accent1 4 9" xfId="8130"/>
    <cellStyle name="20% - Accent1 40" xfId="8131"/>
    <cellStyle name="20% - Accent1 41" xfId="8132"/>
    <cellStyle name="20% - Accent1 42" xfId="8133"/>
    <cellStyle name="20% - Accent1 43" xfId="8134"/>
    <cellStyle name="20% - Accent1 44" xfId="8135"/>
    <cellStyle name="20% - Accent1 45" xfId="8136"/>
    <cellStyle name="20% - Accent1 46" xfId="8137"/>
    <cellStyle name="20% - Accent1 47" xfId="8138"/>
    <cellStyle name="20% - Accent1 48" xfId="8139"/>
    <cellStyle name="20% - Accent1 49" xfId="8140"/>
    <cellStyle name="20% - Accent1 5" xfId="8141"/>
    <cellStyle name="20% - Accent1 5 2" xfId="8142"/>
    <cellStyle name="20% - Accent1 50" xfId="8143"/>
    <cellStyle name="20% - Accent1 51" xfId="8144"/>
    <cellStyle name="20% - Accent1 52" xfId="8145"/>
    <cellStyle name="20% - Accent1 53" xfId="8146"/>
    <cellStyle name="20% - Accent1 54" xfId="8147"/>
    <cellStyle name="20% - Accent1 55" xfId="8148"/>
    <cellStyle name="20% - Accent1 56" xfId="8149"/>
    <cellStyle name="20% - Accent1 57" xfId="8150"/>
    <cellStyle name="20% - Accent1 58" xfId="8151"/>
    <cellStyle name="20% - Accent1 59" xfId="8152"/>
    <cellStyle name="20% - Accent1 6" xfId="8153"/>
    <cellStyle name="20% - Accent1 6 2" xfId="8154"/>
    <cellStyle name="20% - Accent1 60" xfId="8155"/>
    <cellStyle name="20% - Accent1 61" xfId="8156"/>
    <cellStyle name="20% - Accent1 62" xfId="8157"/>
    <cellStyle name="20% - Accent1 63" xfId="8158"/>
    <cellStyle name="20% - Accent1 64" xfId="8159"/>
    <cellStyle name="20% - Accent1 7" xfId="8160"/>
    <cellStyle name="20% - Accent1 7 2" xfId="8161"/>
    <cellStyle name="20% - Accent1 8" xfId="8162"/>
    <cellStyle name="20% - Accent1 8 2" xfId="8163"/>
    <cellStyle name="20% - Accent1 9" xfId="8164"/>
    <cellStyle name="20% - Accent1 9 2" xfId="8165"/>
    <cellStyle name="20% - Accent2 10" xfId="8166"/>
    <cellStyle name="20% - Accent2 11" xfId="8167"/>
    <cellStyle name="20% - Accent2 12" xfId="8168"/>
    <cellStyle name="20% - Accent2 13" xfId="8169"/>
    <cellStyle name="20% - Accent2 14" xfId="8170"/>
    <cellStyle name="20% - Accent2 15" xfId="8171"/>
    <cellStyle name="20% - Accent2 16" xfId="8172"/>
    <cellStyle name="20% - Accent2 17" xfId="8173"/>
    <cellStyle name="20% - Accent2 18" xfId="8174"/>
    <cellStyle name="20% - Accent2 19" xfId="8175"/>
    <cellStyle name="20% - Accent2 2" xfId="8176"/>
    <cellStyle name="20% - Accent2 2 2" xfId="8177"/>
    <cellStyle name="20% - Accent2 2 2 2" xfId="8178"/>
    <cellStyle name="20% - Accent2 2 2 3" xfId="8179"/>
    <cellStyle name="20% - Accent2 2 3" xfId="8180"/>
    <cellStyle name="20% - Accent2 2 3 2" xfId="8181"/>
    <cellStyle name="20% - Accent2 2 4" xfId="8182"/>
    <cellStyle name="20% - Accent2 2 4 2" xfId="8183"/>
    <cellStyle name="20% - Accent2 2 5" xfId="8184"/>
    <cellStyle name="20% - Accent2 2_2009 GRC Compl Filing - Exhibit D" xfId="8185"/>
    <cellStyle name="20% - Accent2 20" xfId="8186"/>
    <cellStyle name="20% - Accent2 21" xfId="8187"/>
    <cellStyle name="20% - Accent2 22" xfId="8188"/>
    <cellStyle name="20% - Accent2 23" xfId="8189"/>
    <cellStyle name="20% - Accent2 24" xfId="8190"/>
    <cellStyle name="20% - Accent2 25" xfId="8191"/>
    <cellStyle name="20% - Accent2 26" xfId="8192"/>
    <cellStyle name="20% - Accent2 27" xfId="8193"/>
    <cellStyle name="20% - Accent2 28" xfId="8194"/>
    <cellStyle name="20% - Accent2 29" xfId="8195"/>
    <cellStyle name="20% - Accent2 3" xfId="8196"/>
    <cellStyle name="20% - Accent2 3 2" xfId="8197"/>
    <cellStyle name="20% - Accent2 3 3" xfId="8198"/>
    <cellStyle name="20% - Accent2 3 4" xfId="8199"/>
    <cellStyle name="20% - Accent2 30" xfId="8200"/>
    <cellStyle name="20% - Accent2 31" xfId="8201"/>
    <cellStyle name="20% - Accent2 32" xfId="8202"/>
    <cellStyle name="20% - Accent2 33" xfId="8203"/>
    <cellStyle name="20% - Accent2 34" xfId="8204"/>
    <cellStyle name="20% - Accent2 35" xfId="8205"/>
    <cellStyle name="20% - Accent2 36" xfId="8206"/>
    <cellStyle name="20% - Accent2 37" xfId="8207"/>
    <cellStyle name="20% - Accent2 38" xfId="8208"/>
    <cellStyle name="20% - Accent2 39" xfId="8209"/>
    <cellStyle name="20% - Accent2 4" xfId="8210"/>
    <cellStyle name="20% - Accent2 4 2" xfId="8211"/>
    <cellStyle name="20% - Accent2 4 2 2" xfId="8212"/>
    <cellStyle name="20% - Accent2 4 2 2 2" xfId="8213"/>
    <cellStyle name="20% - Accent2 4 2 3" xfId="8214"/>
    <cellStyle name="20% - Accent2 4 2 3 2" xfId="8215"/>
    <cellStyle name="20% - Accent2 4 2 4" xfId="8216"/>
    <cellStyle name="20% - Accent2 4 2 5" xfId="8217"/>
    <cellStyle name="20% - Accent2 4 3" xfId="8218"/>
    <cellStyle name="20% - Accent2 4 3 2" xfId="8219"/>
    <cellStyle name="20% - Accent2 4 3 2 2" xfId="8220"/>
    <cellStyle name="20% - Accent2 4 3 3" xfId="8221"/>
    <cellStyle name="20% - Accent2 4 4" xfId="8222"/>
    <cellStyle name="20% - Accent2 4 4 2" xfId="8223"/>
    <cellStyle name="20% - Accent2 4 5" xfId="8224"/>
    <cellStyle name="20% - Accent2 4 5 2" xfId="8225"/>
    <cellStyle name="20% - Accent2 4 6" xfId="8226"/>
    <cellStyle name="20% - Accent2 4 7" xfId="8227"/>
    <cellStyle name="20% - Accent2 4 8" xfId="8228"/>
    <cellStyle name="20% - Accent2 4 9" xfId="8229"/>
    <cellStyle name="20% - Accent2 40" xfId="8230"/>
    <cellStyle name="20% - Accent2 41" xfId="8231"/>
    <cellStyle name="20% - Accent2 42" xfId="8232"/>
    <cellStyle name="20% - Accent2 43" xfId="8233"/>
    <cellStyle name="20% - Accent2 44" xfId="8234"/>
    <cellStyle name="20% - Accent2 45" xfId="8235"/>
    <cellStyle name="20% - Accent2 46" xfId="8236"/>
    <cellStyle name="20% - Accent2 47" xfId="8237"/>
    <cellStyle name="20% - Accent2 48" xfId="8238"/>
    <cellStyle name="20% - Accent2 49" xfId="8239"/>
    <cellStyle name="20% - Accent2 5" xfId="8240"/>
    <cellStyle name="20% - Accent2 5 2" xfId="8241"/>
    <cellStyle name="20% - Accent2 50" xfId="8242"/>
    <cellStyle name="20% - Accent2 51" xfId="8243"/>
    <cellStyle name="20% - Accent2 52" xfId="8244"/>
    <cellStyle name="20% - Accent2 53" xfId="8245"/>
    <cellStyle name="20% - Accent2 54" xfId="8246"/>
    <cellStyle name="20% - Accent2 55" xfId="8247"/>
    <cellStyle name="20% - Accent2 56" xfId="8248"/>
    <cellStyle name="20% - Accent2 57" xfId="8249"/>
    <cellStyle name="20% - Accent2 58" xfId="8250"/>
    <cellStyle name="20% - Accent2 59" xfId="8251"/>
    <cellStyle name="20% - Accent2 6" xfId="8252"/>
    <cellStyle name="20% - Accent2 6 2" xfId="8253"/>
    <cellStyle name="20% - Accent2 60" xfId="8254"/>
    <cellStyle name="20% - Accent2 61" xfId="8255"/>
    <cellStyle name="20% - Accent2 62" xfId="8256"/>
    <cellStyle name="20% - Accent2 63" xfId="8257"/>
    <cellStyle name="20% - Accent2 64" xfId="8258"/>
    <cellStyle name="20% - Accent2 7" xfId="8259"/>
    <cellStyle name="20% - Accent2 7 2" xfId="8260"/>
    <cellStyle name="20% - Accent2 8" xfId="8261"/>
    <cellStyle name="20% - Accent2 8 2" xfId="8262"/>
    <cellStyle name="20% - Accent2 9" xfId="8263"/>
    <cellStyle name="20% - Accent2 9 2" xfId="8264"/>
    <cellStyle name="20% - Accent3 10" xfId="8265"/>
    <cellStyle name="20% - Accent3 11" xfId="8266"/>
    <cellStyle name="20% - Accent3 12" xfId="8267"/>
    <cellStyle name="20% - Accent3 13" xfId="8268"/>
    <cellStyle name="20% - Accent3 14" xfId="8269"/>
    <cellStyle name="20% - Accent3 15" xfId="8270"/>
    <cellStyle name="20% - Accent3 16" xfId="8271"/>
    <cellStyle name="20% - Accent3 17" xfId="8272"/>
    <cellStyle name="20% - Accent3 18" xfId="8273"/>
    <cellStyle name="20% - Accent3 19" xfId="8274"/>
    <cellStyle name="20% - Accent3 2" xfId="8275"/>
    <cellStyle name="20% - Accent3 2 2" xfId="8276"/>
    <cellStyle name="20% - Accent3 2 2 2" xfId="8277"/>
    <cellStyle name="20% - Accent3 2 2 3" xfId="8278"/>
    <cellStyle name="20% - Accent3 2 3" xfId="8279"/>
    <cellStyle name="20% - Accent3 2 3 2" xfId="8280"/>
    <cellStyle name="20% - Accent3 2 4" xfId="8281"/>
    <cellStyle name="20% - Accent3 2 4 2" xfId="8282"/>
    <cellStyle name="20% - Accent3 2 5" xfId="8283"/>
    <cellStyle name="20% - Accent3 2_2009 GRC Compl Filing - Exhibit D" xfId="8284"/>
    <cellStyle name="20% - Accent3 20" xfId="8285"/>
    <cellStyle name="20% - Accent3 21" xfId="8286"/>
    <cellStyle name="20% - Accent3 22" xfId="8287"/>
    <cellStyle name="20% - Accent3 23" xfId="8288"/>
    <cellStyle name="20% - Accent3 24" xfId="8289"/>
    <cellStyle name="20% - Accent3 25" xfId="8290"/>
    <cellStyle name="20% - Accent3 26" xfId="8291"/>
    <cellStyle name="20% - Accent3 27" xfId="8292"/>
    <cellStyle name="20% - Accent3 28" xfId="8293"/>
    <cellStyle name="20% - Accent3 29" xfId="8294"/>
    <cellStyle name="20% - Accent3 3" xfId="8295"/>
    <cellStyle name="20% - Accent3 3 2" xfId="8296"/>
    <cellStyle name="20% - Accent3 3 3" xfId="8297"/>
    <cellStyle name="20% - Accent3 3 4" xfId="8298"/>
    <cellStyle name="20% - Accent3 30" xfId="8299"/>
    <cellStyle name="20% - Accent3 31" xfId="8300"/>
    <cellStyle name="20% - Accent3 32" xfId="8301"/>
    <cellStyle name="20% - Accent3 33" xfId="8302"/>
    <cellStyle name="20% - Accent3 34" xfId="8303"/>
    <cellStyle name="20% - Accent3 35" xfId="8304"/>
    <cellStyle name="20% - Accent3 36" xfId="8305"/>
    <cellStyle name="20% - Accent3 37" xfId="8306"/>
    <cellStyle name="20% - Accent3 38" xfId="8307"/>
    <cellStyle name="20% - Accent3 39" xfId="8308"/>
    <cellStyle name="20% - Accent3 4" xfId="8309"/>
    <cellStyle name="20% - Accent3 4 2" xfId="8310"/>
    <cellStyle name="20% - Accent3 4 2 2" xfId="8311"/>
    <cellStyle name="20% - Accent3 4 2 2 2" xfId="8312"/>
    <cellStyle name="20% - Accent3 4 2 3" xfId="8313"/>
    <cellStyle name="20% - Accent3 4 2 3 2" xfId="8314"/>
    <cellStyle name="20% - Accent3 4 2 4" xfId="8315"/>
    <cellStyle name="20% - Accent3 4 2 5" xfId="8316"/>
    <cellStyle name="20% - Accent3 4 3" xfId="8317"/>
    <cellStyle name="20% - Accent3 4 3 2" xfId="8318"/>
    <cellStyle name="20% - Accent3 4 3 2 2" xfId="8319"/>
    <cellStyle name="20% - Accent3 4 3 3" xfId="8320"/>
    <cellStyle name="20% - Accent3 4 4" xfId="8321"/>
    <cellStyle name="20% - Accent3 4 4 2" xfId="8322"/>
    <cellStyle name="20% - Accent3 4 5" xfId="8323"/>
    <cellStyle name="20% - Accent3 4 5 2" xfId="8324"/>
    <cellStyle name="20% - Accent3 4 6" xfId="8325"/>
    <cellStyle name="20% - Accent3 4 7" xfId="8326"/>
    <cellStyle name="20% - Accent3 4 8" xfId="8327"/>
    <cellStyle name="20% - Accent3 4 9" xfId="8328"/>
    <cellStyle name="20% - Accent3 40" xfId="8329"/>
    <cellStyle name="20% - Accent3 41" xfId="8330"/>
    <cellStyle name="20% - Accent3 42" xfId="8331"/>
    <cellStyle name="20% - Accent3 43" xfId="8332"/>
    <cellStyle name="20% - Accent3 44" xfId="8333"/>
    <cellStyle name="20% - Accent3 45" xfId="8334"/>
    <cellStyle name="20% - Accent3 46" xfId="8335"/>
    <cellStyle name="20% - Accent3 47" xfId="8336"/>
    <cellStyle name="20% - Accent3 48" xfId="8337"/>
    <cellStyle name="20% - Accent3 49" xfId="8338"/>
    <cellStyle name="20% - Accent3 5" xfId="8339"/>
    <cellStyle name="20% - Accent3 5 2" xfId="8340"/>
    <cellStyle name="20% - Accent3 50" xfId="8341"/>
    <cellStyle name="20% - Accent3 51" xfId="8342"/>
    <cellStyle name="20% - Accent3 52" xfId="8343"/>
    <cellStyle name="20% - Accent3 53" xfId="8344"/>
    <cellStyle name="20% - Accent3 54" xfId="8345"/>
    <cellStyle name="20% - Accent3 55" xfId="8346"/>
    <cellStyle name="20% - Accent3 56" xfId="8347"/>
    <cellStyle name="20% - Accent3 57" xfId="8348"/>
    <cellStyle name="20% - Accent3 58" xfId="8349"/>
    <cellStyle name="20% - Accent3 59" xfId="8350"/>
    <cellStyle name="20% - Accent3 6" xfId="8351"/>
    <cellStyle name="20% - Accent3 6 2" xfId="8352"/>
    <cellStyle name="20% - Accent3 60" xfId="8353"/>
    <cellStyle name="20% - Accent3 61" xfId="8354"/>
    <cellStyle name="20% - Accent3 62" xfId="8355"/>
    <cellStyle name="20% - Accent3 63" xfId="8356"/>
    <cellStyle name="20% - Accent3 64" xfId="8357"/>
    <cellStyle name="20% - Accent3 7" xfId="8358"/>
    <cellStyle name="20% - Accent3 7 2" xfId="8359"/>
    <cellStyle name="20% - Accent3 8" xfId="8360"/>
    <cellStyle name="20% - Accent3 8 2" xfId="8361"/>
    <cellStyle name="20% - Accent3 9" xfId="8362"/>
    <cellStyle name="20% - Accent3 9 2" xfId="8363"/>
    <cellStyle name="20% - Accent4 10" xfId="8364"/>
    <cellStyle name="20% - Accent4 11" xfId="8365"/>
    <cellStyle name="20% - Accent4 12" xfId="8366"/>
    <cellStyle name="20% - Accent4 13" xfId="8367"/>
    <cellStyle name="20% - Accent4 14" xfId="8368"/>
    <cellStyle name="20% - Accent4 15" xfId="8369"/>
    <cellStyle name="20% - Accent4 16" xfId="8370"/>
    <cellStyle name="20% - Accent4 17" xfId="8371"/>
    <cellStyle name="20% - Accent4 18" xfId="8372"/>
    <cellStyle name="20% - Accent4 19" xfId="8373"/>
    <cellStyle name="20% - Accent4 2" xfId="8374"/>
    <cellStyle name="20% - Accent4 2 2" xfId="8375"/>
    <cellStyle name="20% - Accent4 2 2 2" xfId="8376"/>
    <cellStyle name="20% - Accent4 2 2 3" xfId="8377"/>
    <cellStyle name="20% - Accent4 2 3" xfId="8378"/>
    <cellStyle name="20% - Accent4 2 3 2" xfId="8379"/>
    <cellStyle name="20% - Accent4 2 4" xfId="8380"/>
    <cellStyle name="20% - Accent4 2 4 2" xfId="8381"/>
    <cellStyle name="20% - Accent4 2 5" xfId="8382"/>
    <cellStyle name="20% - Accent4 2_2009 GRC Compl Filing - Exhibit D" xfId="8383"/>
    <cellStyle name="20% - Accent4 20" xfId="8384"/>
    <cellStyle name="20% - Accent4 21" xfId="8385"/>
    <cellStyle name="20% - Accent4 22" xfId="8386"/>
    <cellStyle name="20% - Accent4 23" xfId="8387"/>
    <cellStyle name="20% - Accent4 24" xfId="8388"/>
    <cellStyle name="20% - Accent4 25" xfId="8389"/>
    <cellStyle name="20% - Accent4 26" xfId="8390"/>
    <cellStyle name="20% - Accent4 27" xfId="8391"/>
    <cellStyle name="20% - Accent4 28" xfId="8392"/>
    <cellStyle name="20% - Accent4 29" xfId="8393"/>
    <cellStyle name="20% - Accent4 3" xfId="8394"/>
    <cellStyle name="20% - Accent4 3 2" xfId="8395"/>
    <cellStyle name="20% - Accent4 3 3" xfId="8396"/>
    <cellStyle name="20% - Accent4 3 4" xfId="8397"/>
    <cellStyle name="20% - Accent4 30" xfId="8398"/>
    <cellStyle name="20% - Accent4 31" xfId="8399"/>
    <cellStyle name="20% - Accent4 32" xfId="8400"/>
    <cellStyle name="20% - Accent4 33" xfId="8401"/>
    <cellStyle name="20% - Accent4 34" xfId="8402"/>
    <cellStyle name="20% - Accent4 35" xfId="8403"/>
    <cellStyle name="20% - Accent4 36" xfId="8404"/>
    <cellStyle name="20% - Accent4 37" xfId="8405"/>
    <cellStyle name="20% - Accent4 38" xfId="8406"/>
    <cellStyle name="20% - Accent4 39" xfId="8407"/>
    <cellStyle name="20% - Accent4 4" xfId="8408"/>
    <cellStyle name="20% - Accent4 4 2" xfId="8409"/>
    <cellStyle name="20% - Accent4 4 2 2" xfId="8410"/>
    <cellStyle name="20% - Accent4 4 2 2 2" xfId="8411"/>
    <cellStyle name="20% - Accent4 4 2 3" xfId="8412"/>
    <cellStyle name="20% - Accent4 4 2 3 2" xfId="8413"/>
    <cellStyle name="20% - Accent4 4 2 4" xfId="8414"/>
    <cellStyle name="20% - Accent4 4 2 5" xfId="8415"/>
    <cellStyle name="20% - Accent4 4 3" xfId="8416"/>
    <cellStyle name="20% - Accent4 4 3 2" xfId="8417"/>
    <cellStyle name="20% - Accent4 4 3 2 2" xfId="8418"/>
    <cellStyle name="20% - Accent4 4 3 3" xfId="8419"/>
    <cellStyle name="20% - Accent4 4 4" xfId="8420"/>
    <cellStyle name="20% - Accent4 4 4 2" xfId="8421"/>
    <cellStyle name="20% - Accent4 4 5" xfId="8422"/>
    <cellStyle name="20% - Accent4 4 5 2" xfId="8423"/>
    <cellStyle name="20% - Accent4 4 6" xfId="8424"/>
    <cellStyle name="20% - Accent4 4 7" xfId="8425"/>
    <cellStyle name="20% - Accent4 4 8" xfId="8426"/>
    <cellStyle name="20% - Accent4 4 9" xfId="8427"/>
    <cellStyle name="20% - Accent4 40" xfId="8428"/>
    <cellStyle name="20% - Accent4 41" xfId="8429"/>
    <cellStyle name="20% - Accent4 42" xfId="8430"/>
    <cellStyle name="20% - Accent4 43" xfId="8431"/>
    <cellStyle name="20% - Accent4 44" xfId="8432"/>
    <cellStyle name="20% - Accent4 45" xfId="8433"/>
    <cellStyle name="20% - Accent4 46" xfId="8434"/>
    <cellStyle name="20% - Accent4 47" xfId="8435"/>
    <cellStyle name="20% - Accent4 48" xfId="8436"/>
    <cellStyle name="20% - Accent4 49" xfId="8437"/>
    <cellStyle name="20% - Accent4 5" xfId="8438"/>
    <cellStyle name="20% - Accent4 5 2" xfId="8439"/>
    <cellStyle name="20% - Accent4 50" xfId="8440"/>
    <cellStyle name="20% - Accent4 51" xfId="8441"/>
    <cellStyle name="20% - Accent4 52" xfId="8442"/>
    <cellStyle name="20% - Accent4 53" xfId="8443"/>
    <cellStyle name="20% - Accent4 54" xfId="8444"/>
    <cellStyle name="20% - Accent4 55" xfId="8445"/>
    <cellStyle name="20% - Accent4 56" xfId="8446"/>
    <cellStyle name="20% - Accent4 57" xfId="8447"/>
    <cellStyle name="20% - Accent4 58" xfId="8448"/>
    <cellStyle name="20% - Accent4 59" xfId="8449"/>
    <cellStyle name="20% - Accent4 6" xfId="8450"/>
    <cellStyle name="20% - Accent4 6 2" xfId="8451"/>
    <cellStyle name="20% - Accent4 60" xfId="8452"/>
    <cellStyle name="20% - Accent4 61" xfId="8453"/>
    <cellStyle name="20% - Accent4 62" xfId="8454"/>
    <cellStyle name="20% - Accent4 63" xfId="8455"/>
    <cellStyle name="20% - Accent4 64" xfId="8456"/>
    <cellStyle name="20% - Accent4 7" xfId="8457"/>
    <cellStyle name="20% - Accent4 7 2" xfId="8458"/>
    <cellStyle name="20% - Accent4 8" xfId="8459"/>
    <cellStyle name="20% - Accent4 8 2" xfId="8460"/>
    <cellStyle name="20% - Accent4 9" xfId="8461"/>
    <cellStyle name="20% - Accent4 9 2" xfId="8462"/>
    <cellStyle name="20% - Accent5 10" xfId="8463"/>
    <cellStyle name="20% - Accent5 11" xfId="8464"/>
    <cellStyle name="20% - Accent5 12" xfId="8465"/>
    <cellStyle name="20% - Accent5 13" xfId="8466"/>
    <cellStyle name="20% - Accent5 14" xfId="8467"/>
    <cellStyle name="20% - Accent5 15" xfId="8468"/>
    <cellStyle name="20% - Accent5 16" xfId="8469"/>
    <cellStyle name="20% - Accent5 17" xfId="8470"/>
    <cellStyle name="20% - Accent5 18" xfId="8471"/>
    <cellStyle name="20% - Accent5 19" xfId="8472"/>
    <cellStyle name="20% - Accent5 2" xfId="8473"/>
    <cellStyle name="20% - Accent5 2 2" xfId="8474"/>
    <cellStyle name="20% - Accent5 2 2 2" xfId="8475"/>
    <cellStyle name="20% - Accent5 2 2 3" xfId="8476"/>
    <cellStyle name="20% - Accent5 2 3" xfId="8477"/>
    <cellStyle name="20% - Accent5 2 3 2" xfId="8478"/>
    <cellStyle name="20% - Accent5 2 4" xfId="8479"/>
    <cellStyle name="20% - Accent5 2_2009 GRC Compl Filing - Exhibit D" xfId="8480"/>
    <cellStyle name="20% - Accent5 20" xfId="8481"/>
    <cellStyle name="20% - Accent5 21" xfId="8482"/>
    <cellStyle name="20% - Accent5 22" xfId="8483"/>
    <cellStyle name="20% - Accent5 23" xfId="8484"/>
    <cellStyle name="20% - Accent5 24" xfId="8485"/>
    <cellStyle name="20% - Accent5 25" xfId="8486"/>
    <cellStyle name="20% - Accent5 26" xfId="8487"/>
    <cellStyle name="20% - Accent5 27" xfId="8488"/>
    <cellStyle name="20% - Accent5 28" xfId="8489"/>
    <cellStyle name="20% - Accent5 29" xfId="8490"/>
    <cellStyle name="20% - Accent5 3" xfId="8491"/>
    <cellStyle name="20% - Accent5 3 2" xfId="8492"/>
    <cellStyle name="20% - Accent5 3 3" xfId="8493"/>
    <cellStyle name="20% - Accent5 3 4" xfId="8494"/>
    <cellStyle name="20% - Accent5 30" xfId="8495"/>
    <cellStyle name="20% - Accent5 31" xfId="8496"/>
    <cellStyle name="20% - Accent5 32" xfId="8497"/>
    <cellStyle name="20% - Accent5 33" xfId="8498"/>
    <cellStyle name="20% - Accent5 34" xfId="8499"/>
    <cellStyle name="20% - Accent5 35" xfId="8500"/>
    <cellStyle name="20% - Accent5 36" xfId="8501"/>
    <cellStyle name="20% - Accent5 37" xfId="8502"/>
    <cellStyle name="20% - Accent5 38" xfId="8503"/>
    <cellStyle name="20% - Accent5 39" xfId="8504"/>
    <cellStyle name="20% - Accent5 4" xfId="8505"/>
    <cellStyle name="20% - Accent5 4 2" xfId="8506"/>
    <cellStyle name="20% - Accent5 4 2 2" xfId="8507"/>
    <cellStyle name="20% - Accent5 4 3" xfId="8508"/>
    <cellStyle name="20% - Accent5 4 3 2" xfId="8509"/>
    <cellStyle name="20% - Accent5 4 4" xfId="8510"/>
    <cellStyle name="20% - Accent5 4 5" xfId="8511"/>
    <cellStyle name="20% - Accent5 40" xfId="8512"/>
    <cellStyle name="20% - Accent5 41" xfId="8513"/>
    <cellStyle name="20% - Accent5 42" xfId="8514"/>
    <cellStyle name="20% - Accent5 43" xfId="8515"/>
    <cellStyle name="20% - Accent5 44" xfId="8516"/>
    <cellStyle name="20% - Accent5 45" xfId="8517"/>
    <cellStyle name="20% - Accent5 46" xfId="8518"/>
    <cellStyle name="20% - Accent5 47" xfId="8519"/>
    <cellStyle name="20% - Accent5 48" xfId="8520"/>
    <cellStyle name="20% - Accent5 49" xfId="8521"/>
    <cellStyle name="20% - Accent5 5" xfId="8522"/>
    <cellStyle name="20% - Accent5 5 2" xfId="8523"/>
    <cellStyle name="20% - Accent5 5 2 2" xfId="8524"/>
    <cellStyle name="20% - Accent5 5 3" xfId="8525"/>
    <cellStyle name="20% - Accent5 50" xfId="8526"/>
    <cellStyle name="20% - Accent5 51" xfId="8527"/>
    <cellStyle name="20% - Accent5 52" xfId="8528"/>
    <cellStyle name="20% - Accent5 53" xfId="8529"/>
    <cellStyle name="20% - Accent5 54" xfId="8530"/>
    <cellStyle name="20% - Accent5 55" xfId="8531"/>
    <cellStyle name="20% - Accent5 56" xfId="8532"/>
    <cellStyle name="20% - Accent5 57" xfId="8533"/>
    <cellStyle name="20% - Accent5 58" xfId="8534"/>
    <cellStyle name="20% - Accent5 59" xfId="8535"/>
    <cellStyle name="20% - Accent5 6" xfId="8536"/>
    <cellStyle name="20% - Accent5 6 2" xfId="8537"/>
    <cellStyle name="20% - Accent5 6 2 2" xfId="8538"/>
    <cellStyle name="20% - Accent5 6 3" xfId="8539"/>
    <cellStyle name="20% - Accent5 60" xfId="8540"/>
    <cellStyle name="20% - Accent5 61" xfId="8541"/>
    <cellStyle name="20% - Accent5 62" xfId="8542"/>
    <cellStyle name="20% - Accent5 63" xfId="8543"/>
    <cellStyle name="20% - Accent5 64" xfId="8544"/>
    <cellStyle name="20% - Accent5 7" xfId="8545"/>
    <cellStyle name="20% - Accent5 7 2" xfId="8546"/>
    <cellStyle name="20% - Accent5 8" xfId="8547"/>
    <cellStyle name="20% - Accent5 8 2" xfId="8548"/>
    <cellStyle name="20% - Accent5 9" xfId="8549"/>
    <cellStyle name="20% - Accent5 9 2" xfId="8550"/>
    <cellStyle name="20% - Accent6 10" xfId="8551"/>
    <cellStyle name="20% - Accent6 11" xfId="8552"/>
    <cellStyle name="20% - Accent6 12" xfId="8553"/>
    <cellStyle name="20% - Accent6 13" xfId="8554"/>
    <cellStyle name="20% - Accent6 14" xfId="8555"/>
    <cellStyle name="20% - Accent6 15" xfId="8556"/>
    <cellStyle name="20% - Accent6 16" xfId="8557"/>
    <cellStyle name="20% - Accent6 17" xfId="8558"/>
    <cellStyle name="20% - Accent6 18" xfId="8559"/>
    <cellStyle name="20% - Accent6 19" xfId="8560"/>
    <cellStyle name="20% - Accent6 2" xfId="8561"/>
    <cellStyle name="20% - Accent6 2 2" xfId="8562"/>
    <cellStyle name="20% - Accent6 2 2 2" xfId="8563"/>
    <cellStyle name="20% - Accent6 2 2 3" xfId="8564"/>
    <cellStyle name="20% - Accent6 2 3" xfId="8565"/>
    <cellStyle name="20% - Accent6 2 3 2" xfId="8566"/>
    <cellStyle name="20% - Accent6 2 4" xfId="8567"/>
    <cellStyle name="20% - Accent6 2 4 2" xfId="8568"/>
    <cellStyle name="20% - Accent6 2 5" xfId="8569"/>
    <cellStyle name="20% - Accent6 2_2009 GRC Compl Filing - Exhibit D" xfId="8570"/>
    <cellStyle name="20% - Accent6 20" xfId="8571"/>
    <cellStyle name="20% - Accent6 21" xfId="8572"/>
    <cellStyle name="20% - Accent6 22" xfId="8573"/>
    <cellStyle name="20% - Accent6 23" xfId="8574"/>
    <cellStyle name="20% - Accent6 24" xfId="8575"/>
    <cellStyle name="20% - Accent6 25" xfId="8576"/>
    <cellStyle name="20% - Accent6 26" xfId="8577"/>
    <cellStyle name="20% - Accent6 27" xfId="8578"/>
    <cellStyle name="20% - Accent6 28" xfId="8579"/>
    <cellStyle name="20% - Accent6 29" xfId="8580"/>
    <cellStyle name="20% - Accent6 3" xfId="8581"/>
    <cellStyle name="20% - Accent6 3 2" xfId="8582"/>
    <cellStyle name="20% - Accent6 3 3" xfId="8583"/>
    <cellStyle name="20% - Accent6 3 4" xfId="8584"/>
    <cellStyle name="20% - Accent6 30" xfId="8585"/>
    <cellStyle name="20% - Accent6 31" xfId="8586"/>
    <cellStyle name="20% - Accent6 32" xfId="8587"/>
    <cellStyle name="20% - Accent6 33" xfId="8588"/>
    <cellStyle name="20% - Accent6 34" xfId="8589"/>
    <cellStyle name="20% - Accent6 35" xfId="8590"/>
    <cellStyle name="20% - Accent6 36" xfId="8591"/>
    <cellStyle name="20% - Accent6 37" xfId="8592"/>
    <cellStyle name="20% - Accent6 38" xfId="8593"/>
    <cellStyle name="20% - Accent6 39" xfId="8594"/>
    <cellStyle name="20% - Accent6 4" xfId="8595"/>
    <cellStyle name="20% - Accent6 4 2" xfId="8596"/>
    <cellStyle name="20% - Accent6 4 2 2" xfId="8597"/>
    <cellStyle name="20% - Accent6 4 2 2 2" xfId="8598"/>
    <cellStyle name="20% - Accent6 4 2 3" xfId="8599"/>
    <cellStyle name="20% - Accent6 4 2 3 2" xfId="8600"/>
    <cellStyle name="20% - Accent6 4 2 4" xfId="8601"/>
    <cellStyle name="20% - Accent6 4 2 5" xfId="8602"/>
    <cellStyle name="20% - Accent6 4 3" xfId="8603"/>
    <cellStyle name="20% - Accent6 4 3 2" xfId="8604"/>
    <cellStyle name="20% - Accent6 4 3 2 2" xfId="8605"/>
    <cellStyle name="20% - Accent6 4 3 3" xfId="8606"/>
    <cellStyle name="20% - Accent6 4 4" xfId="8607"/>
    <cellStyle name="20% - Accent6 4 4 2" xfId="8608"/>
    <cellStyle name="20% - Accent6 4 5" xfId="8609"/>
    <cellStyle name="20% - Accent6 4 5 2" xfId="8610"/>
    <cellStyle name="20% - Accent6 4 6" xfId="8611"/>
    <cellStyle name="20% - Accent6 4 7" xfId="8612"/>
    <cellStyle name="20% - Accent6 4 8" xfId="8613"/>
    <cellStyle name="20% - Accent6 4 9" xfId="8614"/>
    <cellStyle name="20% - Accent6 40" xfId="8615"/>
    <cellStyle name="20% - Accent6 41" xfId="8616"/>
    <cellStyle name="20% - Accent6 42" xfId="8617"/>
    <cellStyle name="20% - Accent6 43" xfId="8618"/>
    <cellStyle name="20% - Accent6 44" xfId="8619"/>
    <cellStyle name="20% - Accent6 45" xfId="8620"/>
    <cellStyle name="20% - Accent6 46" xfId="8621"/>
    <cellStyle name="20% - Accent6 47" xfId="8622"/>
    <cellStyle name="20% - Accent6 48" xfId="8623"/>
    <cellStyle name="20% - Accent6 49" xfId="8624"/>
    <cellStyle name="20% - Accent6 5" xfId="8625"/>
    <cellStyle name="20% - Accent6 5 2" xfId="8626"/>
    <cellStyle name="20% - Accent6 50" xfId="8627"/>
    <cellStyle name="20% - Accent6 51" xfId="8628"/>
    <cellStyle name="20% - Accent6 52" xfId="8629"/>
    <cellStyle name="20% - Accent6 53" xfId="8630"/>
    <cellStyle name="20% - Accent6 54" xfId="8631"/>
    <cellStyle name="20% - Accent6 55" xfId="8632"/>
    <cellStyle name="20% - Accent6 56" xfId="8633"/>
    <cellStyle name="20% - Accent6 57" xfId="8634"/>
    <cellStyle name="20% - Accent6 58" xfId="8635"/>
    <cellStyle name="20% - Accent6 59" xfId="8636"/>
    <cellStyle name="20% - Accent6 6" xfId="8637"/>
    <cellStyle name="20% - Accent6 6 2" xfId="8638"/>
    <cellStyle name="20% - Accent6 60" xfId="8639"/>
    <cellStyle name="20% - Accent6 61" xfId="8640"/>
    <cellStyle name="20% - Accent6 62" xfId="8641"/>
    <cellStyle name="20% - Accent6 63" xfId="8642"/>
    <cellStyle name="20% - Accent6 64" xfId="8643"/>
    <cellStyle name="20% - Accent6 7" xfId="8644"/>
    <cellStyle name="20% - Accent6 7 2" xfId="8645"/>
    <cellStyle name="20% - Accent6 8" xfId="8646"/>
    <cellStyle name="20% - Accent6 8 2" xfId="8647"/>
    <cellStyle name="20% - Accent6 9" xfId="8648"/>
    <cellStyle name="20% - Accent6 9 2" xfId="8649"/>
    <cellStyle name="40% - Accent1 10" xfId="8650"/>
    <cellStyle name="40% - Accent1 11" xfId="8651"/>
    <cellStyle name="40% - Accent1 12" xfId="8652"/>
    <cellStyle name="40% - Accent1 13" xfId="8653"/>
    <cellStyle name="40% - Accent1 14" xfId="8654"/>
    <cellStyle name="40% - Accent1 15" xfId="8655"/>
    <cellStyle name="40% - Accent1 16" xfId="8656"/>
    <cellStyle name="40% - Accent1 17" xfId="8657"/>
    <cellStyle name="40% - Accent1 18" xfId="8658"/>
    <cellStyle name="40% - Accent1 19" xfId="8659"/>
    <cellStyle name="40% - Accent1 2" xfId="8660"/>
    <cellStyle name="40% - Accent1 2 2" xfId="8661"/>
    <cellStyle name="40% - Accent1 2 2 2" xfId="8662"/>
    <cellStyle name="40% - Accent1 2 2 3" xfId="8663"/>
    <cellStyle name="40% - Accent1 2 3" xfId="8664"/>
    <cellStyle name="40% - Accent1 2 3 2" xfId="8665"/>
    <cellStyle name="40% - Accent1 2 4" xfId="8666"/>
    <cellStyle name="40% - Accent1 2 4 2" xfId="8667"/>
    <cellStyle name="40% - Accent1 2 5" xfId="8668"/>
    <cellStyle name="40% - Accent1 2_2009 GRC Compl Filing - Exhibit D" xfId="8669"/>
    <cellStyle name="40% - Accent1 20" xfId="8670"/>
    <cellStyle name="40% - Accent1 21" xfId="8671"/>
    <cellStyle name="40% - Accent1 22" xfId="8672"/>
    <cellStyle name="40% - Accent1 23" xfId="8673"/>
    <cellStyle name="40% - Accent1 24" xfId="8674"/>
    <cellStyle name="40% - Accent1 25" xfId="8675"/>
    <cellStyle name="40% - Accent1 26" xfId="8676"/>
    <cellStyle name="40% - Accent1 27" xfId="8677"/>
    <cellStyle name="40% - Accent1 28" xfId="8678"/>
    <cellStyle name="40% - Accent1 29" xfId="8679"/>
    <cellStyle name="40% - Accent1 3" xfId="8680"/>
    <cellStyle name="40% - Accent1 3 2" xfId="8681"/>
    <cellStyle name="40% - Accent1 3 3" xfId="8682"/>
    <cellStyle name="40% - Accent1 3 4" xfId="8683"/>
    <cellStyle name="40% - Accent1 30" xfId="8684"/>
    <cellStyle name="40% - Accent1 31" xfId="8685"/>
    <cellStyle name="40% - Accent1 32" xfId="8686"/>
    <cellStyle name="40% - Accent1 33" xfId="8687"/>
    <cellStyle name="40% - Accent1 34" xfId="8688"/>
    <cellStyle name="40% - Accent1 35" xfId="8689"/>
    <cellStyle name="40% - Accent1 36" xfId="8690"/>
    <cellStyle name="40% - Accent1 37" xfId="8691"/>
    <cellStyle name="40% - Accent1 38" xfId="8692"/>
    <cellStyle name="40% - Accent1 39" xfId="8693"/>
    <cellStyle name="40% - Accent1 4" xfId="8694"/>
    <cellStyle name="40% - Accent1 4 2" xfId="8695"/>
    <cellStyle name="40% - Accent1 4 2 2" xfId="8696"/>
    <cellStyle name="40% - Accent1 4 2 2 2" xfId="8697"/>
    <cellStyle name="40% - Accent1 4 2 3" xfId="8698"/>
    <cellStyle name="40% - Accent1 4 2 3 2" xfId="8699"/>
    <cellStyle name="40% - Accent1 4 2 4" xfId="8700"/>
    <cellStyle name="40% - Accent1 4 2 5" xfId="8701"/>
    <cellStyle name="40% - Accent1 4 3" xfId="8702"/>
    <cellStyle name="40% - Accent1 4 3 2" xfId="8703"/>
    <cellStyle name="40% - Accent1 4 3 2 2" xfId="8704"/>
    <cellStyle name="40% - Accent1 4 3 3" xfId="8705"/>
    <cellStyle name="40% - Accent1 4 4" xfId="8706"/>
    <cellStyle name="40% - Accent1 4 4 2" xfId="8707"/>
    <cellStyle name="40% - Accent1 4 5" xfId="8708"/>
    <cellStyle name="40% - Accent1 4 5 2" xfId="8709"/>
    <cellStyle name="40% - Accent1 4 6" xfId="8710"/>
    <cellStyle name="40% - Accent1 4 7" xfId="8711"/>
    <cellStyle name="40% - Accent1 4 8" xfId="8712"/>
    <cellStyle name="40% - Accent1 4 9" xfId="8713"/>
    <cellStyle name="40% - Accent1 40" xfId="8714"/>
    <cellStyle name="40% - Accent1 41" xfId="8715"/>
    <cellStyle name="40% - Accent1 42" xfId="8716"/>
    <cellStyle name="40% - Accent1 43" xfId="8717"/>
    <cellStyle name="40% - Accent1 44" xfId="8718"/>
    <cellStyle name="40% - Accent1 45" xfId="8719"/>
    <cellStyle name="40% - Accent1 46" xfId="8720"/>
    <cellStyle name="40% - Accent1 47" xfId="8721"/>
    <cellStyle name="40% - Accent1 48" xfId="8722"/>
    <cellStyle name="40% - Accent1 49" xfId="8723"/>
    <cellStyle name="40% - Accent1 5" xfId="8724"/>
    <cellStyle name="40% - Accent1 5 2" xfId="8725"/>
    <cellStyle name="40% - Accent1 50" xfId="8726"/>
    <cellStyle name="40% - Accent1 51" xfId="8727"/>
    <cellStyle name="40% - Accent1 52" xfId="8728"/>
    <cellStyle name="40% - Accent1 53" xfId="8729"/>
    <cellStyle name="40% - Accent1 54" xfId="8730"/>
    <cellStyle name="40% - Accent1 55" xfId="8731"/>
    <cellStyle name="40% - Accent1 56" xfId="8732"/>
    <cellStyle name="40% - Accent1 57" xfId="8733"/>
    <cellStyle name="40% - Accent1 58" xfId="8734"/>
    <cellStyle name="40% - Accent1 59" xfId="8735"/>
    <cellStyle name="40% - Accent1 6" xfId="8736"/>
    <cellStyle name="40% - Accent1 6 2" xfId="8737"/>
    <cellStyle name="40% - Accent1 60" xfId="8738"/>
    <cellStyle name="40% - Accent1 61" xfId="8739"/>
    <cellStyle name="40% - Accent1 62" xfId="8740"/>
    <cellStyle name="40% - Accent1 63" xfId="8741"/>
    <cellStyle name="40% - Accent1 64" xfId="8742"/>
    <cellStyle name="40% - Accent1 7" xfId="8743"/>
    <cellStyle name="40% - Accent1 7 2" xfId="8744"/>
    <cellStyle name="40% - Accent1 8" xfId="8745"/>
    <cellStyle name="40% - Accent1 8 2" xfId="8746"/>
    <cellStyle name="40% - Accent1 9" xfId="8747"/>
    <cellStyle name="40% - Accent1 9 2" xfId="8748"/>
    <cellStyle name="40% - Accent2 10" xfId="8749"/>
    <cellStyle name="40% - Accent2 11" xfId="8750"/>
    <cellStyle name="40% - Accent2 12" xfId="8751"/>
    <cellStyle name="40% - Accent2 13" xfId="8752"/>
    <cellStyle name="40% - Accent2 14" xfId="8753"/>
    <cellStyle name="40% - Accent2 15" xfId="8754"/>
    <cellStyle name="40% - Accent2 16" xfId="8755"/>
    <cellStyle name="40% - Accent2 17" xfId="8756"/>
    <cellStyle name="40% - Accent2 18" xfId="8757"/>
    <cellStyle name="40% - Accent2 19" xfId="8758"/>
    <cellStyle name="40% - Accent2 2" xfId="8759"/>
    <cellStyle name="40% - Accent2 2 2" xfId="8760"/>
    <cellStyle name="40% - Accent2 2 2 2" xfId="8761"/>
    <cellStyle name="40% - Accent2 2 2 3" xfId="8762"/>
    <cellStyle name="40% - Accent2 2 3" xfId="8763"/>
    <cellStyle name="40% - Accent2 2 3 2" xfId="8764"/>
    <cellStyle name="40% - Accent2 2 4" xfId="8765"/>
    <cellStyle name="40% - Accent2 2_2009 GRC Compl Filing - Exhibit D" xfId="8766"/>
    <cellStyle name="40% - Accent2 20" xfId="8767"/>
    <cellStyle name="40% - Accent2 21" xfId="8768"/>
    <cellStyle name="40% - Accent2 22" xfId="8769"/>
    <cellStyle name="40% - Accent2 23" xfId="8770"/>
    <cellStyle name="40% - Accent2 24" xfId="8771"/>
    <cellStyle name="40% - Accent2 25" xfId="8772"/>
    <cellStyle name="40% - Accent2 26" xfId="8773"/>
    <cellStyle name="40% - Accent2 27" xfId="8774"/>
    <cellStyle name="40% - Accent2 28" xfId="8775"/>
    <cellStyle name="40% - Accent2 29" xfId="8776"/>
    <cellStyle name="40% - Accent2 3" xfId="8777"/>
    <cellStyle name="40% - Accent2 3 2" xfId="8778"/>
    <cellStyle name="40% - Accent2 3 3" xfId="8779"/>
    <cellStyle name="40% - Accent2 3 4" xfId="8780"/>
    <cellStyle name="40% - Accent2 30" xfId="8781"/>
    <cellStyle name="40% - Accent2 31" xfId="8782"/>
    <cellStyle name="40% - Accent2 32" xfId="8783"/>
    <cellStyle name="40% - Accent2 33" xfId="8784"/>
    <cellStyle name="40% - Accent2 34" xfId="8785"/>
    <cellStyle name="40% - Accent2 35" xfId="8786"/>
    <cellStyle name="40% - Accent2 36" xfId="8787"/>
    <cellStyle name="40% - Accent2 37" xfId="8788"/>
    <cellStyle name="40% - Accent2 38" xfId="8789"/>
    <cellStyle name="40% - Accent2 39" xfId="8790"/>
    <cellStyle name="40% - Accent2 4" xfId="8791"/>
    <cellStyle name="40% - Accent2 4 2" xfId="8792"/>
    <cellStyle name="40% - Accent2 4 2 2" xfId="8793"/>
    <cellStyle name="40% - Accent2 4 3" xfId="8794"/>
    <cellStyle name="40% - Accent2 4 3 2" xfId="8795"/>
    <cellStyle name="40% - Accent2 4 4" xfId="8796"/>
    <cellStyle name="40% - Accent2 4 5" xfId="8797"/>
    <cellStyle name="40% - Accent2 40" xfId="8798"/>
    <cellStyle name="40% - Accent2 41" xfId="8799"/>
    <cellStyle name="40% - Accent2 42" xfId="8800"/>
    <cellStyle name="40% - Accent2 43" xfId="8801"/>
    <cellStyle name="40% - Accent2 44" xfId="8802"/>
    <cellStyle name="40% - Accent2 45" xfId="8803"/>
    <cellStyle name="40% - Accent2 46" xfId="8804"/>
    <cellStyle name="40% - Accent2 47" xfId="8805"/>
    <cellStyle name="40% - Accent2 48" xfId="8806"/>
    <cellStyle name="40% - Accent2 49" xfId="8807"/>
    <cellStyle name="40% - Accent2 5" xfId="8808"/>
    <cellStyle name="40% - Accent2 5 2" xfId="8809"/>
    <cellStyle name="40% - Accent2 5 2 2" xfId="8810"/>
    <cellStyle name="40% - Accent2 5 3" xfId="8811"/>
    <cellStyle name="40% - Accent2 50" xfId="8812"/>
    <cellStyle name="40% - Accent2 51" xfId="8813"/>
    <cellStyle name="40% - Accent2 52" xfId="8814"/>
    <cellStyle name="40% - Accent2 53" xfId="8815"/>
    <cellStyle name="40% - Accent2 54" xfId="8816"/>
    <cellStyle name="40% - Accent2 55" xfId="8817"/>
    <cellStyle name="40% - Accent2 56" xfId="8818"/>
    <cellStyle name="40% - Accent2 57" xfId="8819"/>
    <cellStyle name="40% - Accent2 58" xfId="8820"/>
    <cellStyle name="40% - Accent2 59" xfId="8821"/>
    <cellStyle name="40% - Accent2 6" xfId="8822"/>
    <cellStyle name="40% - Accent2 6 2" xfId="8823"/>
    <cellStyle name="40% - Accent2 6 2 2" xfId="8824"/>
    <cellStyle name="40% - Accent2 6 3" xfId="8825"/>
    <cellStyle name="40% - Accent2 60" xfId="8826"/>
    <cellStyle name="40% - Accent2 61" xfId="8827"/>
    <cellStyle name="40% - Accent2 62" xfId="8828"/>
    <cellStyle name="40% - Accent2 63" xfId="8829"/>
    <cellStyle name="40% - Accent2 64" xfId="8830"/>
    <cellStyle name="40% - Accent2 7" xfId="8831"/>
    <cellStyle name="40% - Accent2 7 2" xfId="8832"/>
    <cellStyle name="40% - Accent2 8" xfId="8833"/>
    <cellStyle name="40% - Accent2 8 2" xfId="8834"/>
    <cellStyle name="40% - Accent2 9" xfId="8835"/>
    <cellStyle name="40% - Accent2 9 2" xfId="8836"/>
    <cellStyle name="40% - Accent3 10" xfId="8837"/>
    <cellStyle name="40% - Accent3 11" xfId="8838"/>
    <cellStyle name="40% - Accent3 12" xfId="8839"/>
    <cellStyle name="40% - Accent3 13" xfId="8840"/>
    <cellStyle name="40% - Accent3 14" xfId="8841"/>
    <cellStyle name="40% - Accent3 15" xfId="8842"/>
    <cellStyle name="40% - Accent3 16" xfId="8843"/>
    <cellStyle name="40% - Accent3 17" xfId="8844"/>
    <cellStyle name="40% - Accent3 18" xfId="8845"/>
    <cellStyle name="40% - Accent3 19" xfId="8846"/>
    <cellStyle name="40% - Accent3 2" xfId="8847"/>
    <cellStyle name="40% - Accent3 2 2" xfId="8848"/>
    <cellStyle name="40% - Accent3 2 2 2" xfId="8849"/>
    <cellStyle name="40% - Accent3 2 2 3" xfId="8850"/>
    <cellStyle name="40% - Accent3 2 3" xfId="8851"/>
    <cellStyle name="40% - Accent3 2 3 2" xfId="8852"/>
    <cellStyle name="40% - Accent3 2 4" xfId="8853"/>
    <cellStyle name="40% - Accent3 2 4 2" xfId="8854"/>
    <cellStyle name="40% - Accent3 2 5" xfId="8855"/>
    <cellStyle name="40% - Accent3 2_2009 GRC Compl Filing - Exhibit D" xfId="8856"/>
    <cellStyle name="40% - Accent3 20" xfId="8857"/>
    <cellStyle name="40% - Accent3 21" xfId="8858"/>
    <cellStyle name="40% - Accent3 22" xfId="8859"/>
    <cellStyle name="40% - Accent3 23" xfId="8860"/>
    <cellStyle name="40% - Accent3 24" xfId="8861"/>
    <cellStyle name="40% - Accent3 25" xfId="8862"/>
    <cellStyle name="40% - Accent3 26" xfId="8863"/>
    <cellStyle name="40% - Accent3 27" xfId="8864"/>
    <cellStyle name="40% - Accent3 28" xfId="8865"/>
    <cellStyle name="40% - Accent3 29" xfId="8866"/>
    <cellStyle name="40% - Accent3 3" xfId="8867"/>
    <cellStyle name="40% - Accent3 3 2" xfId="8868"/>
    <cellStyle name="40% - Accent3 3 3" xfId="8869"/>
    <cellStyle name="40% - Accent3 3 4" xfId="8870"/>
    <cellStyle name="40% - Accent3 30" xfId="8871"/>
    <cellStyle name="40% - Accent3 31" xfId="8872"/>
    <cellStyle name="40% - Accent3 32" xfId="8873"/>
    <cellStyle name="40% - Accent3 33" xfId="8874"/>
    <cellStyle name="40% - Accent3 34" xfId="8875"/>
    <cellStyle name="40% - Accent3 35" xfId="8876"/>
    <cellStyle name="40% - Accent3 36" xfId="8877"/>
    <cellStyle name="40% - Accent3 37" xfId="8878"/>
    <cellStyle name="40% - Accent3 38" xfId="8879"/>
    <cellStyle name="40% - Accent3 39" xfId="8880"/>
    <cellStyle name="40% - Accent3 4" xfId="8881"/>
    <cellStyle name="40% - Accent3 4 2" xfId="8882"/>
    <cellStyle name="40% - Accent3 4 2 2" xfId="8883"/>
    <cellStyle name="40% - Accent3 4 2 2 2" xfId="8884"/>
    <cellStyle name="40% - Accent3 4 2 3" xfId="8885"/>
    <cellStyle name="40% - Accent3 4 2 3 2" xfId="8886"/>
    <cellStyle name="40% - Accent3 4 2 4" xfId="8887"/>
    <cellStyle name="40% - Accent3 4 2 5" xfId="8888"/>
    <cellStyle name="40% - Accent3 4 3" xfId="8889"/>
    <cellStyle name="40% - Accent3 4 3 2" xfId="8890"/>
    <cellStyle name="40% - Accent3 4 3 2 2" xfId="8891"/>
    <cellStyle name="40% - Accent3 4 3 3" xfId="8892"/>
    <cellStyle name="40% - Accent3 4 4" xfId="8893"/>
    <cellStyle name="40% - Accent3 4 4 2" xfId="8894"/>
    <cellStyle name="40% - Accent3 4 5" xfId="8895"/>
    <cellStyle name="40% - Accent3 4 5 2" xfId="8896"/>
    <cellStyle name="40% - Accent3 4 6" xfId="8897"/>
    <cellStyle name="40% - Accent3 4 7" xfId="8898"/>
    <cellStyle name="40% - Accent3 4 8" xfId="8899"/>
    <cellStyle name="40% - Accent3 4 9" xfId="8900"/>
    <cellStyle name="40% - Accent3 40" xfId="8901"/>
    <cellStyle name="40% - Accent3 41" xfId="8902"/>
    <cellStyle name="40% - Accent3 42" xfId="8903"/>
    <cellStyle name="40% - Accent3 43" xfId="8904"/>
    <cellStyle name="40% - Accent3 44" xfId="8905"/>
    <cellStyle name="40% - Accent3 45" xfId="8906"/>
    <cellStyle name="40% - Accent3 46" xfId="8907"/>
    <cellStyle name="40% - Accent3 47" xfId="8908"/>
    <cellStyle name="40% - Accent3 48" xfId="8909"/>
    <cellStyle name="40% - Accent3 49" xfId="8910"/>
    <cellStyle name="40% - Accent3 5" xfId="8911"/>
    <cellStyle name="40% - Accent3 5 2" xfId="8912"/>
    <cellStyle name="40% - Accent3 50" xfId="8913"/>
    <cellStyle name="40% - Accent3 51" xfId="8914"/>
    <cellStyle name="40% - Accent3 52" xfId="8915"/>
    <cellStyle name="40% - Accent3 53" xfId="8916"/>
    <cellStyle name="40% - Accent3 54" xfId="8917"/>
    <cellStyle name="40% - Accent3 55" xfId="8918"/>
    <cellStyle name="40% - Accent3 56" xfId="8919"/>
    <cellStyle name="40% - Accent3 57" xfId="8920"/>
    <cellStyle name="40% - Accent3 58" xfId="8921"/>
    <cellStyle name="40% - Accent3 59" xfId="8922"/>
    <cellStyle name="40% - Accent3 6" xfId="8923"/>
    <cellStyle name="40% - Accent3 6 2" xfId="8924"/>
    <cellStyle name="40% - Accent3 60" xfId="8925"/>
    <cellStyle name="40% - Accent3 61" xfId="8926"/>
    <cellStyle name="40% - Accent3 62" xfId="8927"/>
    <cellStyle name="40% - Accent3 63" xfId="8928"/>
    <cellStyle name="40% - Accent3 64" xfId="8929"/>
    <cellStyle name="40% - Accent3 7" xfId="8930"/>
    <cellStyle name="40% - Accent3 7 2" xfId="8931"/>
    <cellStyle name="40% - Accent3 8" xfId="8932"/>
    <cellStyle name="40% - Accent3 8 2" xfId="8933"/>
    <cellStyle name="40% - Accent3 9" xfId="8934"/>
    <cellStyle name="40% - Accent3 9 2" xfId="8935"/>
    <cellStyle name="40% - Accent4 10" xfId="8936"/>
    <cellStyle name="40% - Accent4 11" xfId="8937"/>
    <cellStyle name="40% - Accent4 12" xfId="8938"/>
    <cellStyle name="40% - Accent4 13" xfId="8939"/>
    <cellStyle name="40% - Accent4 14" xfId="8940"/>
    <cellStyle name="40% - Accent4 15" xfId="8941"/>
    <cellStyle name="40% - Accent4 16" xfId="8942"/>
    <cellStyle name="40% - Accent4 17" xfId="8943"/>
    <cellStyle name="40% - Accent4 18" xfId="8944"/>
    <cellStyle name="40% - Accent4 19" xfId="8945"/>
    <cellStyle name="40% - Accent4 2" xfId="8946"/>
    <cellStyle name="40% - Accent4 2 2" xfId="8947"/>
    <cellStyle name="40% - Accent4 2 2 2" xfId="8948"/>
    <cellStyle name="40% - Accent4 2 2 3" xfId="8949"/>
    <cellStyle name="40% - Accent4 2 3" xfId="8950"/>
    <cellStyle name="40% - Accent4 2 3 2" xfId="8951"/>
    <cellStyle name="40% - Accent4 2 4" xfId="8952"/>
    <cellStyle name="40% - Accent4 2 4 2" xfId="8953"/>
    <cellStyle name="40% - Accent4 2 5" xfId="8954"/>
    <cellStyle name="40% - Accent4 2_2009 GRC Compl Filing - Exhibit D" xfId="8955"/>
    <cellStyle name="40% - Accent4 20" xfId="8956"/>
    <cellStyle name="40% - Accent4 21" xfId="8957"/>
    <cellStyle name="40% - Accent4 22" xfId="8958"/>
    <cellStyle name="40% - Accent4 23" xfId="8959"/>
    <cellStyle name="40% - Accent4 24" xfId="8960"/>
    <cellStyle name="40% - Accent4 25" xfId="8961"/>
    <cellStyle name="40% - Accent4 26" xfId="8962"/>
    <cellStyle name="40% - Accent4 27" xfId="8963"/>
    <cellStyle name="40% - Accent4 28" xfId="8964"/>
    <cellStyle name="40% - Accent4 29" xfId="8965"/>
    <cellStyle name="40% - Accent4 3" xfId="8966"/>
    <cellStyle name="40% - Accent4 3 2" xfId="8967"/>
    <cellStyle name="40% - Accent4 3 3" xfId="8968"/>
    <cellStyle name="40% - Accent4 3 4" xfId="8969"/>
    <cellStyle name="40% - Accent4 30" xfId="8970"/>
    <cellStyle name="40% - Accent4 31" xfId="8971"/>
    <cellStyle name="40% - Accent4 32" xfId="8972"/>
    <cellStyle name="40% - Accent4 33" xfId="8973"/>
    <cellStyle name="40% - Accent4 34" xfId="8974"/>
    <cellStyle name="40% - Accent4 35" xfId="8975"/>
    <cellStyle name="40% - Accent4 36" xfId="8976"/>
    <cellStyle name="40% - Accent4 37" xfId="8977"/>
    <cellStyle name="40% - Accent4 38" xfId="8978"/>
    <cellStyle name="40% - Accent4 39" xfId="8979"/>
    <cellStyle name="40% - Accent4 4" xfId="8980"/>
    <cellStyle name="40% - Accent4 4 2" xfId="8981"/>
    <cellStyle name="40% - Accent4 4 2 2" xfId="8982"/>
    <cellStyle name="40% - Accent4 4 2 2 2" xfId="8983"/>
    <cellStyle name="40% - Accent4 4 2 3" xfId="8984"/>
    <cellStyle name="40% - Accent4 4 2 3 2" xfId="8985"/>
    <cellStyle name="40% - Accent4 4 2 4" xfId="8986"/>
    <cellStyle name="40% - Accent4 4 2 5" xfId="8987"/>
    <cellStyle name="40% - Accent4 4 3" xfId="8988"/>
    <cellStyle name="40% - Accent4 4 3 2" xfId="8989"/>
    <cellStyle name="40% - Accent4 4 3 2 2" xfId="8990"/>
    <cellStyle name="40% - Accent4 4 3 3" xfId="8991"/>
    <cellStyle name="40% - Accent4 4 4" xfId="8992"/>
    <cellStyle name="40% - Accent4 4 4 2" xfId="8993"/>
    <cellStyle name="40% - Accent4 4 5" xfId="8994"/>
    <cellStyle name="40% - Accent4 4 5 2" xfId="8995"/>
    <cellStyle name="40% - Accent4 4 6" xfId="8996"/>
    <cellStyle name="40% - Accent4 4 7" xfId="8997"/>
    <cellStyle name="40% - Accent4 4 8" xfId="8998"/>
    <cellStyle name="40% - Accent4 4 9" xfId="8999"/>
    <cellStyle name="40% - Accent4 40" xfId="9000"/>
    <cellStyle name="40% - Accent4 41" xfId="9001"/>
    <cellStyle name="40% - Accent4 42" xfId="9002"/>
    <cellStyle name="40% - Accent4 43" xfId="9003"/>
    <cellStyle name="40% - Accent4 44" xfId="9004"/>
    <cellStyle name="40% - Accent4 45" xfId="9005"/>
    <cellStyle name="40% - Accent4 46" xfId="9006"/>
    <cellStyle name="40% - Accent4 47" xfId="9007"/>
    <cellStyle name="40% - Accent4 48" xfId="9008"/>
    <cellStyle name="40% - Accent4 49" xfId="9009"/>
    <cellStyle name="40% - Accent4 5" xfId="9010"/>
    <cellStyle name="40% - Accent4 5 2" xfId="9011"/>
    <cellStyle name="40% - Accent4 50" xfId="9012"/>
    <cellStyle name="40% - Accent4 51" xfId="9013"/>
    <cellStyle name="40% - Accent4 52" xfId="9014"/>
    <cellStyle name="40% - Accent4 53" xfId="9015"/>
    <cellStyle name="40% - Accent4 54" xfId="9016"/>
    <cellStyle name="40% - Accent4 55" xfId="9017"/>
    <cellStyle name="40% - Accent4 56" xfId="9018"/>
    <cellStyle name="40% - Accent4 57" xfId="9019"/>
    <cellStyle name="40% - Accent4 58" xfId="9020"/>
    <cellStyle name="40% - Accent4 59" xfId="9021"/>
    <cellStyle name="40% - Accent4 6" xfId="9022"/>
    <cellStyle name="40% - Accent4 6 2" xfId="9023"/>
    <cellStyle name="40% - Accent4 60" xfId="9024"/>
    <cellStyle name="40% - Accent4 61" xfId="9025"/>
    <cellStyle name="40% - Accent4 62" xfId="9026"/>
    <cellStyle name="40% - Accent4 63" xfId="9027"/>
    <cellStyle name="40% - Accent4 64" xfId="9028"/>
    <cellStyle name="40% - Accent4 7" xfId="9029"/>
    <cellStyle name="40% - Accent4 7 2" xfId="9030"/>
    <cellStyle name="40% - Accent4 8" xfId="9031"/>
    <cellStyle name="40% - Accent4 8 2" xfId="9032"/>
    <cellStyle name="40% - Accent4 9" xfId="9033"/>
    <cellStyle name="40% - Accent4 9 2" xfId="9034"/>
    <cellStyle name="40% - Accent5 10" xfId="9035"/>
    <cellStyle name="40% - Accent5 11" xfId="9036"/>
    <cellStyle name="40% - Accent5 12" xfId="9037"/>
    <cellStyle name="40% - Accent5 13" xfId="9038"/>
    <cellStyle name="40% - Accent5 14" xfId="9039"/>
    <cellStyle name="40% - Accent5 15" xfId="9040"/>
    <cellStyle name="40% - Accent5 16" xfId="9041"/>
    <cellStyle name="40% - Accent5 17" xfId="9042"/>
    <cellStyle name="40% - Accent5 18" xfId="9043"/>
    <cellStyle name="40% - Accent5 19" xfId="9044"/>
    <cellStyle name="40% - Accent5 2" xfId="9045"/>
    <cellStyle name="40% - Accent5 2 2" xfId="9046"/>
    <cellStyle name="40% - Accent5 2 2 2" xfId="9047"/>
    <cellStyle name="40% - Accent5 2 2 3" xfId="9048"/>
    <cellStyle name="40% - Accent5 2 3" xfId="9049"/>
    <cellStyle name="40% - Accent5 2 3 2" xfId="9050"/>
    <cellStyle name="40% - Accent5 2 4" xfId="9051"/>
    <cellStyle name="40% - Accent5 2 4 2" xfId="9052"/>
    <cellStyle name="40% - Accent5 2 5" xfId="9053"/>
    <cellStyle name="40% - Accent5 2_2009 GRC Compl Filing - Exhibit D" xfId="9054"/>
    <cellStyle name="40% - Accent5 20" xfId="9055"/>
    <cellStyle name="40% - Accent5 21" xfId="9056"/>
    <cellStyle name="40% - Accent5 22" xfId="9057"/>
    <cellStyle name="40% - Accent5 23" xfId="9058"/>
    <cellStyle name="40% - Accent5 24" xfId="9059"/>
    <cellStyle name="40% - Accent5 25" xfId="9060"/>
    <cellStyle name="40% - Accent5 26" xfId="9061"/>
    <cellStyle name="40% - Accent5 27" xfId="9062"/>
    <cellStyle name="40% - Accent5 28" xfId="9063"/>
    <cellStyle name="40% - Accent5 29" xfId="9064"/>
    <cellStyle name="40% - Accent5 3" xfId="9065"/>
    <cellStyle name="40% - Accent5 3 2" xfId="9066"/>
    <cellStyle name="40% - Accent5 3 3" xfId="9067"/>
    <cellStyle name="40% - Accent5 3 4" xfId="9068"/>
    <cellStyle name="40% - Accent5 30" xfId="9069"/>
    <cellStyle name="40% - Accent5 31" xfId="9070"/>
    <cellStyle name="40% - Accent5 32" xfId="9071"/>
    <cellStyle name="40% - Accent5 33" xfId="9072"/>
    <cellStyle name="40% - Accent5 34" xfId="9073"/>
    <cellStyle name="40% - Accent5 35" xfId="9074"/>
    <cellStyle name="40% - Accent5 36" xfId="9075"/>
    <cellStyle name="40% - Accent5 37" xfId="9076"/>
    <cellStyle name="40% - Accent5 38" xfId="9077"/>
    <cellStyle name="40% - Accent5 39" xfId="9078"/>
    <cellStyle name="40% - Accent5 4" xfId="9079"/>
    <cellStyle name="40% - Accent5 4 2" xfId="9080"/>
    <cellStyle name="40% - Accent5 4 2 2" xfId="9081"/>
    <cellStyle name="40% - Accent5 4 2 2 2" xfId="9082"/>
    <cellStyle name="40% - Accent5 4 2 3" xfId="9083"/>
    <cellStyle name="40% - Accent5 4 2 3 2" xfId="9084"/>
    <cellStyle name="40% - Accent5 4 2 4" xfId="9085"/>
    <cellStyle name="40% - Accent5 4 2 5" xfId="9086"/>
    <cellStyle name="40% - Accent5 4 3" xfId="9087"/>
    <cellStyle name="40% - Accent5 4 3 2" xfId="9088"/>
    <cellStyle name="40% - Accent5 4 3 2 2" xfId="9089"/>
    <cellStyle name="40% - Accent5 4 3 3" xfId="9090"/>
    <cellStyle name="40% - Accent5 4 4" xfId="9091"/>
    <cellStyle name="40% - Accent5 4 4 2" xfId="9092"/>
    <cellStyle name="40% - Accent5 4 5" xfId="9093"/>
    <cellStyle name="40% - Accent5 4 5 2" xfId="9094"/>
    <cellStyle name="40% - Accent5 4 6" xfId="9095"/>
    <cellStyle name="40% - Accent5 4 7" xfId="9096"/>
    <cellStyle name="40% - Accent5 4 8" xfId="9097"/>
    <cellStyle name="40% - Accent5 4 9" xfId="9098"/>
    <cellStyle name="40% - Accent5 40" xfId="9099"/>
    <cellStyle name="40% - Accent5 41" xfId="9100"/>
    <cellStyle name="40% - Accent5 42" xfId="9101"/>
    <cellStyle name="40% - Accent5 43" xfId="9102"/>
    <cellStyle name="40% - Accent5 44" xfId="9103"/>
    <cellStyle name="40% - Accent5 45" xfId="9104"/>
    <cellStyle name="40% - Accent5 46" xfId="9105"/>
    <cellStyle name="40% - Accent5 47" xfId="9106"/>
    <cellStyle name="40% - Accent5 48" xfId="9107"/>
    <cellStyle name="40% - Accent5 49" xfId="9108"/>
    <cellStyle name="40% - Accent5 5" xfId="9109"/>
    <cellStyle name="40% - Accent5 5 2" xfId="9110"/>
    <cellStyle name="40% - Accent5 50" xfId="9111"/>
    <cellStyle name="40% - Accent5 51" xfId="9112"/>
    <cellStyle name="40% - Accent5 52" xfId="9113"/>
    <cellStyle name="40% - Accent5 53" xfId="9114"/>
    <cellStyle name="40% - Accent5 54" xfId="9115"/>
    <cellStyle name="40% - Accent5 55" xfId="9116"/>
    <cellStyle name="40% - Accent5 56" xfId="9117"/>
    <cellStyle name="40% - Accent5 57" xfId="9118"/>
    <cellStyle name="40% - Accent5 58" xfId="9119"/>
    <cellStyle name="40% - Accent5 59" xfId="9120"/>
    <cellStyle name="40% - Accent5 6" xfId="9121"/>
    <cellStyle name="40% - Accent5 6 2" xfId="9122"/>
    <cellStyle name="40% - Accent5 60" xfId="9123"/>
    <cellStyle name="40% - Accent5 61" xfId="9124"/>
    <cellStyle name="40% - Accent5 62" xfId="9125"/>
    <cellStyle name="40% - Accent5 63" xfId="9126"/>
    <cellStyle name="40% - Accent5 64" xfId="9127"/>
    <cellStyle name="40% - Accent5 7" xfId="9128"/>
    <cellStyle name="40% - Accent5 7 2" xfId="9129"/>
    <cellStyle name="40% - Accent5 8" xfId="9130"/>
    <cellStyle name="40% - Accent5 8 2" xfId="9131"/>
    <cellStyle name="40% - Accent5 9" xfId="9132"/>
    <cellStyle name="40% - Accent5 9 2" xfId="9133"/>
    <cellStyle name="40% - Accent6 10" xfId="9134"/>
    <cellStyle name="40% - Accent6 11" xfId="9135"/>
    <cellStyle name="40% - Accent6 12" xfId="9136"/>
    <cellStyle name="40% - Accent6 13" xfId="9137"/>
    <cellStyle name="40% - Accent6 14" xfId="9138"/>
    <cellStyle name="40% - Accent6 15" xfId="9139"/>
    <cellStyle name="40% - Accent6 16" xfId="9140"/>
    <cellStyle name="40% - Accent6 17" xfId="9141"/>
    <cellStyle name="40% - Accent6 18" xfId="9142"/>
    <cellStyle name="40% - Accent6 19" xfId="9143"/>
    <cellStyle name="40% - Accent6 2" xfId="9144"/>
    <cellStyle name="40% - Accent6 2 2" xfId="9145"/>
    <cellStyle name="40% - Accent6 2 2 2" xfId="9146"/>
    <cellStyle name="40% - Accent6 2 2 3" xfId="9147"/>
    <cellStyle name="40% - Accent6 2 3" xfId="9148"/>
    <cellStyle name="40% - Accent6 2 3 2" xfId="9149"/>
    <cellStyle name="40% - Accent6 2 4" xfId="9150"/>
    <cellStyle name="40% - Accent6 2 4 2" xfId="9151"/>
    <cellStyle name="40% - Accent6 2 5" xfId="9152"/>
    <cellStyle name="40% - Accent6 2_2009 GRC Compl Filing - Exhibit D" xfId="9153"/>
    <cellStyle name="40% - Accent6 20" xfId="9154"/>
    <cellStyle name="40% - Accent6 21" xfId="9155"/>
    <cellStyle name="40% - Accent6 22" xfId="9156"/>
    <cellStyle name="40% - Accent6 23" xfId="9157"/>
    <cellStyle name="40% - Accent6 24" xfId="9158"/>
    <cellStyle name="40% - Accent6 25" xfId="9159"/>
    <cellStyle name="40% - Accent6 26" xfId="9160"/>
    <cellStyle name="40% - Accent6 27" xfId="9161"/>
    <cellStyle name="40% - Accent6 28" xfId="9162"/>
    <cellStyle name="40% - Accent6 29" xfId="9163"/>
    <cellStyle name="40% - Accent6 3" xfId="9164"/>
    <cellStyle name="40% - Accent6 3 2" xfId="9165"/>
    <cellStyle name="40% - Accent6 3 3" xfId="9166"/>
    <cellStyle name="40% - Accent6 3 4" xfId="9167"/>
    <cellStyle name="40% - Accent6 30" xfId="9168"/>
    <cellStyle name="40% - Accent6 31" xfId="9169"/>
    <cellStyle name="40% - Accent6 32" xfId="9170"/>
    <cellStyle name="40% - Accent6 33" xfId="9171"/>
    <cellStyle name="40% - Accent6 34" xfId="9172"/>
    <cellStyle name="40% - Accent6 35" xfId="9173"/>
    <cellStyle name="40% - Accent6 36" xfId="9174"/>
    <cellStyle name="40% - Accent6 37" xfId="9175"/>
    <cellStyle name="40% - Accent6 38" xfId="9176"/>
    <cellStyle name="40% - Accent6 39" xfId="9177"/>
    <cellStyle name="40% - Accent6 4" xfId="9178"/>
    <cellStyle name="40% - Accent6 4 2" xfId="9179"/>
    <cellStyle name="40% - Accent6 4 2 2" xfId="9180"/>
    <cellStyle name="40% - Accent6 4 2 2 2" xfId="9181"/>
    <cellStyle name="40% - Accent6 4 2 3" xfId="9182"/>
    <cellStyle name="40% - Accent6 4 2 3 2" xfId="9183"/>
    <cellStyle name="40% - Accent6 4 2 4" xfId="9184"/>
    <cellStyle name="40% - Accent6 4 2 5" xfId="9185"/>
    <cellStyle name="40% - Accent6 4 3" xfId="9186"/>
    <cellStyle name="40% - Accent6 4 3 2" xfId="9187"/>
    <cellStyle name="40% - Accent6 4 3 2 2" xfId="9188"/>
    <cellStyle name="40% - Accent6 4 3 3" xfId="9189"/>
    <cellStyle name="40% - Accent6 4 4" xfId="9190"/>
    <cellStyle name="40% - Accent6 4 4 2" xfId="9191"/>
    <cellStyle name="40% - Accent6 4 5" xfId="9192"/>
    <cellStyle name="40% - Accent6 4 5 2" xfId="9193"/>
    <cellStyle name="40% - Accent6 4 6" xfId="9194"/>
    <cellStyle name="40% - Accent6 4 7" xfId="9195"/>
    <cellStyle name="40% - Accent6 4 8" xfId="9196"/>
    <cellStyle name="40% - Accent6 4 9" xfId="9197"/>
    <cellStyle name="40% - Accent6 40" xfId="9198"/>
    <cellStyle name="40% - Accent6 41" xfId="9199"/>
    <cellStyle name="40% - Accent6 42" xfId="9200"/>
    <cellStyle name="40% - Accent6 43" xfId="9201"/>
    <cellStyle name="40% - Accent6 44" xfId="9202"/>
    <cellStyle name="40% - Accent6 45" xfId="9203"/>
    <cellStyle name="40% - Accent6 46" xfId="9204"/>
    <cellStyle name="40% - Accent6 47" xfId="9205"/>
    <cellStyle name="40% - Accent6 48" xfId="9206"/>
    <cellStyle name="40% - Accent6 49" xfId="9207"/>
    <cellStyle name="40% - Accent6 5" xfId="9208"/>
    <cellStyle name="40% - Accent6 5 2" xfId="9209"/>
    <cellStyle name="40% - Accent6 50" xfId="9210"/>
    <cellStyle name="40% - Accent6 51" xfId="9211"/>
    <cellStyle name="40% - Accent6 52" xfId="9212"/>
    <cellStyle name="40% - Accent6 53" xfId="9213"/>
    <cellStyle name="40% - Accent6 54" xfId="9214"/>
    <cellStyle name="40% - Accent6 55" xfId="9215"/>
    <cellStyle name="40% - Accent6 56" xfId="9216"/>
    <cellStyle name="40% - Accent6 57" xfId="9217"/>
    <cellStyle name="40% - Accent6 58" xfId="9218"/>
    <cellStyle name="40% - Accent6 59" xfId="9219"/>
    <cellStyle name="40% - Accent6 6" xfId="9220"/>
    <cellStyle name="40% - Accent6 6 2" xfId="9221"/>
    <cellStyle name="40% - Accent6 60" xfId="9222"/>
    <cellStyle name="40% - Accent6 61" xfId="9223"/>
    <cellStyle name="40% - Accent6 62" xfId="9224"/>
    <cellStyle name="40% - Accent6 63" xfId="9225"/>
    <cellStyle name="40% - Accent6 64" xfId="9226"/>
    <cellStyle name="40% - Accent6 7" xfId="9227"/>
    <cellStyle name="40% - Accent6 7 2" xfId="9228"/>
    <cellStyle name="40% - Accent6 8" xfId="9229"/>
    <cellStyle name="40% - Accent6 8 2" xfId="9230"/>
    <cellStyle name="40% - Accent6 9" xfId="9231"/>
    <cellStyle name="40% - Accent6 9 2" xfId="9232"/>
    <cellStyle name="60% - Accent1 10" xfId="9233"/>
    <cellStyle name="60% - Accent1 11" xfId="9234"/>
    <cellStyle name="60% - Accent1 12" xfId="9235"/>
    <cellStyle name="60% - Accent1 13" xfId="9236"/>
    <cellStyle name="60% - Accent1 14" xfId="9237"/>
    <cellStyle name="60% - Accent1 15" xfId="9238"/>
    <cellStyle name="60% - Accent1 16" xfId="9239"/>
    <cellStyle name="60% - Accent1 17" xfId="9240"/>
    <cellStyle name="60% - Accent1 18" xfId="9241"/>
    <cellStyle name="60% - Accent1 19" xfId="9242"/>
    <cellStyle name="60% - Accent1 2" xfId="9243"/>
    <cellStyle name="60% - Accent1 2 2" xfId="9244"/>
    <cellStyle name="60% - Accent1 2 2 2" xfId="9245"/>
    <cellStyle name="60% - Accent1 2 3" xfId="9246"/>
    <cellStyle name="60% - Accent1 20" xfId="9247"/>
    <cellStyle name="60% - Accent1 21" xfId="9248"/>
    <cellStyle name="60% - Accent1 22" xfId="9249"/>
    <cellStyle name="60% - Accent1 23" xfId="9250"/>
    <cellStyle name="60% - Accent1 24" xfId="9251"/>
    <cellStyle name="60% - Accent1 25" xfId="9252"/>
    <cellStyle name="60% - Accent1 26" xfId="9253"/>
    <cellStyle name="60% - Accent1 27" xfId="9254"/>
    <cellStyle name="60% - Accent1 28" xfId="9255"/>
    <cellStyle name="60% - Accent1 29" xfId="9256"/>
    <cellStyle name="60% - Accent1 3" xfId="9257"/>
    <cellStyle name="60% - Accent1 3 2" xfId="9258"/>
    <cellStyle name="60% - Accent1 3 3" xfId="9259"/>
    <cellStyle name="60% - Accent1 3 4" xfId="9260"/>
    <cellStyle name="60% - Accent1 30" xfId="9261"/>
    <cellStyle name="60% - Accent1 31" xfId="9262"/>
    <cellStyle name="60% - Accent1 32" xfId="9263"/>
    <cellStyle name="60% - Accent1 33" xfId="9264"/>
    <cellStyle name="60% - Accent1 34" xfId="9265"/>
    <cellStyle name="60% - Accent1 35" xfId="9266"/>
    <cellStyle name="60% - Accent1 36" xfId="9267"/>
    <cellStyle name="60% - Accent1 37" xfId="9268"/>
    <cellStyle name="60% - Accent1 38" xfId="9269"/>
    <cellStyle name="60% - Accent1 39" xfId="9270"/>
    <cellStyle name="60% - Accent1 4" xfId="9271"/>
    <cellStyle name="60% - Accent1 40" xfId="9272"/>
    <cellStyle name="60% - Accent1 41" xfId="9273"/>
    <cellStyle name="60% - Accent1 42" xfId="9274"/>
    <cellStyle name="60% - Accent1 43" xfId="9275"/>
    <cellStyle name="60% - Accent1 44" xfId="9276"/>
    <cellStyle name="60% - Accent1 45" xfId="9277"/>
    <cellStyle name="60% - Accent1 46" xfId="9278"/>
    <cellStyle name="60% - Accent1 47" xfId="9279"/>
    <cellStyle name="60% - Accent1 48" xfId="9280"/>
    <cellStyle name="60% - Accent1 49" xfId="9281"/>
    <cellStyle name="60% - Accent1 5" xfId="9282"/>
    <cellStyle name="60% - Accent1 50" xfId="9283"/>
    <cellStyle name="60% - Accent1 51" xfId="9284"/>
    <cellStyle name="60% - Accent1 52" xfId="9285"/>
    <cellStyle name="60% - Accent1 53" xfId="9286"/>
    <cellStyle name="60% - Accent1 54" xfId="9287"/>
    <cellStyle name="60% - Accent1 55" xfId="9288"/>
    <cellStyle name="60% - Accent1 56" xfId="9289"/>
    <cellStyle name="60% - Accent1 57" xfId="9290"/>
    <cellStyle name="60% - Accent1 58" xfId="9291"/>
    <cellStyle name="60% - Accent1 59" xfId="9292"/>
    <cellStyle name="60% - Accent1 6" xfId="9293"/>
    <cellStyle name="60% - Accent1 60" xfId="9294"/>
    <cellStyle name="60% - Accent1 61" xfId="9295"/>
    <cellStyle name="60% - Accent1 62" xfId="9296"/>
    <cellStyle name="60% - Accent1 63" xfId="9297"/>
    <cellStyle name="60% - Accent1 64" xfId="9298"/>
    <cellStyle name="60% - Accent1 7" xfId="9299"/>
    <cellStyle name="60% - Accent1 8" xfId="9300"/>
    <cellStyle name="60% - Accent1 9" xfId="9301"/>
    <cellStyle name="60% - Accent2 10" xfId="9302"/>
    <cellStyle name="60% - Accent2 11" xfId="9303"/>
    <cellStyle name="60% - Accent2 12" xfId="9304"/>
    <cellStyle name="60% - Accent2 13" xfId="9305"/>
    <cellStyle name="60% - Accent2 14" xfId="9306"/>
    <cellStyle name="60% - Accent2 15" xfId="9307"/>
    <cellStyle name="60% - Accent2 16" xfId="9308"/>
    <cellStyle name="60% - Accent2 17" xfId="9309"/>
    <cellStyle name="60% - Accent2 18" xfId="9310"/>
    <cellStyle name="60% - Accent2 19" xfId="9311"/>
    <cellStyle name="60% - Accent2 2" xfId="9312"/>
    <cellStyle name="60% - Accent2 2 2" xfId="9313"/>
    <cellStyle name="60% - Accent2 2 2 2" xfId="9314"/>
    <cellStyle name="60% - Accent2 2 3" xfId="9315"/>
    <cellStyle name="60% - Accent2 20" xfId="9316"/>
    <cellStyle name="60% - Accent2 21" xfId="9317"/>
    <cellStyle name="60% - Accent2 22" xfId="9318"/>
    <cellStyle name="60% - Accent2 23" xfId="9319"/>
    <cellStyle name="60% - Accent2 24" xfId="9320"/>
    <cellStyle name="60% - Accent2 25" xfId="9321"/>
    <cellStyle name="60% - Accent2 26" xfId="9322"/>
    <cellStyle name="60% - Accent2 27" xfId="9323"/>
    <cellStyle name="60% - Accent2 28" xfId="9324"/>
    <cellStyle name="60% - Accent2 29" xfId="9325"/>
    <cellStyle name="60% - Accent2 3" xfId="9326"/>
    <cellStyle name="60% - Accent2 3 2" xfId="9327"/>
    <cellStyle name="60% - Accent2 3 3" xfId="9328"/>
    <cellStyle name="60% - Accent2 3 4" xfId="9329"/>
    <cellStyle name="60% - Accent2 30" xfId="9330"/>
    <cellStyle name="60% - Accent2 31" xfId="9331"/>
    <cellStyle name="60% - Accent2 32" xfId="9332"/>
    <cellStyle name="60% - Accent2 33" xfId="9333"/>
    <cellStyle name="60% - Accent2 34" xfId="9334"/>
    <cellStyle name="60% - Accent2 35" xfId="9335"/>
    <cellStyle name="60% - Accent2 36" xfId="9336"/>
    <cellStyle name="60% - Accent2 37" xfId="9337"/>
    <cellStyle name="60% - Accent2 38" xfId="9338"/>
    <cellStyle name="60% - Accent2 39" xfId="9339"/>
    <cellStyle name="60% - Accent2 4" xfId="9340"/>
    <cellStyle name="60% - Accent2 40" xfId="9341"/>
    <cellStyle name="60% - Accent2 41" xfId="9342"/>
    <cellStyle name="60% - Accent2 42" xfId="9343"/>
    <cellStyle name="60% - Accent2 43" xfId="9344"/>
    <cellStyle name="60% - Accent2 44" xfId="9345"/>
    <cellStyle name="60% - Accent2 45" xfId="9346"/>
    <cellStyle name="60% - Accent2 46" xfId="9347"/>
    <cellStyle name="60% - Accent2 47" xfId="9348"/>
    <cellStyle name="60% - Accent2 48" xfId="9349"/>
    <cellStyle name="60% - Accent2 49" xfId="9350"/>
    <cellStyle name="60% - Accent2 5" xfId="9351"/>
    <cellStyle name="60% - Accent2 50" xfId="9352"/>
    <cellStyle name="60% - Accent2 51" xfId="9353"/>
    <cellStyle name="60% - Accent2 52" xfId="9354"/>
    <cellStyle name="60% - Accent2 53" xfId="9355"/>
    <cellStyle name="60% - Accent2 54" xfId="9356"/>
    <cellStyle name="60% - Accent2 55" xfId="9357"/>
    <cellStyle name="60% - Accent2 56" xfId="9358"/>
    <cellStyle name="60% - Accent2 57" xfId="9359"/>
    <cellStyle name="60% - Accent2 58" xfId="9360"/>
    <cellStyle name="60% - Accent2 59" xfId="9361"/>
    <cellStyle name="60% - Accent2 6" xfId="9362"/>
    <cellStyle name="60% - Accent2 60" xfId="9363"/>
    <cellStyle name="60% - Accent2 61" xfId="9364"/>
    <cellStyle name="60% - Accent2 62" xfId="9365"/>
    <cellStyle name="60% - Accent2 63" xfId="9366"/>
    <cellStyle name="60% - Accent2 64" xfId="9367"/>
    <cellStyle name="60% - Accent2 7" xfId="9368"/>
    <cellStyle name="60% - Accent2 8" xfId="9369"/>
    <cellStyle name="60% - Accent2 9" xfId="9370"/>
    <cellStyle name="60% - Accent3 10" xfId="9371"/>
    <cellStyle name="60% - Accent3 11" xfId="9372"/>
    <cellStyle name="60% - Accent3 12" xfId="9373"/>
    <cellStyle name="60% - Accent3 13" xfId="9374"/>
    <cellStyle name="60% - Accent3 14" xfId="9375"/>
    <cellStyle name="60% - Accent3 15" xfId="9376"/>
    <cellStyle name="60% - Accent3 16" xfId="9377"/>
    <cellStyle name="60% - Accent3 17" xfId="9378"/>
    <cellStyle name="60% - Accent3 18" xfId="9379"/>
    <cellStyle name="60% - Accent3 19" xfId="9380"/>
    <cellStyle name="60% - Accent3 2" xfId="9381"/>
    <cellStyle name="60% - Accent3 2 2" xfId="9382"/>
    <cellStyle name="60% - Accent3 2 2 2" xfId="9383"/>
    <cellStyle name="60% - Accent3 2 3" xfId="9384"/>
    <cellStyle name="60% - Accent3 20" xfId="9385"/>
    <cellStyle name="60% - Accent3 21" xfId="9386"/>
    <cellStyle name="60% - Accent3 22" xfId="9387"/>
    <cellStyle name="60% - Accent3 23" xfId="9388"/>
    <cellStyle name="60% - Accent3 24" xfId="9389"/>
    <cellStyle name="60% - Accent3 25" xfId="9390"/>
    <cellStyle name="60% - Accent3 26" xfId="9391"/>
    <cellStyle name="60% - Accent3 27" xfId="9392"/>
    <cellStyle name="60% - Accent3 28" xfId="9393"/>
    <cellStyle name="60% - Accent3 29" xfId="9394"/>
    <cellStyle name="60% - Accent3 3" xfId="9395"/>
    <cellStyle name="60% - Accent3 3 2" xfId="9396"/>
    <cellStyle name="60% - Accent3 3 3" xfId="9397"/>
    <cellStyle name="60% - Accent3 3 4" xfId="9398"/>
    <cellStyle name="60% - Accent3 30" xfId="9399"/>
    <cellStyle name="60% - Accent3 31" xfId="9400"/>
    <cellStyle name="60% - Accent3 32" xfId="9401"/>
    <cellStyle name="60% - Accent3 33" xfId="9402"/>
    <cellStyle name="60% - Accent3 34" xfId="9403"/>
    <cellStyle name="60% - Accent3 35" xfId="9404"/>
    <cellStyle name="60% - Accent3 36" xfId="9405"/>
    <cellStyle name="60% - Accent3 37" xfId="9406"/>
    <cellStyle name="60% - Accent3 38" xfId="9407"/>
    <cellStyle name="60% - Accent3 39" xfId="9408"/>
    <cellStyle name="60% - Accent3 4" xfId="9409"/>
    <cellStyle name="60% - Accent3 40" xfId="9410"/>
    <cellStyle name="60% - Accent3 41" xfId="9411"/>
    <cellStyle name="60% - Accent3 42" xfId="9412"/>
    <cellStyle name="60% - Accent3 43" xfId="9413"/>
    <cellStyle name="60% - Accent3 44" xfId="9414"/>
    <cellStyle name="60% - Accent3 45" xfId="9415"/>
    <cellStyle name="60% - Accent3 46" xfId="9416"/>
    <cellStyle name="60% - Accent3 47" xfId="9417"/>
    <cellStyle name="60% - Accent3 48" xfId="9418"/>
    <cellStyle name="60% - Accent3 49" xfId="9419"/>
    <cellStyle name="60% - Accent3 5" xfId="9420"/>
    <cellStyle name="60% - Accent3 50" xfId="9421"/>
    <cellStyle name="60% - Accent3 51" xfId="9422"/>
    <cellStyle name="60% - Accent3 52" xfId="9423"/>
    <cellStyle name="60% - Accent3 53" xfId="9424"/>
    <cellStyle name="60% - Accent3 54" xfId="9425"/>
    <cellStyle name="60% - Accent3 55" xfId="9426"/>
    <cellStyle name="60% - Accent3 56" xfId="9427"/>
    <cellStyle name="60% - Accent3 57" xfId="9428"/>
    <cellStyle name="60% - Accent3 58" xfId="9429"/>
    <cellStyle name="60% - Accent3 59" xfId="9430"/>
    <cellStyle name="60% - Accent3 6" xfId="9431"/>
    <cellStyle name="60% - Accent3 60" xfId="9432"/>
    <cellStyle name="60% - Accent3 61" xfId="9433"/>
    <cellStyle name="60% - Accent3 62" xfId="9434"/>
    <cellStyle name="60% - Accent3 63" xfId="9435"/>
    <cellStyle name="60% - Accent3 64" xfId="9436"/>
    <cellStyle name="60% - Accent3 7" xfId="9437"/>
    <cellStyle name="60% - Accent3 8" xfId="9438"/>
    <cellStyle name="60% - Accent3 9" xfId="9439"/>
    <cellStyle name="60% - Accent4 10" xfId="9440"/>
    <cellStyle name="60% - Accent4 11" xfId="9441"/>
    <cellStyle name="60% - Accent4 12" xfId="9442"/>
    <cellStyle name="60% - Accent4 13" xfId="9443"/>
    <cellStyle name="60% - Accent4 14" xfId="9444"/>
    <cellStyle name="60% - Accent4 15" xfId="9445"/>
    <cellStyle name="60% - Accent4 16" xfId="9446"/>
    <cellStyle name="60% - Accent4 17" xfId="9447"/>
    <cellStyle name="60% - Accent4 18" xfId="9448"/>
    <cellStyle name="60% - Accent4 19" xfId="9449"/>
    <cellStyle name="60% - Accent4 2" xfId="9450"/>
    <cellStyle name="60% - Accent4 2 2" xfId="9451"/>
    <cellStyle name="60% - Accent4 2 2 2" xfId="9452"/>
    <cellStyle name="60% - Accent4 2 3" xfId="9453"/>
    <cellStyle name="60% - Accent4 20" xfId="9454"/>
    <cellStyle name="60% - Accent4 21" xfId="9455"/>
    <cellStyle name="60% - Accent4 22" xfId="9456"/>
    <cellStyle name="60% - Accent4 23" xfId="9457"/>
    <cellStyle name="60% - Accent4 24" xfId="9458"/>
    <cellStyle name="60% - Accent4 25" xfId="9459"/>
    <cellStyle name="60% - Accent4 26" xfId="9460"/>
    <cellStyle name="60% - Accent4 27" xfId="9461"/>
    <cellStyle name="60% - Accent4 28" xfId="9462"/>
    <cellStyle name="60% - Accent4 29" xfId="9463"/>
    <cellStyle name="60% - Accent4 3" xfId="9464"/>
    <cellStyle name="60% - Accent4 3 2" xfId="9465"/>
    <cellStyle name="60% - Accent4 3 3" xfId="9466"/>
    <cellStyle name="60% - Accent4 3 4" xfId="9467"/>
    <cellStyle name="60% - Accent4 30" xfId="9468"/>
    <cellStyle name="60% - Accent4 31" xfId="9469"/>
    <cellStyle name="60% - Accent4 32" xfId="9470"/>
    <cellStyle name="60% - Accent4 33" xfId="9471"/>
    <cellStyle name="60% - Accent4 34" xfId="9472"/>
    <cellStyle name="60% - Accent4 35" xfId="9473"/>
    <cellStyle name="60% - Accent4 36" xfId="9474"/>
    <cellStyle name="60% - Accent4 37" xfId="9475"/>
    <cellStyle name="60% - Accent4 38" xfId="9476"/>
    <cellStyle name="60% - Accent4 39" xfId="9477"/>
    <cellStyle name="60% - Accent4 4" xfId="9478"/>
    <cellStyle name="60% - Accent4 40" xfId="9479"/>
    <cellStyle name="60% - Accent4 41" xfId="9480"/>
    <cellStyle name="60% - Accent4 42" xfId="9481"/>
    <cellStyle name="60% - Accent4 43" xfId="9482"/>
    <cellStyle name="60% - Accent4 44" xfId="9483"/>
    <cellStyle name="60% - Accent4 45" xfId="9484"/>
    <cellStyle name="60% - Accent4 46" xfId="9485"/>
    <cellStyle name="60% - Accent4 47" xfId="9486"/>
    <cellStyle name="60% - Accent4 48" xfId="9487"/>
    <cellStyle name="60% - Accent4 49" xfId="9488"/>
    <cellStyle name="60% - Accent4 5" xfId="9489"/>
    <cellStyle name="60% - Accent4 50" xfId="9490"/>
    <cellStyle name="60% - Accent4 51" xfId="9491"/>
    <cellStyle name="60% - Accent4 52" xfId="9492"/>
    <cellStyle name="60% - Accent4 53" xfId="9493"/>
    <cellStyle name="60% - Accent4 54" xfId="9494"/>
    <cellStyle name="60% - Accent4 55" xfId="9495"/>
    <cellStyle name="60% - Accent4 56" xfId="9496"/>
    <cellStyle name="60% - Accent4 57" xfId="9497"/>
    <cellStyle name="60% - Accent4 58" xfId="9498"/>
    <cellStyle name="60% - Accent4 59" xfId="9499"/>
    <cellStyle name="60% - Accent4 6" xfId="9500"/>
    <cellStyle name="60% - Accent4 60" xfId="9501"/>
    <cellStyle name="60% - Accent4 61" xfId="9502"/>
    <cellStyle name="60% - Accent4 62" xfId="9503"/>
    <cellStyle name="60% - Accent4 63" xfId="9504"/>
    <cellStyle name="60% - Accent4 64" xfId="9505"/>
    <cellStyle name="60% - Accent4 7" xfId="9506"/>
    <cellStyle name="60% - Accent4 8" xfId="9507"/>
    <cellStyle name="60% - Accent4 9" xfId="9508"/>
    <cellStyle name="60% - Accent5 10" xfId="9509"/>
    <cellStyle name="60% - Accent5 11" xfId="9510"/>
    <cellStyle name="60% - Accent5 12" xfId="9511"/>
    <cellStyle name="60% - Accent5 13" xfId="9512"/>
    <cellStyle name="60% - Accent5 14" xfId="9513"/>
    <cellStyle name="60% - Accent5 15" xfId="9514"/>
    <cellStyle name="60% - Accent5 16" xfId="9515"/>
    <cellStyle name="60% - Accent5 17" xfId="9516"/>
    <cellStyle name="60% - Accent5 18" xfId="9517"/>
    <cellStyle name="60% - Accent5 19" xfId="9518"/>
    <cellStyle name="60% - Accent5 2" xfId="9519"/>
    <cellStyle name="60% - Accent5 2 2" xfId="9520"/>
    <cellStyle name="60% - Accent5 2 2 2" xfId="9521"/>
    <cellStyle name="60% - Accent5 2 3" xfId="9522"/>
    <cellStyle name="60% - Accent5 20" xfId="9523"/>
    <cellStyle name="60% - Accent5 21" xfId="9524"/>
    <cellStyle name="60% - Accent5 22" xfId="9525"/>
    <cellStyle name="60% - Accent5 23" xfId="9526"/>
    <cellStyle name="60% - Accent5 24" xfId="9527"/>
    <cellStyle name="60% - Accent5 25" xfId="9528"/>
    <cellStyle name="60% - Accent5 26" xfId="9529"/>
    <cellStyle name="60% - Accent5 27" xfId="9530"/>
    <cellStyle name="60% - Accent5 28" xfId="9531"/>
    <cellStyle name="60% - Accent5 29" xfId="9532"/>
    <cellStyle name="60% - Accent5 3" xfId="9533"/>
    <cellStyle name="60% - Accent5 3 2" xfId="9534"/>
    <cellStyle name="60% - Accent5 3 3" xfId="9535"/>
    <cellStyle name="60% - Accent5 3 4" xfId="9536"/>
    <cellStyle name="60% - Accent5 30" xfId="9537"/>
    <cellStyle name="60% - Accent5 31" xfId="9538"/>
    <cellStyle name="60% - Accent5 32" xfId="9539"/>
    <cellStyle name="60% - Accent5 33" xfId="9540"/>
    <cellStyle name="60% - Accent5 34" xfId="9541"/>
    <cellStyle name="60% - Accent5 35" xfId="9542"/>
    <cellStyle name="60% - Accent5 36" xfId="9543"/>
    <cellStyle name="60% - Accent5 37" xfId="9544"/>
    <cellStyle name="60% - Accent5 38" xfId="9545"/>
    <cellStyle name="60% - Accent5 39" xfId="9546"/>
    <cellStyle name="60% - Accent5 4" xfId="9547"/>
    <cellStyle name="60% - Accent5 40" xfId="9548"/>
    <cellStyle name="60% - Accent5 41" xfId="9549"/>
    <cellStyle name="60% - Accent5 42" xfId="9550"/>
    <cellStyle name="60% - Accent5 43" xfId="9551"/>
    <cellStyle name="60% - Accent5 44" xfId="9552"/>
    <cellStyle name="60% - Accent5 45" xfId="9553"/>
    <cellStyle name="60% - Accent5 46" xfId="9554"/>
    <cellStyle name="60% - Accent5 47" xfId="9555"/>
    <cellStyle name="60% - Accent5 48" xfId="9556"/>
    <cellStyle name="60% - Accent5 49" xfId="9557"/>
    <cellStyle name="60% - Accent5 5" xfId="9558"/>
    <cellStyle name="60% - Accent5 50" xfId="9559"/>
    <cellStyle name="60% - Accent5 51" xfId="9560"/>
    <cellStyle name="60% - Accent5 52" xfId="9561"/>
    <cellStyle name="60% - Accent5 53" xfId="9562"/>
    <cellStyle name="60% - Accent5 54" xfId="9563"/>
    <cellStyle name="60% - Accent5 55" xfId="9564"/>
    <cellStyle name="60% - Accent5 56" xfId="9565"/>
    <cellStyle name="60% - Accent5 57" xfId="9566"/>
    <cellStyle name="60% - Accent5 58" xfId="9567"/>
    <cellStyle name="60% - Accent5 59" xfId="9568"/>
    <cellStyle name="60% - Accent5 6" xfId="9569"/>
    <cellStyle name="60% - Accent5 60" xfId="9570"/>
    <cellStyle name="60% - Accent5 61" xfId="9571"/>
    <cellStyle name="60% - Accent5 62" xfId="9572"/>
    <cellStyle name="60% - Accent5 63" xfId="9573"/>
    <cellStyle name="60% - Accent5 64" xfId="9574"/>
    <cellStyle name="60% - Accent5 7" xfId="9575"/>
    <cellStyle name="60% - Accent5 8" xfId="9576"/>
    <cellStyle name="60% - Accent5 9" xfId="9577"/>
    <cellStyle name="60% - Accent6 10" xfId="9578"/>
    <cellStyle name="60% - Accent6 11" xfId="9579"/>
    <cellStyle name="60% - Accent6 12" xfId="9580"/>
    <cellStyle name="60% - Accent6 13" xfId="9581"/>
    <cellStyle name="60% - Accent6 14" xfId="9582"/>
    <cellStyle name="60% - Accent6 15" xfId="9583"/>
    <cellStyle name="60% - Accent6 16" xfId="9584"/>
    <cellStyle name="60% - Accent6 17" xfId="9585"/>
    <cellStyle name="60% - Accent6 18" xfId="9586"/>
    <cellStyle name="60% - Accent6 19" xfId="9587"/>
    <cellStyle name="60% - Accent6 2" xfId="9588"/>
    <cellStyle name="60% - Accent6 2 2" xfId="9589"/>
    <cellStyle name="60% - Accent6 2 2 2" xfId="9590"/>
    <cellStyle name="60% - Accent6 2 3" xfId="9591"/>
    <cellStyle name="60% - Accent6 20" xfId="9592"/>
    <cellStyle name="60% - Accent6 21" xfId="9593"/>
    <cellStyle name="60% - Accent6 22" xfId="9594"/>
    <cellStyle name="60% - Accent6 23" xfId="9595"/>
    <cellStyle name="60% - Accent6 24" xfId="9596"/>
    <cellStyle name="60% - Accent6 25" xfId="9597"/>
    <cellStyle name="60% - Accent6 26" xfId="9598"/>
    <cellStyle name="60% - Accent6 27" xfId="9599"/>
    <cellStyle name="60% - Accent6 28" xfId="9600"/>
    <cellStyle name="60% - Accent6 29" xfId="9601"/>
    <cellStyle name="60% - Accent6 3" xfId="9602"/>
    <cellStyle name="60% - Accent6 3 2" xfId="9603"/>
    <cellStyle name="60% - Accent6 3 3" xfId="9604"/>
    <cellStyle name="60% - Accent6 3 4" xfId="9605"/>
    <cellStyle name="60% - Accent6 30" xfId="9606"/>
    <cellStyle name="60% - Accent6 31" xfId="9607"/>
    <cellStyle name="60% - Accent6 32" xfId="9608"/>
    <cellStyle name="60% - Accent6 33" xfId="9609"/>
    <cellStyle name="60% - Accent6 34" xfId="9610"/>
    <cellStyle name="60% - Accent6 35" xfId="9611"/>
    <cellStyle name="60% - Accent6 36" xfId="9612"/>
    <cellStyle name="60% - Accent6 37" xfId="9613"/>
    <cellStyle name="60% - Accent6 38" xfId="9614"/>
    <cellStyle name="60% - Accent6 39" xfId="9615"/>
    <cellStyle name="60% - Accent6 4" xfId="9616"/>
    <cellStyle name="60% - Accent6 40" xfId="9617"/>
    <cellStyle name="60% - Accent6 41" xfId="9618"/>
    <cellStyle name="60% - Accent6 42" xfId="9619"/>
    <cellStyle name="60% - Accent6 43" xfId="9620"/>
    <cellStyle name="60% - Accent6 44" xfId="9621"/>
    <cellStyle name="60% - Accent6 45" xfId="9622"/>
    <cellStyle name="60% - Accent6 46" xfId="9623"/>
    <cellStyle name="60% - Accent6 47" xfId="9624"/>
    <cellStyle name="60% - Accent6 48" xfId="9625"/>
    <cellStyle name="60% - Accent6 49" xfId="9626"/>
    <cellStyle name="60% - Accent6 5" xfId="9627"/>
    <cellStyle name="60% - Accent6 50" xfId="9628"/>
    <cellStyle name="60% - Accent6 51" xfId="9629"/>
    <cellStyle name="60% - Accent6 52" xfId="9630"/>
    <cellStyle name="60% - Accent6 53" xfId="9631"/>
    <cellStyle name="60% - Accent6 54" xfId="9632"/>
    <cellStyle name="60% - Accent6 55" xfId="9633"/>
    <cellStyle name="60% - Accent6 56" xfId="9634"/>
    <cellStyle name="60% - Accent6 57" xfId="9635"/>
    <cellStyle name="60% - Accent6 58" xfId="9636"/>
    <cellStyle name="60% - Accent6 59" xfId="9637"/>
    <cellStyle name="60% - Accent6 6" xfId="9638"/>
    <cellStyle name="60% - Accent6 60" xfId="9639"/>
    <cellStyle name="60% - Accent6 61" xfId="9640"/>
    <cellStyle name="60% - Accent6 62" xfId="9641"/>
    <cellStyle name="60% - Accent6 63" xfId="9642"/>
    <cellStyle name="60% - Accent6 64" xfId="9643"/>
    <cellStyle name="60% - Accent6 7" xfId="9644"/>
    <cellStyle name="60% - Accent6 8" xfId="9645"/>
    <cellStyle name="60% - Accent6 9" xfId="9646"/>
    <cellStyle name="Accent1 - 20%" xfId="9647"/>
    <cellStyle name="Accent1 - 20% 2" xfId="9648"/>
    <cellStyle name="Accent1 - 20%_2011 OM ASM Report" xfId="9649"/>
    <cellStyle name="Accent1 - 40%" xfId="9650"/>
    <cellStyle name="Accent1 - 40% 2" xfId="9651"/>
    <cellStyle name="Accent1 - 40%_2011 OM ASM Report" xfId="9652"/>
    <cellStyle name="Accent1 - 60%" xfId="9653"/>
    <cellStyle name="Accent1 - 60% 2" xfId="9654"/>
    <cellStyle name="Accent1 - 60%_2011 OM ASM Report" xfId="9655"/>
    <cellStyle name="Accent1 10" xfId="9656"/>
    <cellStyle name="Accent1 100" xfId="9657"/>
    <cellStyle name="Accent1 101" xfId="9658"/>
    <cellStyle name="Accent1 102" xfId="9659"/>
    <cellStyle name="Accent1 103" xfId="9660"/>
    <cellStyle name="Accent1 104" xfId="9661"/>
    <cellStyle name="Accent1 105" xfId="9662"/>
    <cellStyle name="Accent1 106" xfId="9663"/>
    <cellStyle name="Accent1 107" xfId="9664"/>
    <cellStyle name="Accent1 108" xfId="9665"/>
    <cellStyle name="Accent1 109" xfId="9666"/>
    <cellStyle name="Accent1 11" xfId="9667"/>
    <cellStyle name="Accent1 110" xfId="9668"/>
    <cellStyle name="Accent1 111" xfId="9669"/>
    <cellStyle name="Accent1 112" xfId="9670"/>
    <cellStyle name="Accent1 113" xfId="9671"/>
    <cellStyle name="Accent1 114" xfId="9672"/>
    <cellStyle name="Accent1 115" xfId="9673"/>
    <cellStyle name="Accent1 116" xfId="9674"/>
    <cellStyle name="Accent1 117" xfId="9675"/>
    <cellStyle name="Accent1 118" xfId="9676"/>
    <cellStyle name="Accent1 119" xfId="9677"/>
    <cellStyle name="Accent1 12" xfId="9678"/>
    <cellStyle name="Accent1 120" xfId="9679"/>
    <cellStyle name="Accent1 121" xfId="9680"/>
    <cellStyle name="Accent1 122" xfId="9681"/>
    <cellStyle name="Accent1 123" xfId="9682"/>
    <cellStyle name="Accent1 124" xfId="9683"/>
    <cellStyle name="Accent1 125" xfId="9684"/>
    <cellStyle name="Accent1 126" xfId="9685"/>
    <cellStyle name="Accent1 127" xfId="9686"/>
    <cellStyle name="Accent1 128" xfId="9687"/>
    <cellStyle name="Accent1 129" xfId="9688"/>
    <cellStyle name="Accent1 13" xfId="9689"/>
    <cellStyle name="Accent1 130" xfId="9690"/>
    <cellStyle name="Accent1 131" xfId="9691"/>
    <cellStyle name="Accent1 132" xfId="9692"/>
    <cellStyle name="Accent1 133" xfId="9693"/>
    <cellStyle name="Accent1 134" xfId="9694"/>
    <cellStyle name="Accent1 135" xfId="9695"/>
    <cellStyle name="Accent1 136" xfId="9696"/>
    <cellStyle name="Accent1 137" xfId="9697"/>
    <cellStyle name="Accent1 138" xfId="9698"/>
    <cellStyle name="Accent1 139" xfId="9699"/>
    <cellStyle name="Accent1 14" xfId="9700"/>
    <cellStyle name="Accent1 140" xfId="9701"/>
    <cellStyle name="Accent1 141" xfId="9702"/>
    <cellStyle name="Accent1 142" xfId="9703"/>
    <cellStyle name="Accent1 143" xfId="9704"/>
    <cellStyle name="Accent1 144" xfId="9705"/>
    <cellStyle name="Accent1 145" xfId="9706"/>
    <cellStyle name="Accent1 146" xfId="9707"/>
    <cellStyle name="Accent1 147" xfId="9708"/>
    <cellStyle name="Accent1 148" xfId="9709"/>
    <cellStyle name="Accent1 149" xfId="9710"/>
    <cellStyle name="Accent1 15" xfId="9711"/>
    <cellStyle name="Accent1 150" xfId="9712"/>
    <cellStyle name="Accent1 151" xfId="9713"/>
    <cellStyle name="Accent1 152" xfId="9714"/>
    <cellStyle name="Accent1 153" xfId="9715"/>
    <cellStyle name="Accent1 154" xfId="9716"/>
    <cellStyle name="Accent1 155" xfId="9717"/>
    <cellStyle name="Accent1 156" xfId="9718"/>
    <cellStyle name="Accent1 157" xfId="9719"/>
    <cellStyle name="Accent1 158" xfId="9720"/>
    <cellStyle name="Accent1 159" xfId="9721"/>
    <cellStyle name="Accent1 16" xfId="9722"/>
    <cellStyle name="Accent1 16 2" xfId="9723"/>
    <cellStyle name="Accent1 16_County_Stop_Light_Chart_2012_02" xfId="9724"/>
    <cellStyle name="Accent1 160" xfId="9725"/>
    <cellStyle name="Accent1 161" xfId="9726"/>
    <cellStyle name="Accent1 162" xfId="9727"/>
    <cellStyle name="Accent1 163" xfId="9728"/>
    <cellStyle name="Accent1 164" xfId="9729"/>
    <cellStyle name="Accent1 165" xfId="9730"/>
    <cellStyle name="Accent1 166" xfId="9731"/>
    <cellStyle name="Accent1 167" xfId="9732"/>
    <cellStyle name="Accent1 168" xfId="9733"/>
    <cellStyle name="Accent1 169" xfId="9734"/>
    <cellStyle name="Accent1 17" xfId="9735"/>
    <cellStyle name="Accent1 170" xfId="9736"/>
    <cellStyle name="Accent1 171" xfId="9737"/>
    <cellStyle name="Accent1 172" xfId="9738"/>
    <cellStyle name="Accent1 173" xfId="9739"/>
    <cellStyle name="Accent1 174" xfId="9740"/>
    <cellStyle name="Accent1 175" xfId="9741"/>
    <cellStyle name="Accent1 176" xfId="9742"/>
    <cellStyle name="Accent1 177" xfId="9743"/>
    <cellStyle name="Accent1 178" xfId="9744"/>
    <cellStyle name="Accent1 179" xfId="9745"/>
    <cellStyle name="Accent1 18" xfId="9746"/>
    <cellStyle name="Accent1 180" xfId="9747"/>
    <cellStyle name="Accent1 181" xfId="9748"/>
    <cellStyle name="Accent1 182" xfId="9749"/>
    <cellStyle name="Accent1 183" xfId="9750"/>
    <cellStyle name="Accent1 184" xfId="9751"/>
    <cellStyle name="Accent1 185" xfId="9752"/>
    <cellStyle name="Accent1 186" xfId="9753"/>
    <cellStyle name="Accent1 187" xfId="9754"/>
    <cellStyle name="Accent1 188" xfId="9755"/>
    <cellStyle name="Accent1 189" xfId="9756"/>
    <cellStyle name="Accent1 19" xfId="9757"/>
    <cellStyle name="Accent1 190" xfId="9758"/>
    <cellStyle name="Accent1 191" xfId="9759"/>
    <cellStyle name="Accent1 192" xfId="9760"/>
    <cellStyle name="Accent1 193" xfId="9761"/>
    <cellStyle name="Accent1 194" xfId="9762"/>
    <cellStyle name="Accent1 195" xfId="9763"/>
    <cellStyle name="Accent1 196" xfId="9764"/>
    <cellStyle name="Accent1 197" xfId="9765"/>
    <cellStyle name="Accent1 198" xfId="9766"/>
    <cellStyle name="Accent1 199" xfId="9767"/>
    <cellStyle name="Accent1 2" xfId="9768"/>
    <cellStyle name="Accent1 2 2" xfId="9769"/>
    <cellStyle name="Accent1 2 2 2" xfId="9770"/>
    <cellStyle name="Accent1 2 3" xfId="9771"/>
    <cellStyle name="Accent1 20" xfId="9772"/>
    <cellStyle name="Accent1 200" xfId="9773"/>
    <cellStyle name="Accent1 201" xfId="9774"/>
    <cellStyle name="Accent1 202" xfId="9775"/>
    <cellStyle name="Accent1 203" xfId="9776"/>
    <cellStyle name="Accent1 204" xfId="9777"/>
    <cellStyle name="Accent1 205" xfId="9778"/>
    <cellStyle name="Accent1 206" xfId="9779"/>
    <cellStyle name="Accent1 207" xfId="9780"/>
    <cellStyle name="Accent1 208" xfId="9781"/>
    <cellStyle name="Accent1 209" xfId="9782"/>
    <cellStyle name="Accent1 21" xfId="9783"/>
    <cellStyle name="Accent1 210" xfId="9784"/>
    <cellStyle name="Accent1 211" xfId="9785"/>
    <cellStyle name="Accent1 212" xfId="9786"/>
    <cellStyle name="Accent1 213" xfId="9787"/>
    <cellStyle name="Accent1 214" xfId="9788"/>
    <cellStyle name="Accent1 215" xfId="9789"/>
    <cellStyle name="Accent1 216" xfId="9790"/>
    <cellStyle name="Accent1 217" xfId="9791"/>
    <cellStyle name="Accent1 218" xfId="9792"/>
    <cellStyle name="Accent1 219" xfId="9793"/>
    <cellStyle name="Accent1 22" xfId="9794"/>
    <cellStyle name="Accent1 220" xfId="9795"/>
    <cellStyle name="Accent1 221" xfId="9796"/>
    <cellStyle name="Accent1 222" xfId="9797"/>
    <cellStyle name="Accent1 223" xfId="9798"/>
    <cellStyle name="Accent1 224" xfId="9799"/>
    <cellStyle name="Accent1 225" xfId="9800"/>
    <cellStyle name="Accent1 226" xfId="9801"/>
    <cellStyle name="Accent1 227" xfId="9802"/>
    <cellStyle name="Accent1 228" xfId="9803"/>
    <cellStyle name="Accent1 229" xfId="9804"/>
    <cellStyle name="Accent1 23" xfId="9805"/>
    <cellStyle name="Accent1 230" xfId="9806"/>
    <cellStyle name="Accent1 231" xfId="9807"/>
    <cellStyle name="Accent1 232" xfId="9808"/>
    <cellStyle name="Accent1 233" xfId="9809"/>
    <cellStyle name="Accent1 234" xfId="9810"/>
    <cellStyle name="Accent1 235" xfId="9811"/>
    <cellStyle name="Accent1 236" xfId="9812"/>
    <cellStyle name="Accent1 237" xfId="9813"/>
    <cellStyle name="Accent1 238" xfId="9814"/>
    <cellStyle name="Accent1 239" xfId="9815"/>
    <cellStyle name="Accent1 24" xfId="9816"/>
    <cellStyle name="Accent1 240" xfId="9817"/>
    <cellStyle name="Accent1 241" xfId="9818"/>
    <cellStyle name="Accent1 242" xfId="9819"/>
    <cellStyle name="Accent1 243" xfId="9820"/>
    <cellStyle name="Accent1 244" xfId="9821"/>
    <cellStyle name="Accent1 245" xfId="9822"/>
    <cellStyle name="Accent1 246" xfId="9823"/>
    <cellStyle name="Accent1 247" xfId="9824"/>
    <cellStyle name="Accent1 248" xfId="9825"/>
    <cellStyle name="Accent1 249" xfId="9826"/>
    <cellStyle name="Accent1 25" xfId="9827"/>
    <cellStyle name="Accent1 250" xfId="9828"/>
    <cellStyle name="Accent1 251" xfId="9829"/>
    <cellStyle name="Accent1 252" xfId="9830"/>
    <cellStyle name="Accent1 253" xfId="9831"/>
    <cellStyle name="Accent1 254" xfId="9832"/>
    <cellStyle name="Accent1 255" xfId="9833"/>
    <cellStyle name="Accent1 256" xfId="9834"/>
    <cellStyle name="Accent1 257" xfId="9835"/>
    <cellStyle name="Accent1 258" xfId="9836"/>
    <cellStyle name="Accent1 259" xfId="9837"/>
    <cellStyle name="Accent1 26" xfId="9838"/>
    <cellStyle name="Accent1 260" xfId="9839"/>
    <cellStyle name="Accent1 261" xfId="9840"/>
    <cellStyle name="Accent1 262" xfId="9841"/>
    <cellStyle name="Accent1 263" xfId="9842"/>
    <cellStyle name="Accent1 264" xfId="9843"/>
    <cellStyle name="Accent1 265" xfId="9844"/>
    <cellStyle name="Accent1 266" xfId="9845"/>
    <cellStyle name="Accent1 267" xfId="9846"/>
    <cellStyle name="Accent1 268" xfId="9847"/>
    <cellStyle name="Accent1 269" xfId="9848"/>
    <cellStyle name="Accent1 27" xfId="9849"/>
    <cellStyle name="Accent1 270" xfId="9850"/>
    <cellStyle name="Accent1 271" xfId="9851"/>
    <cellStyle name="Accent1 272" xfId="9852"/>
    <cellStyle name="Accent1 273" xfId="9853"/>
    <cellStyle name="Accent1 274" xfId="9854"/>
    <cellStyle name="Accent1 275" xfId="9855"/>
    <cellStyle name="Accent1 276" xfId="9856"/>
    <cellStyle name="Accent1 277" xfId="9857"/>
    <cellStyle name="Accent1 278" xfId="9858"/>
    <cellStyle name="Accent1 279" xfId="9859"/>
    <cellStyle name="Accent1 28" xfId="9860"/>
    <cellStyle name="Accent1 280" xfId="9861"/>
    <cellStyle name="Accent1 281" xfId="9862"/>
    <cellStyle name="Accent1 282" xfId="9863"/>
    <cellStyle name="Accent1 283" xfId="9864"/>
    <cellStyle name="Accent1 284" xfId="9865"/>
    <cellStyle name="Accent1 285" xfId="9866"/>
    <cellStyle name="Accent1 286" xfId="9867"/>
    <cellStyle name="Accent1 287" xfId="9868"/>
    <cellStyle name="Accent1 288" xfId="9869"/>
    <cellStyle name="Accent1 289" xfId="9870"/>
    <cellStyle name="Accent1 29" xfId="9871"/>
    <cellStyle name="Accent1 290" xfId="9872"/>
    <cellStyle name="Accent1 291" xfId="9873"/>
    <cellStyle name="Accent1 292" xfId="9874"/>
    <cellStyle name="Accent1 293" xfId="9875"/>
    <cellStyle name="Accent1 294" xfId="9876"/>
    <cellStyle name="Accent1 295" xfId="9877"/>
    <cellStyle name="Accent1 296" xfId="9878"/>
    <cellStyle name="Accent1 297" xfId="9879"/>
    <cellStyle name="Accent1 298" xfId="9880"/>
    <cellStyle name="Accent1 299" xfId="9881"/>
    <cellStyle name="Accent1 3" xfId="9882"/>
    <cellStyle name="Accent1 3 2" xfId="9883"/>
    <cellStyle name="Accent1 3 3" xfId="9884"/>
    <cellStyle name="Accent1 3 4" xfId="9885"/>
    <cellStyle name="Accent1 30" xfId="9886"/>
    <cellStyle name="Accent1 300" xfId="9887"/>
    <cellStyle name="Accent1 301" xfId="9888"/>
    <cellStyle name="Accent1 302" xfId="9889"/>
    <cellStyle name="Accent1 303" xfId="9890"/>
    <cellStyle name="Accent1 304" xfId="9891"/>
    <cellStyle name="Accent1 305" xfId="9892"/>
    <cellStyle name="Accent1 306" xfId="9893"/>
    <cellStyle name="Accent1 307" xfId="9894"/>
    <cellStyle name="Accent1 308" xfId="9895"/>
    <cellStyle name="Accent1 309" xfId="9896"/>
    <cellStyle name="Accent1 31" xfId="9897"/>
    <cellStyle name="Accent1 310" xfId="9898"/>
    <cellStyle name="Accent1 311" xfId="9899"/>
    <cellStyle name="Accent1 312" xfId="9900"/>
    <cellStyle name="Accent1 313" xfId="9901"/>
    <cellStyle name="Accent1 314" xfId="9902"/>
    <cellStyle name="Accent1 315" xfId="9903"/>
    <cellStyle name="Accent1 316" xfId="9904"/>
    <cellStyle name="Accent1 317" xfId="9905"/>
    <cellStyle name="Accent1 318" xfId="9906"/>
    <cellStyle name="Accent1 319" xfId="9907"/>
    <cellStyle name="Accent1 32" xfId="9908"/>
    <cellStyle name="Accent1 320" xfId="9909"/>
    <cellStyle name="Accent1 321" xfId="9910"/>
    <cellStyle name="Accent1 322" xfId="9911"/>
    <cellStyle name="Accent1 323" xfId="9912"/>
    <cellStyle name="Accent1 324" xfId="9913"/>
    <cellStyle name="Accent1 325" xfId="9914"/>
    <cellStyle name="Accent1 326" xfId="9915"/>
    <cellStyle name="Accent1 327" xfId="9916"/>
    <cellStyle name="Accent1 328" xfId="9917"/>
    <cellStyle name="Accent1 329" xfId="9918"/>
    <cellStyle name="Accent1 33" xfId="9919"/>
    <cellStyle name="Accent1 330" xfId="9920"/>
    <cellStyle name="Accent1 331" xfId="9921"/>
    <cellStyle name="Accent1 332" xfId="9922"/>
    <cellStyle name="Accent1 333" xfId="9923"/>
    <cellStyle name="Accent1 334" xfId="9924"/>
    <cellStyle name="Accent1 335" xfId="9925"/>
    <cellStyle name="Accent1 336" xfId="9926"/>
    <cellStyle name="Accent1 337" xfId="9927"/>
    <cellStyle name="Accent1 338" xfId="9928"/>
    <cellStyle name="Accent1 339" xfId="9929"/>
    <cellStyle name="Accent1 34" xfId="9930"/>
    <cellStyle name="Accent1 340" xfId="9931"/>
    <cellStyle name="Accent1 341" xfId="9932"/>
    <cellStyle name="Accent1 342" xfId="9933"/>
    <cellStyle name="Accent1 343" xfId="9934"/>
    <cellStyle name="Accent1 344" xfId="9935"/>
    <cellStyle name="Accent1 345" xfId="9936"/>
    <cellStyle name="Accent1 346" xfId="9937"/>
    <cellStyle name="Accent1 347" xfId="9938"/>
    <cellStyle name="Accent1 348" xfId="9939"/>
    <cellStyle name="Accent1 349" xfId="9940"/>
    <cellStyle name="Accent1 35" xfId="9941"/>
    <cellStyle name="Accent1 350" xfId="9942"/>
    <cellStyle name="Accent1 351" xfId="9943"/>
    <cellStyle name="Accent1 352" xfId="9944"/>
    <cellStyle name="Accent1 353" xfId="9945"/>
    <cellStyle name="Accent1 354" xfId="9946"/>
    <cellStyle name="Accent1 355" xfId="9947"/>
    <cellStyle name="Accent1 356" xfId="9948"/>
    <cellStyle name="Accent1 357" xfId="9949"/>
    <cellStyle name="Accent1 358" xfId="9950"/>
    <cellStyle name="Accent1 359" xfId="9951"/>
    <cellStyle name="Accent1 36" xfId="9952"/>
    <cellStyle name="Accent1 360" xfId="9953"/>
    <cellStyle name="Accent1 361" xfId="9954"/>
    <cellStyle name="Accent1 362" xfId="9955"/>
    <cellStyle name="Accent1 363" xfId="9956"/>
    <cellStyle name="Accent1 364" xfId="9957"/>
    <cellStyle name="Accent1 365" xfId="9958"/>
    <cellStyle name="Accent1 366" xfId="9959"/>
    <cellStyle name="Accent1 367" xfId="9960"/>
    <cellStyle name="Accent1 368" xfId="9961"/>
    <cellStyle name="Accent1 369" xfId="9962"/>
    <cellStyle name="Accent1 37" xfId="9963"/>
    <cellStyle name="Accent1 370" xfId="9964"/>
    <cellStyle name="Accent1 371" xfId="9965"/>
    <cellStyle name="Accent1 372" xfId="9966"/>
    <cellStyle name="Accent1 373" xfId="9967"/>
    <cellStyle name="Accent1 374" xfId="9968"/>
    <cellStyle name="Accent1 375" xfId="9969"/>
    <cellStyle name="Accent1 376" xfId="9970"/>
    <cellStyle name="Accent1 377" xfId="9971"/>
    <cellStyle name="Accent1 378" xfId="9972"/>
    <cellStyle name="Accent1 379" xfId="9973"/>
    <cellStyle name="Accent1 38" xfId="9974"/>
    <cellStyle name="Accent1 380" xfId="9975"/>
    <cellStyle name="Accent1 381" xfId="9976"/>
    <cellStyle name="Accent1 382" xfId="9977"/>
    <cellStyle name="Accent1 383" xfId="9978"/>
    <cellStyle name="Accent1 384" xfId="9979"/>
    <cellStyle name="Accent1 385" xfId="9980"/>
    <cellStyle name="Accent1 386" xfId="9981"/>
    <cellStyle name="Accent1 387" xfId="9982"/>
    <cellStyle name="Accent1 388" xfId="9983"/>
    <cellStyle name="Accent1 389" xfId="9984"/>
    <cellStyle name="Accent1 39" xfId="9985"/>
    <cellStyle name="Accent1 390" xfId="9986"/>
    <cellStyle name="Accent1 391" xfId="9987"/>
    <cellStyle name="Accent1 392" xfId="9988"/>
    <cellStyle name="Accent1 393" xfId="9989"/>
    <cellStyle name="Accent1 394" xfId="9990"/>
    <cellStyle name="Accent1 395" xfId="9991"/>
    <cellStyle name="Accent1 396" xfId="9992"/>
    <cellStyle name="Accent1 397" xfId="9993"/>
    <cellStyle name="Accent1 398" xfId="9994"/>
    <cellStyle name="Accent1 399" xfId="9995"/>
    <cellStyle name="Accent1 4" xfId="9996"/>
    <cellStyle name="Accent1 4 2" xfId="9997"/>
    <cellStyle name="Accent1 4 3" xfId="9998"/>
    <cellStyle name="Accent1 40" xfId="9999"/>
    <cellStyle name="Accent1 400" xfId="10000"/>
    <cellStyle name="Accent1 401" xfId="10001"/>
    <cellStyle name="Accent1 402" xfId="10002"/>
    <cellStyle name="Accent1 403" xfId="10003"/>
    <cellStyle name="Accent1 404" xfId="10004"/>
    <cellStyle name="Accent1 405" xfId="10005"/>
    <cellStyle name="Accent1 406" xfId="10006"/>
    <cellStyle name="Accent1 407" xfId="10007"/>
    <cellStyle name="Accent1 408" xfId="10008"/>
    <cellStyle name="Accent1 409" xfId="10009"/>
    <cellStyle name="Accent1 41" xfId="10010"/>
    <cellStyle name="Accent1 410" xfId="10011"/>
    <cellStyle name="Accent1 411" xfId="10012"/>
    <cellStyle name="Accent1 412" xfId="10013"/>
    <cellStyle name="Accent1 413" xfId="10014"/>
    <cellStyle name="Accent1 414" xfId="10015"/>
    <cellStyle name="Accent1 415" xfId="10016"/>
    <cellStyle name="Accent1 416" xfId="10017"/>
    <cellStyle name="Accent1 417" xfId="10018"/>
    <cellStyle name="Accent1 418" xfId="10019"/>
    <cellStyle name="Accent1 419" xfId="10020"/>
    <cellStyle name="Accent1 42" xfId="10021"/>
    <cellStyle name="Accent1 420" xfId="10022"/>
    <cellStyle name="Accent1 421" xfId="10023"/>
    <cellStyle name="Accent1 422" xfId="10024"/>
    <cellStyle name="Accent1 423" xfId="10025"/>
    <cellStyle name="Accent1 424" xfId="10026"/>
    <cellStyle name="Accent1 425" xfId="10027"/>
    <cellStyle name="Accent1 426" xfId="10028"/>
    <cellStyle name="Accent1 427" xfId="10029"/>
    <cellStyle name="Accent1 428" xfId="10030"/>
    <cellStyle name="Accent1 429" xfId="10031"/>
    <cellStyle name="Accent1 43" xfId="10032"/>
    <cellStyle name="Accent1 430" xfId="10033"/>
    <cellStyle name="Accent1 431" xfId="10034"/>
    <cellStyle name="Accent1 432" xfId="10035"/>
    <cellStyle name="Accent1 433" xfId="10036"/>
    <cellStyle name="Accent1 434" xfId="10037"/>
    <cellStyle name="Accent1 435" xfId="10038"/>
    <cellStyle name="Accent1 436" xfId="10039"/>
    <cellStyle name="Accent1 437" xfId="10040"/>
    <cellStyle name="Accent1 438" xfId="10041"/>
    <cellStyle name="Accent1 439" xfId="10042"/>
    <cellStyle name="Accent1 44" xfId="10043"/>
    <cellStyle name="Accent1 440" xfId="10044"/>
    <cellStyle name="Accent1 441" xfId="10045"/>
    <cellStyle name="Accent1 442" xfId="10046"/>
    <cellStyle name="Accent1 443" xfId="10047"/>
    <cellStyle name="Accent1 444" xfId="10048"/>
    <cellStyle name="Accent1 445" xfId="10049"/>
    <cellStyle name="Accent1 446" xfId="10050"/>
    <cellStyle name="Accent1 447" xfId="10051"/>
    <cellStyle name="Accent1 448" xfId="10052"/>
    <cellStyle name="Accent1 449" xfId="10053"/>
    <cellStyle name="Accent1 45" xfId="10054"/>
    <cellStyle name="Accent1 450" xfId="10055"/>
    <cellStyle name="Accent1 451" xfId="10056"/>
    <cellStyle name="Accent1 452" xfId="10057"/>
    <cellStyle name="Accent1 453" xfId="10058"/>
    <cellStyle name="Accent1 454" xfId="10059"/>
    <cellStyle name="Accent1 455" xfId="10060"/>
    <cellStyle name="Accent1 456" xfId="10061"/>
    <cellStyle name="Accent1 457" xfId="10062"/>
    <cellStyle name="Accent1 458" xfId="10063"/>
    <cellStyle name="Accent1 459" xfId="10064"/>
    <cellStyle name="Accent1 46" xfId="10065"/>
    <cellStyle name="Accent1 460" xfId="10066"/>
    <cellStyle name="Accent1 461" xfId="10067"/>
    <cellStyle name="Accent1 462" xfId="10068"/>
    <cellStyle name="Accent1 463" xfId="10069"/>
    <cellStyle name="Accent1 464" xfId="10070"/>
    <cellStyle name="Accent1 465" xfId="10071"/>
    <cellStyle name="Accent1 466" xfId="10072"/>
    <cellStyle name="Accent1 467" xfId="10073"/>
    <cellStyle name="Accent1 468" xfId="10074"/>
    <cellStyle name="Accent1 469" xfId="10075"/>
    <cellStyle name="Accent1 47" xfId="10076"/>
    <cellStyle name="Accent1 470" xfId="10077"/>
    <cellStyle name="Accent1 471" xfId="10078"/>
    <cellStyle name="Accent1 472" xfId="10079"/>
    <cellStyle name="Accent1 473" xfId="10080"/>
    <cellStyle name="Accent1 474" xfId="10081"/>
    <cellStyle name="Accent1 475" xfId="10082"/>
    <cellStyle name="Accent1 476" xfId="10083"/>
    <cellStyle name="Accent1 477" xfId="10084"/>
    <cellStyle name="Accent1 478" xfId="10085"/>
    <cellStyle name="Accent1 479" xfId="10086"/>
    <cellStyle name="Accent1 48" xfId="10087"/>
    <cellStyle name="Accent1 480" xfId="10088"/>
    <cellStyle name="Accent1 481" xfId="10089"/>
    <cellStyle name="Accent1 482" xfId="10090"/>
    <cellStyle name="Accent1 483" xfId="10091"/>
    <cellStyle name="Accent1 484" xfId="10092"/>
    <cellStyle name="Accent1 485" xfId="10093"/>
    <cellStyle name="Accent1 486" xfId="10094"/>
    <cellStyle name="Accent1 487" xfId="10095"/>
    <cellStyle name="Accent1 488" xfId="10096"/>
    <cellStyle name="Accent1 489" xfId="10097"/>
    <cellStyle name="Accent1 49" xfId="10098"/>
    <cellStyle name="Accent1 490" xfId="10099"/>
    <cellStyle name="Accent1 491" xfId="10100"/>
    <cellStyle name="Accent1 492" xfId="10101"/>
    <cellStyle name="Accent1 493" xfId="10102"/>
    <cellStyle name="Accent1 494" xfId="10103"/>
    <cellStyle name="Accent1 495" xfId="10104"/>
    <cellStyle name="Accent1 496" xfId="10105"/>
    <cellStyle name="Accent1 497" xfId="10106"/>
    <cellStyle name="Accent1 498" xfId="10107"/>
    <cellStyle name="Accent1 499" xfId="10108"/>
    <cellStyle name="Accent1 5" xfId="10109"/>
    <cellStyle name="Accent1 50" xfId="10110"/>
    <cellStyle name="Accent1 500" xfId="10111"/>
    <cellStyle name="Accent1 501" xfId="10112"/>
    <cellStyle name="Accent1 502" xfId="10113"/>
    <cellStyle name="Accent1 503" xfId="10114"/>
    <cellStyle name="Accent1 504" xfId="10115"/>
    <cellStyle name="Accent1 505" xfId="10116"/>
    <cellStyle name="Accent1 506" xfId="10117"/>
    <cellStyle name="Accent1 507" xfId="10118"/>
    <cellStyle name="Accent1 508" xfId="10119"/>
    <cellStyle name="Accent1 509" xfId="10120"/>
    <cellStyle name="Accent1 51" xfId="10121"/>
    <cellStyle name="Accent1 510" xfId="10122"/>
    <cellStyle name="Accent1 511" xfId="10123"/>
    <cellStyle name="Accent1 512" xfId="10124"/>
    <cellStyle name="Accent1 513" xfId="10125"/>
    <cellStyle name="Accent1 514" xfId="10126"/>
    <cellStyle name="Accent1 515" xfId="10127"/>
    <cellStyle name="Accent1 516" xfId="10128"/>
    <cellStyle name="Accent1 517" xfId="10129"/>
    <cellStyle name="Accent1 518" xfId="10130"/>
    <cellStyle name="Accent1 519" xfId="10131"/>
    <cellStyle name="Accent1 52" xfId="10132"/>
    <cellStyle name="Accent1 520" xfId="10133"/>
    <cellStyle name="Accent1 521" xfId="10134"/>
    <cellStyle name="Accent1 522" xfId="10135"/>
    <cellStyle name="Accent1 523" xfId="10136"/>
    <cellStyle name="Accent1 524" xfId="10137"/>
    <cellStyle name="Accent1 525" xfId="10138"/>
    <cellStyle name="Accent1 526" xfId="10139"/>
    <cellStyle name="Accent1 527" xfId="10140"/>
    <cellStyle name="Accent1 528" xfId="10141"/>
    <cellStyle name="Accent1 529" xfId="10142"/>
    <cellStyle name="Accent1 53" xfId="10143"/>
    <cellStyle name="Accent1 530" xfId="10144"/>
    <cellStyle name="Accent1 531" xfId="10145"/>
    <cellStyle name="Accent1 532" xfId="10146"/>
    <cellStyle name="Accent1 533" xfId="10147"/>
    <cellStyle name="Accent1 534" xfId="10148"/>
    <cellStyle name="Accent1 535" xfId="10149"/>
    <cellStyle name="Accent1 536" xfId="10150"/>
    <cellStyle name="Accent1 537" xfId="10151"/>
    <cellStyle name="Accent1 538" xfId="10152"/>
    <cellStyle name="Accent1 539" xfId="10153"/>
    <cellStyle name="Accent1 54" xfId="10154"/>
    <cellStyle name="Accent1 540" xfId="10155"/>
    <cellStyle name="Accent1 541" xfId="10156"/>
    <cellStyle name="Accent1 542" xfId="10157"/>
    <cellStyle name="Accent1 543" xfId="10158"/>
    <cellStyle name="Accent1 544" xfId="10159"/>
    <cellStyle name="Accent1 545" xfId="10160"/>
    <cellStyle name="Accent1 546" xfId="10161"/>
    <cellStyle name="Accent1 547" xfId="10162"/>
    <cellStyle name="Accent1 548" xfId="10163"/>
    <cellStyle name="Accent1 549" xfId="10164"/>
    <cellStyle name="Accent1 55" xfId="10165"/>
    <cellStyle name="Accent1 550" xfId="10166"/>
    <cellStyle name="Accent1 551" xfId="10167"/>
    <cellStyle name="Accent1 552" xfId="10168"/>
    <cellStyle name="Accent1 553" xfId="10169"/>
    <cellStyle name="Accent1 554" xfId="10170"/>
    <cellStyle name="Accent1 555" xfId="10171"/>
    <cellStyle name="Accent1 556" xfId="10172"/>
    <cellStyle name="Accent1 557" xfId="10173"/>
    <cellStyle name="Accent1 558" xfId="10174"/>
    <cellStyle name="Accent1 559" xfId="10175"/>
    <cellStyle name="Accent1 56" xfId="10176"/>
    <cellStyle name="Accent1 560" xfId="10177"/>
    <cellStyle name="Accent1 561" xfId="10178"/>
    <cellStyle name="Accent1 562" xfId="10179"/>
    <cellStyle name="Accent1 563" xfId="10180"/>
    <cellStyle name="Accent1 564" xfId="10181"/>
    <cellStyle name="Accent1 565" xfId="10182"/>
    <cellStyle name="Accent1 566" xfId="10183"/>
    <cellStyle name="Accent1 567" xfId="10184"/>
    <cellStyle name="Accent1 568" xfId="10185"/>
    <cellStyle name="Accent1 569" xfId="10186"/>
    <cellStyle name="Accent1 57" xfId="10187"/>
    <cellStyle name="Accent1 570" xfId="10188"/>
    <cellStyle name="Accent1 571" xfId="10189"/>
    <cellStyle name="Accent1 572" xfId="10190"/>
    <cellStyle name="Accent1 573" xfId="10191"/>
    <cellStyle name="Accent1 574" xfId="10192"/>
    <cellStyle name="Accent1 575" xfId="10193"/>
    <cellStyle name="Accent1 576" xfId="10194"/>
    <cellStyle name="Accent1 577" xfId="10195"/>
    <cellStyle name="Accent1 578" xfId="10196"/>
    <cellStyle name="Accent1 579" xfId="10197"/>
    <cellStyle name="Accent1 58" xfId="10198"/>
    <cellStyle name="Accent1 580" xfId="10199"/>
    <cellStyle name="Accent1 581" xfId="10200"/>
    <cellStyle name="Accent1 582" xfId="10201"/>
    <cellStyle name="Accent1 583" xfId="10202"/>
    <cellStyle name="Accent1 584" xfId="10203"/>
    <cellStyle name="Accent1 585" xfId="10204"/>
    <cellStyle name="Accent1 586" xfId="10205"/>
    <cellStyle name="Accent1 587" xfId="10206"/>
    <cellStyle name="Accent1 588" xfId="10207"/>
    <cellStyle name="Accent1 589" xfId="10208"/>
    <cellStyle name="Accent1 59" xfId="10209"/>
    <cellStyle name="Accent1 590" xfId="10210"/>
    <cellStyle name="Accent1 591" xfId="10211"/>
    <cellStyle name="Accent1 592" xfId="10212"/>
    <cellStyle name="Accent1 593" xfId="10213"/>
    <cellStyle name="Accent1 594" xfId="10214"/>
    <cellStyle name="Accent1 595" xfId="10215"/>
    <cellStyle name="Accent1 6" xfId="10216"/>
    <cellStyle name="Accent1 60" xfId="10217"/>
    <cellStyle name="Accent1 61" xfId="10218"/>
    <cellStyle name="Accent1 62" xfId="10219"/>
    <cellStyle name="Accent1 63" xfId="10220"/>
    <cellStyle name="Accent1 64" xfId="10221"/>
    <cellStyle name="Accent1 65" xfId="10222"/>
    <cellStyle name="Accent1 66" xfId="10223"/>
    <cellStyle name="Accent1 67" xfId="10224"/>
    <cellStyle name="Accent1 68" xfId="10225"/>
    <cellStyle name="Accent1 69" xfId="10226"/>
    <cellStyle name="Accent1 7" xfId="10227"/>
    <cellStyle name="Accent1 70" xfId="10228"/>
    <cellStyle name="Accent1 71" xfId="10229"/>
    <cellStyle name="Accent1 72" xfId="10230"/>
    <cellStyle name="Accent1 73" xfId="10231"/>
    <cellStyle name="Accent1 74" xfId="10232"/>
    <cellStyle name="Accent1 75" xfId="10233"/>
    <cellStyle name="Accent1 76" xfId="10234"/>
    <cellStyle name="Accent1 77" xfId="10235"/>
    <cellStyle name="Accent1 78" xfId="10236"/>
    <cellStyle name="Accent1 79" xfId="10237"/>
    <cellStyle name="Accent1 8" xfId="10238"/>
    <cellStyle name="Accent1 80" xfId="10239"/>
    <cellStyle name="Accent1 81" xfId="10240"/>
    <cellStyle name="Accent1 82" xfId="10241"/>
    <cellStyle name="Accent1 83" xfId="10242"/>
    <cellStyle name="Accent1 84" xfId="10243"/>
    <cellStyle name="Accent1 85" xfId="10244"/>
    <cellStyle name="Accent1 86" xfId="10245"/>
    <cellStyle name="Accent1 87" xfId="10246"/>
    <cellStyle name="Accent1 88" xfId="10247"/>
    <cellStyle name="Accent1 89" xfId="10248"/>
    <cellStyle name="Accent1 9" xfId="10249"/>
    <cellStyle name="Accent1 90" xfId="10250"/>
    <cellStyle name="Accent1 91" xfId="10251"/>
    <cellStyle name="Accent1 92" xfId="10252"/>
    <cellStyle name="Accent1 93" xfId="10253"/>
    <cellStyle name="Accent1 94" xfId="10254"/>
    <cellStyle name="Accent1 95" xfId="10255"/>
    <cellStyle name="Accent1 96" xfId="10256"/>
    <cellStyle name="Accent1 97" xfId="10257"/>
    <cellStyle name="Accent1 98" xfId="10258"/>
    <cellStyle name="Accent1 99" xfId="10259"/>
    <cellStyle name="Accent2 - 20%" xfId="10260"/>
    <cellStyle name="Accent2 - 20% 2" xfId="10261"/>
    <cellStyle name="Accent2 - 20%_2011 OM ASM Report" xfId="10262"/>
    <cellStyle name="Accent2 - 40%" xfId="10263"/>
    <cellStyle name="Accent2 - 40% 2" xfId="10264"/>
    <cellStyle name="Accent2 - 40%_2011 OM ASM Report" xfId="10265"/>
    <cellStyle name="Accent2 - 60%" xfId="10266"/>
    <cellStyle name="Accent2 - 60% 2" xfId="10267"/>
    <cellStyle name="Accent2 - 60%_2011 OM ASM Report" xfId="10268"/>
    <cellStyle name="Accent2 10" xfId="10269"/>
    <cellStyle name="Accent2 100" xfId="10270"/>
    <cellStyle name="Accent2 101" xfId="10271"/>
    <cellStyle name="Accent2 102" xfId="10272"/>
    <cellStyle name="Accent2 103" xfId="10273"/>
    <cellStyle name="Accent2 104" xfId="10274"/>
    <cellStyle name="Accent2 105" xfId="10275"/>
    <cellStyle name="Accent2 106" xfId="10276"/>
    <cellStyle name="Accent2 107" xfId="10277"/>
    <cellStyle name="Accent2 108" xfId="10278"/>
    <cellStyle name="Accent2 109" xfId="10279"/>
    <cellStyle name="Accent2 11" xfId="10280"/>
    <cellStyle name="Accent2 110" xfId="10281"/>
    <cellStyle name="Accent2 111" xfId="10282"/>
    <cellStyle name="Accent2 112" xfId="10283"/>
    <cellStyle name="Accent2 113" xfId="10284"/>
    <cellStyle name="Accent2 114" xfId="10285"/>
    <cellStyle name="Accent2 115" xfId="10286"/>
    <cellStyle name="Accent2 116" xfId="10287"/>
    <cellStyle name="Accent2 117" xfId="10288"/>
    <cellStyle name="Accent2 118" xfId="10289"/>
    <cellStyle name="Accent2 119" xfId="10290"/>
    <cellStyle name="Accent2 12" xfId="10291"/>
    <cellStyle name="Accent2 120" xfId="10292"/>
    <cellStyle name="Accent2 121" xfId="10293"/>
    <cellStyle name="Accent2 122" xfId="10294"/>
    <cellStyle name="Accent2 123" xfId="10295"/>
    <cellStyle name="Accent2 124" xfId="10296"/>
    <cellStyle name="Accent2 125" xfId="10297"/>
    <cellStyle name="Accent2 126" xfId="10298"/>
    <cellStyle name="Accent2 127" xfId="10299"/>
    <cellStyle name="Accent2 128" xfId="10300"/>
    <cellStyle name="Accent2 129" xfId="10301"/>
    <cellStyle name="Accent2 13" xfId="10302"/>
    <cellStyle name="Accent2 130" xfId="10303"/>
    <cellStyle name="Accent2 131" xfId="10304"/>
    <cellStyle name="Accent2 132" xfId="10305"/>
    <cellStyle name="Accent2 133" xfId="10306"/>
    <cellStyle name="Accent2 134" xfId="10307"/>
    <cellStyle name="Accent2 135" xfId="10308"/>
    <cellStyle name="Accent2 136" xfId="10309"/>
    <cellStyle name="Accent2 137" xfId="10310"/>
    <cellStyle name="Accent2 138" xfId="10311"/>
    <cellStyle name="Accent2 139" xfId="10312"/>
    <cellStyle name="Accent2 14" xfId="10313"/>
    <cellStyle name="Accent2 140" xfId="10314"/>
    <cellStyle name="Accent2 141" xfId="10315"/>
    <cellStyle name="Accent2 142" xfId="10316"/>
    <cellStyle name="Accent2 143" xfId="10317"/>
    <cellStyle name="Accent2 144" xfId="10318"/>
    <cellStyle name="Accent2 145" xfId="10319"/>
    <cellStyle name="Accent2 146" xfId="10320"/>
    <cellStyle name="Accent2 147" xfId="10321"/>
    <cellStyle name="Accent2 148" xfId="10322"/>
    <cellStyle name="Accent2 149" xfId="10323"/>
    <cellStyle name="Accent2 15" xfId="10324"/>
    <cellStyle name="Accent2 150" xfId="10325"/>
    <cellStyle name="Accent2 151" xfId="10326"/>
    <cellStyle name="Accent2 152" xfId="10327"/>
    <cellStyle name="Accent2 153" xfId="10328"/>
    <cellStyle name="Accent2 154" xfId="10329"/>
    <cellStyle name="Accent2 155" xfId="10330"/>
    <cellStyle name="Accent2 156" xfId="10331"/>
    <cellStyle name="Accent2 157" xfId="10332"/>
    <cellStyle name="Accent2 158" xfId="10333"/>
    <cellStyle name="Accent2 159" xfId="10334"/>
    <cellStyle name="Accent2 16" xfId="10335"/>
    <cellStyle name="Accent2 160" xfId="10336"/>
    <cellStyle name="Accent2 161" xfId="10337"/>
    <cellStyle name="Accent2 162" xfId="10338"/>
    <cellStyle name="Accent2 163" xfId="10339"/>
    <cellStyle name="Accent2 164" xfId="10340"/>
    <cellStyle name="Accent2 165" xfId="10341"/>
    <cellStyle name="Accent2 166" xfId="10342"/>
    <cellStyle name="Accent2 167" xfId="10343"/>
    <cellStyle name="Accent2 168" xfId="10344"/>
    <cellStyle name="Accent2 169" xfId="10345"/>
    <cellStyle name="Accent2 17" xfId="10346"/>
    <cellStyle name="Accent2 170" xfId="10347"/>
    <cellStyle name="Accent2 171" xfId="10348"/>
    <cellStyle name="Accent2 172" xfId="10349"/>
    <cellStyle name="Accent2 173" xfId="10350"/>
    <cellStyle name="Accent2 174" xfId="10351"/>
    <cellStyle name="Accent2 175" xfId="10352"/>
    <cellStyle name="Accent2 176" xfId="10353"/>
    <cellStyle name="Accent2 177" xfId="10354"/>
    <cellStyle name="Accent2 178" xfId="10355"/>
    <cellStyle name="Accent2 179" xfId="10356"/>
    <cellStyle name="Accent2 18" xfId="10357"/>
    <cellStyle name="Accent2 180" xfId="10358"/>
    <cellStyle name="Accent2 181" xfId="10359"/>
    <cellStyle name="Accent2 182" xfId="10360"/>
    <cellStyle name="Accent2 183" xfId="10361"/>
    <cellStyle name="Accent2 184" xfId="10362"/>
    <cellStyle name="Accent2 185" xfId="10363"/>
    <cellStyle name="Accent2 186" xfId="10364"/>
    <cellStyle name="Accent2 187" xfId="10365"/>
    <cellStyle name="Accent2 188" xfId="10366"/>
    <cellStyle name="Accent2 189" xfId="10367"/>
    <cellStyle name="Accent2 19" xfId="10368"/>
    <cellStyle name="Accent2 190" xfId="10369"/>
    <cellStyle name="Accent2 191" xfId="10370"/>
    <cellStyle name="Accent2 192" xfId="10371"/>
    <cellStyle name="Accent2 193" xfId="10372"/>
    <cellStyle name="Accent2 194" xfId="10373"/>
    <cellStyle name="Accent2 195" xfId="10374"/>
    <cellStyle name="Accent2 196" xfId="10375"/>
    <cellStyle name="Accent2 197" xfId="10376"/>
    <cellStyle name="Accent2 198" xfId="10377"/>
    <cellStyle name="Accent2 199" xfId="10378"/>
    <cellStyle name="Accent2 2" xfId="10379"/>
    <cellStyle name="Accent2 2 2" xfId="10380"/>
    <cellStyle name="Accent2 2 2 2" xfId="10381"/>
    <cellStyle name="Accent2 2 3" xfId="10382"/>
    <cellStyle name="Accent2 20" xfId="10383"/>
    <cellStyle name="Accent2 200" xfId="10384"/>
    <cellStyle name="Accent2 201" xfId="10385"/>
    <cellStyle name="Accent2 202" xfId="10386"/>
    <cellStyle name="Accent2 203" xfId="10387"/>
    <cellStyle name="Accent2 204" xfId="10388"/>
    <cellStyle name="Accent2 205" xfId="10389"/>
    <cellStyle name="Accent2 206" xfId="10390"/>
    <cellStyle name="Accent2 207" xfId="10391"/>
    <cellStyle name="Accent2 208" xfId="10392"/>
    <cellStyle name="Accent2 209" xfId="10393"/>
    <cellStyle name="Accent2 21" xfId="10394"/>
    <cellStyle name="Accent2 210" xfId="10395"/>
    <cellStyle name="Accent2 211" xfId="10396"/>
    <cellStyle name="Accent2 212" xfId="10397"/>
    <cellStyle name="Accent2 213" xfId="10398"/>
    <cellStyle name="Accent2 214" xfId="10399"/>
    <cellStyle name="Accent2 215" xfId="10400"/>
    <cellStyle name="Accent2 216" xfId="10401"/>
    <cellStyle name="Accent2 217" xfId="10402"/>
    <cellStyle name="Accent2 218" xfId="10403"/>
    <cellStyle name="Accent2 219" xfId="10404"/>
    <cellStyle name="Accent2 22" xfId="10405"/>
    <cellStyle name="Accent2 220" xfId="10406"/>
    <cellStyle name="Accent2 221" xfId="10407"/>
    <cellStyle name="Accent2 222" xfId="10408"/>
    <cellStyle name="Accent2 223" xfId="10409"/>
    <cellStyle name="Accent2 224" xfId="10410"/>
    <cellStyle name="Accent2 225" xfId="10411"/>
    <cellStyle name="Accent2 226" xfId="10412"/>
    <cellStyle name="Accent2 227" xfId="10413"/>
    <cellStyle name="Accent2 228" xfId="10414"/>
    <cellStyle name="Accent2 229" xfId="10415"/>
    <cellStyle name="Accent2 23" xfId="10416"/>
    <cellStyle name="Accent2 230" xfId="10417"/>
    <cellStyle name="Accent2 231" xfId="10418"/>
    <cellStyle name="Accent2 232" xfId="10419"/>
    <cellStyle name="Accent2 233" xfId="10420"/>
    <cellStyle name="Accent2 234" xfId="10421"/>
    <cellStyle name="Accent2 235" xfId="10422"/>
    <cellStyle name="Accent2 236" xfId="10423"/>
    <cellStyle name="Accent2 237" xfId="10424"/>
    <cellStyle name="Accent2 238" xfId="10425"/>
    <cellStyle name="Accent2 239" xfId="10426"/>
    <cellStyle name="Accent2 24" xfId="10427"/>
    <cellStyle name="Accent2 240" xfId="10428"/>
    <cellStyle name="Accent2 241" xfId="10429"/>
    <cellStyle name="Accent2 242" xfId="10430"/>
    <cellStyle name="Accent2 243" xfId="10431"/>
    <cellStyle name="Accent2 244" xfId="10432"/>
    <cellStyle name="Accent2 245" xfId="10433"/>
    <cellStyle name="Accent2 246" xfId="10434"/>
    <cellStyle name="Accent2 247" xfId="10435"/>
    <cellStyle name="Accent2 248" xfId="10436"/>
    <cellStyle name="Accent2 249" xfId="10437"/>
    <cellStyle name="Accent2 25" xfId="10438"/>
    <cellStyle name="Accent2 250" xfId="10439"/>
    <cellStyle name="Accent2 251" xfId="10440"/>
    <cellStyle name="Accent2 252" xfId="10441"/>
    <cellStyle name="Accent2 253" xfId="10442"/>
    <cellStyle name="Accent2 254" xfId="10443"/>
    <cellStyle name="Accent2 255" xfId="10444"/>
    <cellStyle name="Accent2 256" xfId="10445"/>
    <cellStyle name="Accent2 257" xfId="10446"/>
    <cellStyle name="Accent2 258" xfId="10447"/>
    <cellStyle name="Accent2 259" xfId="10448"/>
    <cellStyle name="Accent2 26" xfId="10449"/>
    <cellStyle name="Accent2 260" xfId="10450"/>
    <cellStyle name="Accent2 261" xfId="10451"/>
    <cellStyle name="Accent2 262" xfId="10452"/>
    <cellStyle name="Accent2 263" xfId="10453"/>
    <cellStyle name="Accent2 264" xfId="10454"/>
    <cellStyle name="Accent2 265" xfId="10455"/>
    <cellStyle name="Accent2 266" xfId="10456"/>
    <cellStyle name="Accent2 267" xfId="10457"/>
    <cellStyle name="Accent2 268" xfId="10458"/>
    <cellStyle name="Accent2 269" xfId="10459"/>
    <cellStyle name="Accent2 27" xfId="10460"/>
    <cellStyle name="Accent2 270" xfId="10461"/>
    <cellStyle name="Accent2 271" xfId="10462"/>
    <cellStyle name="Accent2 272" xfId="10463"/>
    <cellStyle name="Accent2 273" xfId="10464"/>
    <cellStyle name="Accent2 274" xfId="10465"/>
    <cellStyle name="Accent2 275" xfId="10466"/>
    <cellStyle name="Accent2 276" xfId="10467"/>
    <cellStyle name="Accent2 277" xfId="10468"/>
    <cellStyle name="Accent2 278" xfId="10469"/>
    <cellStyle name="Accent2 279" xfId="10470"/>
    <cellStyle name="Accent2 28" xfId="10471"/>
    <cellStyle name="Accent2 280" xfId="10472"/>
    <cellStyle name="Accent2 281" xfId="10473"/>
    <cellStyle name="Accent2 282" xfId="10474"/>
    <cellStyle name="Accent2 283" xfId="10475"/>
    <cellStyle name="Accent2 284" xfId="10476"/>
    <cellStyle name="Accent2 285" xfId="10477"/>
    <cellStyle name="Accent2 286" xfId="10478"/>
    <cellStyle name="Accent2 287" xfId="10479"/>
    <cellStyle name="Accent2 288" xfId="10480"/>
    <cellStyle name="Accent2 289" xfId="10481"/>
    <cellStyle name="Accent2 29" xfId="10482"/>
    <cellStyle name="Accent2 290" xfId="10483"/>
    <cellStyle name="Accent2 291" xfId="10484"/>
    <cellStyle name="Accent2 292" xfId="10485"/>
    <cellStyle name="Accent2 293" xfId="10486"/>
    <cellStyle name="Accent2 294" xfId="10487"/>
    <cellStyle name="Accent2 295" xfId="10488"/>
    <cellStyle name="Accent2 296" xfId="10489"/>
    <cellStyle name="Accent2 297" xfId="10490"/>
    <cellStyle name="Accent2 298" xfId="10491"/>
    <cellStyle name="Accent2 299" xfId="10492"/>
    <cellStyle name="Accent2 3" xfId="10493"/>
    <cellStyle name="Accent2 3 2" xfId="10494"/>
    <cellStyle name="Accent2 3 3" xfId="10495"/>
    <cellStyle name="Accent2 3 4" xfId="10496"/>
    <cellStyle name="Accent2 30" xfId="10497"/>
    <cellStyle name="Accent2 300" xfId="10498"/>
    <cellStyle name="Accent2 301" xfId="10499"/>
    <cellStyle name="Accent2 302" xfId="10500"/>
    <cellStyle name="Accent2 303" xfId="10501"/>
    <cellStyle name="Accent2 304" xfId="10502"/>
    <cellStyle name="Accent2 305" xfId="10503"/>
    <cellStyle name="Accent2 306" xfId="10504"/>
    <cellStyle name="Accent2 307" xfId="10505"/>
    <cellStyle name="Accent2 308" xfId="10506"/>
    <cellStyle name="Accent2 309" xfId="10507"/>
    <cellStyle name="Accent2 31" xfId="10508"/>
    <cellStyle name="Accent2 310" xfId="10509"/>
    <cellStyle name="Accent2 311" xfId="10510"/>
    <cellStyle name="Accent2 312" xfId="10511"/>
    <cellStyle name="Accent2 313" xfId="10512"/>
    <cellStyle name="Accent2 314" xfId="10513"/>
    <cellStyle name="Accent2 315" xfId="10514"/>
    <cellStyle name="Accent2 316" xfId="10515"/>
    <cellStyle name="Accent2 317" xfId="10516"/>
    <cellStyle name="Accent2 318" xfId="10517"/>
    <cellStyle name="Accent2 319" xfId="10518"/>
    <cellStyle name="Accent2 32" xfId="10519"/>
    <cellStyle name="Accent2 320" xfId="10520"/>
    <cellStyle name="Accent2 321" xfId="10521"/>
    <cellStyle name="Accent2 322" xfId="10522"/>
    <cellStyle name="Accent2 323" xfId="10523"/>
    <cellStyle name="Accent2 324" xfId="10524"/>
    <cellStyle name="Accent2 325" xfId="10525"/>
    <cellStyle name="Accent2 326" xfId="10526"/>
    <cellStyle name="Accent2 327" xfId="10527"/>
    <cellStyle name="Accent2 328" xfId="10528"/>
    <cellStyle name="Accent2 329" xfId="10529"/>
    <cellStyle name="Accent2 33" xfId="10530"/>
    <cellStyle name="Accent2 330" xfId="10531"/>
    <cellStyle name="Accent2 331" xfId="10532"/>
    <cellStyle name="Accent2 332" xfId="10533"/>
    <cellStyle name="Accent2 333" xfId="10534"/>
    <cellStyle name="Accent2 334" xfId="10535"/>
    <cellStyle name="Accent2 335" xfId="10536"/>
    <cellStyle name="Accent2 336" xfId="10537"/>
    <cellStyle name="Accent2 337" xfId="10538"/>
    <cellStyle name="Accent2 338" xfId="10539"/>
    <cellStyle name="Accent2 339" xfId="10540"/>
    <cellStyle name="Accent2 34" xfId="10541"/>
    <cellStyle name="Accent2 340" xfId="10542"/>
    <cellStyle name="Accent2 341" xfId="10543"/>
    <cellStyle name="Accent2 342" xfId="10544"/>
    <cellStyle name="Accent2 343" xfId="10545"/>
    <cellStyle name="Accent2 344" xfId="10546"/>
    <cellStyle name="Accent2 345" xfId="10547"/>
    <cellStyle name="Accent2 346" xfId="10548"/>
    <cellStyle name="Accent2 347" xfId="10549"/>
    <cellStyle name="Accent2 348" xfId="10550"/>
    <cellStyle name="Accent2 349" xfId="10551"/>
    <cellStyle name="Accent2 35" xfId="10552"/>
    <cellStyle name="Accent2 350" xfId="10553"/>
    <cellStyle name="Accent2 351" xfId="10554"/>
    <cellStyle name="Accent2 352" xfId="10555"/>
    <cellStyle name="Accent2 353" xfId="10556"/>
    <cellStyle name="Accent2 354" xfId="10557"/>
    <cellStyle name="Accent2 355" xfId="10558"/>
    <cellStyle name="Accent2 356" xfId="10559"/>
    <cellStyle name="Accent2 357" xfId="10560"/>
    <cellStyle name="Accent2 358" xfId="10561"/>
    <cellStyle name="Accent2 359" xfId="10562"/>
    <cellStyle name="Accent2 36" xfId="10563"/>
    <cellStyle name="Accent2 360" xfId="10564"/>
    <cellStyle name="Accent2 361" xfId="10565"/>
    <cellStyle name="Accent2 362" xfId="10566"/>
    <cellStyle name="Accent2 363" xfId="10567"/>
    <cellStyle name="Accent2 364" xfId="10568"/>
    <cellStyle name="Accent2 365" xfId="10569"/>
    <cellStyle name="Accent2 366" xfId="10570"/>
    <cellStyle name="Accent2 367" xfId="10571"/>
    <cellStyle name="Accent2 368" xfId="10572"/>
    <cellStyle name="Accent2 369" xfId="10573"/>
    <cellStyle name="Accent2 37" xfId="10574"/>
    <cellStyle name="Accent2 370" xfId="10575"/>
    <cellStyle name="Accent2 371" xfId="10576"/>
    <cellStyle name="Accent2 372" xfId="10577"/>
    <cellStyle name="Accent2 373" xfId="10578"/>
    <cellStyle name="Accent2 374" xfId="10579"/>
    <cellStyle name="Accent2 375" xfId="10580"/>
    <cellStyle name="Accent2 376" xfId="10581"/>
    <cellStyle name="Accent2 377" xfId="10582"/>
    <cellStyle name="Accent2 378" xfId="10583"/>
    <cellStyle name="Accent2 379" xfId="10584"/>
    <cellStyle name="Accent2 38" xfId="10585"/>
    <cellStyle name="Accent2 380" xfId="10586"/>
    <cellStyle name="Accent2 381" xfId="10587"/>
    <cellStyle name="Accent2 382" xfId="10588"/>
    <cellStyle name="Accent2 383" xfId="10589"/>
    <cellStyle name="Accent2 384" xfId="10590"/>
    <cellStyle name="Accent2 385" xfId="10591"/>
    <cellStyle name="Accent2 386" xfId="10592"/>
    <cellStyle name="Accent2 387" xfId="10593"/>
    <cellStyle name="Accent2 388" xfId="10594"/>
    <cellStyle name="Accent2 389" xfId="10595"/>
    <cellStyle name="Accent2 39" xfId="10596"/>
    <cellStyle name="Accent2 390" xfId="10597"/>
    <cellStyle name="Accent2 391" xfId="10598"/>
    <cellStyle name="Accent2 392" xfId="10599"/>
    <cellStyle name="Accent2 393" xfId="10600"/>
    <cellStyle name="Accent2 394" xfId="10601"/>
    <cellStyle name="Accent2 395" xfId="10602"/>
    <cellStyle name="Accent2 396" xfId="10603"/>
    <cellStyle name="Accent2 397" xfId="10604"/>
    <cellStyle name="Accent2 398" xfId="10605"/>
    <cellStyle name="Accent2 399" xfId="10606"/>
    <cellStyle name="Accent2 4" xfId="10607"/>
    <cellStyle name="Accent2 4 2" xfId="10608"/>
    <cellStyle name="Accent2 4 3" xfId="10609"/>
    <cellStyle name="Accent2 40" xfId="10610"/>
    <cellStyle name="Accent2 400" xfId="10611"/>
    <cellStyle name="Accent2 401" xfId="10612"/>
    <cellStyle name="Accent2 402" xfId="10613"/>
    <cellStyle name="Accent2 403" xfId="10614"/>
    <cellStyle name="Accent2 404" xfId="10615"/>
    <cellStyle name="Accent2 405" xfId="10616"/>
    <cellStyle name="Accent2 406" xfId="10617"/>
    <cellStyle name="Accent2 407" xfId="10618"/>
    <cellStyle name="Accent2 408" xfId="10619"/>
    <cellStyle name="Accent2 409" xfId="10620"/>
    <cellStyle name="Accent2 41" xfId="10621"/>
    <cellStyle name="Accent2 410" xfId="10622"/>
    <cellStyle name="Accent2 411" xfId="10623"/>
    <cellStyle name="Accent2 412" xfId="10624"/>
    <cellStyle name="Accent2 413" xfId="10625"/>
    <cellStyle name="Accent2 414" xfId="10626"/>
    <cellStyle name="Accent2 415" xfId="10627"/>
    <cellStyle name="Accent2 416" xfId="10628"/>
    <cellStyle name="Accent2 417" xfId="10629"/>
    <cellStyle name="Accent2 418" xfId="10630"/>
    <cellStyle name="Accent2 419" xfId="10631"/>
    <cellStyle name="Accent2 42" xfId="10632"/>
    <cellStyle name="Accent2 420" xfId="10633"/>
    <cellStyle name="Accent2 421" xfId="10634"/>
    <cellStyle name="Accent2 422" xfId="10635"/>
    <cellStyle name="Accent2 423" xfId="10636"/>
    <cellStyle name="Accent2 424" xfId="10637"/>
    <cellStyle name="Accent2 425" xfId="10638"/>
    <cellStyle name="Accent2 426" xfId="10639"/>
    <cellStyle name="Accent2 427" xfId="10640"/>
    <cellStyle name="Accent2 428" xfId="10641"/>
    <cellStyle name="Accent2 429" xfId="10642"/>
    <cellStyle name="Accent2 43" xfId="10643"/>
    <cellStyle name="Accent2 430" xfId="10644"/>
    <cellStyle name="Accent2 431" xfId="10645"/>
    <cellStyle name="Accent2 432" xfId="10646"/>
    <cellStyle name="Accent2 433" xfId="10647"/>
    <cellStyle name="Accent2 434" xfId="10648"/>
    <cellStyle name="Accent2 435" xfId="10649"/>
    <cellStyle name="Accent2 436" xfId="10650"/>
    <cellStyle name="Accent2 437" xfId="10651"/>
    <cellStyle name="Accent2 438" xfId="10652"/>
    <cellStyle name="Accent2 439" xfId="10653"/>
    <cellStyle name="Accent2 44" xfId="10654"/>
    <cellStyle name="Accent2 440" xfId="10655"/>
    <cellStyle name="Accent2 441" xfId="10656"/>
    <cellStyle name="Accent2 442" xfId="10657"/>
    <cellStyle name="Accent2 443" xfId="10658"/>
    <cellStyle name="Accent2 444" xfId="10659"/>
    <cellStyle name="Accent2 445" xfId="10660"/>
    <cellStyle name="Accent2 446" xfId="10661"/>
    <cellStyle name="Accent2 447" xfId="10662"/>
    <cellStyle name="Accent2 448" xfId="10663"/>
    <cellStyle name="Accent2 449" xfId="10664"/>
    <cellStyle name="Accent2 45" xfId="10665"/>
    <cellStyle name="Accent2 450" xfId="10666"/>
    <cellStyle name="Accent2 451" xfId="10667"/>
    <cellStyle name="Accent2 452" xfId="10668"/>
    <cellStyle name="Accent2 453" xfId="10669"/>
    <cellStyle name="Accent2 454" xfId="10670"/>
    <cellStyle name="Accent2 455" xfId="10671"/>
    <cellStyle name="Accent2 456" xfId="10672"/>
    <cellStyle name="Accent2 457" xfId="10673"/>
    <cellStyle name="Accent2 458" xfId="10674"/>
    <cellStyle name="Accent2 459" xfId="10675"/>
    <cellStyle name="Accent2 46" xfId="10676"/>
    <cellStyle name="Accent2 460" xfId="10677"/>
    <cellStyle name="Accent2 461" xfId="10678"/>
    <cellStyle name="Accent2 462" xfId="10679"/>
    <cellStyle name="Accent2 463" xfId="10680"/>
    <cellStyle name="Accent2 464" xfId="10681"/>
    <cellStyle name="Accent2 465" xfId="10682"/>
    <cellStyle name="Accent2 466" xfId="10683"/>
    <cellStyle name="Accent2 467" xfId="10684"/>
    <cellStyle name="Accent2 468" xfId="10685"/>
    <cellStyle name="Accent2 469" xfId="10686"/>
    <cellStyle name="Accent2 47" xfId="10687"/>
    <cellStyle name="Accent2 470" xfId="10688"/>
    <cellStyle name="Accent2 471" xfId="10689"/>
    <cellStyle name="Accent2 472" xfId="10690"/>
    <cellStyle name="Accent2 473" xfId="10691"/>
    <cellStyle name="Accent2 474" xfId="10692"/>
    <cellStyle name="Accent2 475" xfId="10693"/>
    <cellStyle name="Accent2 476" xfId="10694"/>
    <cellStyle name="Accent2 477" xfId="10695"/>
    <cellStyle name="Accent2 478" xfId="10696"/>
    <cellStyle name="Accent2 479" xfId="10697"/>
    <cellStyle name="Accent2 48" xfId="10698"/>
    <cellStyle name="Accent2 480" xfId="10699"/>
    <cellStyle name="Accent2 481" xfId="10700"/>
    <cellStyle name="Accent2 482" xfId="10701"/>
    <cellStyle name="Accent2 483" xfId="10702"/>
    <cellStyle name="Accent2 484" xfId="10703"/>
    <cellStyle name="Accent2 485" xfId="10704"/>
    <cellStyle name="Accent2 486" xfId="10705"/>
    <cellStyle name="Accent2 487" xfId="10706"/>
    <cellStyle name="Accent2 488" xfId="10707"/>
    <cellStyle name="Accent2 489" xfId="10708"/>
    <cellStyle name="Accent2 49" xfId="10709"/>
    <cellStyle name="Accent2 490" xfId="10710"/>
    <cellStyle name="Accent2 491" xfId="10711"/>
    <cellStyle name="Accent2 492" xfId="10712"/>
    <cellStyle name="Accent2 493" xfId="10713"/>
    <cellStyle name="Accent2 494" xfId="10714"/>
    <cellStyle name="Accent2 495" xfId="10715"/>
    <cellStyle name="Accent2 496" xfId="10716"/>
    <cellStyle name="Accent2 497" xfId="10717"/>
    <cellStyle name="Accent2 498" xfId="10718"/>
    <cellStyle name="Accent2 499" xfId="10719"/>
    <cellStyle name="Accent2 5" xfId="10720"/>
    <cellStyle name="Accent2 50" xfId="10721"/>
    <cellStyle name="Accent2 500" xfId="10722"/>
    <cellStyle name="Accent2 501" xfId="10723"/>
    <cellStyle name="Accent2 502" xfId="10724"/>
    <cellStyle name="Accent2 503" xfId="10725"/>
    <cellStyle name="Accent2 504" xfId="10726"/>
    <cellStyle name="Accent2 505" xfId="10727"/>
    <cellStyle name="Accent2 506" xfId="10728"/>
    <cellStyle name="Accent2 507" xfId="10729"/>
    <cellStyle name="Accent2 508" xfId="10730"/>
    <cellStyle name="Accent2 509" xfId="10731"/>
    <cellStyle name="Accent2 51" xfId="10732"/>
    <cellStyle name="Accent2 510" xfId="10733"/>
    <cellStyle name="Accent2 511" xfId="10734"/>
    <cellStyle name="Accent2 512" xfId="10735"/>
    <cellStyle name="Accent2 513" xfId="10736"/>
    <cellStyle name="Accent2 514" xfId="10737"/>
    <cellStyle name="Accent2 515" xfId="10738"/>
    <cellStyle name="Accent2 516" xfId="10739"/>
    <cellStyle name="Accent2 517" xfId="10740"/>
    <cellStyle name="Accent2 518" xfId="10741"/>
    <cellStyle name="Accent2 519" xfId="10742"/>
    <cellStyle name="Accent2 52" xfId="10743"/>
    <cellStyle name="Accent2 520" xfId="10744"/>
    <cellStyle name="Accent2 521" xfId="10745"/>
    <cellStyle name="Accent2 522" xfId="10746"/>
    <cellStyle name="Accent2 523" xfId="10747"/>
    <cellStyle name="Accent2 524" xfId="10748"/>
    <cellStyle name="Accent2 525" xfId="10749"/>
    <cellStyle name="Accent2 526" xfId="10750"/>
    <cellStyle name="Accent2 527" xfId="10751"/>
    <cellStyle name="Accent2 528" xfId="10752"/>
    <cellStyle name="Accent2 529" xfId="10753"/>
    <cellStyle name="Accent2 53" xfId="10754"/>
    <cellStyle name="Accent2 530" xfId="10755"/>
    <cellStyle name="Accent2 531" xfId="10756"/>
    <cellStyle name="Accent2 532" xfId="10757"/>
    <cellStyle name="Accent2 533" xfId="10758"/>
    <cellStyle name="Accent2 534" xfId="10759"/>
    <cellStyle name="Accent2 535" xfId="10760"/>
    <cellStyle name="Accent2 536" xfId="10761"/>
    <cellStyle name="Accent2 537" xfId="10762"/>
    <cellStyle name="Accent2 538" xfId="10763"/>
    <cellStyle name="Accent2 539" xfId="10764"/>
    <cellStyle name="Accent2 54" xfId="10765"/>
    <cellStyle name="Accent2 540" xfId="10766"/>
    <cellStyle name="Accent2 541" xfId="10767"/>
    <cellStyle name="Accent2 542" xfId="10768"/>
    <cellStyle name="Accent2 543" xfId="10769"/>
    <cellStyle name="Accent2 544" xfId="10770"/>
    <cellStyle name="Accent2 545" xfId="10771"/>
    <cellStyle name="Accent2 546" xfId="10772"/>
    <cellStyle name="Accent2 547" xfId="10773"/>
    <cellStyle name="Accent2 548" xfId="10774"/>
    <cellStyle name="Accent2 549" xfId="10775"/>
    <cellStyle name="Accent2 55" xfId="10776"/>
    <cellStyle name="Accent2 550" xfId="10777"/>
    <cellStyle name="Accent2 551" xfId="10778"/>
    <cellStyle name="Accent2 552" xfId="10779"/>
    <cellStyle name="Accent2 553" xfId="10780"/>
    <cellStyle name="Accent2 554" xfId="10781"/>
    <cellStyle name="Accent2 555" xfId="10782"/>
    <cellStyle name="Accent2 556" xfId="10783"/>
    <cellStyle name="Accent2 557" xfId="10784"/>
    <cellStyle name="Accent2 558" xfId="10785"/>
    <cellStyle name="Accent2 559" xfId="10786"/>
    <cellStyle name="Accent2 56" xfId="10787"/>
    <cellStyle name="Accent2 560" xfId="10788"/>
    <cellStyle name="Accent2 561" xfId="10789"/>
    <cellStyle name="Accent2 562" xfId="10790"/>
    <cellStyle name="Accent2 563" xfId="10791"/>
    <cellStyle name="Accent2 564" xfId="10792"/>
    <cellStyle name="Accent2 565" xfId="10793"/>
    <cellStyle name="Accent2 566" xfId="10794"/>
    <cellStyle name="Accent2 567" xfId="10795"/>
    <cellStyle name="Accent2 568" xfId="10796"/>
    <cellStyle name="Accent2 569" xfId="10797"/>
    <cellStyle name="Accent2 57" xfId="10798"/>
    <cellStyle name="Accent2 570" xfId="10799"/>
    <cellStyle name="Accent2 571" xfId="10800"/>
    <cellStyle name="Accent2 572" xfId="10801"/>
    <cellStyle name="Accent2 573" xfId="10802"/>
    <cellStyle name="Accent2 574" xfId="10803"/>
    <cellStyle name="Accent2 575" xfId="10804"/>
    <cellStyle name="Accent2 576" xfId="10805"/>
    <cellStyle name="Accent2 577" xfId="10806"/>
    <cellStyle name="Accent2 578" xfId="10807"/>
    <cellStyle name="Accent2 579" xfId="10808"/>
    <cellStyle name="Accent2 58" xfId="10809"/>
    <cellStyle name="Accent2 580" xfId="10810"/>
    <cellStyle name="Accent2 581" xfId="10811"/>
    <cellStyle name="Accent2 582" xfId="10812"/>
    <cellStyle name="Accent2 583" xfId="10813"/>
    <cellStyle name="Accent2 584" xfId="10814"/>
    <cellStyle name="Accent2 585" xfId="10815"/>
    <cellStyle name="Accent2 586" xfId="10816"/>
    <cellStyle name="Accent2 587" xfId="10817"/>
    <cellStyle name="Accent2 588" xfId="10818"/>
    <cellStyle name="Accent2 589" xfId="10819"/>
    <cellStyle name="Accent2 59" xfId="10820"/>
    <cellStyle name="Accent2 590" xfId="10821"/>
    <cellStyle name="Accent2 591" xfId="10822"/>
    <cellStyle name="Accent2 592" xfId="10823"/>
    <cellStyle name="Accent2 593" xfId="10824"/>
    <cellStyle name="Accent2 594" xfId="10825"/>
    <cellStyle name="Accent2 595" xfId="10826"/>
    <cellStyle name="Accent2 6" xfId="10827"/>
    <cellStyle name="Accent2 60" xfId="10828"/>
    <cellStyle name="Accent2 61" xfId="10829"/>
    <cellStyle name="Accent2 62" xfId="10830"/>
    <cellStyle name="Accent2 63" xfId="10831"/>
    <cellStyle name="Accent2 64" xfId="10832"/>
    <cellStyle name="Accent2 65" xfId="10833"/>
    <cellStyle name="Accent2 66" xfId="10834"/>
    <cellStyle name="Accent2 67" xfId="10835"/>
    <cellStyle name="Accent2 68" xfId="10836"/>
    <cellStyle name="Accent2 69" xfId="10837"/>
    <cellStyle name="Accent2 7" xfId="10838"/>
    <cellStyle name="Accent2 70" xfId="10839"/>
    <cellStyle name="Accent2 71" xfId="10840"/>
    <cellStyle name="Accent2 72" xfId="10841"/>
    <cellStyle name="Accent2 73" xfId="10842"/>
    <cellStyle name="Accent2 74" xfId="10843"/>
    <cellStyle name="Accent2 75" xfId="10844"/>
    <cellStyle name="Accent2 76" xfId="10845"/>
    <cellStyle name="Accent2 77" xfId="10846"/>
    <cellStyle name="Accent2 78" xfId="10847"/>
    <cellStyle name="Accent2 79" xfId="10848"/>
    <cellStyle name="Accent2 8" xfId="10849"/>
    <cellStyle name="Accent2 80" xfId="10850"/>
    <cellStyle name="Accent2 81" xfId="10851"/>
    <cellStyle name="Accent2 82" xfId="10852"/>
    <cellStyle name="Accent2 83" xfId="10853"/>
    <cellStyle name="Accent2 84" xfId="10854"/>
    <cellStyle name="Accent2 85" xfId="10855"/>
    <cellStyle name="Accent2 86" xfId="10856"/>
    <cellStyle name="Accent2 87" xfId="10857"/>
    <cellStyle name="Accent2 88" xfId="10858"/>
    <cellStyle name="Accent2 89" xfId="10859"/>
    <cellStyle name="Accent2 9" xfId="10860"/>
    <cellStyle name="Accent2 90" xfId="10861"/>
    <cellStyle name="Accent2 91" xfId="10862"/>
    <cellStyle name="Accent2 92" xfId="10863"/>
    <cellStyle name="Accent2 93" xfId="10864"/>
    <cellStyle name="Accent2 94" xfId="10865"/>
    <cellStyle name="Accent2 95" xfId="10866"/>
    <cellStyle name="Accent2 96" xfId="10867"/>
    <cellStyle name="Accent2 97" xfId="10868"/>
    <cellStyle name="Accent2 98" xfId="10869"/>
    <cellStyle name="Accent2 99" xfId="10870"/>
    <cellStyle name="Accent3 - 20%" xfId="10871"/>
    <cellStyle name="Accent3 - 20% 2" xfId="10872"/>
    <cellStyle name="Accent3 - 20%_2011 OM ASM Report" xfId="10873"/>
    <cellStyle name="Accent3 - 40%" xfId="10874"/>
    <cellStyle name="Accent3 - 40% 2" xfId="10875"/>
    <cellStyle name="Accent3 - 40%_2011 OM ASM Report" xfId="10876"/>
    <cellStyle name="Accent3 - 60%" xfId="10877"/>
    <cellStyle name="Accent3 - 60% 2" xfId="10878"/>
    <cellStyle name="Accent3 - 60%_2011 OM ASM Report" xfId="10879"/>
    <cellStyle name="Accent3 10" xfId="10880"/>
    <cellStyle name="Accent3 100" xfId="10881"/>
    <cellStyle name="Accent3 101" xfId="10882"/>
    <cellStyle name="Accent3 102" xfId="10883"/>
    <cellStyle name="Accent3 103" xfId="10884"/>
    <cellStyle name="Accent3 104" xfId="10885"/>
    <cellStyle name="Accent3 105" xfId="10886"/>
    <cellStyle name="Accent3 106" xfId="10887"/>
    <cellStyle name="Accent3 107" xfId="10888"/>
    <cellStyle name="Accent3 108" xfId="10889"/>
    <cellStyle name="Accent3 109" xfId="10890"/>
    <cellStyle name="Accent3 11" xfId="10891"/>
    <cellStyle name="Accent3 110" xfId="10892"/>
    <cellStyle name="Accent3 111" xfId="10893"/>
    <cellStyle name="Accent3 112" xfId="10894"/>
    <cellStyle name="Accent3 113" xfId="10895"/>
    <cellStyle name="Accent3 114" xfId="10896"/>
    <cellStyle name="Accent3 115" xfId="10897"/>
    <cellStyle name="Accent3 116" xfId="10898"/>
    <cellStyle name="Accent3 117" xfId="10899"/>
    <cellStyle name="Accent3 118" xfId="10900"/>
    <cellStyle name="Accent3 119" xfId="10901"/>
    <cellStyle name="Accent3 12" xfId="10902"/>
    <cellStyle name="Accent3 120" xfId="10903"/>
    <cellStyle name="Accent3 121" xfId="10904"/>
    <cellStyle name="Accent3 122" xfId="10905"/>
    <cellStyle name="Accent3 123" xfId="10906"/>
    <cellStyle name="Accent3 124" xfId="10907"/>
    <cellStyle name="Accent3 125" xfId="10908"/>
    <cellStyle name="Accent3 126" xfId="10909"/>
    <cellStyle name="Accent3 127" xfId="10910"/>
    <cellStyle name="Accent3 128" xfId="10911"/>
    <cellStyle name="Accent3 129" xfId="10912"/>
    <cellStyle name="Accent3 13" xfId="10913"/>
    <cellStyle name="Accent3 130" xfId="10914"/>
    <cellStyle name="Accent3 131" xfId="10915"/>
    <cellStyle name="Accent3 132" xfId="10916"/>
    <cellStyle name="Accent3 133" xfId="10917"/>
    <cellStyle name="Accent3 134" xfId="10918"/>
    <cellStyle name="Accent3 135" xfId="10919"/>
    <cellStyle name="Accent3 136" xfId="10920"/>
    <cellStyle name="Accent3 137" xfId="10921"/>
    <cellStyle name="Accent3 138" xfId="10922"/>
    <cellStyle name="Accent3 139" xfId="10923"/>
    <cellStyle name="Accent3 14" xfId="10924"/>
    <cellStyle name="Accent3 140" xfId="10925"/>
    <cellStyle name="Accent3 141" xfId="10926"/>
    <cellStyle name="Accent3 142" xfId="10927"/>
    <cellStyle name="Accent3 143" xfId="10928"/>
    <cellStyle name="Accent3 144" xfId="10929"/>
    <cellStyle name="Accent3 145" xfId="10930"/>
    <cellStyle name="Accent3 146" xfId="10931"/>
    <cellStyle name="Accent3 147" xfId="10932"/>
    <cellStyle name="Accent3 148" xfId="10933"/>
    <cellStyle name="Accent3 149" xfId="10934"/>
    <cellStyle name="Accent3 15" xfId="10935"/>
    <cellStyle name="Accent3 150" xfId="10936"/>
    <cellStyle name="Accent3 151" xfId="10937"/>
    <cellStyle name="Accent3 152" xfId="10938"/>
    <cellStyle name="Accent3 153" xfId="10939"/>
    <cellStyle name="Accent3 154" xfId="10940"/>
    <cellStyle name="Accent3 155" xfId="10941"/>
    <cellStyle name="Accent3 156" xfId="10942"/>
    <cellStyle name="Accent3 157" xfId="10943"/>
    <cellStyle name="Accent3 158" xfId="10944"/>
    <cellStyle name="Accent3 159" xfId="10945"/>
    <cellStyle name="Accent3 16" xfId="10946"/>
    <cellStyle name="Accent3 160" xfId="10947"/>
    <cellStyle name="Accent3 161" xfId="10948"/>
    <cellStyle name="Accent3 162" xfId="10949"/>
    <cellStyle name="Accent3 163" xfId="10950"/>
    <cellStyle name="Accent3 164" xfId="10951"/>
    <cellStyle name="Accent3 165" xfId="10952"/>
    <cellStyle name="Accent3 166" xfId="10953"/>
    <cellStyle name="Accent3 167" xfId="10954"/>
    <cellStyle name="Accent3 168" xfId="10955"/>
    <cellStyle name="Accent3 169" xfId="10956"/>
    <cellStyle name="Accent3 17" xfId="10957"/>
    <cellStyle name="Accent3 170" xfId="10958"/>
    <cellStyle name="Accent3 171" xfId="10959"/>
    <cellStyle name="Accent3 172" xfId="10960"/>
    <cellStyle name="Accent3 173" xfId="10961"/>
    <cellStyle name="Accent3 174" xfId="10962"/>
    <cellStyle name="Accent3 175" xfId="10963"/>
    <cellStyle name="Accent3 176" xfId="10964"/>
    <cellStyle name="Accent3 177" xfId="10965"/>
    <cellStyle name="Accent3 178" xfId="10966"/>
    <cellStyle name="Accent3 179" xfId="10967"/>
    <cellStyle name="Accent3 18" xfId="10968"/>
    <cellStyle name="Accent3 180" xfId="10969"/>
    <cellStyle name="Accent3 181" xfId="10970"/>
    <cellStyle name="Accent3 182" xfId="10971"/>
    <cellStyle name="Accent3 183" xfId="10972"/>
    <cellStyle name="Accent3 184" xfId="10973"/>
    <cellStyle name="Accent3 185" xfId="10974"/>
    <cellStyle name="Accent3 186" xfId="10975"/>
    <cellStyle name="Accent3 187" xfId="10976"/>
    <cellStyle name="Accent3 188" xfId="10977"/>
    <cellStyle name="Accent3 189" xfId="10978"/>
    <cellStyle name="Accent3 19" xfId="10979"/>
    <cellStyle name="Accent3 190" xfId="10980"/>
    <cellStyle name="Accent3 191" xfId="10981"/>
    <cellStyle name="Accent3 192" xfId="10982"/>
    <cellStyle name="Accent3 193" xfId="10983"/>
    <cellStyle name="Accent3 194" xfId="10984"/>
    <cellStyle name="Accent3 195" xfId="10985"/>
    <cellStyle name="Accent3 196" xfId="10986"/>
    <cellStyle name="Accent3 197" xfId="10987"/>
    <cellStyle name="Accent3 198" xfId="10988"/>
    <cellStyle name="Accent3 199" xfId="10989"/>
    <cellStyle name="Accent3 2" xfId="10990"/>
    <cellStyle name="Accent3 2 2" xfId="10991"/>
    <cellStyle name="Accent3 2 2 2" xfId="10992"/>
    <cellStyle name="Accent3 2 3" xfId="10993"/>
    <cellStyle name="Accent3 20" xfId="10994"/>
    <cellStyle name="Accent3 200" xfId="10995"/>
    <cellStyle name="Accent3 201" xfId="10996"/>
    <cellStyle name="Accent3 202" xfId="10997"/>
    <cellStyle name="Accent3 203" xfId="10998"/>
    <cellStyle name="Accent3 204" xfId="10999"/>
    <cellStyle name="Accent3 205" xfId="11000"/>
    <cellStyle name="Accent3 206" xfId="11001"/>
    <cellStyle name="Accent3 207" xfId="11002"/>
    <cellStyle name="Accent3 208" xfId="11003"/>
    <cellStyle name="Accent3 209" xfId="11004"/>
    <cellStyle name="Accent3 21" xfId="11005"/>
    <cellStyle name="Accent3 210" xfId="11006"/>
    <cellStyle name="Accent3 211" xfId="11007"/>
    <cellStyle name="Accent3 212" xfId="11008"/>
    <cellStyle name="Accent3 213" xfId="11009"/>
    <cellStyle name="Accent3 214" xfId="11010"/>
    <cellStyle name="Accent3 215" xfId="11011"/>
    <cellStyle name="Accent3 216" xfId="11012"/>
    <cellStyle name="Accent3 217" xfId="11013"/>
    <cellStyle name="Accent3 218" xfId="11014"/>
    <cellStyle name="Accent3 219" xfId="11015"/>
    <cellStyle name="Accent3 22" xfId="11016"/>
    <cellStyle name="Accent3 220" xfId="11017"/>
    <cellStyle name="Accent3 221" xfId="11018"/>
    <cellStyle name="Accent3 222" xfId="11019"/>
    <cellStyle name="Accent3 223" xfId="11020"/>
    <cellStyle name="Accent3 224" xfId="11021"/>
    <cellStyle name="Accent3 225" xfId="11022"/>
    <cellStyle name="Accent3 226" xfId="11023"/>
    <cellStyle name="Accent3 227" xfId="11024"/>
    <cellStyle name="Accent3 228" xfId="11025"/>
    <cellStyle name="Accent3 229" xfId="11026"/>
    <cellStyle name="Accent3 23" xfId="11027"/>
    <cellStyle name="Accent3 230" xfId="11028"/>
    <cellStyle name="Accent3 231" xfId="11029"/>
    <cellStyle name="Accent3 232" xfId="11030"/>
    <cellStyle name="Accent3 233" xfId="11031"/>
    <cellStyle name="Accent3 234" xfId="11032"/>
    <cellStyle name="Accent3 235" xfId="11033"/>
    <cellStyle name="Accent3 236" xfId="11034"/>
    <cellStyle name="Accent3 237" xfId="11035"/>
    <cellStyle name="Accent3 238" xfId="11036"/>
    <cellStyle name="Accent3 239" xfId="11037"/>
    <cellStyle name="Accent3 24" xfId="11038"/>
    <cellStyle name="Accent3 240" xfId="11039"/>
    <cellStyle name="Accent3 241" xfId="11040"/>
    <cellStyle name="Accent3 242" xfId="11041"/>
    <cellStyle name="Accent3 243" xfId="11042"/>
    <cellStyle name="Accent3 244" xfId="11043"/>
    <cellStyle name="Accent3 245" xfId="11044"/>
    <cellStyle name="Accent3 246" xfId="11045"/>
    <cellStyle name="Accent3 247" xfId="11046"/>
    <cellStyle name="Accent3 248" xfId="11047"/>
    <cellStyle name="Accent3 249" xfId="11048"/>
    <cellStyle name="Accent3 25" xfId="11049"/>
    <cellStyle name="Accent3 250" xfId="11050"/>
    <cellStyle name="Accent3 251" xfId="11051"/>
    <cellStyle name="Accent3 252" xfId="11052"/>
    <cellStyle name="Accent3 253" xfId="11053"/>
    <cellStyle name="Accent3 254" xfId="11054"/>
    <cellStyle name="Accent3 255" xfId="11055"/>
    <cellStyle name="Accent3 256" xfId="11056"/>
    <cellStyle name="Accent3 257" xfId="11057"/>
    <cellStyle name="Accent3 258" xfId="11058"/>
    <cellStyle name="Accent3 259" xfId="11059"/>
    <cellStyle name="Accent3 26" xfId="11060"/>
    <cellStyle name="Accent3 260" xfId="11061"/>
    <cellStyle name="Accent3 261" xfId="11062"/>
    <cellStyle name="Accent3 262" xfId="11063"/>
    <cellStyle name="Accent3 263" xfId="11064"/>
    <cellStyle name="Accent3 264" xfId="11065"/>
    <cellStyle name="Accent3 265" xfId="11066"/>
    <cellStyle name="Accent3 266" xfId="11067"/>
    <cellStyle name="Accent3 267" xfId="11068"/>
    <cellStyle name="Accent3 268" xfId="11069"/>
    <cellStyle name="Accent3 269" xfId="11070"/>
    <cellStyle name="Accent3 27" xfId="11071"/>
    <cellStyle name="Accent3 270" xfId="11072"/>
    <cellStyle name="Accent3 271" xfId="11073"/>
    <cellStyle name="Accent3 272" xfId="11074"/>
    <cellStyle name="Accent3 273" xfId="11075"/>
    <cellStyle name="Accent3 274" xfId="11076"/>
    <cellStyle name="Accent3 275" xfId="11077"/>
    <cellStyle name="Accent3 276" xfId="11078"/>
    <cellStyle name="Accent3 277" xfId="11079"/>
    <cellStyle name="Accent3 278" xfId="11080"/>
    <cellStyle name="Accent3 279" xfId="11081"/>
    <cellStyle name="Accent3 28" xfId="11082"/>
    <cellStyle name="Accent3 280" xfId="11083"/>
    <cellStyle name="Accent3 281" xfId="11084"/>
    <cellStyle name="Accent3 282" xfId="11085"/>
    <cellStyle name="Accent3 283" xfId="11086"/>
    <cellStyle name="Accent3 284" xfId="11087"/>
    <cellStyle name="Accent3 285" xfId="11088"/>
    <cellStyle name="Accent3 286" xfId="11089"/>
    <cellStyle name="Accent3 287" xfId="11090"/>
    <cellStyle name="Accent3 288" xfId="11091"/>
    <cellStyle name="Accent3 289" xfId="11092"/>
    <cellStyle name="Accent3 29" xfId="11093"/>
    <cellStyle name="Accent3 290" xfId="11094"/>
    <cellStyle name="Accent3 291" xfId="11095"/>
    <cellStyle name="Accent3 292" xfId="11096"/>
    <cellStyle name="Accent3 293" xfId="11097"/>
    <cellStyle name="Accent3 294" xfId="11098"/>
    <cellStyle name="Accent3 295" xfId="11099"/>
    <cellStyle name="Accent3 296" xfId="11100"/>
    <cellStyle name="Accent3 297" xfId="11101"/>
    <cellStyle name="Accent3 298" xfId="11102"/>
    <cellStyle name="Accent3 299" xfId="11103"/>
    <cellStyle name="Accent3 3" xfId="11104"/>
    <cellStyle name="Accent3 3 2" xfId="11105"/>
    <cellStyle name="Accent3 3 3" xfId="11106"/>
    <cellStyle name="Accent3 3 4" xfId="11107"/>
    <cellStyle name="Accent3 30" xfId="11108"/>
    <cellStyle name="Accent3 300" xfId="11109"/>
    <cellStyle name="Accent3 301" xfId="11110"/>
    <cellStyle name="Accent3 302" xfId="11111"/>
    <cellStyle name="Accent3 303" xfId="11112"/>
    <cellStyle name="Accent3 304" xfId="11113"/>
    <cellStyle name="Accent3 305" xfId="11114"/>
    <cellStyle name="Accent3 306" xfId="11115"/>
    <cellStyle name="Accent3 307" xfId="11116"/>
    <cellStyle name="Accent3 308" xfId="11117"/>
    <cellStyle name="Accent3 309" xfId="11118"/>
    <cellStyle name="Accent3 31" xfId="11119"/>
    <cellStyle name="Accent3 310" xfId="11120"/>
    <cellStyle name="Accent3 311" xfId="11121"/>
    <cellStyle name="Accent3 312" xfId="11122"/>
    <cellStyle name="Accent3 313" xfId="11123"/>
    <cellStyle name="Accent3 314" xfId="11124"/>
    <cellStyle name="Accent3 315" xfId="11125"/>
    <cellStyle name="Accent3 316" xfId="11126"/>
    <cellStyle name="Accent3 317" xfId="11127"/>
    <cellStyle name="Accent3 318" xfId="11128"/>
    <cellStyle name="Accent3 319" xfId="11129"/>
    <cellStyle name="Accent3 32" xfId="11130"/>
    <cellStyle name="Accent3 320" xfId="11131"/>
    <cellStyle name="Accent3 321" xfId="11132"/>
    <cellStyle name="Accent3 322" xfId="11133"/>
    <cellStyle name="Accent3 323" xfId="11134"/>
    <cellStyle name="Accent3 324" xfId="11135"/>
    <cellStyle name="Accent3 325" xfId="11136"/>
    <cellStyle name="Accent3 326" xfId="11137"/>
    <cellStyle name="Accent3 327" xfId="11138"/>
    <cellStyle name="Accent3 328" xfId="11139"/>
    <cellStyle name="Accent3 329" xfId="11140"/>
    <cellStyle name="Accent3 33" xfId="11141"/>
    <cellStyle name="Accent3 330" xfId="11142"/>
    <cellStyle name="Accent3 331" xfId="11143"/>
    <cellStyle name="Accent3 332" xfId="11144"/>
    <cellStyle name="Accent3 333" xfId="11145"/>
    <cellStyle name="Accent3 334" xfId="11146"/>
    <cellStyle name="Accent3 335" xfId="11147"/>
    <cellStyle name="Accent3 336" xfId="11148"/>
    <cellStyle name="Accent3 337" xfId="11149"/>
    <cellStyle name="Accent3 338" xfId="11150"/>
    <cellStyle name="Accent3 339" xfId="11151"/>
    <cellStyle name="Accent3 34" xfId="11152"/>
    <cellStyle name="Accent3 340" xfId="11153"/>
    <cellStyle name="Accent3 341" xfId="11154"/>
    <cellStyle name="Accent3 342" xfId="11155"/>
    <cellStyle name="Accent3 343" xfId="11156"/>
    <cellStyle name="Accent3 344" xfId="11157"/>
    <cellStyle name="Accent3 345" xfId="11158"/>
    <cellStyle name="Accent3 346" xfId="11159"/>
    <cellStyle name="Accent3 347" xfId="11160"/>
    <cellStyle name="Accent3 348" xfId="11161"/>
    <cellStyle name="Accent3 349" xfId="11162"/>
    <cellStyle name="Accent3 35" xfId="11163"/>
    <cellStyle name="Accent3 350" xfId="11164"/>
    <cellStyle name="Accent3 351" xfId="11165"/>
    <cellStyle name="Accent3 352" xfId="11166"/>
    <cellStyle name="Accent3 353" xfId="11167"/>
    <cellStyle name="Accent3 354" xfId="11168"/>
    <cellStyle name="Accent3 355" xfId="11169"/>
    <cellStyle name="Accent3 356" xfId="11170"/>
    <cellStyle name="Accent3 357" xfId="11171"/>
    <cellStyle name="Accent3 358" xfId="11172"/>
    <cellStyle name="Accent3 359" xfId="11173"/>
    <cellStyle name="Accent3 36" xfId="11174"/>
    <cellStyle name="Accent3 360" xfId="11175"/>
    <cellStyle name="Accent3 361" xfId="11176"/>
    <cellStyle name="Accent3 362" xfId="11177"/>
    <cellStyle name="Accent3 363" xfId="11178"/>
    <cellStyle name="Accent3 364" xfId="11179"/>
    <cellStyle name="Accent3 365" xfId="11180"/>
    <cellStyle name="Accent3 366" xfId="11181"/>
    <cellStyle name="Accent3 367" xfId="11182"/>
    <cellStyle name="Accent3 368" xfId="11183"/>
    <cellStyle name="Accent3 369" xfId="11184"/>
    <cellStyle name="Accent3 37" xfId="11185"/>
    <cellStyle name="Accent3 370" xfId="11186"/>
    <cellStyle name="Accent3 371" xfId="11187"/>
    <cellStyle name="Accent3 372" xfId="11188"/>
    <cellStyle name="Accent3 373" xfId="11189"/>
    <cellStyle name="Accent3 374" xfId="11190"/>
    <cellStyle name="Accent3 375" xfId="11191"/>
    <cellStyle name="Accent3 376" xfId="11192"/>
    <cellStyle name="Accent3 377" xfId="11193"/>
    <cellStyle name="Accent3 378" xfId="11194"/>
    <cellStyle name="Accent3 379" xfId="11195"/>
    <cellStyle name="Accent3 38" xfId="11196"/>
    <cellStyle name="Accent3 380" xfId="11197"/>
    <cellStyle name="Accent3 381" xfId="11198"/>
    <cellStyle name="Accent3 382" xfId="11199"/>
    <cellStyle name="Accent3 383" xfId="11200"/>
    <cellStyle name="Accent3 384" xfId="11201"/>
    <cellStyle name="Accent3 385" xfId="11202"/>
    <cellStyle name="Accent3 386" xfId="11203"/>
    <cellStyle name="Accent3 387" xfId="11204"/>
    <cellStyle name="Accent3 388" xfId="11205"/>
    <cellStyle name="Accent3 389" xfId="11206"/>
    <cellStyle name="Accent3 39" xfId="11207"/>
    <cellStyle name="Accent3 390" xfId="11208"/>
    <cellStyle name="Accent3 391" xfId="11209"/>
    <cellStyle name="Accent3 392" xfId="11210"/>
    <cellStyle name="Accent3 393" xfId="11211"/>
    <cellStyle name="Accent3 394" xfId="11212"/>
    <cellStyle name="Accent3 395" xfId="11213"/>
    <cellStyle name="Accent3 396" xfId="11214"/>
    <cellStyle name="Accent3 397" xfId="11215"/>
    <cellStyle name="Accent3 398" xfId="11216"/>
    <cellStyle name="Accent3 399" xfId="11217"/>
    <cellStyle name="Accent3 4" xfId="11218"/>
    <cellStyle name="Accent3 4 2" xfId="11219"/>
    <cellStyle name="Accent3 4 3" xfId="11220"/>
    <cellStyle name="Accent3 40" xfId="11221"/>
    <cellStyle name="Accent3 400" xfId="11222"/>
    <cellStyle name="Accent3 401" xfId="11223"/>
    <cellStyle name="Accent3 402" xfId="11224"/>
    <cellStyle name="Accent3 403" xfId="11225"/>
    <cellStyle name="Accent3 404" xfId="11226"/>
    <cellStyle name="Accent3 405" xfId="11227"/>
    <cellStyle name="Accent3 406" xfId="11228"/>
    <cellStyle name="Accent3 407" xfId="11229"/>
    <cellStyle name="Accent3 408" xfId="11230"/>
    <cellStyle name="Accent3 409" xfId="11231"/>
    <cellStyle name="Accent3 41" xfId="11232"/>
    <cellStyle name="Accent3 410" xfId="11233"/>
    <cellStyle name="Accent3 411" xfId="11234"/>
    <cellStyle name="Accent3 412" xfId="11235"/>
    <cellStyle name="Accent3 413" xfId="11236"/>
    <cellStyle name="Accent3 414" xfId="11237"/>
    <cellStyle name="Accent3 415" xfId="11238"/>
    <cellStyle name="Accent3 416" xfId="11239"/>
    <cellStyle name="Accent3 417" xfId="11240"/>
    <cellStyle name="Accent3 418" xfId="11241"/>
    <cellStyle name="Accent3 419" xfId="11242"/>
    <cellStyle name="Accent3 42" xfId="11243"/>
    <cellStyle name="Accent3 420" xfId="11244"/>
    <cellStyle name="Accent3 421" xfId="11245"/>
    <cellStyle name="Accent3 422" xfId="11246"/>
    <cellStyle name="Accent3 423" xfId="11247"/>
    <cellStyle name="Accent3 424" xfId="11248"/>
    <cellStyle name="Accent3 425" xfId="11249"/>
    <cellStyle name="Accent3 426" xfId="11250"/>
    <cellStyle name="Accent3 427" xfId="11251"/>
    <cellStyle name="Accent3 428" xfId="11252"/>
    <cellStyle name="Accent3 429" xfId="11253"/>
    <cellStyle name="Accent3 43" xfId="11254"/>
    <cellStyle name="Accent3 430" xfId="11255"/>
    <cellStyle name="Accent3 431" xfId="11256"/>
    <cellStyle name="Accent3 432" xfId="11257"/>
    <cellStyle name="Accent3 433" xfId="11258"/>
    <cellStyle name="Accent3 434" xfId="11259"/>
    <cellStyle name="Accent3 435" xfId="11260"/>
    <cellStyle name="Accent3 436" xfId="11261"/>
    <cellStyle name="Accent3 437" xfId="11262"/>
    <cellStyle name="Accent3 438" xfId="11263"/>
    <cellStyle name="Accent3 439" xfId="11264"/>
    <cellStyle name="Accent3 44" xfId="11265"/>
    <cellStyle name="Accent3 440" xfId="11266"/>
    <cellStyle name="Accent3 441" xfId="11267"/>
    <cellStyle name="Accent3 442" xfId="11268"/>
    <cellStyle name="Accent3 443" xfId="11269"/>
    <cellStyle name="Accent3 444" xfId="11270"/>
    <cellStyle name="Accent3 445" xfId="11271"/>
    <cellStyle name="Accent3 446" xfId="11272"/>
    <cellStyle name="Accent3 447" xfId="11273"/>
    <cellStyle name="Accent3 448" xfId="11274"/>
    <cellStyle name="Accent3 449" xfId="11275"/>
    <cellStyle name="Accent3 45" xfId="11276"/>
    <cellStyle name="Accent3 450" xfId="11277"/>
    <cellStyle name="Accent3 451" xfId="11278"/>
    <cellStyle name="Accent3 452" xfId="11279"/>
    <cellStyle name="Accent3 453" xfId="11280"/>
    <cellStyle name="Accent3 454" xfId="11281"/>
    <cellStyle name="Accent3 455" xfId="11282"/>
    <cellStyle name="Accent3 456" xfId="11283"/>
    <cellStyle name="Accent3 457" xfId="11284"/>
    <cellStyle name="Accent3 458" xfId="11285"/>
    <cellStyle name="Accent3 459" xfId="11286"/>
    <cellStyle name="Accent3 46" xfId="11287"/>
    <cellStyle name="Accent3 460" xfId="11288"/>
    <cellStyle name="Accent3 461" xfId="11289"/>
    <cellStyle name="Accent3 462" xfId="11290"/>
    <cellStyle name="Accent3 463" xfId="11291"/>
    <cellStyle name="Accent3 464" xfId="11292"/>
    <cellStyle name="Accent3 465" xfId="11293"/>
    <cellStyle name="Accent3 466" xfId="11294"/>
    <cellStyle name="Accent3 467" xfId="11295"/>
    <cellStyle name="Accent3 468" xfId="11296"/>
    <cellStyle name="Accent3 469" xfId="11297"/>
    <cellStyle name="Accent3 47" xfId="11298"/>
    <cellStyle name="Accent3 470" xfId="11299"/>
    <cellStyle name="Accent3 471" xfId="11300"/>
    <cellStyle name="Accent3 472" xfId="11301"/>
    <cellStyle name="Accent3 473" xfId="11302"/>
    <cellStyle name="Accent3 474" xfId="11303"/>
    <cellStyle name="Accent3 475" xfId="11304"/>
    <cellStyle name="Accent3 476" xfId="11305"/>
    <cellStyle name="Accent3 477" xfId="11306"/>
    <cellStyle name="Accent3 478" xfId="11307"/>
    <cellStyle name="Accent3 479" xfId="11308"/>
    <cellStyle name="Accent3 48" xfId="11309"/>
    <cellStyle name="Accent3 480" xfId="11310"/>
    <cellStyle name="Accent3 481" xfId="11311"/>
    <cellStyle name="Accent3 482" xfId="11312"/>
    <cellStyle name="Accent3 483" xfId="11313"/>
    <cellStyle name="Accent3 484" xfId="11314"/>
    <cellStyle name="Accent3 485" xfId="11315"/>
    <cellStyle name="Accent3 486" xfId="11316"/>
    <cellStyle name="Accent3 487" xfId="11317"/>
    <cellStyle name="Accent3 488" xfId="11318"/>
    <cellStyle name="Accent3 489" xfId="11319"/>
    <cellStyle name="Accent3 49" xfId="11320"/>
    <cellStyle name="Accent3 490" xfId="11321"/>
    <cellStyle name="Accent3 491" xfId="11322"/>
    <cellStyle name="Accent3 492" xfId="11323"/>
    <cellStyle name="Accent3 493" xfId="11324"/>
    <cellStyle name="Accent3 494" xfId="11325"/>
    <cellStyle name="Accent3 495" xfId="11326"/>
    <cellStyle name="Accent3 496" xfId="11327"/>
    <cellStyle name="Accent3 497" xfId="11328"/>
    <cellStyle name="Accent3 498" xfId="11329"/>
    <cellStyle name="Accent3 499" xfId="11330"/>
    <cellStyle name="Accent3 5" xfId="11331"/>
    <cellStyle name="Accent3 50" xfId="11332"/>
    <cellStyle name="Accent3 500" xfId="11333"/>
    <cellStyle name="Accent3 501" xfId="11334"/>
    <cellStyle name="Accent3 502" xfId="11335"/>
    <cellStyle name="Accent3 503" xfId="11336"/>
    <cellStyle name="Accent3 504" xfId="11337"/>
    <cellStyle name="Accent3 505" xfId="11338"/>
    <cellStyle name="Accent3 506" xfId="11339"/>
    <cellStyle name="Accent3 507" xfId="11340"/>
    <cellStyle name="Accent3 508" xfId="11341"/>
    <cellStyle name="Accent3 509" xfId="11342"/>
    <cellStyle name="Accent3 51" xfId="11343"/>
    <cellStyle name="Accent3 510" xfId="11344"/>
    <cellStyle name="Accent3 511" xfId="11345"/>
    <cellStyle name="Accent3 512" xfId="11346"/>
    <cellStyle name="Accent3 513" xfId="11347"/>
    <cellStyle name="Accent3 514" xfId="11348"/>
    <cellStyle name="Accent3 515" xfId="11349"/>
    <cellStyle name="Accent3 516" xfId="11350"/>
    <cellStyle name="Accent3 517" xfId="11351"/>
    <cellStyle name="Accent3 518" xfId="11352"/>
    <cellStyle name="Accent3 519" xfId="11353"/>
    <cellStyle name="Accent3 52" xfId="11354"/>
    <cellStyle name="Accent3 520" xfId="11355"/>
    <cellStyle name="Accent3 521" xfId="11356"/>
    <cellStyle name="Accent3 522" xfId="11357"/>
    <cellStyle name="Accent3 523" xfId="11358"/>
    <cellStyle name="Accent3 524" xfId="11359"/>
    <cellStyle name="Accent3 525" xfId="11360"/>
    <cellStyle name="Accent3 526" xfId="11361"/>
    <cellStyle name="Accent3 527" xfId="11362"/>
    <cellStyle name="Accent3 528" xfId="11363"/>
    <cellStyle name="Accent3 529" xfId="11364"/>
    <cellStyle name="Accent3 53" xfId="11365"/>
    <cellStyle name="Accent3 530" xfId="11366"/>
    <cellStyle name="Accent3 531" xfId="11367"/>
    <cellStyle name="Accent3 532" xfId="11368"/>
    <cellStyle name="Accent3 533" xfId="11369"/>
    <cellStyle name="Accent3 534" xfId="11370"/>
    <cellStyle name="Accent3 535" xfId="11371"/>
    <cellStyle name="Accent3 536" xfId="11372"/>
    <cellStyle name="Accent3 537" xfId="11373"/>
    <cellStyle name="Accent3 538" xfId="11374"/>
    <cellStyle name="Accent3 539" xfId="11375"/>
    <cellStyle name="Accent3 54" xfId="11376"/>
    <cellStyle name="Accent3 540" xfId="11377"/>
    <cellStyle name="Accent3 541" xfId="11378"/>
    <cellStyle name="Accent3 542" xfId="11379"/>
    <cellStyle name="Accent3 543" xfId="11380"/>
    <cellStyle name="Accent3 544" xfId="11381"/>
    <cellStyle name="Accent3 545" xfId="11382"/>
    <cellStyle name="Accent3 546" xfId="11383"/>
    <cellStyle name="Accent3 547" xfId="11384"/>
    <cellStyle name="Accent3 548" xfId="11385"/>
    <cellStyle name="Accent3 549" xfId="11386"/>
    <cellStyle name="Accent3 55" xfId="11387"/>
    <cellStyle name="Accent3 550" xfId="11388"/>
    <cellStyle name="Accent3 551" xfId="11389"/>
    <cellStyle name="Accent3 552" xfId="11390"/>
    <cellStyle name="Accent3 553" xfId="11391"/>
    <cellStyle name="Accent3 554" xfId="11392"/>
    <cellStyle name="Accent3 555" xfId="11393"/>
    <cellStyle name="Accent3 556" xfId="11394"/>
    <cellStyle name="Accent3 557" xfId="11395"/>
    <cellStyle name="Accent3 558" xfId="11396"/>
    <cellStyle name="Accent3 559" xfId="11397"/>
    <cellStyle name="Accent3 56" xfId="11398"/>
    <cellStyle name="Accent3 560" xfId="11399"/>
    <cellStyle name="Accent3 561" xfId="11400"/>
    <cellStyle name="Accent3 562" xfId="11401"/>
    <cellStyle name="Accent3 563" xfId="11402"/>
    <cellStyle name="Accent3 564" xfId="11403"/>
    <cellStyle name="Accent3 565" xfId="11404"/>
    <cellStyle name="Accent3 566" xfId="11405"/>
    <cellStyle name="Accent3 567" xfId="11406"/>
    <cellStyle name="Accent3 568" xfId="11407"/>
    <cellStyle name="Accent3 569" xfId="11408"/>
    <cellStyle name="Accent3 57" xfId="11409"/>
    <cellStyle name="Accent3 570" xfId="11410"/>
    <cellStyle name="Accent3 571" xfId="11411"/>
    <cellStyle name="Accent3 572" xfId="11412"/>
    <cellStyle name="Accent3 573" xfId="11413"/>
    <cellStyle name="Accent3 574" xfId="11414"/>
    <cellStyle name="Accent3 575" xfId="11415"/>
    <cellStyle name="Accent3 576" xfId="11416"/>
    <cellStyle name="Accent3 577" xfId="11417"/>
    <cellStyle name="Accent3 578" xfId="11418"/>
    <cellStyle name="Accent3 579" xfId="11419"/>
    <cellStyle name="Accent3 58" xfId="11420"/>
    <cellStyle name="Accent3 580" xfId="11421"/>
    <cellStyle name="Accent3 581" xfId="11422"/>
    <cellStyle name="Accent3 582" xfId="11423"/>
    <cellStyle name="Accent3 583" xfId="11424"/>
    <cellStyle name="Accent3 584" xfId="11425"/>
    <cellStyle name="Accent3 585" xfId="11426"/>
    <cellStyle name="Accent3 586" xfId="11427"/>
    <cellStyle name="Accent3 587" xfId="11428"/>
    <cellStyle name="Accent3 588" xfId="11429"/>
    <cellStyle name="Accent3 589" xfId="11430"/>
    <cellStyle name="Accent3 59" xfId="11431"/>
    <cellStyle name="Accent3 590" xfId="11432"/>
    <cellStyle name="Accent3 591" xfId="11433"/>
    <cellStyle name="Accent3 592" xfId="11434"/>
    <cellStyle name="Accent3 593" xfId="11435"/>
    <cellStyle name="Accent3 594" xfId="11436"/>
    <cellStyle name="Accent3 595" xfId="11437"/>
    <cellStyle name="Accent3 6" xfId="11438"/>
    <cellStyle name="Accent3 60" xfId="11439"/>
    <cellStyle name="Accent3 61" xfId="11440"/>
    <cellStyle name="Accent3 62" xfId="11441"/>
    <cellStyle name="Accent3 63" xfId="11442"/>
    <cellStyle name="Accent3 64" xfId="11443"/>
    <cellStyle name="Accent3 65" xfId="11444"/>
    <cellStyle name="Accent3 66" xfId="11445"/>
    <cellStyle name="Accent3 67" xfId="11446"/>
    <cellStyle name="Accent3 68" xfId="11447"/>
    <cellStyle name="Accent3 69" xfId="11448"/>
    <cellStyle name="Accent3 7" xfId="11449"/>
    <cellStyle name="Accent3 70" xfId="11450"/>
    <cellStyle name="Accent3 71" xfId="11451"/>
    <cellStyle name="Accent3 72" xfId="11452"/>
    <cellStyle name="Accent3 73" xfId="11453"/>
    <cellStyle name="Accent3 74" xfId="11454"/>
    <cellStyle name="Accent3 75" xfId="11455"/>
    <cellStyle name="Accent3 76" xfId="11456"/>
    <cellStyle name="Accent3 77" xfId="11457"/>
    <cellStyle name="Accent3 78" xfId="11458"/>
    <cellStyle name="Accent3 79" xfId="11459"/>
    <cellStyle name="Accent3 8" xfId="11460"/>
    <cellStyle name="Accent3 80" xfId="11461"/>
    <cellStyle name="Accent3 81" xfId="11462"/>
    <cellStyle name="Accent3 82" xfId="11463"/>
    <cellStyle name="Accent3 83" xfId="11464"/>
    <cellStyle name="Accent3 84" xfId="11465"/>
    <cellStyle name="Accent3 85" xfId="11466"/>
    <cellStyle name="Accent3 86" xfId="11467"/>
    <cellStyle name="Accent3 87" xfId="11468"/>
    <cellStyle name="Accent3 88" xfId="11469"/>
    <cellStyle name="Accent3 89" xfId="11470"/>
    <cellStyle name="Accent3 9" xfId="11471"/>
    <cellStyle name="Accent3 90" xfId="11472"/>
    <cellStyle name="Accent3 91" xfId="11473"/>
    <cellStyle name="Accent3 92" xfId="11474"/>
    <cellStyle name="Accent3 93" xfId="11475"/>
    <cellStyle name="Accent3 94" xfId="11476"/>
    <cellStyle name="Accent3 95" xfId="11477"/>
    <cellStyle name="Accent3 96" xfId="11478"/>
    <cellStyle name="Accent3 97" xfId="11479"/>
    <cellStyle name="Accent3 98" xfId="11480"/>
    <cellStyle name="Accent3 99" xfId="11481"/>
    <cellStyle name="Accent4 - 20%" xfId="11482"/>
    <cellStyle name="Accent4 - 20% 2" xfId="11483"/>
    <cellStyle name="Accent4 - 20%_2011 OM ASM Report" xfId="11484"/>
    <cellStyle name="Accent4 - 40%" xfId="11485"/>
    <cellStyle name="Accent4 - 40% 2" xfId="11486"/>
    <cellStyle name="Accent4 - 40%_2011 OM ASM Report" xfId="11487"/>
    <cellStyle name="Accent4 - 60%" xfId="11488"/>
    <cellStyle name="Accent4 - 60% 2" xfId="11489"/>
    <cellStyle name="Accent4 - 60%_2011 OM ASM Report" xfId="11490"/>
    <cellStyle name="Accent4 10" xfId="11491"/>
    <cellStyle name="Accent4 100" xfId="11492"/>
    <cellStyle name="Accent4 101" xfId="11493"/>
    <cellStyle name="Accent4 102" xfId="11494"/>
    <cellStyle name="Accent4 103" xfId="11495"/>
    <cellStyle name="Accent4 104" xfId="11496"/>
    <cellStyle name="Accent4 105" xfId="11497"/>
    <cellStyle name="Accent4 106" xfId="11498"/>
    <cellStyle name="Accent4 107" xfId="11499"/>
    <cellStyle name="Accent4 108" xfId="11500"/>
    <cellStyle name="Accent4 109" xfId="11501"/>
    <cellStyle name="Accent4 11" xfId="11502"/>
    <cellStyle name="Accent4 110" xfId="11503"/>
    <cellStyle name="Accent4 111" xfId="11504"/>
    <cellStyle name="Accent4 112" xfId="11505"/>
    <cellStyle name="Accent4 113" xfId="11506"/>
    <cellStyle name="Accent4 114" xfId="11507"/>
    <cellStyle name="Accent4 115" xfId="11508"/>
    <cellStyle name="Accent4 116" xfId="11509"/>
    <cellStyle name="Accent4 117" xfId="11510"/>
    <cellStyle name="Accent4 118" xfId="11511"/>
    <cellStyle name="Accent4 119" xfId="11512"/>
    <cellStyle name="Accent4 12" xfId="11513"/>
    <cellStyle name="Accent4 120" xfId="11514"/>
    <cellStyle name="Accent4 121" xfId="11515"/>
    <cellStyle name="Accent4 122" xfId="11516"/>
    <cellStyle name="Accent4 123" xfId="11517"/>
    <cellStyle name="Accent4 124" xfId="11518"/>
    <cellStyle name="Accent4 125" xfId="11519"/>
    <cellStyle name="Accent4 126" xfId="11520"/>
    <cellStyle name="Accent4 127" xfId="11521"/>
    <cellStyle name="Accent4 128" xfId="11522"/>
    <cellStyle name="Accent4 129" xfId="11523"/>
    <cellStyle name="Accent4 13" xfId="11524"/>
    <cellStyle name="Accent4 130" xfId="11525"/>
    <cellStyle name="Accent4 131" xfId="11526"/>
    <cellStyle name="Accent4 132" xfId="11527"/>
    <cellStyle name="Accent4 133" xfId="11528"/>
    <cellStyle name="Accent4 134" xfId="11529"/>
    <cellStyle name="Accent4 135" xfId="11530"/>
    <cellStyle name="Accent4 136" xfId="11531"/>
    <cellStyle name="Accent4 137" xfId="11532"/>
    <cellStyle name="Accent4 138" xfId="11533"/>
    <cellStyle name="Accent4 139" xfId="11534"/>
    <cellStyle name="Accent4 14" xfId="11535"/>
    <cellStyle name="Accent4 140" xfId="11536"/>
    <cellStyle name="Accent4 141" xfId="11537"/>
    <cellStyle name="Accent4 142" xfId="11538"/>
    <cellStyle name="Accent4 143" xfId="11539"/>
    <cellStyle name="Accent4 144" xfId="11540"/>
    <cellStyle name="Accent4 145" xfId="11541"/>
    <cellStyle name="Accent4 146" xfId="11542"/>
    <cellStyle name="Accent4 147" xfId="11543"/>
    <cellStyle name="Accent4 148" xfId="11544"/>
    <cellStyle name="Accent4 149" xfId="11545"/>
    <cellStyle name="Accent4 15" xfId="11546"/>
    <cellStyle name="Accent4 150" xfId="11547"/>
    <cellStyle name="Accent4 151" xfId="11548"/>
    <cellStyle name="Accent4 152" xfId="11549"/>
    <cellStyle name="Accent4 153" xfId="11550"/>
    <cellStyle name="Accent4 154" xfId="11551"/>
    <cellStyle name="Accent4 155" xfId="11552"/>
    <cellStyle name="Accent4 156" xfId="11553"/>
    <cellStyle name="Accent4 157" xfId="11554"/>
    <cellStyle name="Accent4 158" xfId="11555"/>
    <cellStyle name="Accent4 159" xfId="11556"/>
    <cellStyle name="Accent4 16" xfId="11557"/>
    <cellStyle name="Accent4 16 2" xfId="11558"/>
    <cellStyle name="Accent4 16_County_Stop_Light_Chart_2012_02" xfId="11559"/>
    <cellStyle name="Accent4 160" xfId="11560"/>
    <cellStyle name="Accent4 161" xfId="11561"/>
    <cellStyle name="Accent4 162" xfId="11562"/>
    <cellStyle name="Accent4 163" xfId="11563"/>
    <cellStyle name="Accent4 164" xfId="11564"/>
    <cellStyle name="Accent4 165" xfId="11565"/>
    <cellStyle name="Accent4 166" xfId="11566"/>
    <cellStyle name="Accent4 167" xfId="11567"/>
    <cellStyle name="Accent4 168" xfId="11568"/>
    <cellStyle name="Accent4 169" xfId="11569"/>
    <cellStyle name="Accent4 17" xfId="11570"/>
    <cellStyle name="Accent4 170" xfId="11571"/>
    <cellStyle name="Accent4 171" xfId="11572"/>
    <cellStyle name="Accent4 172" xfId="11573"/>
    <cellStyle name="Accent4 173" xfId="11574"/>
    <cellStyle name="Accent4 174" xfId="11575"/>
    <cellStyle name="Accent4 175" xfId="11576"/>
    <cellStyle name="Accent4 176" xfId="11577"/>
    <cellStyle name="Accent4 177" xfId="11578"/>
    <cellStyle name="Accent4 178" xfId="11579"/>
    <cellStyle name="Accent4 179" xfId="11580"/>
    <cellStyle name="Accent4 18" xfId="11581"/>
    <cellStyle name="Accent4 180" xfId="11582"/>
    <cellStyle name="Accent4 181" xfId="11583"/>
    <cellStyle name="Accent4 182" xfId="11584"/>
    <cellStyle name="Accent4 183" xfId="11585"/>
    <cellStyle name="Accent4 184" xfId="11586"/>
    <cellStyle name="Accent4 185" xfId="11587"/>
    <cellStyle name="Accent4 186" xfId="11588"/>
    <cellStyle name="Accent4 187" xfId="11589"/>
    <cellStyle name="Accent4 188" xfId="11590"/>
    <cellStyle name="Accent4 189" xfId="11591"/>
    <cellStyle name="Accent4 19" xfId="11592"/>
    <cellStyle name="Accent4 190" xfId="11593"/>
    <cellStyle name="Accent4 191" xfId="11594"/>
    <cellStyle name="Accent4 192" xfId="11595"/>
    <cellStyle name="Accent4 193" xfId="11596"/>
    <cellStyle name="Accent4 194" xfId="11597"/>
    <cellStyle name="Accent4 195" xfId="11598"/>
    <cellStyle name="Accent4 196" xfId="11599"/>
    <cellStyle name="Accent4 197" xfId="11600"/>
    <cellStyle name="Accent4 198" xfId="11601"/>
    <cellStyle name="Accent4 199" xfId="11602"/>
    <cellStyle name="Accent4 2" xfId="11603"/>
    <cellStyle name="Accent4 2 2" xfId="11604"/>
    <cellStyle name="Accent4 2 2 2" xfId="11605"/>
    <cellStyle name="Accent4 2 3" xfId="11606"/>
    <cellStyle name="Accent4 20" xfId="11607"/>
    <cellStyle name="Accent4 200" xfId="11608"/>
    <cellStyle name="Accent4 201" xfId="11609"/>
    <cellStyle name="Accent4 202" xfId="11610"/>
    <cellStyle name="Accent4 203" xfId="11611"/>
    <cellStyle name="Accent4 204" xfId="11612"/>
    <cellStyle name="Accent4 205" xfId="11613"/>
    <cellStyle name="Accent4 206" xfId="11614"/>
    <cellStyle name="Accent4 207" xfId="11615"/>
    <cellStyle name="Accent4 208" xfId="11616"/>
    <cellStyle name="Accent4 209" xfId="11617"/>
    <cellStyle name="Accent4 21" xfId="11618"/>
    <cellStyle name="Accent4 210" xfId="11619"/>
    <cellStyle name="Accent4 211" xfId="11620"/>
    <cellStyle name="Accent4 212" xfId="11621"/>
    <cellStyle name="Accent4 213" xfId="11622"/>
    <cellStyle name="Accent4 214" xfId="11623"/>
    <cellStyle name="Accent4 215" xfId="11624"/>
    <cellStyle name="Accent4 216" xfId="11625"/>
    <cellStyle name="Accent4 217" xfId="11626"/>
    <cellStyle name="Accent4 218" xfId="11627"/>
    <cellStyle name="Accent4 219" xfId="11628"/>
    <cellStyle name="Accent4 22" xfId="11629"/>
    <cellStyle name="Accent4 220" xfId="11630"/>
    <cellStyle name="Accent4 221" xfId="11631"/>
    <cellStyle name="Accent4 222" xfId="11632"/>
    <cellStyle name="Accent4 223" xfId="11633"/>
    <cellStyle name="Accent4 224" xfId="11634"/>
    <cellStyle name="Accent4 225" xfId="11635"/>
    <cellStyle name="Accent4 226" xfId="11636"/>
    <cellStyle name="Accent4 227" xfId="11637"/>
    <cellStyle name="Accent4 228" xfId="11638"/>
    <cellStyle name="Accent4 229" xfId="11639"/>
    <cellStyle name="Accent4 23" xfId="11640"/>
    <cellStyle name="Accent4 230" xfId="11641"/>
    <cellStyle name="Accent4 231" xfId="11642"/>
    <cellStyle name="Accent4 232" xfId="11643"/>
    <cellStyle name="Accent4 233" xfId="11644"/>
    <cellStyle name="Accent4 234" xfId="11645"/>
    <cellStyle name="Accent4 235" xfId="11646"/>
    <cellStyle name="Accent4 236" xfId="11647"/>
    <cellStyle name="Accent4 237" xfId="11648"/>
    <cellStyle name="Accent4 238" xfId="11649"/>
    <cellStyle name="Accent4 239" xfId="11650"/>
    <cellStyle name="Accent4 24" xfId="11651"/>
    <cellStyle name="Accent4 240" xfId="11652"/>
    <cellStyle name="Accent4 241" xfId="11653"/>
    <cellStyle name="Accent4 242" xfId="11654"/>
    <cellStyle name="Accent4 243" xfId="11655"/>
    <cellStyle name="Accent4 244" xfId="11656"/>
    <cellStyle name="Accent4 245" xfId="11657"/>
    <cellStyle name="Accent4 246" xfId="11658"/>
    <cellStyle name="Accent4 247" xfId="11659"/>
    <cellStyle name="Accent4 248" xfId="11660"/>
    <cellStyle name="Accent4 249" xfId="11661"/>
    <cellStyle name="Accent4 25" xfId="11662"/>
    <cellStyle name="Accent4 250" xfId="11663"/>
    <cellStyle name="Accent4 251" xfId="11664"/>
    <cellStyle name="Accent4 252" xfId="11665"/>
    <cellStyle name="Accent4 253" xfId="11666"/>
    <cellStyle name="Accent4 254" xfId="11667"/>
    <cellStyle name="Accent4 255" xfId="11668"/>
    <cellStyle name="Accent4 256" xfId="11669"/>
    <cellStyle name="Accent4 257" xfId="11670"/>
    <cellStyle name="Accent4 258" xfId="11671"/>
    <cellStyle name="Accent4 259" xfId="11672"/>
    <cellStyle name="Accent4 26" xfId="11673"/>
    <cellStyle name="Accent4 260" xfId="11674"/>
    <cellStyle name="Accent4 261" xfId="11675"/>
    <cellStyle name="Accent4 262" xfId="11676"/>
    <cellStyle name="Accent4 263" xfId="11677"/>
    <cellStyle name="Accent4 264" xfId="11678"/>
    <cellStyle name="Accent4 265" xfId="11679"/>
    <cellStyle name="Accent4 266" xfId="11680"/>
    <cellStyle name="Accent4 267" xfId="11681"/>
    <cellStyle name="Accent4 268" xfId="11682"/>
    <cellStyle name="Accent4 269" xfId="11683"/>
    <cellStyle name="Accent4 27" xfId="11684"/>
    <cellStyle name="Accent4 270" xfId="11685"/>
    <cellStyle name="Accent4 271" xfId="11686"/>
    <cellStyle name="Accent4 272" xfId="11687"/>
    <cellStyle name="Accent4 273" xfId="11688"/>
    <cellStyle name="Accent4 274" xfId="11689"/>
    <cellStyle name="Accent4 275" xfId="11690"/>
    <cellStyle name="Accent4 276" xfId="11691"/>
    <cellStyle name="Accent4 277" xfId="11692"/>
    <cellStyle name="Accent4 278" xfId="11693"/>
    <cellStyle name="Accent4 279" xfId="11694"/>
    <cellStyle name="Accent4 28" xfId="11695"/>
    <cellStyle name="Accent4 280" xfId="11696"/>
    <cellStyle name="Accent4 281" xfId="11697"/>
    <cellStyle name="Accent4 282" xfId="11698"/>
    <cellStyle name="Accent4 283" xfId="11699"/>
    <cellStyle name="Accent4 284" xfId="11700"/>
    <cellStyle name="Accent4 285" xfId="11701"/>
    <cellStyle name="Accent4 286" xfId="11702"/>
    <cellStyle name="Accent4 287" xfId="11703"/>
    <cellStyle name="Accent4 288" xfId="11704"/>
    <cellStyle name="Accent4 289" xfId="11705"/>
    <cellStyle name="Accent4 29" xfId="11706"/>
    <cellStyle name="Accent4 290" xfId="11707"/>
    <cellStyle name="Accent4 291" xfId="11708"/>
    <cellStyle name="Accent4 292" xfId="11709"/>
    <cellStyle name="Accent4 293" xfId="11710"/>
    <cellStyle name="Accent4 294" xfId="11711"/>
    <cellStyle name="Accent4 295" xfId="11712"/>
    <cellStyle name="Accent4 296" xfId="11713"/>
    <cellStyle name="Accent4 297" xfId="11714"/>
    <cellStyle name="Accent4 298" xfId="11715"/>
    <cellStyle name="Accent4 299" xfId="11716"/>
    <cellStyle name="Accent4 3" xfId="11717"/>
    <cellStyle name="Accent4 3 2" xfId="11718"/>
    <cellStyle name="Accent4 3 3" xfId="11719"/>
    <cellStyle name="Accent4 3 4" xfId="11720"/>
    <cellStyle name="Accent4 30" xfId="11721"/>
    <cellStyle name="Accent4 300" xfId="11722"/>
    <cellStyle name="Accent4 301" xfId="11723"/>
    <cellStyle name="Accent4 302" xfId="11724"/>
    <cellStyle name="Accent4 303" xfId="11725"/>
    <cellStyle name="Accent4 304" xfId="11726"/>
    <cellStyle name="Accent4 305" xfId="11727"/>
    <cellStyle name="Accent4 306" xfId="11728"/>
    <cellStyle name="Accent4 307" xfId="11729"/>
    <cellStyle name="Accent4 308" xfId="11730"/>
    <cellStyle name="Accent4 309" xfId="11731"/>
    <cellStyle name="Accent4 31" xfId="11732"/>
    <cellStyle name="Accent4 310" xfId="11733"/>
    <cellStyle name="Accent4 311" xfId="11734"/>
    <cellStyle name="Accent4 312" xfId="11735"/>
    <cellStyle name="Accent4 313" xfId="11736"/>
    <cellStyle name="Accent4 314" xfId="11737"/>
    <cellStyle name="Accent4 315" xfId="11738"/>
    <cellStyle name="Accent4 316" xfId="11739"/>
    <cellStyle name="Accent4 317" xfId="11740"/>
    <cellStyle name="Accent4 318" xfId="11741"/>
    <cellStyle name="Accent4 319" xfId="11742"/>
    <cellStyle name="Accent4 32" xfId="11743"/>
    <cellStyle name="Accent4 320" xfId="11744"/>
    <cellStyle name="Accent4 321" xfId="11745"/>
    <cellStyle name="Accent4 322" xfId="11746"/>
    <cellStyle name="Accent4 323" xfId="11747"/>
    <cellStyle name="Accent4 324" xfId="11748"/>
    <cellStyle name="Accent4 325" xfId="11749"/>
    <cellStyle name="Accent4 326" xfId="11750"/>
    <cellStyle name="Accent4 327" xfId="11751"/>
    <cellStyle name="Accent4 328" xfId="11752"/>
    <cellStyle name="Accent4 329" xfId="11753"/>
    <cellStyle name="Accent4 33" xfId="11754"/>
    <cellStyle name="Accent4 330" xfId="11755"/>
    <cellStyle name="Accent4 331" xfId="11756"/>
    <cellStyle name="Accent4 332" xfId="11757"/>
    <cellStyle name="Accent4 333" xfId="11758"/>
    <cellStyle name="Accent4 334" xfId="11759"/>
    <cellStyle name="Accent4 335" xfId="11760"/>
    <cellStyle name="Accent4 336" xfId="11761"/>
    <cellStyle name="Accent4 337" xfId="11762"/>
    <cellStyle name="Accent4 338" xfId="11763"/>
    <cellStyle name="Accent4 339" xfId="11764"/>
    <cellStyle name="Accent4 34" xfId="11765"/>
    <cellStyle name="Accent4 340" xfId="11766"/>
    <cellStyle name="Accent4 341" xfId="11767"/>
    <cellStyle name="Accent4 342" xfId="11768"/>
    <cellStyle name="Accent4 343" xfId="11769"/>
    <cellStyle name="Accent4 344" xfId="11770"/>
    <cellStyle name="Accent4 345" xfId="11771"/>
    <cellStyle name="Accent4 346" xfId="11772"/>
    <cellStyle name="Accent4 347" xfId="11773"/>
    <cellStyle name="Accent4 348" xfId="11774"/>
    <cellStyle name="Accent4 349" xfId="11775"/>
    <cellStyle name="Accent4 35" xfId="11776"/>
    <cellStyle name="Accent4 350" xfId="11777"/>
    <cellStyle name="Accent4 351" xfId="11778"/>
    <cellStyle name="Accent4 352" xfId="11779"/>
    <cellStyle name="Accent4 353" xfId="11780"/>
    <cellStyle name="Accent4 354" xfId="11781"/>
    <cellStyle name="Accent4 355" xfId="11782"/>
    <cellStyle name="Accent4 356" xfId="11783"/>
    <cellStyle name="Accent4 357" xfId="11784"/>
    <cellStyle name="Accent4 358" xfId="11785"/>
    <cellStyle name="Accent4 359" xfId="11786"/>
    <cellStyle name="Accent4 36" xfId="11787"/>
    <cellStyle name="Accent4 360" xfId="11788"/>
    <cellStyle name="Accent4 361" xfId="11789"/>
    <cellStyle name="Accent4 362" xfId="11790"/>
    <cellStyle name="Accent4 363" xfId="11791"/>
    <cellStyle name="Accent4 364" xfId="11792"/>
    <cellStyle name="Accent4 365" xfId="11793"/>
    <cellStyle name="Accent4 366" xfId="11794"/>
    <cellStyle name="Accent4 367" xfId="11795"/>
    <cellStyle name="Accent4 368" xfId="11796"/>
    <cellStyle name="Accent4 369" xfId="11797"/>
    <cellStyle name="Accent4 37" xfId="11798"/>
    <cellStyle name="Accent4 370" xfId="11799"/>
    <cellStyle name="Accent4 371" xfId="11800"/>
    <cellStyle name="Accent4 372" xfId="11801"/>
    <cellStyle name="Accent4 373" xfId="11802"/>
    <cellStyle name="Accent4 374" xfId="11803"/>
    <cellStyle name="Accent4 375" xfId="11804"/>
    <cellStyle name="Accent4 376" xfId="11805"/>
    <cellStyle name="Accent4 377" xfId="11806"/>
    <cellStyle name="Accent4 378" xfId="11807"/>
    <cellStyle name="Accent4 379" xfId="11808"/>
    <cellStyle name="Accent4 38" xfId="11809"/>
    <cellStyle name="Accent4 380" xfId="11810"/>
    <cellStyle name="Accent4 381" xfId="11811"/>
    <cellStyle name="Accent4 382" xfId="11812"/>
    <cellStyle name="Accent4 383" xfId="11813"/>
    <cellStyle name="Accent4 384" xfId="11814"/>
    <cellStyle name="Accent4 385" xfId="11815"/>
    <cellStyle name="Accent4 386" xfId="11816"/>
    <cellStyle name="Accent4 387" xfId="11817"/>
    <cellStyle name="Accent4 388" xfId="11818"/>
    <cellStyle name="Accent4 389" xfId="11819"/>
    <cellStyle name="Accent4 39" xfId="11820"/>
    <cellStyle name="Accent4 390" xfId="11821"/>
    <cellStyle name="Accent4 391" xfId="11822"/>
    <cellStyle name="Accent4 392" xfId="11823"/>
    <cellStyle name="Accent4 393" xfId="11824"/>
    <cellStyle name="Accent4 394" xfId="11825"/>
    <cellStyle name="Accent4 395" xfId="11826"/>
    <cellStyle name="Accent4 396" xfId="11827"/>
    <cellStyle name="Accent4 397" xfId="11828"/>
    <cellStyle name="Accent4 398" xfId="11829"/>
    <cellStyle name="Accent4 399" xfId="11830"/>
    <cellStyle name="Accent4 4" xfId="11831"/>
    <cellStyle name="Accent4 4 2" xfId="11832"/>
    <cellStyle name="Accent4 4 3" xfId="11833"/>
    <cellStyle name="Accent4 40" xfId="11834"/>
    <cellStyle name="Accent4 400" xfId="11835"/>
    <cellStyle name="Accent4 401" xfId="11836"/>
    <cellStyle name="Accent4 402" xfId="11837"/>
    <cellStyle name="Accent4 403" xfId="11838"/>
    <cellStyle name="Accent4 404" xfId="11839"/>
    <cellStyle name="Accent4 405" xfId="11840"/>
    <cellStyle name="Accent4 406" xfId="11841"/>
    <cellStyle name="Accent4 407" xfId="11842"/>
    <cellStyle name="Accent4 408" xfId="11843"/>
    <cellStyle name="Accent4 409" xfId="11844"/>
    <cellStyle name="Accent4 41" xfId="11845"/>
    <cellStyle name="Accent4 410" xfId="11846"/>
    <cellStyle name="Accent4 411" xfId="11847"/>
    <cellStyle name="Accent4 412" xfId="11848"/>
    <cellStyle name="Accent4 413" xfId="11849"/>
    <cellStyle name="Accent4 414" xfId="11850"/>
    <cellStyle name="Accent4 415" xfId="11851"/>
    <cellStyle name="Accent4 416" xfId="11852"/>
    <cellStyle name="Accent4 417" xfId="11853"/>
    <cellStyle name="Accent4 418" xfId="11854"/>
    <cellStyle name="Accent4 419" xfId="11855"/>
    <cellStyle name="Accent4 42" xfId="11856"/>
    <cellStyle name="Accent4 420" xfId="11857"/>
    <cellStyle name="Accent4 421" xfId="11858"/>
    <cellStyle name="Accent4 422" xfId="11859"/>
    <cellStyle name="Accent4 423" xfId="11860"/>
    <cellStyle name="Accent4 424" xfId="11861"/>
    <cellStyle name="Accent4 425" xfId="11862"/>
    <cellStyle name="Accent4 426" xfId="11863"/>
    <cellStyle name="Accent4 427" xfId="11864"/>
    <cellStyle name="Accent4 428" xfId="11865"/>
    <cellStyle name="Accent4 429" xfId="11866"/>
    <cellStyle name="Accent4 43" xfId="11867"/>
    <cellStyle name="Accent4 430" xfId="11868"/>
    <cellStyle name="Accent4 431" xfId="11869"/>
    <cellStyle name="Accent4 432" xfId="11870"/>
    <cellStyle name="Accent4 433" xfId="11871"/>
    <cellStyle name="Accent4 434" xfId="11872"/>
    <cellStyle name="Accent4 435" xfId="11873"/>
    <cellStyle name="Accent4 436" xfId="11874"/>
    <cellStyle name="Accent4 437" xfId="11875"/>
    <cellStyle name="Accent4 438" xfId="11876"/>
    <cellStyle name="Accent4 439" xfId="11877"/>
    <cellStyle name="Accent4 44" xfId="11878"/>
    <cellStyle name="Accent4 440" xfId="11879"/>
    <cellStyle name="Accent4 441" xfId="11880"/>
    <cellStyle name="Accent4 442" xfId="11881"/>
    <cellStyle name="Accent4 443" xfId="11882"/>
    <cellStyle name="Accent4 444" xfId="11883"/>
    <cellStyle name="Accent4 445" xfId="11884"/>
    <cellStyle name="Accent4 446" xfId="11885"/>
    <cellStyle name="Accent4 447" xfId="11886"/>
    <cellStyle name="Accent4 448" xfId="11887"/>
    <cellStyle name="Accent4 449" xfId="11888"/>
    <cellStyle name="Accent4 45" xfId="11889"/>
    <cellStyle name="Accent4 450" xfId="11890"/>
    <cellStyle name="Accent4 451" xfId="11891"/>
    <cellStyle name="Accent4 452" xfId="11892"/>
    <cellStyle name="Accent4 453" xfId="11893"/>
    <cellStyle name="Accent4 454" xfId="11894"/>
    <cellStyle name="Accent4 455" xfId="11895"/>
    <cellStyle name="Accent4 456" xfId="11896"/>
    <cellStyle name="Accent4 457" xfId="11897"/>
    <cellStyle name="Accent4 458" xfId="11898"/>
    <cellStyle name="Accent4 459" xfId="11899"/>
    <cellStyle name="Accent4 46" xfId="11900"/>
    <cellStyle name="Accent4 460" xfId="11901"/>
    <cellStyle name="Accent4 461" xfId="11902"/>
    <cellStyle name="Accent4 462" xfId="11903"/>
    <cellStyle name="Accent4 463" xfId="11904"/>
    <cellStyle name="Accent4 464" xfId="11905"/>
    <cellStyle name="Accent4 465" xfId="11906"/>
    <cellStyle name="Accent4 466" xfId="11907"/>
    <cellStyle name="Accent4 467" xfId="11908"/>
    <cellStyle name="Accent4 468" xfId="11909"/>
    <cellStyle name="Accent4 469" xfId="11910"/>
    <cellStyle name="Accent4 47" xfId="11911"/>
    <cellStyle name="Accent4 470" xfId="11912"/>
    <cellStyle name="Accent4 471" xfId="11913"/>
    <cellStyle name="Accent4 472" xfId="11914"/>
    <cellStyle name="Accent4 473" xfId="11915"/>
    <cellStyle name="Accent4 474" xfId="11916"/>
    <cellStyle name="Accent4 475" xfId="11917"/>
    <cellStyle name="Accent4 476" xfId="11918"/>
    <cellStyle name="Accent4 477" xfId="11919"/>
    <cellStyle name="Accent4 478" xfId="11920"/>
    <cellStyle name="Accent4 479" xfId="11921"/>
    <cellStyle name="Accent4 48" xfId="11922"/>
    <cellStyle name="Accent4 480" xfId="11923"/>
    <cellStyle name="Accent4 481" xfId="11924"/>
    <cellStyle name="Accent4 482" xfId="11925"/>
    <cellStyle name="Accent4 483" xfId="11926"/>
    <cellStyle name="Accent4 484" xfId="11927"/>
    <cellStyle name="Accent4 485" xfId="11928"/>
    <cellStyle name="Accent4 486" xfId="11929"/>
    <cellStyle name="Accent4 487" xfId="11930"/>
    <cellStyle name="Accent4 488" xfId="11931"/>
    <cellStyle name="Accent4 489" xfId="11932"/>
    <cellStyle name="Accent4 49" xfId="11933"/>
    <cellStyle name="Accent4 490" xfId="11934"/>
    <cellStyle name="Accent4 491" xfId="11935"/>
    <cellStyle name="Accent4 492" xfId="11936"/>
    <cellStyle name="Accent4 493" xfId="11937"/>
    <cellStyle name="Accent4 494" xfId="11938"/>
    <cellStyle name="Accent4 495" xfId="11939"/>
    <cellStyle name="Accent4 496" xfId="11940"/>
    <cellStyle name="Accent4 497" xfId="11941"/>
    <cellStyle name="Accent4 498" xfId="11942"/>
    <cellStyle name="Accent4 499" xfId="11943"/>
    <cellStyle name="Accent4 5" xfId="11944"/>
    <cellStyle name="Accent4 50" xfId="11945"/>
    <cellStyle name="Accent4 500" xfId="11946"/>
    <cellStyle name="Accent4 501" xfId="11947"/>
    <cellStyle name="Accent4 502" xfId="11948"/>
    <cellStyle name="Accent4 503" xfId="11949"/>
    <cellStyle name="Accent4 504" xfId="11950"/>
    <cellStyle name="Accent4 505" xfId="11951"/>
    <cellStyle name="Accent4 506" xfId="11952"/>
    <cellStyle name="Accent4 507" xfId="11953"/>
    <cellStyle name="Accent4 508" xfId="11954"/>
    <cellStyle name="Accent4 509" xfId="11955"/>
    <cellStyle name="Accent4 51" xfId="11956"/>
    <cellStyle name="Accent4 510" xfId="11957"/>
    <cellStyle name="Accent4 511" xfId="11958"/>
    <cellStyle name="Accent4 512" xfId="11959"/>
    <cellStyle name="Accent4 513" xfId="11960"/>
    <cellStyle name="Accent4 514" xfId="11961"/>
    <cellStyle name="Accent4 515" xfId="11962"/>
    <cellStyle name="Accent4 516" xfId="11963"/>
    <cellStyle name="Accent4 517" xfId="11964"/>
    <cellStyle name="Accent4 518" xfId="11965"/>
    <cellStyle name="Accent4 519" xfId="11966"/>
    <cellStyle name="Accent4 52" xfId="11967"/>
    <cellStyle name="Accent4 520" xfId="11968"/>
    <cellStyle name="Accent4 521" xfId="11969"/>
    <cellStyle name="Accent4 522" xfId="11970"/>
    <cellStyle name="Accent4 523" xfId="11971"/>
    <cellStyle name="Accent4 524" xfId="11972"/>
    <cellStyle name="Accent4 525" xfId="11973"/>
    <cellStyle name="Accent4 526" xfId="11974"/>
    <cellStyle name="Accent4 527" xfId="11975"/>
    <cellStyle name="Accent4 528" xfId="11976"/>
    <cellStyle name="Accent4 529" xfId="11977"/>
    <cellStyle name="Accent4 53" xfId="11978"/>
    <cellStyle name="Accent4 530" xfId="11979"/>
    <cellStyle name="Accent4 531" xfId="11980"/>
    <cellStyle name="Accent4 532" xfId="11981"/>
    <cellStyle name="Accent4 533" xfId="11982"/>
    <cellStyle name="Accent4 534" xfId="11983"/>
    <cellStyle name="Accent4 535" xfId="11984"/>
    <cellStyle name="Accent4 536" xfId="11985"/>
    <cellStyle name="Accent4 537" xfId="11986"/>
    <cellStyle name="Accent4 538" xfId="11987"/>
    <cellStyle name="Accent4 539" xfId="11988"/>
    <cellStyle name="Accent4 54" xfId="11989"/>
    <cellStyle name="Accent4 540" xfId="11990"/>
    <cellStyle name="Accent4 541" xfId="11991"/>
    <cellStyle name="Accent4 542" xfId="11992"/>
    <cellStyle name="Accent4 543" xfId="11993"/>
    <cellStyle name="Accent4 544" xfId="11994"/>
    <cellStyle name="Accent4 545" xfId="11995"/>
    <cellStyle name="Accent4 546" xfId="11996"/>
    <cellStyle name="Accent4 547" xfId="11997"/>
    <cellStyle name="Accent4 548" xfId="11998"/>
    <cellStyle name="Accent4 549" xfId="11999"/>
    <cellStyle name="Accent4 55" xfId="12000"/>
    <cellStyle name="Accent4 550" xfId="12001"/>
    <cellStyle name="Accent4 551" xfId="12002"/>
    <cellStyle name="Accent4 552" xfId="12003"/>
    <cellStyle name="Accent4 553" xfId="12004"/>
    <cellStyle name="Accent4 554" xfId="12005"/>
    <cellStyle name="Accent4 555" xfId="12006"/>
    <cellStyle name="Accent4 556" xfId="12007"/>
    <cellStyle name="Accent4 557" xfId="12008"/>
    <cellStyle name="Accent4 558" xfId="12009"/>
    <cellStyle name="Accent4 559" xfId="12010"/>
    <cellStyle name="Accent4 56" xfId="12011"/>
    <cellStyle name="Accent4 560" xfId="12012"/>
    <cellStyle name="Accent4 561" xfId="12013"/>
    <cellStyle name="Accent4 562" xfId="12014"/>
    <cellStyle name="Accent4 563" xfId="12015"/>
    <cellStyle name="Accent4 564" xfId="12016"/>
    <cellStyle name="Accent4 565" xfId="12017"/>
    <cellStyle name="Accent4 566" xfId="12018"/>
    <cellStyle name="Accent4 567" xfId="12019"/>
    <cellStyle name="Accent4 568" xfId="12020"/>
    <cellStyle name="Accent4 569" xfId="12021"/>
    <cellStyle name="Accent4 57" xfId="12022"/>
    <cellStyle name="Accent4 570" xfId="12023"/>
    <cellStyle name="Accent4 571" xfId="12024"/>
    <cellStyle name="Accent4 572" xfId="12025"/>
    <cellStyle name="Accent4 573" xfId="12026"/>
    <cellStyle name="Accent4 574" xfId="12027"/>
    <cellStyle name="Accent4 575" xfId="12028"/>
    <cellStyle name="Accent4 576" xfId="12029"/>
    <cellStyle name="Accent4 577" xfId="12030"/>
    <cellStyle name="Accent4 578" xfId="12031"/>
    <cellStyle name="Accent4 579" xfId="12032"/>
    <cellStyle name="Accent4 58" xfId="12033"/>
    <cellStyle name="Accent4 580" xfId="12034"/>
    <cellStyle name="Accent4 581" xfId="12035"/>
    <cellStyle name="Accent4 582" xfId="12036"/>
    <cellStyle name="Accent4 583" xfId="12037"/>
    <cellStyle name="Accent4 584" xfId="12038"/>
    <cellStyle name="Accent4 585" xfId="12039"/>
    <cellStyle name="Accent4 586" xfId="12040"/>
    <cellStyle name="Accent4 587" xfId="12041"/>
    <cellStyle name="Accent4 588" xfId="12042"/>
    <cellStyle name="Accent4 589" xfId="12043"/>
    <cellStyle name="Accent4 59" xfId="12044"/>
    <cellStyle name="Accent4 590" xfId="12045"/>
    <cellStyle name="Accent4 591" xfId="12046"/>
    <cellStyle name="Accent4 592" xfId="12047"/>
    <cellStyle name="Accent4 593" xfId="12048"/>
    <cellStyle name="Accent4 594" xfId="12049"/>
    <cellStyle name="Accent4 595" xfId="12050"/>
    <cellStyle name="Accent4 6" xfId="12051"/>
    <cellStyle name="Accent4 60" xfId="12052"/>
    <cellStyle name="Accent4 61" xfId="12053"/>
    <cellStyle name="Accent4 62" xfId="12054"/>
    <cellStyle name="Accent4 63" xfId="12055"/>
    <cellStyle name="Accent4 64" xfId="12056"/>
    <cellStyle name="Accent4 65" xfId="12057"/>
    <cellStyle name="Accent4 66" xfId="12058"/>
    <cellStyle name="Accent4 67" xfId="12059"/>
    <cellStyle name="Accent4 68" xfId="12060"/>
    <cellStyle name="Accent4 69" xfId="12061"/>
    <cellStyle name="Accent4 7" xfId="12062"/>
    <cellStyle name="Accent4 70" xfId="12063"/>
    <cellStyle name="Accent4 71" xfId="12064"/>
    <cellStyle name="Accent4 72" xfId="12065"/>
    <cellStyle name="Accent4 73" xfId="12066"/>
    <cellStyle name="Accent4 74" xfId="12067"/>
    <cellStyle name="Accent4 75" xfId="12068"/>
    <cellStyle name="Accent4 76" xfId="12069"/>
    <cellStyle name="Accent4 77" xfId="12070"/>
    <cellStyle name="Accent4 78" xfId="12071"/>
    <cellStyle name="Accent4 79" xfId="12072"/>
    <cellStyle name="Accent4 8" xfId="12073"/>
    <cellStyle name="Accent4 80" xfId="12074"/>
    <cellStyle name="Accent4 81" xfId="12075"/>
    <cellStyle name="Accent4 82" xfId="12076"/>
    <cellStyle name="Accent4 83" xfId="12077"/>
    <cellStyle name="Accent4 84" xfId="12078"/>
    <cellStyle name="Accent4 85" xfId="12079"/>
    <cellStyle name="Accent4 86" xfId="12080"/>
    <cellStyle name="Accent4 87" xfId="12081"/>
    <cellStyle name="Accent4 88" xfId="12082"/>
    <cellStyle name="Accent4 89" xfId="12083"/>
    <cellStyle name="Accent4 9" xfId="12084"/>
    <cellStyle name="Accent4 90" xfId="12085"/>
    <cellStyle name="Accent4 91" xfId="12086"/>
    <cellStyle name="Accent4 92" xfId="12087"/>
    <cellStyle name="Accent4 93" xfId="12088"/>
    <cellStyle name="Accent4 94" xfId="12089"/>
    <cellStyle name="Accent4 95" xfId="12090"/>
    <cellStyle name="Accent4 96" xfId="12091"/>
    <cellStyle name="Accent4 97" xfId="12092"/>
    <cellStyle name="Accent4 98" xfId="12093"/>
    <cellStyle name="Accent4 99" xfId="12094"/>
    <cellStyle name="Accent5 - 20%" xfId="12095"/>
    <cellStyle name="Accent5 - 20% 2" xfId="12096"/>
    <cellStyle name="Accent5 - 20%_2011 OM ASM Report" xfId="12097"/>
    <cellStyle name="Accent5 - 40%" xfId="12098"/>
    <cellStyle name="Accent5 - 40% 2" xfId="12099"/>
    <cellStyle name="Accent5 - 40%_County_Stop_Light_Chart_2012_02" xfId="12100"/>
    <cellStyle name="Accent5 - 60%" xfId="12101"/>
    <cellStyle name="Accent5 - 60% 2" xfId="12102"/>
    <cellStyle name="Accent5 - 60%_2011 OM ASM Report" xfId="12103"/>
    <cellStyle name="Accent5 10" xfId="12104"/>
    <cellStyle name="Accent5 100" xfId="12105"/>
    <cellStyle name="Accent5 101" xfId="12106"/>
    <cellStyle name="Accent5 102" xfId="12107"/>
    <cellStyle name="Accent5 103" xfId="12108"/>
    <cellStyle name="Accent5 104" xfId="12109"/>
    <cellStyle name="Accent5 105" xfId="12110"/>
    <cellStyle name="Accent5 106" xfId="12111"/>
    <cellStyle name="Accent5 107" xfId="12112"/>
    <cellStyle name="Accent5 108" xfId="12113"/>
    <cellStyle name="Accent5 109" xfId="12114"/>
    <cellStyle name="Accent5 11" xfId="12115"/>
    <cellStyle name="Accent5 110" xfId="12116"/>
    <cellStyle name="Accent5 111" xfId="12117"/>
    <cellStyle name="Accent5 112" xfId="12118"/>
    <cellStyle name="Accent5 113" xfId="12119"/>
    <cellStyle name="Accent5 114" xfId="12120"/>
    <cellStyle name="Accent5 115" xfId="12121"/>
    <cellStyle name="Accent5 116" xfId="12122"/>
    <cellStyle name="Accent5 117" xfId="12123"/>
    <cellStyle name="Accent5 118" xfId="12124"/>
    <cellStyle name="Accent5 119" xfId="12125"/>
    <cellStyle name="Accent5 12" xfId="12126"/>
    <cellStyle name="Accent5 120" xfId="12127"/>
    <cellStyle name="Accent5 121" xfId="12128"/>
    <cellStyle name="Accent5 122" xfId="12129"/>
    <cellStyle name="Accent5 123" xfId="12130"/>
    <cellStyle name="Accent5 124" xfId="12131"/>
    <cellStyle name="Accent5 125" xfId="12132"/>
    <cellStyle name="Accent5 126" xfId="12133"/>
    <cellStyle name="Accent5 127" xfId="12134"/>
    <cellStyle name="Accent5 128" xfId="12135"/>
    <cellStyle name="Accent5 129" xfId="12136"/>
    <cellStyle name="Accent5 13" xfId="12137"/>
    <cellStyle name="Accent5 130" xfId="12138"/>
    <cellStyle name="Accent5 131" xfId="12139"/>
    <cellStyle name="Accent5 132" xfId="12140"/>
    <cellStyle name="Accent5 133" xfId="12141"/>
    <cellStyle name="Accent5 134" xfId="12142"/>
    <cellStyle name="Accent5 135" xfId="12143"/>
    <cellStyle name="Accent5 136" xfId="12144"/>
    <cellStyle name="Accent5 137" xfId="12145"/>
    <cellStyle name="Accent5 138" xfId="12146"/>
    <cellStyle name="Accent5 139" xfId="12147"/>
    <cellStyle name="Accent5 14" xfId="12148"/>
    <cellStyle name="Accent5 140" xfId="12149"/>
    <cellStyle name="Accent5 141" xfId="12150"/>
    <cellStyle name="Accent5 142" xfId="12151"/>
    <cellStyle name="Accent5 143" xfId="12152"/>
    <cellStyle name="Accent5 144" xfId="12153"/>
    <cellStyle name="Accent5 145" xfId="12154"/>
    <cellStyle name="Accent5 146" xfId="12155"/>
    <cellStyle name="Accent5 147" xfId="12156"/>
    <cellStyle name="Accent5 148" xfId="12157"/>
    <cellStyle name="Accent5 149" xfId="12158"/>
    <cellStyle name="Accent5 15" xfId="12159"/>
    <cellStyle name="Accent5 150" xfId="12160"/>
    <cellStyle name="Accent5 151" xfId="12161"/>
    <cellStyle name="Accent5 152" xfId="12162"/>
    <cellStyle name="Accent5 153" xfId="12163"/>
    <cellStyle name="Accent5 154" xfId="12164"/>
    <cellStyle name="Accent5 155" xfId="12165"/>
    <cellStyle name="Accent5 156" xfId="12166"/>
    <cellStyle name="Accent5 157" xfId="12167"/>
    <cellStyle name="Accent5 158" xfId="12168"/>
    <cellStyle name="Accent5 159" xfId="12169"/>
    <cellStyle name="Accent5 16" xfId="12170"/>
    <cellStyle name="Accent5 160" xfId="12171"/>
    <cellStyle name="Accent5 161" xfId="12172"/>
    <cellStyle name="Accent5 162" xfId="12173"/>
    <cellStyle name="Accent5 163" xfId="12174"/>
    <cellStyle name="Accent5 164" xfId="12175"/>
    <cellStyle name="Accent5 165" xfId="12176"/>
    <cellStyle name="Accent5 166" xfId="12177"/>
    <cellStyle name="Accent5 167" xfId="12178"/>
    <cellStyle name="Accent5 168" xfId="12179"/>
    <cellStyle name="Accent5 169" xfId="12180"/>
    <cellStyle name="Accent5 17" xfId="12181"/>
    <cellStyle name="Accent5 170" xfId="12182"/>
    <cellStyle name="Accent5 171" xfId="12183"/>
    <cellStyle name="Accent5 172" xfId="12184"/>
    <cellStyle name="Accent5 173" xfId="12185"/>
    <cellStyle name="Accent5 174" xfId="12186"/>
    <cellStyle name="Accent5 175" xfId="12187"/>
    <cellStyle name="Accent5 176" xfId="12188"/>
    <cellStyle name="Accent5 177" xfId="12189"/>
    <cellStyle name="Accent5 178" xfId="12190"/>
    <cellStyle name="Accent5 179" xfId="12191"/>
    <cellStyle name="Accent5 18" xfId="12192"/>
    <cellStyle name="Accent5 180" xfId="12193"/>
    <cellStyle name="Accent5 181" xfId="12194"/>
    <cellStyle name="Accent5 182" xfId="12195"/>
    <cellStyle name="Accent5 183" xfId="12196"/>
    <cellStyle name="Accent5 184" xfId="12197"/>
    <cellStyle name="Accent5 185" xfId="12198"/>
    <cellStyle name="Accent5 186" xfId="12199"/>
    <cellStyle name="Accent5 187" xfId="12200"/>
    <cellStyle name="Accent5 188" xfId="12201"/>
    <cellStyle name="Accent5 189" xfId="12202"/>
    <cellStyle name="Accent5 19" xfId="12203"/>
    <cellStyle name="Accent5 190" xfId="12204"/>
    <cellStyle name="Accent5 191" xfId="12205"/>
    <cellStyle name="Accent5 192" xfId="12206"/>
    <cellStyle name="Accent5 193" xfId="12207"/>
    <cellStyle name="Accent5 194" xfId="12208"/>
    <cellStyle name="Accent5 195" xfId="12209"/>
    <cellStyle name="Accent5 196" xfId="12210"/>
    <cellStyle name="Accent5 197" xfId="12211"/>
    <cellStyle name="Accent5 198" xfId="12212"/>
    <cellStyle name="Accent5 199" xfId="12213"/>
    <cellStyle name="Accent5 2" xfId="12214"/>
    <cellStyle name="Accent5 2 2" xfId="12215"/>
    <cellStyle name="Accent5 2 2 2" xfId="12216"/>
    <cellStyle name="Accent5 2 3" xfId="12217"/>
    <cellStyle name="Accent5 20" xfId="12218"/>
    <cellStyle name="Accent5 200" xfId="12219"/>
    <cellStyle name="Accent5 201" xfId="12220"/>
    <cellStyle name="Accent5 202" xfId="12221"/>
    <cellStyle name="Accent5 203" xfId="12222"/>
    <cellStyle name="Accent5 204" xfId="12223"/>
    <cellStyle name="Accent5 205" xfId="12224"/>
    <cellStyle name="Accent5 206" xfId="12225"/>
    <cellStyle name="Accent5 207" xfId="12226"/>
    <cellStyle name="Accent5 208" xfId="12227"/>
    <cellStyle name="Accent5 209" xfId="12228"/>
    <cellStyle name="Accent5 21" xfId="12229"/>
    <cellStyle name="Accent5 210" xfId="12230"/>
    <cellStyle name="Accent5 211" xfId="12231"/>
    <cellStyle name="Accent5 212" xfId="12232"/>
    <cellStyle name="Accent5 213" xfId="12233"/>
    <cellStyle name="Accent5 214" xfId="12234"/>
    <cellStyle name="Accent5 215" xfId="12235"/>
    <cellStyle name="Accent5 216" xfId="12236"/>
    <cellStyle name="Accent5 217" xfId="12237"/>
    <cellStyle name="Accent5 218" xfId="12238"/>
    <cellStyle name="Accent5 219" xfId="12239"/>
    <cellStyle name="Accent5 22" xfId="12240"/>
    <cellStyle name="Accent5 220" xfId="12241"/>
    <cellStyle name="Accent5 221" xfId="12242"/>
    <cellStyle name="Accent5 222" xfId="12243"/>
    <cellStyle name="Accent5 223" xfId="12244"/>
    <cellStyle name="Accent5 224" xfId="12245"/>
    <cellStyle name="Accent5 225" xfId="12246"/>
    <cellStyle name="Accent5 226" xfId="12247"/>
    <cellStyle name="Accent5 227" xfId="12248"/>
    <cellStyle name="Accent5 228" xfId="12249"/>
    <cellStyle name="Accent5 229" xfId="12250"/>
    <cellStyle name="Accent5 23" xfId="12251"/>
    <cellStyle name="Accent5 230" xfId="12252"/>
    <cellStyle name="Accent5 231" xfId="12253"/>
    <cellStyle name="Accent5 232" xfId="12254"/>
    <cellStyle name="Accent5 233" xfId="12255"/>
    <cellStyle name="Accent5 234" xfId="12256"/>
    <cellStyle name="Accent5 235" xfId="12257"/>
    <cellStyle name="Accent5 236" xfId="12258"/>
    <cellStyle name="Accent5 237" xfId="12259"/>
    <cellStyle name="Accent5 238" xfId="12260"/>
    <cellStyle name="Accent5 239" xfId="12261"/>
    <cellStyle name="Accent5 24" xfId="12262"/>
    <cellStyle name="Accent5 240" xfId="12263"/>
    <cellStyle name="Accent5 241" xfId="12264"/>
    <cellStyle name="Accent5 242" xfId="12265"/>
    <cellStyle name="Accent5 243" xfId="12266"/>
    <cellStyle name="Accent5 244" xfId="12267"/>
    <cellStyle name="Accent5 245" xfId="12268"/>
    <cellStyle name="Accent5 246" xfId="12269"/>
    <cellStyle name="Accent5 247" xfId="12270"/>
    <cellStyle name="Accent5 248" xfId="12271"/>
    <cellStyle name="Accent5 249" xfId="12272"/>
    <cellStyle name="Accent5 25" xfId="12273"/>
    <cellStyle name="Accent5 250" xfId="12274"/>
    <cellStyle name="Accent5 251" xfId="12275"/>
    <cellStyle name="Accent5 252" xfId="12276"/>
    <cellStyle name="Accent5 253" xfId="12277"/>
    <cellStyle name="Accent5 254" xfId="12278"/>
    <cellStyle name="Accent5 255" xfId="12279"/>
    <cellStyle name="Accent5 256" xfId="12280"/>
    <cellStyle name="Accent5 257" xfId="12281"/>
    <cellStyle name="Accent5 258" xfId="12282"/>
    <cellStyle name="Accent5 259" xfId="12283"/>
    <cellStyle name="Accent5 26" xfId="12284"/>
    <cellStyle name="Accent5 260" xfId="12285"/>
    <cellStyle name="Accent5 261" xfId="12286"/>
    <cellStyle name="Accent5 262" xfId="12287"/>
    <cellStyle name="Accent5 263" xfId="12288"/>
    <cellStyle name="Accent5 264" xfId="12289"/>
    <cellStyle name="Accent5 265" xfId="12290"/>
    <cellStyle name="Accent5 266" xfId="12291"/>
    <cellStyle name="Accent5 267" xfId="12292"/>
    <cellStyle name="Accent5 268" xfId="12293"/>
    <cellStyle name="Accent5 269" xfId="12294"/>
    <cellStyle name="Accent5 27" xfId="12295"/>
    <cellStyle name="Accent5 270" xfId="12296"/>
    <cellStyle name="Accent5 271" xfId="12297"/>
    <cellStyle name="Accent5 272" xfId="12298"/>
    <cellStyle name="Accent5 273" xfId="12299"/>
    <cellStyle name="Accent5 274" xfId="12300"/>
    <cellStyle name="Accent5 275" xfId="12301"/>
    <cellStyle name="Accent5 276" xfId="12302"/>
    <cellStyle name="Accent5 277" xfId="12303"/>
    <cellStyle name="Accent5 278" xfId="12304"/>
    <cellStyle name="Accent5 279" xfId="12305"/>
    <cellStyle name="Accent5 28" xfId="12306"/>
    <cellStyle name="Accent5 280" xfId="12307"/>
    <cellStyle name="Accent5 281" xfId="12308"/>
    <cellStyle name="Accent5 282" xfId="12309"/>
    <cellStyle name="Accent5 283" xfId="12310"/>
    <cellStyle name="Accent5 284" xfId="12311"/>
    <cellStyle name="Accent5 285" xfId="12312"/>
    <cellStyle name="Accent5 286" xfId="12313"/>
    <cellStyle name="Accent5 287" xfId="12314"/>
    <cellStyle name="Accent5 288" xfId="12315"/>
    <cellStyle name="Accent5 289" xfId="12316"/>
    <cellStyle name="Accent5 29" xfId="12317"/>
    <cellStyle name="Accent5 290" xfId="12318"/>
    <cellStyle name="Accent5 291" xfId="12319"/>
    <cellStyle name="Accent5 292" xfId="12320"/>
    <cellStyle name="Accent5 293" xfId="12321"/>
    <cellStyle name="Accent5 294" xfId="12322"/>
    <cellStyle name="Accent5 295" xfId="12323"/>
    <cellStyle name="Accent5 296" xfId="12324"/>
    <cellStyle name="Accent5 297" xfId="12325"/>
    <cellStyle name="Accent5 298" xfId="12326"/>
    <cellStyle name="Accent5 299" xfId="12327"/>
    <cellStyle name="Accent5 3" xfId="12328"/>
    <cellStyle name="Accent5 3 2" xfId="12329"/>
    <cellStyle name="Accent5 3 3" xfId="12330"/>
    <cellStyle name="Accent5 30" xfId="12331"/>
    <cellStyle name="Accent5 300" xfId="12332"/>
    <cellStyle name="Accent5 301" xfId="12333"/>
    <cellStyle name="Accent5 302" xfId="12334"/>
    <cellStyle name="Accent5 303" xfId="12335"/>
    <cellStyle name="Accent5 304" xfId="12336"/>
    <cellStyle name="Accent5 305" xfId="12337"/>
    <cellStyle name="Accent5 306" xfId="12338"/>
    <cellStyle name="Accent5 307" xfId="12339"/>
    <cellStyle name="Accent5 308" xfId="12340"/>
    <cellStyle name="Accent5 309" xfId="12341"/>
    <cellStyle name="Accent5 31" xfId="12342"/>
    <cellStyle name="Accent5 310" xfId="12343"/>
    <cellStyle name="Accent5 311" xfId="12344"/>
    <cellStyle name="Accent5 312" xfId="12345"/>
    <cellStyle name="Accent5 313" xfId="12346"/>
    <cellStyle name="Accent5 314" xfId="12347"/>
    <cellStyle name="Accent5 315" xfId="12348"/>
    <cellStyle name="Accent5 316" xfId="12349"/>
    <cellStyle name="Accent5 317" xfId="12350"/>
    <cellStyle name="Accent5 318" xfId="12351"/>
    <cellStyle name="Accent5 319" xfId="12352"/>
    <cellStyle name="Accent5 32" xfId="12353"/>
    <cellStyle name="Accent5 320" xfId="12354"/>
    <cellStyle name="Accent5 321" xfId="12355"/>
    <cellStyle name="Accent5 322" xfId="12356"/>
    <cellStyle name="Accent5 323" xfId="12357"/>
    <cellStyle name="Accent5 324" xfId="12358"/>
    <cellStyle name="Accent5 325" xfId="12359"/>
    <cellStyle name="Accent5 326" xfId="12360"/>
    <cellStyle name="Accent5 327" xfId="12361"/>
    <cellStyle name="Accent5 328" xfId="12362"/>
    <cellStyle name="Accent5 329" xfId="12363"/>
    <cellStyle name="Accent5 33" xfId="12364"/>
    <cellStyle name="Accent5 330" xfId="12365"/>
    <cellStyle name="Accent5 331" xfId="12366"/>
    <cellStyle name="Accent5 332" xfId="12367"/>
    <cellStyle name="Accent5 333" xfId="12368"/>
    <cellStyle name="Accent5 334" xfId="12369"/>
    <cellStyle name="Accent5 335" xfId="12370"/>
    <cellStyle name="Accent5 336" xfId="12371"/>
    <cellStyle name="Accent5 337" xfId="12372"/>
    <cellStyle name="Accent5 338" xfId="12373"/>
    <cellStyle name="Accent5 339" xfId="12374"/>
    <cellStyle name="Accent5 34" xfId="12375"/>
    <cellStyle name="Accent5 340" xfId="12376"/>
    <cellStyle name="Accent5 341" xfId="12377"/>
    <cellStyle name="Accent5 342" xfId="12378"/>
    <cellStyle name="Accent5 343" xfId="12379"/>
    <cellStyle name="Accent5 344" xfId="12380"/>
    <cellStyle name="Accent5 345" xfId="12381"/>
    <cellStyle name="Accent5 346" xfId="12382"/>
    <cellStyle name="Accent5 347" xfId="12383"/>
    <cellStyle name="Accent5 348" xfId="12384"/>
    <cellStyle name="Accent5 349" xfId="12385"/>
    <cellStyle name="Accent5 35" xfId="12386"/>
    <cellStyle name="Accent5 350" xfId="12387"/>
    <cellStyle name="Accent5 351" xfId="12388"/>
    <cellStyle name="Accent5 352" xfId="12389"/>
    <cellStyle name="Accent5 353" xfId="12390"/>
    <cellStyle name="Accent5 354" xfId="12391"/>
    <cellStyle name="Accent5 355" xfId="12392"/>
    <cellStyle name="Accent5 356" xfId="12393"/>
    <cellStyle name="Accent5 357" xfId="12394"/>
    <cellStyle name="Accent5 358" xfId="12395"/>
    <cellStyle name="Accent5 359" xfId="12396"/>
    <cellStyle name="Accent5 36" xfId="12397"/>
    <cellStyle name="Accent5 360" xfId="12398"/>
    <cellStyle name="Accent5 361" xfId="12399"/>
    <cellStyle name="Accent5 362" xfId="12400"/>
    <cellStyle name="Accent5 363" xfId="12401"/>
    <cellStyle name="Accent5 364" xfId="12402"/>
    <cellStyle name="Accent5 365" xfId="12403"/>
    <cellStyle name="Accent5 366" xfId="12404"/>
    <cellStyle name="Accent5 367" xfId="12405"/>
    <cellStyle name="Accent5 368" xfId="12406"/>
    <cellStyle name="Accent5 369" xfId="12407"/>
    <cellStyle name="Accent5 37" xfId="12408"/>
    <cellStyle name="Accent5 370" xfId="12409"/>
    <cellStyle name="Accent5 371" xfId="12410"/>
    <cellStyle name="Accent5 372" xfId="12411"/>
    <cellStyle name="Accent5 373" xfId="12412"/>
    <cellStyle name="Accent5 374" xfId="12413"/>
    <cellStyle name="Accent5 375" xfId="12414"/>
    <cellStyle name="Accent5 376" xfId="12415"/>
    <cellStyle name="Accent5 377" xfId="12416"/>
    <cellStyle name="Accent5 378" xfId="12417"/>
    <cellStyle name="Accent5 379" xfId="12418"/>
    <cellStyle name="Accent5 38" xfId="12419"/>
    <cellStyle name="Accent5 380" xfId="12420"/>
    <cellStyle name="Accent5 381" xfId="12421"/>
    <cellStyle name="Accent5 382" xfId="12422"/>
    <cellStyle name="Accent5 383" xfId="12423"/>
    <cellStyle name="Accent5 384" xfId="12424"/>
    <cellStyle name="Accent5 385" xfId="12425"/>
    <cellStyle name="Accent5 386" xfId="12426"/>
    <cellStyle name="Accent5 387" xfId="12427"/>
    <cellStyle name="Accent5 388" xfId="12428"/>
    <cellStyle name="Accent5 389" xfId="12429"/>
    <cellStyle name="Accent5 39" xfId="12430"/>
    <cellStyle name="Accent5 390" xfId="12431"/>
    <cellStyle name="Accent5 391" xfId="12432"/>
    <cellStyle name="Accent5 392" xfId="12433"/>
    <cellStyle name="Accent5 393" xfId="12434"/>
    <cellStyle name="Accent5 394" xfId="12435"/>
    <cellStyle name="Accent5 395" xfId="12436"/>
    <cellStyle name="Accent5 396" xfId="12437"/>
    <cellStyle name="Accent5 397" xfId="12438"/>
    <cellStyle name="Accent5 398" xfId="12439"/>
    <cellStyle name="Accent5 399" xfId="12440"/>
    <cellStyle name="Accent5 4" xfId="12441"/>
    <cellStyle name="Accent5 40" xfId="12442"/>
    <cellStyle name="Accent5 400" xfId="12443"/>
    <cellStyle name="Accent5 401" xfId="12444"/>
    <cellStyle name="Accent5 402" xfId="12445"/>
    <cellStyle name="Accent5 403" xfId="12446"/>
    <cellStyle name="Accent5 404" xfId="12447"/>
    <cellStyle name="Accent5 405" xfId="12448"/>
    <cellStyle name="Accent5 406" xfId="12449"/>
    <cellStyle name="Accent5 407" xfId="12450"/>
    <cellStyle name="Accent5 408" xfId="12451"/>
    <cellStyle name="Accent5 409" xfId="12452"/>
    <cellStyle name="Accent5 41" xfId="12453"/>
    <cellStyle name="Accent5 410" xfId="12454"/>
    <cellStyle name="Accent5 411" xfId="12455"/>
    <cellStyle name="Accent5 412" xfId="12456"/>
    <cellStyle name="Accent5 413" xfId="12457"/>
    <cellStyle name="Accent5 414" xfId="12458"/>
    <cellStyle name="Accent5 415" xfId="12459"/>
    <cellStyle name="Accent5 416" xfId="12460"/>
    <cellStyle name="Accent5 417" xfId="12461"/>
    <cellStyle name="Accent5 418" xfId="12462"/>
    <cellStyle name="Accent5 419" xfId="12463"/>
    <cellStyle name="Accent5 42" xfId="12464"/>
    <cellStyle name="Accent5 420" xfId="12465"/>
    <cellStyle name="Accent5 421" xfId="12466"/>
    <cellStyle name="Accent5 422" xfId="12467"/>
    <cellStyle name="Accent5 423" xfId="12468"/>
    <cellStyle name="Accent5 424" xfId="12469"/>
    <cellStyle name="Accent5 425" xfId="12470"/>
    <cellStyle name="Accent5 426" xfId="12471"/>
    <cellStyle name="Accent5 427" xfId="12472"/>
    <cellStyle name="Accent5 428" xfId="12473"/>
    <cellStyle name="Accent5 429" xfId="12474"/>
    <cellStyle name="Accent5 43" xfId="12475"/>
    <cellStyle name="Accent5 430" xfId="12476"/>
    <cellStyle name="Accent5 431" xfId="12477"/>
    <cellStyle name="Accent5 432" xfId="12478"/>
    <cellStyle name="Accent5 433" xfId="12479"/>
    <cellStyle name="Accent5 434" xfId="12480"/>
    <cellStyle name="Accent5 435" xfId="12481"/>
    <cellStyle name="Accent5 436" xfId="12482"/>
    <cellStyle name="Accent5 437" xfId="12483"/>
    <cellStyle name="Accent5 438" xfId="12484"/>
    <cellStyle name="Accent5 439" xfId="12485"/>
    <cellStyle name="Accent5 44" xfId="12486"/>
    <cellStyle name="Accent5 440" xfId="12487"/>
    <cellStyle name="Accent5 441" xfId="12488"/>
    <cellStyle name="Accent5 442" xfId="12489"/>
    <cellStyle name="Accent5 443" xfId="12490"/>
    <cellStyle name="Accent5 444" xfId="12491"/>
    <cellStyle name="Accent5 445" xfId="12492"/>
    <cellStyle name="Accent5 446" xfId="12493"/>
    <cellStyle name="Accent5 447" xfId="12494"/>
    <cellStyle name="Accent5 448" xfId="12495"/>
    <cellStyle name="Accent5 449" xfId="12496"/>
    <cellStyle name="Accent5 45" xfId="12497"/>
    <cellStyle name="Accent5 450" xfId="12498"/>
    <cellStyle name="Accent5 451" xfId="12499"/>
    <cellStyle name="Accent5 452" xfId="12500"/>
    <cellStyle name="Accent5 453" xfId="12501"/>
    <cellStyle name="Accent5 454" xfId="12502"/>
    <cellStyle name="Accent5 455" xfId="12503"/>
    <cellStyle name="Accent5 456" xfId="12504"/>
    <cellStyle name="Accent5 457" xfId="12505"/>
    <cellStyle name="Accent5 458" xfId="12506"/>
    <cellStyle name="Accent5 459" xfId="12507"/>
    <cellStyle name="Accent5 46" xfId="12508"/>
    <cellStyle name="Accent5 460" xfId="12509"/>
    <cellStyle name="Accent5 461" xfId="12510"/>
    <cellStyle name="Accent5 462" xfId="12511"/>
    <cellStyle name="Accent5 463" xfId="12512"/>
    <cellStyle name="Accent5 464" xfId="12513"/>
    <cellStyle name="Accent5 465" xfId="12514"/>
    <cellStyle name="Accent5 466" xfId="12515"/>
    <cellStyle name="Accent5 467" xfId="12516"/>
    <cellStyle name="Accent5 468" xfId="12517"/>
    <cellStyle name="Accent5 469" xfId="12518"/>
    <cellStyle name="Accent5 47" xfId="12519"/>
    <cellStyle name="Accent5 470" xfId="12520"/>
    <cellStyle name="Accent5 471" xfId="12521"/>
    <cellStyle name="Accent5 472" xfId="12522"/>
    <cellStyle name="Accent5 473" xfId="12523"/>
    <cellStyle name="Accent5 474" xfId="12524"/>
    <cellStyle name="Accent5 475" xfId="12525"/>
    <cellStyle name="Accent5 476" xfId="12526"/>
    <cellStyle name="Accent5 477" xfId="12527"/>
    <cellStyle name="Accent5 478" xfId="12528"/>
    <cellStyle name="Accent5 479" xfId="12529"/>
    <cellStyle name="Accent5 48" xfId="12530"/>
    <cellStyle name="Accent5 480" xfId="12531"/>
    <cellStyle name="Accent5 481" xfId="12532"/>
    <cellStyle name="Accent5 482" xfId="12533"/>
    <cellStyle name="Accent5 483" xfId="12534"/>
    <cellStyle name="Accent5 484" xfId="12535"/>
    <cellStyle name="Accent5 485" xfId="12536"/>
    <cellStyle name="Accent5 486" xfId="12537"/>
    <cellStyle name="Accent5 487" xfId="12538"/>
    <cellStyle name="Accent5 488" xfId="12539"/>
    <cellStyle name="Accent5 489" xfId="12540"/>
    <cellStyle name="Accent5 49" xfId="12541"/>
    <cellStyle name="Accent5 490" xfId="12542"/>
    <cellStyle name="Accent5 491" xfId="12543"/>
    <cellStyle name="Accent5 492" xfId="12544"/>
    <cellStyle name="Accent5 493" xfId="12545"/>
    <cellStyle name="Accent5 494" xfId="12546"/>
    <cellStyle name="Accent5 495" xfId="12547"/>
    <cellStyle name="Accent5 496" xfId="12548"/>
    <cellStyle name="Accent5 497" xfId="12549"/>
    <cellStyle name="Accent5 498" xfId="12550"/>
    <cellStyle name="Accent5 499" xfId="12551"/>
    <cellStyle name="Accent5 5" xfId="12552"/>
    <cellStyle name="Accent5 50" xfId="12553"/>
    <cellStyle name="Accent5 500" xfId="12554"/>
    <cellStyle name="Accent5 501" xfId="12555"/>
    <cellStyle name="Accent5 502" xfId="12556"/>
    <cellStyle name="Accent5 503" xfId="12557"/>
    <cellStyle name="Accent5 504" xfId="12558"/>
    <cellStyle name="Accent5 505" xfId="12559"/>
    <cellStyle name="Accent5 506" xfId="12560"/>
    <cellStyle name="Accent5 507" xfId="12561"/>
    <cellStyle name="Accent5 508" xfId="12562"/>
    <cellStyle name="Accent5 509" xfId="12563"/>
    <cellStyle name="Accent5 51" xfId="12564"/>
    <cellStyle name="Accent5 510" xfId="12565"/>
    <cellStyle name="Accent5 511" xfId="12566"/>
    <cellStyle name="Accent5 512" xfId="12567"/>
    <cellStyle name="Accent5 513" xfId="12568"/>
    <cellStyle name="Accent5 514" xfId="12569"/>
    <cellStyle name="Accent5 515" xfId="12570"/>
    <cellStyle name="Accent5 516" xfId="12571"/>
    <cellStyle name="Accent5 517" xfId="12572"/>
    <cellStyle name="Accent5 518" xfId="12573"/>
    <cellStyle name="Accent5 519" xfId="12574"/>
    <cellStyle name="Accent5 52" xfId="12575"/>
    <cellStyle name="Accent5 520" xfId="12576"/>
    <cellStyle name="Accent5 521" xfId="12577"/>
    <cellStyle name="Accent5 522" xfId="12578"/>
    <cellStyle name="Accent5 523" xfId="12579"/>
    <cellStyle name="Accent5 524" xfId="12580"/>
    <cellStyle name="Accent5 525" xfId="12581"/>
    <cellStyle name="Accent5 526" xfId="12582"/>
    <cellStyle name="Accent5 527" xfId="12583"/>
    <cellStyle name="Accent5 528" xfId="12584"/>
    <cellStyle name="Accent5 529" xfId="12585"/>
    <cellStyle name="Accent5 53" xfId="12586"/>
    <cellStyle name="Accent5 530" xfId="12587"/>
    <cellStyle name="Accent5 531" xfId="12588"/>
    <cellStyle name="Accent5 532" xfId="12589"/>
    <cellStyle name="Accent5 533" xfId="12590"/>
    <cellStyle name="Accent5 534" xfId="12591"/>
    <cellStyle name="Accent5 535" xfId="12592"/>
    <cellStyle name="Accent5 536" xfId="12593"/>
    <cellStyle name="Accent5 537" xfId="12594"/>
    <cellStyle name="Accent5 538" xfId="12595"/>
    <cellStyle name="Accent5 539" xfId="12596"/>
    <cellStyle name="Accent5 54" xfId="12597"/>
    <cellStyle name="Accent5 540" xfId="12598"/>
    <cellStyle name="Accent5 541" xfId="12599"/>
    <cellStyle name="Accent5 542" xfId="12600"/>
    <cellStyle name="Accent5 543" xfId="12601"/>
    <cellStyle name="Accent5 544" xfId="12602"/>
    <cellStyle name="Accent5 545" xfId="12603"/>
    <cellStyle name="Accent5 546" xfId="12604"/>
    <cellStyle name="Accent5 547" xfId="12605"/>
    <cellStyle name="Accent5 548" xfId="12606"/>
    <cellStyle name="Accent5 549" xfId="12607"/>
    <cellStyle name="Accent5 55" xfId="12608"/>
    <cellStyle name="Accent5 550" xfId="12609"/>
    <cellStyle name="Accent5 551" xfId="12610"/>
    <cellStyle name="Accent5 552" xfId="12611"/>
    <cellStyle name="Accent5 553" xfId="12612"/>
    <cellStyle name="Accent5 554" xfId="12613"/>
    <cellStyle name="Accent5 555" xfId="12614"/>
    <cellStyle name="Accent5 556" xfId="12615"/>
    <cellStyle name="Accent5 557" xfId="12616"/>
    <cellStyle name="Accent5 558" xfId="12617"/>
    <cellStyle name="Accent5 559" xfId="12618"/>
    <cellStyle name="Accent5 56" xfId="12619"/>
    <cellStyle name="Accent5 560" xfId="12620"/>
    <cellStyle name="Accent5 561" xfId="12621"/>
    <cellStyle name="Accent5 562" xfId="12622"/>
    <cellStyle name="Accent5 563" xfId="12623"/>
    <cellStyle name="Accent5 564" xfId="12624"/>
    <cellStyle name="Accent5 565" xfId="12625"/>
    <cellStyle name="Accent5 566" xfId="12626"/>
    <cellStyle name="Accent5 567" xfId="12627"/>
    <cellStyle name="Accent5 568" xfId="12628"/>
    <cellStyle name="Accent5 569" xfId="12629"/>
    <cellStyle name="Accent5 57" xfId="12630"/>
    <cellStyle name="Accent5 570" xfId="12631"/>
    <cellStyle name="Accent5 571" xfId="12632"/>
    <cellStyle name="Accent5 572" xfId="12633"/>
    <cellStyle name="Accent5 573" xfId="12634"/>
    <cellStyle name="Accent5 574" xfId="12635"/>
    <cellStyle name="Accent5 575" xfId="12636"/>
    <cellStyle name="Accent5 576" xfId="12637"/>
    <cellStyle name="Accent5 577" xfId="12638"/>
    <cellStyle name="Accent5 578" xfId="12639"/>
    <cellStyle name="Accent5 579" xfId="12640"/>
    <cellStyle name="Accent5 58" xfId="12641"/>
    <cellStyle name="Accent5 580" xfId="12642"/>
    <cellStyle name="Accent5 581" xfId="12643"/>
    <cellStyle name="Accent5 582" xfId="12644"/>
    <cellStyle name="Accent5 583" xfId="12645"/>
    <cellStyle name="Accent5 584" xfId="12646"/>
    <cellStyle name="Accent5 585" xfId="12647"/>
    <cellStyle name="Accent5 586" xfId="12648"/>
    <cellStyle name="Accent5 587" xfId="12649"/>
    <cellStyle name="Accent5 588" xfId="12650"/>
    <cellStyle name="Accent5 589" xfId="12651"/>
    <cellStyle name="Accent5 59" xfId="12652"/>
    <cellStyle name="Accent5 590" xfId="12653"/>
    <cellStyle name="Accent5 591" xfId="12654"/>
    <cellStyle name="Accent5 592" xfId="12655"/>
    <cellStyle name="Accent5 593" xfId="12656"/>
    <cellStyle name="Accent5 594" xfId="12657"/>
    <cellStyle name="Accent5 595" xfId="12658"/>
    <cellStyle name="Accent5 6" xfId="12659"/>
    <cellStyle name="Accent5 60" xfId="12660"/>
    <cellStyle name="Accent5 61" xfId="12661"/>
    <cellStyle name="Accent5 62" xfId="12662"/>
    <cellStyle name="Accent5 63" xfId="12663"/>
    <cellStyle name="Accent5 64" xfId="12664"/>
    <cellStyle name="Accent5 65" xfId="12665"/>
    <cellStyle name="Accent5 66" xfId="12666"/>
    <cellStyle name="Accent5 67" xfId="12667"/>
    <cellStyle name="Accent5 68" xfId="12668"/>
    <cellStyle name="Accent5 69" xfId="12669"/>
    <cellStyle name="Accent5 7" xfId="12670"/>
    <cellStyle name="Accent5 70" xfId="12671"/>
    <cellStyle name="Accent5 71" xfId="12672"/>
    <cellStyle name="Accent5 72" xfId="12673"/>
    <cellStyle name="Accent5 73" xfId="12674"/>
    <cellStyle name="Accent5 74" xfId="12675"/>
    <cellStyle name="Accent5 75" xfId="12676"/>
    <cellStyle name="Accent5 76" xfId="12677"/>
    <cellStyle name="Accent5 77" xfId="12678"/>
    <cellStyle name="Accent5 78" xfId="12679"/>
    <cellStyle name="Accent5 79" xfId="12680"/>
    <cellStyle name="Accent5 8" xfId="12681"/>
    <cellStyle name="Accent5 80" xfId="12682"/>
    <cellStyle name="Accent5 81" xfId="12683"/>
    <cellStyle name="Accent5 82" xfId="12684"/>
    <cellStyle name="Accent5 83" xfId="12685"/>
    <cellStyle name="Accent5 84" xfId="12686"/>
    <cellStyle name="Accent5 85" xfId="12687"/>
    <cellStyle name="Accent5 86" xfId="12688"/>
    <cellStyle name="Accent5 87" xfId="12689"/>
    <cellStyle name="Accent5 88" xfId="12690"/>
    <cellStyle name="Accent5 89" xfId="12691"/>
    <cellStyle name="Accent5 9" xfId="12692"/>
    <cellStyle name="Accent5 90" xfId="12693"/>
    <cellStyle name="Accent5 91" xfId="12694"/>
    <cellStyle name="Accent5 92" xfId="12695"/>
    <cellStyle name="Accent5 93" xfId="12696"/>
    <cellStyle name="Accent5 94" xfId="12697"/>
    <cellStyle name="Accent5 95" xfId="12698"/>
    <cellStyle name="Accent5 96" xfId="12699"/>
    <cellStyle name="Accent5 97" xfId="12700"/>
    <cellStyle name="Accent5 98" xfId="12701"/>
    <cellStyle name="Accent5 99" xfId="12702"/>
    <cellStyle name="Accent6 - 20%" xfId="12703"/>
    <cellStyle name="Accent6 - 20% 2" xfId="12704"/>
    <cellStyle name="Accent6 - 20%_County_Stop_Light_Chart_2012_02" xfId="12705"/>
    <cellStyle name="Accent6 - 40%" xfId="12706"/>
    <cellStyle name="Accent6 - 40% 2" xfId="12707"/>
    <cellStyle name="Accent6 - 40%_2011 OM ASM Report" xfId="12708"/>
    <cellStyle name="Accent6 - 60%" xfId="12709"/>
    <cellStyle name="Accent6 - 60% 2" xfId="12710"/>
    <cellStyle name="Accent6 - 60%_2011 OM ASM Report" xfId="12711"/>
    <cellStyle name="Accent6 10" xfId="12712"/>
    <cellStyle name="Accent6 100" xfId="12713"/>
    <cellStyle name="Accent6 101" xfId="12714"/>
    <cellStyle name="Accent6 102" xfId="12715"/>
    <cellStyle name="Accent6 103" xfId="12716"/>
    <cellStyle name="Accent6 104" xfId="12717"/>
    <cellStyle name="Accent6 105" xfId="12718"/>
    <cellStyle name="Accent6 106" xfId="12719"/>
    <cellStyle name="Accent6 107" xfId="12720"/>
    <cellStyle name="Accent6 108" xfId="12721"/>
    <cellStyle name="Accent6 109" xfId="12722"/>
    <cellStyle name="Accent6 11" xfId="12723"/>
    <cellStyle name="Accent6 110" xfId="12724"/>
    <cellStyle name="Accent6 111" xfId="12725"/>
    <cellStyle name="Accent6 112" xfId="12726"/>
    <cellStyle name="Accent6 113" xfId="12727"/>
    <cellStyle name="Accent6 114" xfId="12728"/>
    <cellStyle name="Accent6 115" xfId="12729"/>
    <cellStyle name="Accent6 116" xfId="12730"/>
    <cellStyle name="Accent6 117" xfId="12731"/>
    <cellStyle name="Accent6 118" xfId="12732"/>
    <cellStyle name="Accent6 119" xfId="12733"/>
    <cellStyle name="Accent6 12" xfId="12734"/>
    <cellStyle name="Accent6 120" xfId="12735"/>
    <cellStyle name="Accent6 121" xfId="12736"/>
    <cellStyle name="Accent6 122" xfId="12737"/>
    <cellStyle name="Accent6 123" xfId="12738"/>
    <cellStyle name="Accent6 124" xfId="12739"/>
    <cellStyle name="Accent6 125" xfId="12740"/>
    <cellStyle name="Accent6 126" xfId="12741"/>
    <cellStyle name="Accent6 127" xfId="12742"/>
    <cellStyle name="Accent6 128" xfId="12743"/>
    <cellStyle name="Accent6 129" xfId="12744"/>
    <cellStyle name="Accent6 13" xfId="12745"/>
    <cellStyle name="Accent6 130" xfId="12746"/>
    <cellStyle name="Accent6 131" xfId="12747"/>
    <cellStyle name="Accent6 132" xfId="12748"/>
    <cellStyle name="Accent6 133" xfId="12749"/>
    <cellStyle name="Accent6 134" xfId="12750"/>
    <cellStyle name="Accent6 135" xfId="12751"/>
    <cellStyle name="Accent6 136" xfId="12752"/>
    <cellStyle name="Accent6 137" xfId="12753"/>
    <cellStyle name="Accent6 138" xfId="12754"/>
    <cellStyle name="Accent6 139" xfId="12755"/>
    <cellStyle name="Accent6 14" xfId="12756"/>
    <cellStyle name="Accent6 140" xfId="12757"/>
    <cellStyle name="Accent6 141" xfId="12758"/>
    <cellStyle name="Accent6 142" xfId="12759"/>
    <cellStyle name="Accent6 143" xfId="12760"/>
    <cellStyle name="Accent6 144" xfId="12761"/>
    <cellStyle name="Accent6 145" xfId="12762"/>
    <cellStyle name="Accent6 146" xfId="12763"/>
    <cellStyle name="Accent6 147" xfId="12764"/>
    <cellStyle name="Accent6 148" xfId="12765"/>
    <cellStyle name="Accent6 149" xfId="12766"/>
    <cellStyle name="Accent6 15" xfId="12767"/>
    <cellStyle name="Accent6 150" xfId="12768"/>
    <cellStyle name="Accent6 151" xfId="12769"/>
    <cellStyle name="Accent6 152" xfId="12770"/>
    <cellStyle name="Accent6 153" xfId="12771"/>
    <cellStyle name="Accent6 154" xfId="12772"/>
    <cellStyle name="Accent6 155" xfId="12773"/>
    <cellStyle name="Accent6 156" xfId="12774"/>
    <cellStyle name="Accent6 157" xfId="12775"/>
    <cellStyle name="Accent6 158" xfId="12776"/>
    <cellStyle name="Accent6 159" xfId="12777"/>
    <cellStyle name="Accent6 16" xfId="12778"/>
    <cellStyle name="Accent6 16 2" xfId="12779"/>
    <cellStyle name="Accent6 16_County_Stop_Light_Chart_2012_02" xfId="12780"/>
    <cellStyle name="Accent6 160" xfId="12781"/>
    <cellStyle name="Accent6 161" xfId="12782"/>
    <cellStyle name="Accent6 162" xfId="12783"/>
    <cellStyle name="Accent6 163" xfId="12784"/>
    <cellStyle name="Accent6 164" xfId="12785"/>
    <cellStyle name="Accent6 165" xfId="12786"/>
    <cellStyle name="Accent6 166" xfId="12787"/>
    <cellStyle name="Accent6 167" xfId="12788"/>
    <cellStyle name="Accent6 168" xfId="12789"/>
    <cellStyle name="Accent6 169" xfId="12790"/>
    <cellStyle name="Accent6 17" xfId="12791"/>
    <cellStyle name="Accent6 170" xfId="12792"/>
    <cellStyle name="Accent6 171" xfId="12793"/>
    <cellStyle name="Accent6 172" xfId="12794"/>
    <cellStyle name="Accent6 173" xfId="12795"/>
    <cellStyle name="Accent6 174" xfId="12796"/>
    <cellStyle name="Accent6 175" xfId="12797"/>
    <cellStyle name="Accent6 176" xfId="12798"/>
    <cellStyle name="Accent6 177" xfId="12799"/>
    <cellStyle name="Accent6 178" xfId="12800"/>
    <cellStyle name="Accent6 179" xfId="12801"/>
    <cellStyle name="Accent6 18" xfId="12802"/>
    <cellStyle name="Accent6 180" xfId="12803"/>
    <cellStyle name="Accent6 181" xfId="12804"/>
    <cellStyle name="Accent6 182" xfId="12805"/>
    <cellStyle name="Accent6 183" xfId="12806"/>
    <cellStyle name="Accent6 184" xfId="12807"/>
    <cellStyle name="Accent6 185" xfId="12808"/>
    <cellStyle name="Accent6 186" xfId="12809"/>
    <cellStyle name="Accent6 187" xfId="12810"/>
    <cellStyle name="Accent6 188" xfId="12811"/>
    <cellStyle name="Accent6 189" xfId="12812"/>
    <cellStyle name="Accent6 19" xfId="12813"/>
    <cellStyle name="Accent6 190" xfId="12814"/>
    <cellStyle name="Accent6 191" xfId="12815"/>
    <cellStyle name="Accent6 192" xfId="12816"/>
    <cellStyle name="Accent6 193" xfId="12817"/>
    <cellStyle name="Accent6 194" xfId="12818"/>
    <cellStyle name="Accent6 195" xfId="12819"/>
    <cellStyle name="Accent6 196" xfId="12820"/>
    <cellStyle name="Accent6 197" xfId="12821"/>
    <cellStyle name="Accent6 198" xfId="12822"/>
    <cellStyle name="Accent6 199" xfId="12823"/>
    <cellStyle name="Accent6 2" xfId="12824"/>
    <cellStyle name="Accent6 2 2" xfId="12825"/>
    <cellStyle name="Accent6 2 2 2" xfId="12826"/>
    <cellStyle name="Accent6 2 3" xfId="12827"/>
    <cellStyle name="Accent6 20" xfId="12828"/>
    <cellStyle name="Accent6 200" xfId="12829"/>
    <cellStyle name="Accent6 201" xfId="12830"/>
    <cellStyle name="Accent6 202" xfId="12831"/>
    <cellStyle name="Accent6 203" xfId="12832"/>
    <cellStyle name="Accent6 204" xfId="12833"/>
    <cellStyle name="Accent6 205" xfId="12834"/>
    <cellStyle name="Accent6 206" xfId="12835"/>
    <cellStyle name="Accent6 207" xfId="12836"/>
    <cellStyle name="Accent6 208" xfId="12837"/>
    <cellStyle name="Accent6 209" xfId="12838"/>
    <cellStyle name="Accent6 21" xfId="12839"/>
    <cellStyle name="Accent6 210" xfId="12840"/>
    <cellStyle name="Accent6 211" xfId="12841"/>
    <cellStyle name="Accent6 212" xfId="12842"/>
    <cellStyle name="Accent6 213" xfId="12843"/>
    <cellStyle name="Accent6 214" xfId="12844"/>
    <cellStyle name="Accent6 215" xfId="12845"/>
    <cellStyle name="Accent6 216" xfId="12846"/>
    <cellStyle name="Accent6 217" xfId="12847"/>
    <cellStyle name="Accent6 218" xfId="12848"/>
    <cellStyle name="Accent6 219" xfId="12849"/>
    <cellStyle name="Accent6 22" xfId="12850"/>
    <cellStyle name="Accent6 220" xfId="12851"/>
    <cellStyle name="Accent6 221" xfId="12852"/>
    <cellStyle name="Accent6 222" xfId="12853"/>
    <cellStyle name="Accent6 223" xfId="12854"/>
    <cellStyle name="Accent6 224" xfId="12855"/>
    <cellStyle name="Accent6 225" xfId="12856"/>
    <cellStyle name="Accent6 226" xfId="12857"/>
    <cellStyle name="Accent6 227" xfId="12858"/>
    <cellStyle name="Accent6 228" xfId="12859"/>
    <cellStyle name="Accent6 229" xfId="12860"/>
    <cellStyle name="Accent6 23" xfId="12861"/>
    <cellStyle name="Accent6 230" xfId="12862"/>
    <cellStyle name="Accent6 231" xfId="12863"/>
    <cellStyle name="Accent6 232" xfId="12864"/>
    <cellStyle name="Accent6 233" xfId="12865"/>
    <cellStyle name="Accent6 234" xfId="12866"/>
    <cellStyle name="Accent6 235" xfId="12867"/>
    <cellStyle name="Accent6 236" xfId="12868"/>
    <cellStyle name="Accent6 237" xfId="12869"/>
    <cellStyle name="Accent6 238" xfId="12870"/>
    <cellStyle name="Accent6 239" xfId="12871"/>
    <cellStyle name="Accent6 24" xfId="12872"/>
    <cellStyle name="Accent6 240" xfId="12873"/>
    <cellStyle name="Accent6 241" xfId="12874"/>
    <cellStyle name="Accent6 242" xfId="12875"/>
    <cellStyle name="Accent6 243" xfId="12876"/>
    <cellStyle name="Accent6 244" xfId="12877"/>
    <cellStyle name="Accent6 245" xfId="12878"/>
    <cellStyle name="Accent6 246" xfId="12879"/>
    <cellStyle name="Accent6 247" xfId="12880"/>
    <cellStyle name="Accent6 248" xfId="12881"/>
    <cellStyle name="Accent6 249" xfId="12882"/>
    <cellStyle name="Accent6 25" xfId="12883"/>
    <cellStyle name="Accent6 250" xfId="12884"/>
    <cellStyle name="Accent6 251" xfId="12885"/>
    <cellStyle name="Accent6 252" xfId="12886"/>
    <cellStyle name="Accent6 253" xfId="12887"/>
    <cellStyle name="Accent6 254" xfId="12888"/>
    <cellStyle name="Accent6 255" xfId="12889"/>
    <cellStyle name="Accent6 256" xfId="12890"/>
    <cellStyle name="Accent6 257" xfId="12891"/>
    <cellStyle name="Accent6 258" xfId="12892"/>
    <cellStyle name="Accent6 259" xfId="12893"/>
    <cellStyle name="Accent6 26" xfId="12894"/>
    <cellStyle name="Accent6 260" xfId="12895"/>
    <cellStyle name="Accent6 261" xfId="12896"/>
    <cellStyle name="Accent6 262" xfId="12897"/>
    <cellStyle name="Accent6 263" xfId="12898"/>
    <cellStyle name="Accent6 264" xfId="12899"/>
    <cellStyle name="Accent6 265" xfId="12900"/>
    <cellStyle name="Accent6 266" xfId="12901"/>
    <cellStyle name="Accent6 267" xfId="12902"/>
    <cellStyle name="Accent6 268" xfId="12903"/>
    <cellStyle name="Accent6 269" xfId="12904"/>
    <cellStyle name="Accent6 27" xfId="12905"/>
    <cellStyle name="Accent6 270" xfId="12906"/>
    <cellStyle name="Accent6 271" xfId="12907"/>
    <cellStyle name="Accent6 272" xfId="12908"/>
    <cellStyle name="Accent6 273" xfId="12909"/>
    <cellStyle name="Accent6 274" xfId="12910"/>
    <cellStyle name="Accent6 275" xfId="12911"/>
    <cellStyle name="Accent6 276" xfId="12912"/>
    <cellStyle name="Accent6 277" xfId="12913"/>
    <cellStyle name="Accent6 278" xfId="12914"/>
    <cellStyle name="Accent6 279" xfId="12915"/>
    <cellStyle name="Accent6 28" xfId="12916"/>
    <cellStyle name="Accent6 280" xfId="12917"/>
    <cellStyle name="Accent6 281" xfId="12918"/>
    <cellStyle name="Accent6 282" xfId="12919"/>
    <cellStyle name="Accent6 283" xfId="12920"/>
    <cellStyle name="Accent6 284" xfId="12921"/>
    <cellStyle name="Accent6 285" xfId="12922"/>
    <cellStyle name="Accent6 286" xfId="12923"/>
    <cellStyle name="Accent6 287" xfId="12924"/>
    <cellStyle name="Accent6 288" xfId="12925"/>
    <cellStyle name="Accent6 289" xfId="12926"/>
    <cellStyle name="Accent6 29" xfId="12927"/>
    <cellStyle name="Accent6 290" xfId="12928"/>
    <cellStyle name="Accent6 291" xfId="12929"/>
    <cellStyle name="Accent6 292" xfId="12930"/>
    <cellStyle name="Accent6 293" xfId="12931"/>
    <cellStyle name="Accent6 294" xfId="12932"/>
    <cellStyle name="Accent6 295" xfId="12933"/>
    <cellStyle name="Accent6 296" xfId="12934"/>
    <cellStyle name="Accent6 297" xfId="12935"/>
    <cellStyle name="Accent6 298" xfId="12936"/>
    <cellStyle name="Accent6 299" xfId="12937"/>
    <cellStyle name="Accent6 3" xfId="12938"/>
    <cellStyle name="Accent6 3 2" xfId="12939"/>
    <cellStyle name="Accent6 3 3" xfId="12940"/>
    <cellStyle name="Accent6 3 4" xfId="12941"/>
    <cellStyle name="Accent6 30" xfId="12942"/>
    <cellStyle name="Accent6 300" xfId="12943"/>
    <cellStyle name="Accent6 301" xfId="12944"/>
    <cellStyle name="Accent6 302" xfId="12945"/>
    <cellStyle name="Accent6 303" xfId="12946"/>
    <cellStyle name="Accent6 304" xfId="12947"/>
    <cellStyle name="Accent6 305" xfId="12948"/>
    <cellStyle name="Accent6 306" xfId="12949"/>
    <cellStyle name="Accent6 307" xfId="12950"/>
    <cellStyle name="Accent6 308" xfId="12951"/>
    <cellStyle name="Accent6 309" xfId="12952"/>
    <cellStyle name="Accent6 31" xfId="12953"/>
    <cellStyle name="Accent6 310" xfId="12954"/>
    <cellStyle name="Accent6 311" xfId="12955"/>
    <cellStyle name="Accent6 312" xfId="12956"/>
    <cellStyle name="Accent6 313" xfId="12957"/>
    <cellStyle name="Accent6 314" xfId="12958"/>
    <cellStyle name="Accent6 315" xfId="12959"/>
    <cellStyle name="Accent6 316" xfId="12960"/>
    <cellStyle name="Accent6 317" xfId="12961"/>
    <cellStyle name="Accent6 318" xfId="12962"/>
    <cellStyle name="Accent6 319" xfId="12963"/>
    <cellStyle name="Accent6 32" xfId="12964"/>
    <cellStyle name="Accent6 320" xfId="12965"/>
    <cellStyle name="Accent6 321" xfId="12966"/>
    <cellStyle name="Accent6 322" xfId="12967"/>
    <cellStyle name="Accent6 323" xfId="12968"/>
    <cellStyle name="Accent6 324" xfId="12969"/>
    <cellStyle name="Accent6 325" xfId="12970"/>
    <cellStyle name="Accent6 326" xfId="12971"/>
    <cellStyle name="Accent6 327" xfId="12972"/>
    <cellStyle name="Accent6 328" xfId="12973"/>
    <cellStyle name="Accent6 329" xfId="12974"/>
    <cellStyle name="Accent6 33" xfId="12975"/>
    <cellStyle name="Accent6 330" xfId="12976"/>
    <cellStyle name="Accent6 331" xfId="12977"/>
    <cellStyle name="Accent6 332" xfId="12978"/>
    <cellStyle name="Accent6 333" xfId="12979"/>
    <cellStyle name="Accent6 334" xfId="12980"/>
    <cellStyle name="Accent6 335" xfId="12981"/>
    <cellStyle name="Accent6 336" xfId="12982"/>
    <cellStyle name="Accent6 337" xfId="12983"/>
    <cellStyle name="Accent6 338" xfId="12984"/>
    <cellStyle name="Accent6 339" xfId="12985"/>
    <cellStyle name="Accent6 34" xfId="12986"/>
    <cellStyle name="Accent6 340" xfId="12987"/>
    <cellStyle name="Accent6 341" xfId="12988"/>
    <cellStyle name="Accent6 342" xfId="12989"/>
    <cellStyle name="Accent6 343" xfId="12990"/>
    <cellStyle name="Accent6 344" xfId="12991"/>
    <cellStyle name="Accent6 345" xfId="12992"/>
    <cellStyle name="Accent6 346" xfId="12993"/>
    <cellStyle name="Accent6 347" xfId="12994"/>
    <cellStyle name="Accent6 348" xfId="12995"/>
    <cellStyle name="Accent6 349" xfId="12996"/>
    <cellStyle name="Accent6 35" xfId="12997"/>
    <cellStyle name="Accent6 350" xfId="12998"/>
    <cellStyle name="Accent6 351" xfId="12999"/>
    <cellStyle name="Accent6 352" xfId="13000"/>
    <cellStyle name="Accent6 353" xfId="13001"/>
    <cellStyle name="Accent6 354" xfId="13002"/>
    <cellStyle name="Accent6 355" xfId="13003"/>
    <cellStyle name="Accent6 356" xfId="13004"/>
    <cellStyle name="Accent6 357" xfId="13005"/>
    <cellStyle name="Accent6 358" xfId="13006"/>
    <cellStyle name="Accent6 359" xfId="13007"/>
    <cellStyle name="Accent6 36" xfId="13008"/>
    <cellStyle name="Accent6 360" xfId="13009"/>
    <cellStyle name="Accent6 361" xfId="13010"/>
    <cellStyle name="Accent6 362" xfId="13011"/>
    <cellStyle name="Accent6 363" xfId="13012"/>
    <cellStyle name="Accent6 364" xfId="13013"/>
    <cellStyle name="Accent6 365" xfId="13014"/>
    <cellStyle name="Accent6 366" xfId="13015"/>
    <cellStyle name="Accent6 367" xfId="13016"/>
    <cellStyle name="Accent6 368" xfId="13017"/>
    <cellStyle name="Accent6 369" xfId="13018"/>
    <cellStyle name="Accent6 37" xfId="13019"/>
    <cellStyle name="Accent6 370" xfId="13020"/>
    <cellStyle name="Accent6 371" xfId="13021"/>
    <cellStyle name="Accent6 372" xfId="13022"/>
    <cellStyle name="Accent6 373" xfId="13023"/>
    <cellStyle name="Accent6 374" xfId="13024"/>
    <cellStyle name="Accent6 375" xfId="13025"/>
    <cellStyle name="Accent6 376" xfId="13026"/>
    <cellStyle name="Accent6 377" xfId="13027"/>
    <cellStyle name="Accent6 378" xfId="13028"/>
    <cellStyle name="Accent6 379" xfId="13029"/>
    <cellStyle name="Accent6 38" xfId="13030"/>
    <cellStyle name="Accent6 380" xfId="13031"/>
    <cellStyle name="Accent6 381" xfId="13032"/>
    <cellStyle name="Accent6 382" xfId="13033"/>
    <cellStyle name="Accent6 383" xfId="13034"/>
    <cellStyle name="Accent6 384" xfId="13035"/>
    <cellStyle name="Accent6 385" xfId="13036"/>
    <cellStyle name="Accent6 386" xfId="13037"/>
    <cellStyle name="Accent6 387" xfId="13038"/>
    <cellStyle name="Accent6 388" xfId="13039"/>
    <cellStyle name="Accent6 389" xfId="13040"/>
    <cellStyle name="Accent6 39" xfId="13041"/>
    <cellStyle name="Accent6 390" xfId="13042"/>
    <cellStyle name="Accent6 391" xfId="13043"/>
    <cellStyle name="Accent6 392" xfId="13044"/>
    <cellStyle name="Accent6 393" xfId="13045"/>
    <cellStyle name="Accent6 394" xfId="13046"/>
    <cellStyle name="Accent6 395" xfId="13047"/>
    <cellStyle name="Accent6 396" xfId="13048"/>
    <cellStyle name="Accent6 397" xfId="13049"/>
    <cellStyle name="Accent6 398" xfId="13050"/>
    <cellStyle name="Accent6 399" xfId="13051"/>
    <cellStyle name="Accent6 4" xfId="13052"/>
    <cellStyle name="Accent6 4 2" xfId="13053"/>
    <cellStyle name="Accent6 4 3" xfId="13054"/>
    <cellStyle name="Accent6 40" xfId="13055"/>
    <cellStyle name="Accent6 400" xfId="13056"/>
    <cellStyle name="Accent6 401" xfId="13057"/>
    <cellStyle name="Accent6 402" xfId="13058"/>
    <cellStyle name="Accent6 403" xfId="13059"/>
    <cellStyle name="Accent6 404" xfId="13060"/>
    <cellStyle name="Accent6 405" xfId="13061"/>
    <cellStyle name="Accent6 406" xfId="13062"/>
    <cellStyle name="Accent6 407" xfId="13063"/>
    <cellStyle name="Accent6 408" xfId="13064"/>
    <cellStyle name="Accent6 409" xfId="13065"/>
    <cellStyle name="Accent6 41" xfId="13066"/>
    <cellStyle name="Accent6 410" xfId="13067"/>
    <cellStyle name="Accent6 411" xfId="13068"/>
    <cellStyle name="Accent6 412" xfId="13069"/>
    <cellStyle name="Accent6 413" xfId="13070"/>
    <cellStyle name="Accent6 414" xfId="13071"/>
    <cellStyle name="Accent6 415" xfId="13072"/>
    <cellStyle name="Accent6 416" xfId="13073"/>
    <cellStyle name="Accent6 417" xfId="13074"/>
    <cellStyle name="Accent6 418" xfId="13075"/>
    <cellStyle name="Accent6 419" xfId="13076"/>
    <cellStyle name="Accent6 42" xfId="13077"/>
    <cellStyle name="Accent6 420" xfId="13078"/>
    <cellStyle name="Accent6 421" xfId="13079"/>
    <cellStyle name="Accent6 422" xfId="13080"/>
    <cellStyle name="Accent6 423" xfId="13081"/>
    <cellStyle name="Accent6 424" xfId="13082"/>
    <cellStyle name="Accent6 425" xfId="13083"/>
    <cellStyle name="Accent6 426" xfId="13084"/>
    <cellStyle name="Accent6 427" xfId="13085"/>
    <cellStyle name="Accent6 428" xfId="13086"/>
    <cellStyle name="Accent6 429" xfId="13087"/>
    <cellStyle name="Accent6 43" xfId="13088"/>
    <cellStyle name="Accent6 430" xfId="13089"/>
    <cellStyle name="Accent6 431" xfId="13090"/>
    <cellStyle name="Accent6 432" xfId="13091"/>
    <cellStyle name="Accent6 433" xfId="13092"/>
    <cellStyle name="Accent6 434" xfId="13093"/>
    <cellStyle name="Accent6 435" xfId="13094"/>
    <cellStyle name="Accent6 436" xfId="13095"/>
    <cellStyle name="Accent6 437" xfId="13096"/>
    <cellStyle name="Accent6 438" xfId="13097"/>
    <cellStyle name="Accent6 439" xfId="13098"/>
    <cellStyle name="Accent6 44" xfId="13099"/>
    <cellStyle name="Accent6 440" xfId="13100"/>
    <cellStyle name="Accent6 441" xfId="13101"/>
    <cellStyle name="Accent6 442" xfId="13102"/>
    <cellStyle name="Accent6 443" xfId="13103"/>
    <cellStyle name="Accent6 444" xfId="13104"/>
    <cellStyle name="Accent6 445" xfId="13105"/>
    <cellStyle name="Accent6 446" xfId="13106"/>
    <cellStyle name="Accent6 447" xfId="13107"/>
    <cellStyle name="Accent6 448" xfId="13108"/>
    <cellStyle name="Accent6 449" xfId="13109"/>
    <cellStyle name="Accent6 45" xfId="13110"/>
    <cellStyle name="Accent6 450" xfId="13111"/>
    <cellStyle name="Accent6 451" xfId="13112"/>
    <cellStyle name="Accent6 452" xfId="13113"/>
    <cellStyle name="Accent6 453" xfId="13114"/>
    <cellStyle name="Accent6 454" xfId="13115"/>
    <cellStyle name="Accent6 455" xfId="13116"/>
    <cellStyle name="Accent6 456" xfId="13117"/>
    <cellStyle name="Accent6 457" xfId="13118"/>
    <cellStyle name="Accent6 458" xfId="13119"/>
    <cellStyle name="Accent6 459" xfId="13120"/>
    <cellStyle name="Accent6 46" xfId="13121"/>
    <cellStyle name="Accent6 460" xfId="13122"/>
    <cellStyle name="Accent6 461" xfId="13123"/>
    <cellStyle name="Accent6 462" xfId="13124"/>
    <cellStyle name="Accent6 463" xfId="13125"/>
    <cellStyle name="Accent6 464" xfId="13126"/>
    <cellStyle name="Accent6 465" xfId="13127"/>
    <cellStyle name="Accent6 466" xfId="13128"/>
    <cellStyle name="Accent6 467" xfId="13129"/>
    <cellStyle name="Accent6 468" xfId="13130"/>
    <cellStyle name="Accent6 469" xfId="13131"/>
    <cellStyle name="Accent6 47" xfId="13132"/>
    <cellStyle name="Accent6 470" xfId="13133"/>
    <cellStyle name="Accent6 471" xfId="13134"/>
    <cellStyle name="Accent6 472" xfId="13135"/>
    <cellStyle name="Accent6 473" xfId="13136"/>
    <cellStyle name="Accent6 474" xfId="13137"/>
    <cellStyle name="Accent6 475" xfId="13138"/>
    <cellStyle name="Accent6 476" xfId="13139"/>
    <cellStyle name="Accent6 477" xfId="13140"/>
    <cellStyle name="Accent6 478" xfId="13141"/>
    <cellStyle name="Accent6 479" xfId="13142"/>
    <cellStyle name="Accent6 48" xfId="13143"/>
    <cellStyle name="Accent6 480" xfId="13144"/>
    <cellStyle name="Accent6 481" xfId="13145"/>
    <cellStyle name="Accent6 482" xfId="13146"/>
    <cellStyle name="Accent6 483" xfId="13147"/>
    <cellStyle name="Accent6 484" xfId="13148"/>
    <cellStyle name="Accent6 485" xfId="13149"/>
    <cellStyle name="Accent6 486" xfId="13150"/>
    <cellStyle name="Accent6 487" xfId="13151"/>
    <cellStyle name="Accent6 488" xfId="13152"/>
    <cellStyle name="Accent6 489" xfId="13153"/>
    <cellStyle name="Accent6 49" xfId="13154"/>
    <cellStyle name="Accent6 490" xfId="13155"/>
    <cellStyle name="Accent6 491" xfId="13156"/>
    <cellStyle name="Accent6 492" xfId="13157"/>
    <cellStyle name="Accent6 493" xfId="13158"/>
    <cellStyle name="Accent6 494" xfId="13159"/>
    <cellStyle name="Accent6 495" xfId="13160"/>
    <cellStyle name="Accent6 496" xfId="13161"/>
    <cellStyle name="Accent6 497" xfId="13162"/>
    <cellStyle name="Accent6 498" xfId="13163"/>
    <cellStyle name="Accent6 499" xfId="13164"/>
    <cellStyle name="Accent6 5" xfId="13165"/>
    <cellStyle name="Accent6 50" xfId="13166"/>
    <cellStyle name="Accent6 500" xfId="13167"/>
    <cellStyle name="Accent6 501" xfId="13168"/>
    <cellStyle name="Accent6 502" xfId="13169"/>
    <cellStyle name="Accent6 503" xfId="13170"/>
    <cellStyle name="Accent6 504" xfId="13171"/>
    <cellStyle name="Accent6 505" xfId="13172"/>
    <cellStyle name="Accent6 506" xfId="13173"/>
    <cellStyle name="Accent6 507" xfId="13174"/>
    <cellStyle name="Accent6 508" xfId="13175"/>
    <cellStyle name="Accent6 509" xfId="13176"/>
    <cellStyle name="Accent6 51" xfId="13177"/>
    <cellStyle name="Accent6 510" xfId="13178"/>
    <cellStyle name="Accent6 511" xfId="13179"/>
    <cellStyle name="Accent6 512" xfId="13180"/>
    <cellStyle name="Accent6 513" xfId="13181"/>
    <cellStyle name="Accent6 514" xfId="13182"/>
    <cellStyle name="Accent6 515" xfId="13183"/>
    <cellStyle name="Accent6 516" xfId="13184"/>
    <cellStyle name="Accent6 517" xfId="13185"/>
    <cellStyle name="Accent6 518" xfId="13186"/>
    <cellStyle name="Accent6 519" xfId="13187"/>
    <cellStyle name="Accent6 52" xfId="13188"/>
    <cellStyle name="Accent6 520" xfId="13189"/>
    <cellStyle name="Accent6 521" xfId="13190"/>
    <cellStyle name="Accent6 522" xfId="13191"/>
    <cellStyle name="Accent6 523" xfId="13192"/>
    <cellStyle name="Accent6 524" xfId="13193"/>
    <cellStyle name="Accent6 525" xfId="13194"/>
    <cellStyle name="Accent6 526" xfId="13195"/>
    <cellStyle name="Accent6 527" xfId="13196"/>
    <cellStyle name="Accent6 528" xfId="13197"/>
    <cellStyle name="Accent6 529" xfId="13198"/>
    <cellStyle name="Accent6 53" xfId="13199"/>
    <cellStyle name="Accent6 530" xfId="13200"/>
    <cellStyle name="Accent6 531" xfId="13201"/>
    <cellStyle name="Accent6 532" xfId="13202"/>
    <cellStyle name="Accent6 533" xfId="13203"/>
    <cellStyle name="Accent6 534" xfId="13204"/>
    <cellStyle name="Accent6 535" xfId="13205"/>
    <cellStyle name="Accent6 536" xfId="13206"/>
    <cellStyle name="Accent6 537" xfId="13207"/>
    <cellStyle name="Accent6 538" xfId="13208"/>
    <cellStyle name="Accent6 539" xfId="13209"/>
    <cellStyle name="Accent6 54" xfId="13210"/>
    <cellStyle name="Accent6 540" xfId="13211"/>
    <cellStyle name="Accent6 541" xfId="13212"/>
    <cellStyle name="Accent6 542" xfId="13213"/>
    <cellStyle name="Accent6 543" xfId="13214"/>
    <cellStyle name="Accent6 544" xfId="13215"/>
    <cellStyle name="Accent6 545" xfId="13216"/>
    <cellStyle name="Accent6 546" xfId="13217"/>
    <cellStyle name="Accent6 547" xfId="13218"/>
    <cellStyle name="Accent6 548" xfId="13219"/>
    <cellStyle name="Accent6 549" xfId="13220"/>
    <cellStyle name="Accent6 55" xfId="13221"/>
    <cellStyle name="Accent6 550" xfId="13222"/>
    <cellStyle name="Accent6 551" xfId="13223"/>
    <cellStyle name="Accent6 552" xfId="13224"/>
    <cellStyle name="Accent6 553" xfId="13225"/>
    <cellStyle name="Accent6 554" xfId="13226"/>
    <cellStyle name="Accent6 555" xfId="13227"/>
    <cellStyle name="Accent6 556" xfId="13228"/>
    <cellStyle name="Accent6 557" xfId="13229"/>
    <cellStyle name="Accent6 558" xfId="13230"/>
    <cellStyle name="Accent6 559" xfId="13231"/>
    <cellStyle name="Accent6 56" xfId="13232"/>
    <cellStyle name="Accent6 560" xfId="13233"/>
    <cellStyle name="Accent6 561" xfId="13234"/>
    <cellStyle name="Accent6 562" xfId="13235"/>
    <cellStyle name="Accent6 563" xfId="13236"/>
    <cellStyle name="Accent6 564" xfId="13237"/>
    <cellStyle name="Accent6 565" xfId="13238"/>
    <cellStyle name="Accent6 566" xfId="13239"/>
    <cellStyle name="Accent6 567" xfId="13240"/>
    <cellStyle name="Accent6 568" xfId="13241"/>
    <cellStyle name="Accent6 569" xfId="13242"/>
    <cellStyle name="Accent6 57" xfId="13243"/>
    <cellStyle name="Accent6 570" xfId="13244"/>
    <cellStyle name="Accent6 571" xfId="13245"/>
    <cellStyle name="Accent6 572" xfId="13246"/>
    <cellStyle name="Accent6 573" xfId="13247"/>
    <cellStyle name="Accent6 574" xfId="13248"/>
    <cellStyle name="Accent6 575" xfId="13249"/>
    <cellStyle name="Accent6 576" xfId="13250"/>
    <cellStyle name="Accent6 577" xfId="13251"/>
    <cellStyle name="Accent6 578" xfId="13252"/>
    <cellStyle name="Accent6 579" xfId="13253"/>
    <cellStyle name="Accent6 58" xfId="13254"/>
    <cellStyle name="Accent6 580" xfId="13255"/>
    <cellStyle name="Accent6 581" xfId="13256"/>
    <cellStyle name="Accent6 582" xfId="13257"/>
    <cellStyle name="Accent6 583" xfId="13258"/>
    <cellStyle name="Accent6 584" xfId="13259"/>
    <cellStyle name="Accent6 585" xfId="13260"/>
    <cellStyle name="Accent6 586" xfId="13261"/>
    <cellStyle name="Accent6 587" xfId="13262"/>
    <cellStyle name="Accent6 588" xfId="13263"/>
    <cellStyle name="Accent6 589" xfId="13264"/>
    <cellStyle name="Accent6 59" xfId="13265"/>
    <cellStyle name="Accent6 590" xfId="13266"/>
    <cellStyle name="Accent6 591" xfId="13267"/>
    <cellStyle name="Accent6 592" xfId="13268"/>
    <cellStyle name="Accent6 593" xfId="13269"/>
    <cellStyle name="Accent6 594" xfId="13270"/>
    <cellStyle name="Accent6 595" xfId="13271"/>
    <cellStyle name="Accent6 6" xfId="13272"/>
    <cellStyle name="Accent6 60" xfId="13273"/>
    <cellStyle name="Accent6 61" xfId="13274"/>
    <cellStyle name="Accent6 62" xfId="13275"/>
    <cellStyle name="Accent6 63" xfId="13276"/>
    <cellStyle name="Accent6 64" xfId="13277"/>
    <cellStyle name="Accent6 65" xfId="13278"/>
    <cellStyle name="Accent6 66" xfId="13279"/>
    <cellStyle name="Accent6 67" xfId="13280"/>
    <cellStyle name="Accent6 68" xfId="13281"/>
    <cellStyle name="Accent6 69" xfId="13282"/>
    <cellStyle name="Accent6 7" xfId="13283"/>
    <cellStyle name="Accent6 70" xfId="13284"/>
    <cellStyle name="Accent6 71" xfId="13285"/>
    <cellStyle name="Accent6 72" xfId="13286"/>
    <cellStyle name="Accent6 73" xfId="13287"/>
    <cellStyle name="Accent6 74" xfId="13288"/>
    <cellStyle name="Accent6 75" xfId="13289"/>
    <cellStyle name="Accent6 76" xfId="13290"/>
    <cellStyle name="Accent6 77" xfId="13291"/>
    <cellStyle name="Accent6 78" xfId="13292"/>
    <cellStyle name="Accent6 79" xfId="13293"/>
    <cellStyle name="Accent6 8" xfId="13294"/>
    <cellStyle name="Accent6 80" xfId="13295"/>
    <cellStyle name="Accent6 81" xfId="13296"/>
    <cellStyle name="Accent6 82" xfId="13297"/>
    <cellStyle name="Accent6 83" xfId="13298"/>
    <cellStyle name="Accent6 84" xfId="13299"/>
    <cellStyle name="Accent6 85" xfId="13300"/>
    <cellStyle name="Accent6 86" xfId="13301"/>
    <cellStyle name="Accent6 87" xfId="13302"/>
    <cellStyle name="Accent6 88" xfId="13303"/>
    <cellStyle name="Accent6 89" xfId="13304"/>
    <cellStyle name="Accent6 9" xfId="13305"/>
    <cellStyle name="Accent6 90" xfId="13306"/>
    <cellStyle name="Accent6 91" xfId="13307"/>
    <cellStyle name="Accent6 92" xfId="13308"/>
    <cellStyle name="Accent6 93" xfId="13309"/>
    <cellStyle name="Accent6 94" xfId="13310"/>
    <cellStyle name="Accent6 95" xfId="13311"/>
    <cellStyle name="Accent6 96" xfId="13312"/>
    <cellStyle name="Accent6 97" xfId="13313"/>
    <cellStyle name="Accent6 98" xfId="13314"/>
    <cellStyle name="Accent6 99" xfId="13315"/>
    <cellStyle name="Arial 10" xfId="13316"/>
    <cellStyle name="Arial 10 2" xfId="13317"/>
    <cellStyle name="Arial 12" xfId="13318"/>
    <cellStyle name="Bad 10" xfId="13319"/>
    <cellStyle name="Bad 11" xfId="13320"/>
    <cellStyle name="Bad 12" xfId="13321"/>
    <cellStyle name="Bad 13" xfId="13322"/>
    <cellStyle name="Bad 14" xfId="13323"/>
    <cellStyle name="Bad 15" xfId="13324"/>
    <cellStyle name="Bad 16" xfId="13325"/>
    <cellStyle name="Bad 17" xfId="13326"/>
    <cellStyle name="Bad 18" xfId="13327"/>
    <cellStyle name="Bad 19" xfId="13328"/>
    <cellStyle name="Bad 2" xfId="13329"/>
    <cellStyle name="Bad 2 2" xfId="13330"/>
    <cellStyle name="Bad 2 2 2" xfId="13331"/>
    <cellStyle name="Bad 2 3" xfId="13332"/>
    <cellStyle name="Bad 20" xfId="13333"/>
    <cellStyle name="Bad 21" xfId="13334"/>
    <cellStyle name="Bad 22" xfId="13335"/>
    <cellStyle name="Bad 23" xfId="13336"/>
    <cellStyle name="Bad 24" xfId="13337"/>
    <cellStyle name="Bad 25" xfId="13338"/>
    <cellStyle name="Bad 26" xfId="13339"/>
    <cellStyle name="Bad 27" xfId="13340"/>
    <cellStyle name="Bad 28" xfId="13341"/>
    <cellStyle name="Bad 29" xfId="13342"/>
    <cellStyle name="Bad 3" xfId="13343"/>
    <cellStyle name="Bad 3 2" xfId="13344"/>
    <cellStyle name="Bad 3 3" xfId="13345"/>
    <cellStyle name="Bad 3 4" xfId="13346"/>
    <cellStyle name="Bad 30" xfId="13347"/>
    <cellStyle name="Bad 31" xfId="13348"/>
    <cellStyle name="Bad 32" xfId="13349"/>
    <cellStyle name="Bad 33" xfId="13350"/>
    <cellStyle name="Bad 34" xfId="13351"/>
    <cellStyle name="Bad 35" xfId="13352"/>
    <cellStyle name="Bad 36" xfId="13353"/>
    <cellStyle name="Bad 37" xfId="13354"/>
    <cellStyle name="Bad 38" xfId="13355"/>
    <cellStyle name="Bad 39" xfId="13356"/>
    <cellStyle name="Bad 4" xfId="13357"/>
    <cellStyle name="Bad 40" xfId="13358"/>
    <cellStyle name="Bad 41" xfId="13359"/>
    <cellStyle name="Bad 42" xfId="13360"/>
    <cellStyle name="Bad 43" xfId="13361"/>
    <cellStyle name="Bad 44" xfId="13362"/>
    <cellStyle name="Bad 45" xfId="13363"/>
    <cellStyle name="Bad 46" xfId="13364"/>
    <cellStyle name="Bad 47" xfId="13365"/>
    <cellStyle name="Bad 48" xfId="13366"/>
    <cellStyle name="Bad 49" xfId="13367"/>
    <cellStyle name="Bad 5" xfId="13368"/>
    <cellStyle name="Bad 50" xfId="13369"/>
    <cellStyle name="Bad 51" xfId="13370"/>
    <cellStyle name="Bad 52" xfId="13371"/>
    <cellStyle name="Bad 53" xfId="13372"/>
    <cellStyle name="Bad 54" xfId="13373"/>
    <cellStyle name="Bad 55" xfId="13374"/>
    <cellStyle name="Bad 56" xfId="13375"/>
    <cellStyle name="Bad 57" xfId="13376"/>
    <cellStyle name="Bad 58" xfId="13377"/>
    <cellStyle name="Bad 59" xfId="13378"/>
    <cellStyle name="Bad 6" xfId="13379"/>
    <cellStyle name="Bad 60" xfId="13380"/>
    <cellStyle name="Bad 61" xfId="13381"/>
    <cellStyle name="Bad 62" xfId="13382"/>
    <cellStyle name="Bad 63" xfId="13383"/>
    <cellStyle name="Bad 64" xfId="13384"/>
    <cellStyle name="Bad 7" xfId="13385"/>
    <cellStyle name="Bad 8" xfId="13386"/>
    <cellStyle name="Bad 9" xfId="13387"/>
    <cellStyle name="blank" xfId="13388"/>
    <cellStyle name="bld-li - Style4" xfId="13389"/>
    <cellStyle name="Blue" xfId="13390"/>
    <cellStyle name="Body: normal cell" xfId="13391"/>
    <cellStyle name="Bold/Border" xfId="13392"/>
    <cellStyle name="Border Heavy" xfId="13393"/>
    <cellStyle name="Border Thin" xfId="13394"/>
    <cellStyle name="British Pound" xfId="13395"/>
    <cellStyle name="Bullet" xfId="13396"/>
    <cellStyle name="Bullet 2" xfId="13397"/>
    <cellStyle name="Calc Currency (0)" xfId="13398"/>
    <cellStyle name="Calc Currency (0) 2" xfId="13399"/>
    <cellStyle name="Calc Currency (0) 2 2" xfId="13400"/>
    <cellStyle name="Calc Currency (0) 2 3" xfId="13401"/>
    <cellStyle name="Calc Currency (0) 3" xfId="13402"/>
    <cellStyle name="Calc Currency (0) 4" xfId="13403"/>
    <cellStyle name="Calculation 10" xfId="13404"/>
    <cellStyle name="Calculation 11" xfId="13405"/>
    <cellStyle name="Calculation 12" xfId="13406"/>
    <cellStyle name="Calculation 13" xfId="13407"/>
    <cellStyle name="Calculation 14" xfId="13408"/>
    <cellStyle name="Calculation 15" xfId="13409"/>
    <cellStyle name="Calculation 16" xfId="13410"/>
    <cellStyle name="Calculation 17" xfId="13411"/>
    <cellStyle name="Calculation 18" xfId="13412"/>
    <cellStyle name="Calculation 19" xfId="13413"/>
    <cellStyle name="Calculation 2" xfId="13414"/>
    <cellStyle name="Calculation 2 2" xfId="13415"/>
    <cellStyle name="Calculation 2 2 2" xfId="13416"/>
    <cellStyle name="Calculation 2 2 3" xfId="13417"/>
    <cellStyle name="Calculation 2 3" xfId="13418"/>
    <cellStyle name="Calculation 2 3 2" xfId="13419"/>
    <cellStyle name="Calculation 2 3 3" xfId="13420"/>
    <cellStyle name="Calculation 2 3 4" xfId="13421"/>
    <cellStyle name="Calculation 2 4" xfId="13422"/>
    <cellStyle name="Calculation 2 4 2" xfId="13423"/>
    <cellStyle name="Calculation 2 4 3" xfId="13424"/>
    <cellStyle name="Calculation 2 5" xfId="13425"/>
    <cellStyle name="Calculation 20" xfId="13426"/>
    <cellStyle name="Calculation 21" xfId="13427"/>
    <cellStyle name="Calculation 22" xfId="13428"/>
    <cellStyle name="Calculation 23" xfId="13429"/>
    <cellStyle name="Calculation 24" xfId="13430"/>
    <cellStyle name="Calculation 25" xfId="13431"/>
    <cellStyle name="Calculation 26" xfId="13432"/>
    <cellStyle name="Calculation 27" xfId="13433"/>
    <cellStyle name="Calculation 28" xfId="13434"/>
    <cellStyle name="Calculation 29" xfId="13435"/>
    <cellStyle name="Calculation 3" xfId="13436"/>
    <cellStyle name="Calculation 3 2" xfId="13437"/>
    <cellStyle name="Calculation 3 3" xfId="13438"/>
    <cellStyle name="Calculation 3 4" xfId="13439"/>
    <cellStyle name="Calculation 30" xfId="13440"/>
    <cellStyle name="Calculation 31" xfId="13441"/>
    <cellStyle name="Calculation 32" xfId="13442"/>
    <cellStyle name="Calculation 33" xfId="13443"/>
    <cellStyle name="Calculation 34" xfId="13444"/>
    <cellStyle name="Calculation 35" xfId="13445"/>
    <cellStyle name="Calculation 36" xfId="13446"/>
    <cellStyle name="Calculation 37" xfId="13447"/>
    <cellStyle name="Calculation 38" xfId="13448"/>
    <cellStyle name="Calculation 39" xfId="13449"/>
    <cellStyle name="Calculation 4" xfId="13450"/>
    <cellStyle name="Calculation 4 2" xfId="13451"/>
    <cellStyle name="Calculation 4 2 2" xfId="13452"/>
    <cellStyle name="Calculation 4 2 3" xfId="13453"/>
    <cellStyle name="Calculation 4 3" xfId="13454"/>
    <cellStyle name="Calculation 4 3 2" xfId="13455"/>
    <cellStyle name="Calculation 4 3 3" xfId="13456"/>
    <cellStyle name="Calculation 4 4" xfId="13457"/>
    <cellStyle name="Calculation 4 4 2" xfId="13458"/>
    <cellStyle name="Calculation 4 4 3" xfId="13459"/>
    <cellStyle name="Calculation 40" xfId="13460"/>
    <cellStyle name="Calculation 41" xfId="13461"/>
    <cellStyle name="Calculation 42" xfId="13462"/>
    <cellStyle name="Calculation 43" xfId="13463"/>
    <cellStyle name="Calculation 44" xfId="13464"/>
    <cellStyle name="Calculation 45" xfId="13465"/>
    <cellStyle name="Calculation 46" xfId="13466"/>
    <cellStyle name="Calculation 47" xfId="13467"/>
    <cellStyle name="Calculation 48" xfId="13468"/>
    <cellStyle name="Calculation 49" xfId="13469"/>
    <cellStyle name="Calculation 5" xfId="13470"/>
    <cellStyle name="Calculation 5 2" xfId="13471"/>
    <cellStyle name="Calculation 5 3" xfId="13472"/>
    <cellStyle name="Calculation 50" xfId="13473"/>
    <cellStyle name="Calculation 51" xfId="13474"/>
    <cellStyle name="Calculation 52" xfId="13475"/>
    <cellStyle name="Calculation 53" xfId="13476"/>
    <cellStyle name="Calculation 54" xfId="13477"/>
    <cellStyle name="Calculation 55" xfId="13478"/>
    <cellStyle name="Calculation 56" xfId="13479"/>
    <cellStyle name="Calculation 57" xfId="13480"/>
    <cellStyle name="Calculation 58" xfId="13481"/>
    <cellStyle name="Calculation 59" xfId="13482"/>
    <cellStyle name="Calculation 6" xfId="13483"/>
    <cellStyle name="Calculation 6 2" xfId="13484"/>
    <cellStyle name="Calculation 6 3" xfId="13485"/>
    <cellStyle name="Calculation 60" xfId="13486"/>
    <cellStyle name="Calculation 61" xfId="13487"/>
    <cellStyle name="Calculation 62" xfId="13488"/>
    <cellStyle name="Calculation 63" xfId="13489"/>
    <cellStyle name="Calculation 64" xfId="13490"/>
    <cellStyle name="Calculation 65" xfId="13491"/>
    <cellStyle name="Calculation 66" xfId="13492"/>
    <cellStyle name="Calculation 67" xfId="13493"/>
    <cellStyle name="Calculation 7" xfId="13494"/>
    <cellStyle name="Calculation 7 2" xfId="13495"/>
    <cellStyle name="Calculation 8" xfId="13496"/>
    <cellStyle name="Calculation 9" xfId="13497"/>
    <cellStyle name="Calculation 9 2" xfId="13498"/>
    <cellStyle name="Cash" xfId="13499"/>
    <cellStyle name="Cash 2" xfId="13500"/>
    <cellStyle name="Check Cell 10" xfId="13501"/>
    <cellStyle name="Check Cell 11" xfId="13502"/>
    <cellStyle name="Check Cell 12" xfId="13503"/>
    <cellStyle name="Check Cell 13" xfId="13504"/>
    <cellStyle name="Check Cell 14" xfId="13505"/>
    <cellStyle name="Check Cell 15" xfId="13506"/>
    <cellStyle name="Check Cell 16" xfId="13507"/>
    <cellStyle name="Check Cell 17" xfId="13508"/>
    <cellStyle name="Check Cell 18" xfId="13509"/>
    <cellStyle name="Check Cell 19" xfId="13510"/>
    <cellStyle name="Check Cell 2" xfId="13511"/>
    <cellStyle name="Check Cell 2 2" xfId="13512"/>
    <cellStyle name="Check Cell 2 2 2" xfId="13513"/>
    <cellStyle name="Check Cell 2 2 3" xfId="13514"/>
    <cellStyle name="Check Cell 2 3" xfId="13515"/>
    <cellStyle name="Check Cell 20" xfId="13516"/>
    <cellStyle name="Check Cell 21" xfId="13517"/>
    <cellStyle name="Check Cell 22" xfId="13518"/>
    <cellStyle name="Check Cell 23" xfId="13519"/>
    <cellStyle name="Check Cell 24" xfId="13520"/>
    <cellStyle name="Check Cell 25" xfId="13521"/>
    <cellStyle name="Check Cell 26" xfId="13522"/>
    <cellStyle name="Check Cell 27" xfId="13523"/>
    <cellStyle name="Check Cell 28" xfId="13524"/>
    <cellStyle name="Check Cell 29" xfId="13525"/>
    <cellStyle name="Check Cell 3" xfId="13526"/>
    <cellStyle name="Check Cell 3 2" xfId="13527"/>
    <cellStyle name="Check Cell 30" xfId="13528"/>
    <cellStyle name="Check Cell 31" xfId="13529"/>
    <cellStyle name="Check Cell 32" xfId="13530"/>
    <cellStyle name="Check Cell 33" xfId="13531"/>
    <cellStyle name="Check Cell 34" xfId="13532"/>
    <cellStyle name="Check Cell 35" xfId="13533"/>
    <cellStyle name="Check Cell 36" xfId="13534"/>
    <cellStyle name="Check Cell 37" xfId="13535"/>
    <cellStyle name="Check Cell 38" xfId="13536"/>
    <cellStyle name="Check Cell 39" xfId="13537"/>
    <cellStyle name="Check Cell 4" xfId="13538"/>
    <cellStyle name="Check Cell 40" xfId="13539"/>
    <cellStyle name="Check Cell 41" xfId="13540"/>
    <cellStyle name="Check Cell 42" xfId="13541"/>
    <cellStyle name="Check Cell 43" xfId="13542"/>
    <cellStyle name="Check Cell 44" xfId="13543"/>
    <cellStyle name="Check Cell 45" xfId="13544"/>
    <cellStyle name="Check Cell 46" xfId="13545"/>
    <cellStyle name="Check Cell 47" xfId="13546"/>
    <cellStyle name="Check Cell 48" xfId="13547"/>
    <cellStyle name="Check Cell 49" xfId="13548"/>
    <cellStyle name="Check Cell 5" xfId="13549"/>
    <cellStyle name="Check Cell 50" xfId="13550"/>
    <cellStyle name="Check Cell 51" xfId="13551"/>
    <cellStyle name="Check Cell 52" xfId="13552"/>
    <cellStyle name="Check Cell 53" xfId="13553"/>
    <cellStyle name="Check Cell 54" xfId="13554"/>
    <cellStyle name="Check Cell 55" xfId="13555"/>
    <cellStyle name="Check Cell 56" xfId="13556"/>
    <cellStyle name="Check Cell 57" xfId="13557"/>
    <cellStyle name="Check Cell 58" xfId="13558"/>
    <cellStyle name="Check Cell 59" xfId="13559"/>
    <cellStyle name="Check Cell 6" xfId="13560"/>
    <cellStyle name="Check Cell 60" xfId="13561"/>
    <cellStyle name="Check Cell 61" xfId="13562"/>
    <cellStyle name="Check Cell 62" xfId="13563"/>
    <cellStyle name="Check Cell 63" xfId="13564"/>
    <cellStyle name="Check Cell 64" xfId="13565"/>
    <cellStyle name="Check Cell 7" xfId="13566"/>
    <cellStyle name="Check Cell 8" xfId="13567"/>
    <cellStyle name="Check Cell 9" xfId="13568"/>
    <cellStyle name="CheckCell" xfId="13569"/>
    <cellStyle name="CheckCell 2" xfId="13570"/>
    <cellStyle name="CheckCell 2 2" xfId="13571"/>
    <cellStyle name="CheckCell 2 3" xfId="13572"/>
    <cellStyle name="CheckCell 3" xfId="13573"/>
    <cellStyle name="CheckCell 4" xfId="13574"/>
    <cellStyle name="CheckCell_Electric Rev Req Model (2009 GRC) Rebuttal" xfId="13575"/>
    <cellStyle name="Comma" xfId="1" builtinId="3"/>
    <cellStyle name="Comma  - Style1" xfId="13576"/>
    <cellStyle name="Comma  - Style1 2" xfId="13577"/>
    <cellStyle name="Comma  - Style1 2 2" xfId="13578"/>
    <cellStyle name="Comma  - Style1 2_2011 Operations Snapshot" xfId="13579"/>
    <cellStyle name="Comma  - Style1 3" xfId="13580"/>
    <cellStyle name="Comma  - Style1 3 2" xfId="13581"/>
    <cellStyle name="Comma  - Style1 3 2 2" xfId="13582"/>
    <cellStyle name="Comma  - Style1 3 2_County_Stop_Light_Chart_2012_02" xfId="13583"/>
    <cellStyle name="Comma  - Style1 4" xfId="13584"/>
    <cellStyle name="Comma  - Style1 4 2" xfId="13585"/>
    <cellStyle name="Comma  - Style1 4 3" xfId="13586"/>
    <cellStyle name="Comma  - Style1 4_2012 Operations Snapshot" xfId="13587"/>
    <cellStyle name="Comma  - Style1 5" xfId="13588"/>
    <cellStyle name="Comma  - Style1 5 2" xfId="13589"/>
    <cellStyle name="Comma  - Style1 5_VarX" xfId="13590"/>
    <cellStyle name="Comma  - Style1 6" xfId="13591"/>
    <cellStyle name="Comma  - Style1_2012 Jan CAP ASM Report" xfId="13592"/>
    <cellStyle name="Comma  - Style2" xfId="13593"/>
    <cellStyle name="Comma  - Style2 2" xfId="13594"/>
    <cellStyle name="Comma  - Style2 2 2" xfId="13595"/>
    <cellStyle name="Comma  - Style2 2_2011 Operations Snapshot" xfId="13596"/>
    <cellStyle name="Comma  - Style2 3" xfId="13597"/>
    <cellStyle name="Comma  - Style2 3 2" xfId="13598"/>
    <cellStyle name="Comma  - Style2 3 2 2" xfId="13599"/>
    <cellStyle name="Comma  - Style2 3 2_County_Stop_Light_Chart_2012_02" xfId="13600"/>
    <cellStyle name="Comma  - Style2 4" xfId="13601"/>
    <cellStyle name="Comma  - Style2 4 2" xfId="13602"/>
    <cellStyle name="Comma  - Style2 4 3" xfId="13603"/>
    <cellStyle name="Comma  - Style2 4_2012 Operations Snapshot" xfId="13604"/>
    <cellStyle name="Comma  - Style2 5" xfId="13605"/>
    <cellStyle name="Comma  - Style2 5 2" xfId="13606"/>
    <cellStyle name="Comma  - Style2 5_VarX" xfId="13607"/>
    <cellStyle name="Comma  - Style2 6" xfId="13608"/>
    <cellStyle name="Comma  - Style2_2012 Jan CAP ASM Report" xfId="13609"/>
    <cellStyle name="Comma  - Style3" xfId="13610"/>
    <cellStyle name="Comma  - Style3 2" xfId="13611"/>
    <cellStyle name="Comma  - Style3 2 2" xfId="13612"/>
    <cellStyle name="Comma  - Style3 2_2011 Operations Snapshot" xfId="13613"/>
    <cellStyle name="Comma  - Style3 3" xfId="13614"/>
    <cellStyle name="Comma  - Style3 3 2" xfId="13615"/>
    <cellStyle name="Comma  - Style3 3 2 2" xfId="13616"/>
    <cellStyle name="Comma  - Style3 3 2_County_Stop_Light_Chart_2012_02" xfId="13617"/>
    <cellStyle name="Comma  - Style3 4" xfId="13618"/>
    <cellStyle name="Comma  - Style3 4 2" xfId="13619"/>
    <cellStyle name="Comma  - Style3 4 3" xfId="13620"/>
    <cellStyle name="Comma  - Style3 4_2012 Operations Snapshot" xfId="13621"/>
    <cellStyle name="Comma  - Style3 5" xfId="13622"/>
    <cellStyle name="Comma  - Style3 5 2" xfId="13623"/>
    <cellStyle name="Comma  - Style3 5_VarX" xfId="13624"/>
    <cellStyle name="Comma  - Style3 6" xfId="13625"/>
    <cellStyle name="Comma  - Style3_2012 Jan CAP ASM Report" xfId="13626"/>
    <cellStyle name="Comma  - Style4" xfId="13627"/>
    <cellStyle name="Comma  - Style4 2" xfId="13628"/>
    <cellStyle name="Comma  - Style4 2 2" xfId="13629"/>
    <cellStyle name="Comma  - Style4 2_2011 Operations Snapshot" xfId="13630"/>
    <cellStyle name="Comma  - Style4 3" xfId="13631"/>
    <cellStyle name="Comma  - Style4 3 2" xfId="13632"/>
    <cellStyle name="Comma  - Style4 3 2 2" xfId="13633"/>
    <cellStyle name="Comma  - Style4 3 2_County_Stop_Light_Chart_2012_02" xfId="13634"/>
    <cellStyle name="Comma  - Style4 4" xfId="13635"/>
    <cellStyle name="Comma  - Style4 4 2" xfId="13636"/>
    <cellStyle name="Comma  - Style4 4 3" xfId="13637"/>
    <cellStyle name="Comma  - Style4 4_2012 Operations Snapshot" xfId="13638"/>
    <cellStyle name="Comma  - Style4 5" xfId="13639"/>
    <cellStyle name="Comma  - Style4 5 2" xfId="13640"/>
    <cellStyle name="Comma  - Style4 5_VarX" xfId="13641"/>
    <cellStyle name="Comma  - Style4 6" xfId="13642"/>
    <cellStyle name="Comma  - Style4_2012 Jan CAP ASM Report" xfId="13643"/>
    <cellStyle name="Comma  - Style5" xfId="13644"/>
    <cellStyle name="Comma  - Style5 2" xfId="13645"/>
    <cellStyle name="Comma  - Style5 2 2" xfId="13646"/>
    <cellStyle name="Comma  - Style5 2_2011 Operations Snapshot" xfId="13647"/>
    <cellStyle name="Comma  - Style5 3" xfId="13648"/>
    <cellStyle name="Comma  - Style5 3 2" xfId="13649"/>
    <cellStyle name="Comma  - Style5 3 2 2" xfId="13650"/>
    <cellStyle name="Comma  - Style5 3 2_County_Stop_Light_Chart_2012_02" xfId="13651"/>
    <cellStyle name="Comma  - Style5 4" xfId="13652"/>
    <cellStyle name="Comma  - Style5 4 2" xfId="13653"/>
    <cellStyle name="Comma  - Style5 4 3" xfId="13654"/>
    <cellStyle name="Comma  - Style5 4_2012 Operations Snapshot" xfId="13655"/>
    <cellStyle name="Comma  - Style5 5" xfId="13656"/>
    <cellStyle name="Comma  - Style5 5 2" xfId="13657"/>
    <cellStyle name="Comma  - Style5 5_VarX" xfId="13658"/>
    <cellStyle name="Comma  - Style5 6" xfId="13659"/>
    <cellStyle name="Comma  - Style5_2012 Jan CAP ASM Report" xfId="13660"/>
    <cellStyle name="Comma  - Style6" xfId="13661"/>
    <cellStyle name="Comma  - Style6 2" xfId="13662"/>
    <cellStyle name="Comma  - Style6 2 2" xfId="13663"/>
    <cellStyle name="Comma  - Style6 2_2011 Operations Snapshot" xfId="13664"/>
    <cellStyle name="Comma  - Style6 3" xfId="13665"/>
    <cellStyle name="Comma  - Style6 3 2" xfId="13666"/>
    <cellStyle name="Comma  - Style6 3 2 2" xfId="13667"/>
    <cellStyle name="Comma  - Style6 3 2_County_Stop_Light_Chart_2012_02" xfId="13668"/>
    <cellStyle name="Comma  - Style6 4" xfId="13669"/>
    <cellStyle name="Comma  - Style6 4 2" xfId="13670"/>
    <cellStyle name="Comma  - Style6 4 3" xfId="13671"/>
    <cellStyle name="Comma  - Style6 4_2012 Operations Snapshot" xfId="13672"/>
    <cellStyle name="Comma  - Style6 5" xfId="13673"/>
    <cellStyle name="Comma  - Style6 5 2" xfId="13674"/>
    <cellStyle name="Comma  - Style6 5_VarX" xfId="13675"/>
    <cellStyle name="Comma  - Style6 6" xfId="13676"/>
    <cellStyle name="Comma  - Style6_2012 Jan CAP ASM Report" xfId="13677"/>
    <cellStyle name="Comma  - Style7" xfId="13678"/>
    <cellStyle name="Comma  - Style7 2" xfId="13679"/>
    <cellStyle name="Comma  - Style7 2 2" xfId="13680"/>
    <cellStyle name="Comma  - Style7 2_2011 Operations Snapshot" xfId="13681"/>
    <cellStyle name="Comma  - Style7 3" xfId="13682"/>
    <cellStyle name="Comma  - Style7 3 2" xfId="13683"/>
    <cellStyle name="Comma  - Style7 3 2 2" xfId="13684"/>
    <cellStyle name="Comma  - Style7 3 2_County_Stop_Light_Chart_2012_02" xfId="13685"/>
    <cellStyle name="Comma  - Style7 4" xfId="13686"/>
    <cellStyle name="Comma  - Style7 4 2" xfId="13687"/>
    <cellStyle name="Comma  - Style7 4 3" xfId="13688"/>
    <cellStyle name="Comma  - Style7 4_2012 Operations Snapshot" xfId="13689"/>
    <cellStyle name="Comma  - Style7 5" xfId="13690"/>
    <cellStyle name="Comma  - Style7 5 2" xfId="13691"/>
    <cellStyle name="Comma  - Style7 5_VarX" xfId="13692"/>
    <cellStyle name="Comma  - Style7 6" xfId="13693"/>
    <cellStyle name="Comma  - Style7_2012 Jan CAP ASM Report" xfId="13694"/>
    <cellStyle name="Comma  - Style8" xfId="13695"/>
    <cellStyle name="Comma  - Style8 2" xfId="13696"/>
    <cellStyle name="Comma  - Style8 2 2" xfId="13697"/>
    <cellStyle name="Comma  - Style8 2_2011 Operations Snapshot" xfId="13698"/>
    <cellStyle name="Comma  - Style8 3" xfId="13699"/>
    <cellStyle name="Comma  - Style8 3 2" xfId="13700"/>
    <cellStyle name="Comma  - Style8 3 2 2" xfId="13701"/>
    <cellStyle name="Comma  - Style8 3 2_County_Stop_Light_Chart_2012_02" xfId="13702"/>
    <cellStyle name="Comma  - Style8 4" xfId="13703"/>
    <cellStyle name="Comma  - Style8 4 2" xfId="13704"/>
    <cellStyle name="Comma  - Style8 4 3" xfId="13705"/>
    <cellStyle name="Comma  - Style8 4_2012 Operations Snapshot" xfId="13706"/>
    <cellStyle name="Comma  - Style8 5" xfId="13707"/>
    <cellStyle name="Comma  - Style8 5 2" xfId="13708"/>
    <cellStyle name="Comma  - Style8 5_VarX" xfId="13709"/>
    <cellStyle name="Comma  - Style8 6" xfId="13710"/>
    <cellStyle name="Comma  - Style8_2012 Jan CAP ASM Report" xfId="13711"/>
    <cellStyle name="Comma [0] 2" xfId="13712"/>
    <cellStyle name="Comma [0] 2 2" xfId="13713"/>
    <cellStyle name="Comma 10" xfId="13714"/>
    <cellStyle name="Comma 10 2" xfId="13715"/>
    <cellStyle name="Comma 10 2 2" xfId="13716"/>
    <cellStyle name="Comma 10 2 2 3" xfId="13717"/>
    <cellStyle name="Comma 10 2 3" xfId="13718"/>
    <cellStyle name="Comma 10 3" xfId="13719"/>
    <cellStyle name="Comma 10 4" xfId="13720"/>
    <cellStyle name="Comma 10 5" xfId="13721"/>
    <cellStyle name="Comma 11" xfId="13722"/>
    <cellStyle name="Comma 11 2" xfId="13723"/>
    <cellStyle name="Comma 11 2 2" xfId="13724"/>
    <cellStyle name="Comma 11 2 3" xfId="13725"/>
    <cellStyle name="Comma 11 3" xfId="13726"/>
    <cellStyle name="Comma 11 4" xfId="13727"/>
    <cellStyle name="Comma 12" xfId="13728"/>
    <cellStyle name="Comma 12 2" xfId="13729"/>
    <cellStyle name="Comma 12 2 2" xfId="13730"/>
    <cellStyle name="Comma 12 2 3" xfId="13731"/>
    <cellStyle name="Comma 12 3" xfId="13732"/>
    <cellStyle name="Comma 12 4" xfId="13733"/>
    <cellStyle name="Comma 13" xfId="13734"/>
    <cellStyle name="Comma 13 2" xfId="13735"/>
    <cellStyle name="Comma 13 2 2" xfId="13736"/>
    <cellStyle name="Comma 13 2 3" xfId="13737"/>
    <cellStyle name="Comma 13 3" xfId="13738"/>
    <cellStyle name="Comma 13 4" xfId="13739"/>
    <cellStyle name="Comma 14" xfId="13740"/>
    <cellStyle name="Comma 14 2" xfId="13741"/>
    <cellStyle name="Comma 14 2 2" xfId="13742"/>
    <cellStyle name="Comma 14 2 3" xfId="13743"/>
    <cellStyle name="Comma 14 3" xfId="13744"/>
    <cellStyle name="Comma 14 4" xfId="13745"/>
    <cellStyle name="Comma 15" xfId="13746"/>
    <cellStyle name="Comma 15 2" xfId="13747"/>
    <cellStyle name="Comma 15 2 2" xfId="13748"/>
    <cellStyle name="Comma 15 3" xfId="13749"/>
    <cellStyle name="Comma 16" xfId="13750"/>
    <cellStyle name="Comma 16 2" xfId="13751"/>
    <cellStyle name="Comma 16 3" xfId="13752"/>
    <cellStyle name="Comma 17" xfId="13753"/>
    <cellStyle name="Comma 17 2" xfId="13754"/>
    <cellStyle name="Comma 17 2 2" xfId="13755"/>
    <cellStyle name="Comma 17 2 3" xfId="13756"/>
    <cellStyle name="Comma 17 3" xfId="13757"/>
    <cellStyle name="Comma 17 3 2" xfId="13758"/>
    <cellStyle name="Comma 17 3 3" xfId="13759"/>
    <cellStyle name="Comma 17 4" xfId="13760"/>
    <cellStyle name="Comma 17 4 2" xfId="13761"/>
    <cellStyle name="Comma 17 4 3" xfId="13762"/>
    <cellStyle name="Comma 17 5" xfId="13763"/>
    <cellStyle name="Comma 18" xfId="13764"/>
    <cellStyle name="Comma 18 2" xfId="13765"/>
    <cellStyle name="Comma 18 2 2" xfId="13766"/>
    <cellStyle name="Comma 18 3" xfId="13767"/>
    <cellStyle name="Comma 18 3 2" xfId="13768"/>
    <cellStyle name="Comma 18 4" xfId="13769"/>
    <cellStyle name="Comma 18 4 2" xfId="13770"/>
    <cellStyle name="Comma 19" xfId="13771"/>
    <cellStyle name="Comma 19 2" xfId="13772"/>
    <cellStyle name="Comma 19 2 2" xfId="13773"/>
    <cellStyle name="Comma 19 3" xfId="13774"/>
    <cellStyle name="Comma 19 4" xfId="13775"/>
    <cellStyle name="Comma 2" xfId="13776"/>
    <cellStyle name="Comma 2 10" xfId="13777"/>
    <cellStyle name="Comma 2 11" xfId="13778"/>
    <cellStyle name="Comma 2 2" xfId="13779"/>
    <cellStyle name="Comma 2 2 2" xfId="13780"/>
    <cellStyle name="Comma 2 2 2 2" xfId="13781"/>
    <cellStyle name="Comma 2 2 2 3" xfId="13782"/>
    <cellStyle name="Comma 2 2 2 4" xfId="13783"/>
    <cellStyle name="Comma 2 2 3" xfId="13784"/>
    <cellStyle name="Comma 2 2 3 2" xfId="13785"/>
    <cellStyle name="Comma 2 2 4" xfId="13786"/>
    <cellStyle name="Comma 2 2 5" xfId="13787"/>
    <cellStyle name="Comma 2 3" xfId="13788"/>
    <cellStyle name="Comma 2 3 2" xfId="13789"/>
    <cellStyle name="Comma 2 3 3" xfId="13790"/>
    <cellStyle name="Comma 2 3 4" xfId="13791"/>
    <cellStyle name="Comma 2 4" xfId="13792"/>
    <cellStyle name="Comma 2 4 2" xfId="13793"/>
    <cellStyle name="Comma 2 5" xfId="13794"/>
    <cellStyle name="Comma 2 5 2" xfId="13795"/>
    <cellStyle name="Comma 2 6" xfId="13796"/>
    <cellStyle name="Comma 2 6 2" xfId="13797"/>
    <cellStyle name="Comma 2 7" xfId="13798"/>
    <cellStyle name="Comma 2 7 2" xfId="13799"/>
    <cellStyle name="Comma 2 8" xfId="13800"/>
    <cellStyle name="Comma 2 8 2" xfId="13801"/>
    <cellStyle name="Comma 2 9" xfId="13802"/>
    <cellStyle name="Comma 2_Chelan PUD Power Costs (8-10)" xfId="13803"/>
    <cellStyle name="Comma 20" xfId="13804"/>
    <cellStyle name="Comma 20 2" xfId="13805"/>
    <cellStyle name="Comma 20 3" xfId="13806"/>
    <cellStyle name="Comma 21" xfId="13807"/>
    <cellStyle name="Comma 21 2" xfId="13808"/>
    <cellStyle name="Comma 21 2 2" xfId="13809"/>
    <cellStyle name="Comma 21 3" xfId="13810"/>
    <cellStyle name="Comma 22" xfId="13811"/>
    <cellStyle name="Comma 22 2" xfId="13812"/>
    <cellStyle name="Comma 22 2 2" xfId="13813"/>
    <cellStyle name="Comma 23" xfId="13814"/>
    <cellStyle name="Comma 23 2" xfId="13815"/>
    <cellStyle name="Comma 23 2 2" xfId="13816"/>
    <cellStyle name="Comma 24" xfId="13817"/>
    <cellStyle name="Comma 24 2" xfId="13818"/>
    <cellStyle name="Comma 24 3" xfId="13819"/>
    <cellStyle name="Comma 25" xfId="13820"/>
    <cellStyle name="Comma 25 2" xfId="13821"/>
    <cellStyle name="Comma 25 3" xfId="13822"/>
    <cellStyle name="Comma 26" xfId="13823"/>
    <cellStyle name="Comma 26 2" xfId="13824"/>
    <cellStyle name="Comma 26 2 2" xfId="13825"/>
    <cellStyle name="Comma 26 3" xfId="13826"/>
    <cellStyle name="Comma 27" xfId="13827"/>
    <cellStyle name="Comma 27 2" xfId="13828"/>
    <cellStyle name="Comma 28" xfId="13829"/>
    <cellStyle name="Comma 28 2" xfId="13830"/>
    <cellStyle name="Comma 29" xfId="13831"/>
    <cellStyle name="Comma 29 2" xfId="13832"/>
    <cellStyle name="Comma 3" xfId="13833"/>
    <cellStyle name="Comma 3 2" xfId="13834"/>
    <cellStyle name="Comma 3 2 2" xfId="13835"/>
    <cellStyle name="Comma 3 2 2 2" xfId="13836"/>
    <cellStyle name="Comma 3 2 2 3" xfId="13837"/>
    <cellStyle name="Comma 3 2 3" xfId="13838"/>
    <cellStyle name="Comma 3 2 4" xfId="13839"/>
    <cellStyle name="Comma 3 3" xfId="13840"/>
    <cellStyle name="Comma 3 3 2" xfId="13841"/>
    <cellStyle name="Comma 3 4" xfId="13842"/>
    <cellStyle name="Comma 3 4 2" xfId="13843"/>
    <cellStyle name="Comma 3 4 3" xfId="13844"/>
    <cellStyle name="Comma 3 5" xfId="13845"/>
    <cellStyle name="Comma 3 6" xfId="13846"/>
    <cellStyle name="Comma 30" xfId="13847"/>
    <cellStyle name="Comma 30 2" xfId="13848"/>
    <cellStyle name="Comma 31" xfId="13849"/>
    <cellStyle name="Comma 31 2" xfId="13850"/>
    <cellStyle name="Comma 31 3" xfId="13851"/>
    <cellStyle name="Comma 31 3 2" xfId="13852"/>
    <cellStyle name="Comma 32" xfId="13853"/>
    <cellStyle name="Comma 32 2" xfId="13854"/>
    <cellStyle name="Comma 32 2 2" xfId="13855"/>
    <cellStyle name="Comma 32 3" xfId="13856"/>
    <cellStyle name="Comma 33" xfId="13857"/>
    <cellStyle name="Comma 34" xfId="13858"/>
    <cellStyle name="Comma 35" xfId="13859"/>
    <cellStyle name="Comma 36" xfId="13860"/>
    <cellStyle name="Comma 37" xfId="13861"/>
    <cellStyle name="Comma 38" xfId="13862"/>
    <cellStyle name="Comma 39" xfId="13863"/>
    <cellStyle name="Comma 4" xfId="13864"/>
    <cellStyle name="Comma 4 2" xfId="13865"/>
    <cellStyle name="Comma 4 2 2" xfId="13866"/>
    <cellStyle name="Comma 4 2 3" xfId="13867"/>
    <cellStyle name="Comma 4 3" xfId="13868"/>
    <cellStyle name="Comma 4 3 2" xfId="13869"/>
    <cellStyle name="Comma 4 3 3" xfId="13870"/>
    <cellStyle name="Comma 4 4" xfId="13871"/>
    <cellStyle name="Comma 4 5" xfId="13872"/>
    <cellStyle name="Comma 4 6" xfId="13873"/>
    <cellStyle name="Comma 4 7" xfId="13874"/>
    <cellStyle name="Comma 40" xfId="13875"/>
    <cellStyle name="Comma 41" xfId="13876"/>
    <cellStyle name="Comma 42" xfId="13877"/>
    <cellStyle name="Comma 43" xfId="13878"/>
    <cellStyle name="Comma 44" xfId="13879"/>
    <cellStyle name="Comma 45" xfId="13880"/>
    <cellStyle name="Comma 46" xfId="13881"/>
    <cellStyle name="Comma 47" xfId="13882"/>
    <cellStyle name="Comma 48" xfId="13883"/>
    <cellStyle name="Comma 49" xfId="13884"/>
    <cellStyle name="Comma 5" xfId="13885"/>
    <cellStyle name="Comma 5 2" xfId="13886"/>
    <cellStyle name="Comma 5 2 2" xfId="13887"/>
    <cellStyle name="Comma 5 2 3" xfId="13888"/>
    <cellStyle name="Comma 5 3" xfId="13889"/>
    <cellStyle name="Comma 5 3 2" xfId="13890"/>
    <cellStyle name="Comma 5 4" xfId="13891"/>
    <cellStyle name="Comma 5 5" xfId="13892"/>
    <cellStyle name="Comma 5 6" xfId="13893"/>
    <cellStyle name="Comma 50" xfId="13894"/>
    <cellStyle name="Comma 51" xfId="13895"/>
    <cellStyle name="Comma 51 2" xfId="13896"/>
    <cellStyle name="Comma 51 2 2" xfId="13897"/>
    <cellStyle name="Comma 51 3" xfId="13898"/>
    <cellStyle name="Comma 52" xfId="13899"/>
    <cellStyle name="Comma 53" xfId="13900"/>
    <cellStyle name="Comma 54" xfId="13901"/>
    <cellStyle name="Comma 55" xfId="13902"/>
    <cellStyle name="Comma 56" xfId="13903"/>
    <cellStyle name="Comma 57" xfId="13904"/>
    <cellStyle name="Comma 58" xfId="13905"/>
    <cellStyle name="Comma 59" xfId="13906"/>
    <cellStyle name="Comma 6" xfId="13907"/>
    <cellStyle name="Comma 6 2" xfId="13908"/>
    <cellStyle name="Comma 6 2 2" xfId="13909"/>
    <cellStyle name="Comma 6 2 2 2" xfId="13910"/>
    <cellStyle name="Comma 6 2 2 3" xfId="13911"/>
    <cellStyle name="Comma 6 2 3" xfId="13912"/>
    <cellStyle name="Comma 6 2 4" xfId="13913"/>
    <cellStyle name="Comma 6 3" xfId="13914"/>
    <cellStyle name="Comma 6 3 2" xfId="13915"/>
    <cellStyle name="Comma 6 4" xfId="13916"/>
    <cellStyle name="Comma 60" xfId="13917"/>
    <cellStyle name="Comma 61" xfId="13918"/>
    <cellStyle name="Comma 62" xfId="13919"/>
    <cellStyle name="Comma 63" xfId="13920"/>
    <cellStyle name="Comma 64" xfId="13921"/>
    <cellStyle name="Comma 65" xfId="13922"/>
    <cellStyle name="Comma 66" xfId="13923"/>
    <cellStyle name="Comma 66 2" xfId="13924"/>
    <cellStyle name="Comma 67" xfId="13925"/>
    <cellStyle name="Comma 68" xfId="13926"/>
    <cellStyle name="Comma 69" xfId="13927"/>
    <cellStyle name="Comma 7" xfId="13928"/>
    <cellStyle name="Comma 7 2" xfId="13929"/>
    <cellStyle name="Comma 7 2 2" xfId="13930"/>
    <cellStyle name="Comma 7 2 3" xfId="13931"/>
    <cellStyle name="Comma 7 3" xfId="13932"/>
    <cellStyle name="Comma 7 4" xfId="13933"/>
    <cellStyle name="Comma 70" xfId="13934"/>
    <cellStyle name="Comma 71" xfId="13935"/>
    <cellStyle name="Comma 72" xfId="13936"/>
    <cellStyle name="Comma 73" xfId="13937"/>
    <cellStyle name="Comma 74" xfId="13938"/>
    <cellStyle name="Comma 75" xfId="13939"/>
    <cellStyle name="Comma 8" xfId="13940"/>
    <cellStyle name="Comma 8 2" xfId="13941"/>
    <cellStyle name="Comma 8 2 2" xfId="13942"/>
    <cellStyle name="Comma 8 2 2 2" xfId="13943"/>
    <cellStyle name="Comma 8 2 2 3" xfId="13944"/>
    <cellStyle name="Comma 8 2 3" xfId="13945"/>
    <cellStyle name="Comma 8 3" xfId="13946"/>
    <cellStyle name="Comma 8 3 2" xfId="13947"/>
    <cellStyle name="Comma 8 3 3" xfId="13948"/>
    <cellStyle name="Comma 8 4" xfId="13949"/>
    <cellStyle name="Comma 8 5" xfId="13950"/>
    <cellStyle name="Comma 9" xfId="13951"/>
    <cellStyle name="Comma 9 10" xfId="13952"/>
    <cellStyle name="Comma 9 2" xfId="13953"/>
    <cellStyle name="Comma 9 2 2" xfId="13954"/>
    <cellStyle name="Comma 9 2 2 2" xfId="13955"/>
    <cellStyle name="Comma 9 2 2 3" xfId="13956"/>
    <cellStyle name="Comma 9 2 3" xfId="13957"/>
    <cellStyle name="Comma 9 2 4" xfId="13958"/>
    <cellStyle name="Comma 9 3" xfId="13959"/>
    <cellStyle name="Comma 9 3 2" xfId="13960"/>
    <cellStyle name="Comma 9 3 3" xfId="13961"/>
    <cellStyle name="Comma 9 3 4" xfId="13962"/>
    <cellStyle name="Comma 9 3 5" xfId="13963"/>
    <cellStyle name="Comma 9 4" xfId="13964"/>
    <cellStyle name="Comma 9 4 2" xfId="13965"/>
    <cellStyle name="Comma 9 5" xfId="13966"/>
    <cellStyle name="Comma 9 5 2" xfId="13967"/>
    <cellStyle name="Comma 9 6" xfId="13968"/>
    <cellStyle name="Comma 9 7" xfId="13969"/>
    <cellStyle name="Comma 9 7 2" xfId="13970"/>
    <cellStyle name="Comma 9 8" xfId="13971"/>
    <cellStyle name="Comma 9 9" xfId="13972"/>
    <cellStyle name="Comma0" xfId="13973"/>
    <cellStyle name="Comma0 - Style2" xfId="13974"/>
    <cellStyle name="Comma0 - Style2 2" xfId="13975"/>
    <cellStyle name="Comma0 - Style4" xfId="13976"/>
    <cellStyle name="Comma0 - Style4 2" xfId="13977"/>
    <cellStyle name="Comma0 - Style4 3" xfId="13978"/>
    <cellStyle name="Comma0 - Style5" xfId="13979"/>
    <cellStyle name="Comma0 - Style5 2" xfId="13980"/>
    <cellStyle name="Comma0 - Style5 2 2" xfId="13981"/>
    <cellStyle name="Comma0 - Style5 3" xfId="13982"/>
    <cellStyle name="Comma0 - Style5_ACCOUNTS" xfId="13983"/>
    <cellStyle name="Comma0 10" xfId="13984"/>
    <cellStyle name="Comma0 11" xfId="13985"/>
    <cellStyle name="Comma0 12" xfId="13986"/>
    <cellStyle name="Comma0 13" xfId="13987"/>
    <cellStyle name="Comma0 14" xfId="13988"/>
    <cellStyle name="Comma0 15" xfId="13989"/>
    <cellStyle name="Comma0 16" xfId="13990"/>
    <cellStyle name="Comma0 17" xfId="13991"/>
    <cellStyle name="Comma0 18" xfId="13992"/>
    <cellStyle name="Comma0 19" xfId="13993"/>
    <cellStyle name="Comma0 2" xfId="13994"/>
    <cellStyle name="Comma0 2 2" xfId="13995"/>
    <cellStyle name="Comma0 2 3" xfId="13996"/>
    <cellStyle name="Comma0 20" xfId="13997"/>
    <cellStyle name="Comma0 21" xfId="13998"/>
    <cellStyle name="Comma0 22" xfId="13999"/>
    <cellStyle name="Comma0 23" xfId="14000"/>
    <cellStyle name="Comma0 24" xfId="14001"/>
    <cellStyle name="Comma0 25" xfId="14002"/>
    <cellStyle name="Comma0 26" xfId="14003"/>
    <cellStyle name="Comma0 27" xfId="14004"/>
    <cellStyle name="Comma0 28" xfId="14005"/>
    <cellStyle name="Comma0 29" xfId="14006"/>
    <cellStyle name="Comma0 3" xfId="14007"/>
    <cellStyle name="Comma0 3 2" xfId="14008"/>
    <cellStyle name="Comma0 3 3" xfId="14009"/>
    <cellStyle name="Comma0 30" xfId="14010"/>
    <cellStyle name="Comma0 31" xfId="14011"/>
    <cellStyle name="Comma0 32" xfId="14012"/>
    <cellStyle name="Comma0 33" xfId="14013"/>
    <cellStyle name="Comma0 34" xfId="14014"/>
    <cellStyle name="Comma0 35" xfId="14015"/>
    <cellStyle name="Comma0 36" xfId="14016"/>
    <cellStyle name="Comma0 37" xfId="14017"/>
    <cellStyle name="Comma0 38" xfId="14018"/>
    <cellStyle name="Comma0 39" xfId="14019"/>
    <cellStyle name="Comma0 4" xfId="14020"/>
    <cellStyle name="Comma0 4 2" xfId="14021"/>
    <cellStyle name="Comma0 40" xfId="14022"/>
    <cellStyle name="Comma0 41" xfId="14023"/>
    <cellStyle name="Comma0 42" xfId="14024"/>
    <cellStyle name="Comma0 43" xfId="14025"/>
    <cellStyle name="Comma0 44" xfId="14026"/>
    <cellStyle name="Comma0 45" xfId="14027"/>
    <cellStyle name="Comma0 46" xfId="14028"/>
    <cellStyle name="Comma0 47" xfId="14029"/>
    <cellStyle name="Comma0 48" xfId="14030"/>
    <cellStyle name="Comma0 49" xfId="14031"/>
    <cellStyle name="Comma0 5" xfId="14032"/>
    <cellStyle name="Comma0 5 2" xfId="14033"/>
    <cellStyle name="Comma0 5 3" xfId="14034"/>
    <cellStyle name="Comma0 50" xfId="14035"/>
    <cellStyle name="Comma0 51" xfId="14036"/>
    <cellStyle name="Comma0 52" xfId="14037"/>
    <cellStyle name="Comma0 53" xfId="14038"/>
    <cellStyle name="Comma0 54" xfId="14039"/>
    <cellStyle name="Comma0 55" xfId="14040"/>
    <cellStyle name="Comma0 56" xfId="14041"/>
    <cellStyle name="Comma0 57" xfId="14042"/>
    <cellStyle name="Comma0 58" xfId="14043"/>
    <cellStyle name="Comma0 59" xfId="14044"/>
    <cellStyle name="Comma0 6" xfId="14045"/>
    <cellStyle name="Comma0 60" xfId="14046"/>
    <cellStyle name="Comma0 61" xfId="14047"/>
    <cellStyle name="Comma0 62" xfId="14048"/>
    <cellStyle name="Comma0 63" xfId="14049"/>
    <cellStyle name="Comma0 64" xfId="14050"/>
    <cellStyle name="Comma0 65" xfId="14051"/>
    <cellStyle name="Comma0 66" xfId="14052"/>
    <cellStyle name="Comma0 67" xfId="14053"/>
    <cellStyle name="Comma0 68" xfId="14054"/>
    <cellStyle name="Comma0 69" xfId="14055"/>
    <cellStyle name="Comma0 7" xfId="14056"/>
    <cellStyle name="Comma0 70" xfId="14057"/>
    <cellStyle name="Comma0 71" xfId="14058"/>
    <cellStyle name="Comma0 72" xfId="14059"/>
    <cellStyle name="Comma0 73" xfId="14060"/>
    <cellStyle name="Comma0 74" xfId="14061"/>
    <cellStyle name="Comma0 75" xfId="14062"/>
    <cellStyle name="Comma0 76" xfId="14063"/>
    <cellStyle name="Comma0 77" xfId="14064"/>
    <cellStyle name="Comma0 78" xfId="14065"/>
    <cellStyle name="Comma0 79" xfId="14066"/>
    <cellStyle name="Comma0 8" xfId="14067"/>
    <cellStyle name="Comma0 80" xfId="14068"/>
    <cellStyle name="Comma0 81" xfId="14069"/>
    <cellStyle name="Comma0 82" xfId="14070"/>
    <cellStyle name="Comma0 83" xfId="14071"/>
    <cellStyle name="Comma0 9" xfId="14072"/>
    <cellStyle name="Comma0_00COS Ind Allocators" xfId="14073"/>
    <cellStyle name="Comma1 - Style1" xfId="14074"/>
    <cellStyle name="Comma1 - Style1 2" xfId="14075"/>
    <cellStyle name="Comma1 - Style1 2 2" xfId="14076"/>
    <cellStyle name="Comma1 - Style1 3" xfId="14077"/>
    <cellStyle name="Comma1 - Style1 4" xfId="14078"/>
    <cellStyle name="Comma1 - Style1_ACCOUNTS" xfId="14079"/>
    <cellStyle name="Copied" xfId="14080"/>
    <cellStyle name="Copied 2" xfId="14081"/>
    <cellStyle name="Copied 2 2" xfId="14082"/>
    <cellStyle name="Copied 2 3" xfId="14083"/>
    <cellStyle name="Copied 3" xfId="14084"/>
    <cellStyle name="Copied 4" xfId="14085"/>
    <cellStyle name="COST1" xfId="14086"/>
    <cellStyle name="COST1 2" xfId="14087"/>
    <cellStyle name="COST1 2 2" xfId="14088"/>
    <cellStyle name="COST1 2 3" xfId="14089"/>
    <cellStyle name="COST1 3" xfId="14090"/>
    <cellStyle name="COST1 4" xfId="14091"/>
    <cellStyle name="Curren - Style1" xfId="14092"/>
    <cellStyle name="Curren - Style1 2" xfId="14093"/>
    <cellStyle name="Curren - Style2" xfId="14094"/>
    <cellStyle name="Curren - Style2 2" xfId="14095"/>
    <cellStyle name="Curren - Style2 2 2" xfId="14096"/>
    <cellStyle name="Curren - Style2 3" xfId="14097"/>
    <cellStyle name="Curren - Style2 4" xfId="14098"/>
    <cellStyle name="Curren - Style2_ACCOUNTS" xfId="14099"/>
    <cellStyle name="Curren - Style5" xfId="14100"/>
    <cellStyle name="Curren - Style5 2" xfId="14101"/>
    <cellStyle name="Curren - Style6" xfId="14102"/>
    <cellStyle name="Curren - Style6 2" xfId="14103"/>
    <cellStyle name="Curren - Style6 2 2" xfId="14104"/>
    <cellStyle name="Curren - Style6 3" xfId="14105"/>
    <cellStyle name="Curren - Style6_ACCOUNTS" xfId="14106"/>
    <cellStyle name="Currency" xfId="2" builtinId="4"/>
    <cellStyle name="Currency [$0]" xfId="14107"/>
    <cellStyle name="Currency [$0] 2" xfId="14108"/>
    <cellStyle name="Currency [$0] 2 2" xfId="14109"/>
    <cellStyle name="Currency [$0] 3" xfId="14110"/>
    <cellStyle name="Currency [$0] 3 2" xfId="14111"/>
    <cellStyle name="Currency [$0] 3 2 2" xfId="14112"/>
    <cellStyle name="Currency [$0] 4" xfId="14113"/>
    <cellStyle name="Currency [$0] 4 2" xfId="14114"/>
    <cellStyle name="Currency [$0] 4 3" xfId="14115"/>
    <cellStyle name="Currency [$0] 5" xfId="14116"/>
    <cellStyle name="Currency [$0] 5 2" xfId="14117"/>
    <cellStyle name="Currency [$0] 6" xfId="14118"/>
    <cellStyle name="Currency [£0]" xfId="14119"/>
    <cellStyle name="Currency [2]" xfId="14120"/>
    <cellStyle name="Currency 10" xfId="14121"/>
    <cellStyle name="Currency 10 2" xfId="14122"/>
    <cellStyle name="Currency 10 2 2" xfId="14123"/>
    <cellStyle name="Currency 10 2 3" xfId="14124"/>
    <cellStyle name="Currency 10 3" xfId="14125"/>
    <cellStyle name="Currency 10 3 4" xfId="14126"/>
    <cellStyle name="Currency 10 4" xfId="14127"/>
    <cellStyle name="Currency 10 5" xfId="14128"/>
    <cellStyle name="Currency 11" xfId="14129"/>
    <cellStyle name="Currency 11 2" xfId="14130"/>
    <cellStyle name="Currency 11 2 2" xfId="14131"/>
    <cellStyle name="Currency 11 2 3" xfId="14132"/>
    <cellStyle name="Currency 11 3" xfId="14133"/>
    <cellStyle name="Currency 11 4" xfId="14134"/>
    <cellStyle name="Currency 12" xfId="14135"/>
    <cellStyle name="Currency 12 2" xfId="14136"/>
    <cellStyle name="Currency 12 2 2" xfId="14137"/>
    <cellStyle name="Currency 12 3" xfId="14138"/>
    <cellStyle name="Currency 12 3 2" xfId="14139"/>
    <cellStyle name="Currency 12 4" xfId="14140"/>
    <cellStyle name="Currency 12 4 2" xfId="14141"/>
    <cellStyle name="Currency 12 5" xfId="14142"/>
    <cellStyle name="Currency 12 6" xfId="14143"/>
    <cellStyle name="Currency 13" xfId="14144"/>
    <cellStyle name="Currency 13 2" xfId="14145"/>
    <cellStyle name="Currency 13 2 2" xfId="14146"/>
    <cellStyle name="Currency 13 3" xfId="14147"/>
    <cellStyle name="Currency 14" xfId="14148"/>
    <cellStyle name="Currency 14 2" xfId="14149"/>
    <cellStyle name="Currency 14 2 2" xfId="14150"/>
    <cellStyle name="Currency 14 2 3" xfId="14151"/>
    <cellStyle name="Currency 14 3" xfId="14152"/>
    <cellStyle name="Currency 14 3 2" xfId="14153"/>
    <cellStyle name="Currency 14 3 3" xfId="14154"/>
    <cellStyle name="Currency 14 4" xfId="14155"/>
    <cellStyle name="Currency 14 4 2" xfId="14156"/>
    <cellStyle name="Currency 14 4 3" xfId="14157"/>
    <cellStyle name="Currency 15" xfId="14158"/>
    <cellStyle name="Currency 15 2" xfId="14159"/>
    <cellStyle name="Currency 15 2 2" xfId="14160"/>
    <cellStyle name="Currency 15 3" xfId="14161"/>
    <cellStyle name="Currency 15 4" xfId="14162"/>
    <cellStyle name="Currency 16" xfId="14163"/>
    <cellStyle name="Currency 16 2" xfId="14164"/>
    <cellStyle name="Currency 16 3" xfId="14165"/>
    <cellStyle name="Currency 16 3 2" xfId="14166"/>
    <cellStyle name="Currency 16 4" xfId="14167"/>
    <cellStyle name="Currency 16 4 2" xfId="14168"/>
    <cellStyle name="Currency 17" xfId="14169"/>
    <cellStyle name="Currency 17 2" xfId="14170"/>
    <cellStyle name="Currency 18" xfId="14171"/>
    <cellStyle name="Currency 18 2" xfId="14172"/>
    <cellStyle name="Currency 18 3" xfId="14173"/>
    <cellStyle name="Currency 19" xfId="14174"/>
    <cellStyle name="Currency 19 2" xfId="14175"/>
    <cellStyle name="Currency 19 2 2" xfId="14176"/>
    <cellStyle name="Currency 19 3" xfId="14177"/>
    <cellStyle name="Currency 2" xfId="14178"/>
    <cellStyle name="Currency 2 10" xfId="14179"/>
    <cellStyle name="Currency 2 2" xfId="14180"/>
    <cellStyle name="Currency 2 2 2" xfId="14181"/>
    <cellStyle name="Currency 2 2 2 2" xfId="14182"/>
    <cellStyle name="Currency 2 2 2 3" xfId="14183"/>
    <cellStyle name="Currency 2 2 2 4" xfId="14184"/>
    <cellStyle name="Currency 2 2 3" xfId="14185"/>
    <cellStyle name="Currency 2 2 4" xfId="14186"/>
    <cellStyle name="Currency 2 2 5" xfId="14187"/>
    <cellStyle name="Currency 2 3" xfId="14188"/>
    <cellStyle name="Currency 2 3 2" xfId="14189"/>
    <cellStyle name="Currency 2 3 3" xfId="14190"/>
    <cellStyle name="Currency 2 4" xfId="14191"/>
    <cellStyle name="Currency 2 4 2" xfId="14192"/>
    <cellStyle name="Currency 2 5" xfId="14193"/>
    <cellStyle name="Currency 2 5 2" xfId="14194"/>
    <cellStyle name="Currency 2 6" xfId="14195"/>
    <cellStyle name="Currency 2 6 2" xfId="14196"/>
    <cellStyle name="Currency 2 7" xfId="14197"/>
    <cellStyle name="Currency 2 7 2" xfId="14198"/>
    <cellStyle name="Currency 2 8" xfId="14199"/>
    <cellStyle name="Currency 2 8 2" xfId="14200"/>
    <cellStyle name="Currency 2 9" xfId="14201"/>
    <cellStyle name="Currency 20" xfId="14202"/>
    <cellStyle name="Currency 21" xfId="14203"/>
    <cellStyle name="Currency 22" xfId="14204"/>
    <cellStyle name="Currency 23" xfId="14205"/>
    <cellStyle name="Currency 24" xfId="14206"/>
    <cellStyle name="Currency 24 2" xfId="14207"/>
    <cellStyle name="Currency 24 2 2" xfId="14208"/>
    <cellStyle name="Currency 25" xfId="14209"/>
    <cellStyle name="Currency 25 2" xfId="14210"/>
    <cellStyle name="Currency 25 3" xfId="14211"/>
    <cellStyle name="Currency 25 3 2" xfId="14212"/>
    <cellStyle name="Currency 25 4" xfId="14213"/>
    <cellStyle name="Currency 26" xfId="14214"/>
    <cellStyle name="Currency 27" xfId="14215"/>
    <cellStyle name="Currency 27 2" xfId="14216"/>
    <cellStyle name="Currency 27 2 2" xfId="14217"/>
    <cellStyle name="Currency 27 3" xfId="14218"/>
    <cellStyle name="Currency 28" xfId="14219"/>
    <cellStyle name="Currency 28 2" xfId="14220"/>
    <cellStyle name="Currency 29" xfId="14221"/>
    <cellStyle name="Currency 3" xfId="14222"/>
    <cellStyle name="Currency 3 2" xfId="14223"/>
    <cellStyle name="Currency 3 2 2" xfId="14224"/>
    <cellStyle name="Currency 3 2 2 2" xfId="14225"/>
    <cellStyle name="Currency 3 2 2 3" xfId="14226"/>
    <cellStyle name="Currency 3 2 3" xfId="14227"/>
    <cellStyle name="Currency 3 3" xfId="14228"/>
    <cellStyle name="Currency 3 3 2" xfId="14229"/>
    <cellStyle name="Currency 3 3 3" xfId="14230"/>
    <cellStyle name="Currency 3 4" xfId="14231"/>
    <cellStyle name="Currency 3 5" xfId="14232"/>
    <cellStyle name="Currency 3 6" xfId="14233"/>
    <cellStyle name="Currency 30" xfId="14234"/>
    <cellStyle name="Currency 31" xfId="14235"/>
    <cellStyle name="Currency 32" xfId="14236"/>
    <cellStyle name="Currency 33" xfId="14237"/>
    <cellStyle name="Currency 34" xfId="14238"/>
    <cellStyle name="Currency 35" xfId="14239"/>
    <cellStyle name="Currency 36" xfId="14240"/>
    <cellStyle name="Currency 37" xfId="14241"/>
    <cellStyle name="Currency 38" xfId="14242"/>
    <cellStyle name="Currency 39" xfId="14243"/>
    <cellStyle name="Currency 4" xfId="14244"/>
    <cellStyle name="Currency 4 2" xfId="14245"/>
    <cellStyle name="Currency 4 2 2" xfId="14246"/>
    <cellStyle name="Currency 4 2 2 2" xfId="14247"/>
    <cellStyle name="Currency 4 2 2 3" xfId="14248"/>
    <cellStyle name="Currency 4 2 3" xfId="14249"/>
    <cellStyle name="Currency 4 2 4" xfId="14250"/>
    <cellStyle name="Currency 4 3" xfId="14251"/>
    <cellStyle name="Currency 4 3 2" xfId="14252"/>
    <cellStyle name="Currency 4 3 2 2" xfId="14253"/>
    <cellStyle name="Currency 4 3 2 3" xfId="14254"/>
    <cellStyle name="Currency 4 3 3" xfId="14255"/>
    <cellStyle name="Currency 4 3 3 2" xfId="14256"/>
    <cellStyle name="Currency 4 3 3 3" xfId="14257"/>
    <cellStyle name="Currency 4 3 4" xfId="14258"/>
    <cellStyle name="Currency 4 3 4 2" xfId="14259"/>
    <cellStyle name="Currency 4 3 4 3" xfId="14260"/>
    <cellStyle name="Currency 4 4" xfId="14261"/>
    <cellStyle name="Currency 4 4 2" xfId="14262"/>
    <cellStyle name="Currency 4 4 3" xfId="14263"/>
    <cellStyle name="Currency 4 5" xfId="14264"/>
    <cellStyle name="Currency 4 6" xfId="14265"/>
    <cellStyle name="Currency 4_2009 GRC Compliance Filing (Electric) for Exh A-1" xfId="14266"/>
    <cellStyle name="Currency 40" xfId="14267"/>
    <cellStyle name="Currency 41" xfId="14268"/>
    <cellStyle name="Currency 42" xfId="14269"/>
    <cellStyle name="Currency 43" xfId="14270"/>
    <cellStyle name="Currency 44" xfId="14271"/>
    <cellStyle name="Currency 45" xfId="14272"/>
    <cellStyle name="Currency 46" xfId="14273"/>
    <cellStyle name="Currency 47" xfId="14274"/>
    <cellStyle name="Currency 48" xfId="14275"/>
    <cellStyle name="Currency 5" xfId="14276"/>
    <cellStyle name="Currency 5 2" xfId="14277"/>
    <cellStyle name="Currency 5 2 2" xfId="14278"/>
    <cellStyle name="Currency 5 2 3" xfId="14279"/>
    <cellStyle name="Currency 5 3" xfId="14280"/>
    <cellStyle name="Currency 5 4" xfId="14281"/>
    <cellStyle name="Currency 6" xfId="14282"/>
    <cellStyle name="Currency 6 2" xfId="14283"/>
    <cellStyle name="Currency 6 2 2" xfId="14284"/>
    <cellStyle name="Currency 6 2 3" xfId="14285"/>
    <cellStyle name="Currency 6 3" xfId="14286"/>
    <cellStyle name="Currency 6 4" xfId="14287"/>
    <cellStyle name="Currency 7" xfId="14288"/>
    <cellStyle name="Currency 7 2" xfId="14289"/>
    <cellStyle name="Currency 7 2 2" xfId="14290"/>
    <cellStyle name="Currency 7 2 3" xfId="14291"/>
    <cellStyle name="Currency 7 3" xfId="14292"/>
    <cellStyle name="Currency 7 4" xfId="14293"/>
    <cellStyle name="Currency 8" xfId="14294"/>
    <cellStyle name="Currency 8 2" xfId="14295"/>
    <cellStyle name="Currency 8 2 2" xfId="14296"/>
    <cellStyle name="Currency 8 2 2 2" xfId="14297"/>
    <cellStyle name="Currency 8 2 2 3" xfId="14298"/>
    <cellStyle name="Currency 8 2 2 4" xfId="14299"/>
    <cellStyle name="Currency 8 2 2 5" xfId="14300"/>
    <cellStyle name="Currency 8 2 3" xfId="14301"/>
    <cellStyle name="Currency 8 2 3 2" xfId="14302"/>
    <cellStyle name="Currency 8 2 4" xfId="14303"/>
    <cellStyle name="Currency 8 2 5" xfId="14304"/>
    <cellStyle name="Currency 8 2 6" xfId="14305"/>
    <cellStyle name="Currency 8 2 7" xfId="14306"/>
    <cellStyle name="Currency 8 3" xfId="14307"/>
    <cellStyle name="Currency 8 3 2" xfId="14308"/>
    <cellStyle name="Currency 8 3 3" xfId="14309"/>
    <cellStyle name="Currency 8 4" xfId="14310"/>
    <cellStyle name="Currency 8 4 2" xfId="14311"/>
    <cellStyle name="Currency 8 5" xfId="14312"/>
    <cellStyle name="Currency 8 5 2" xfId="14313"/>
    <cellStyle name="Currency 8 6" xfId="14314"/>
    <cellStyle name="Currency 9" xfId="14315"/>
    <cellStyle name="Currency 9 10" xfId="14316"/>
    <cellStyle name="Currency 9 2" xfId="14317"/>
    <cellStyle name="Currency 9 2 2" xfId="14318"/>
    <cellStyle name="Currency 9 2 2 2" xfId="14319"/>
    <cellStyle name="Currency 9 2 2 3" xfId="14320"/>
    <cellStyle name="Currency 9 2 3" xfId="14321"/>
    <cellStyle name="Currency 9 2 4" xfId="14322"/>
    <cellStyle name="Currency 9 3" xfId="14323"/>
    <cellStyle name="Currency 9 3 2" xfId="14324"/>
    <cellStyle name="Currency 9 3 3" xfId="14325"/>
    <cellStyle name="Currency 9 3 4" xfId="14326"/>
    <cellStyle name="Currency 9 3 5" xfId="14327"/>
    <cellStyle name="Currency 9 4" xfId="14328"/>
    <cellStyle name="Currency 9 4 2" xfId="14329"/>
    <cellStyle name="Currency 9 5" xfId="14330"/>
    <cellStyle name="Currency 9 5 2" xfId="14331"/>
    <cellStyle name="Currency 9 6" xfId="14332"/>
    <cellStyle name="Currency 9 7" xfId="14333"/>
    <cellStyle name="Currency 9 7 2" xfId="14334"/>
    <cellStyle name="Currency 9 8" xfId="14335"/>
    <cellStyle name="Currency 9 9" xfId="14336"/>
    <cellStyle name="Currency Euro" xfId="14337"/>
    <cellStyle name="Currency Euro 2" xfId="14338"/>
    <cellStyle name="Currency Euro 2 2" xfId="14339"/>
    <cellStyle name="Currency Euro 3" xfId="14340"/>
    <cellStyle name="Currency Euro 3 2" xfId="14341"/>
    <cellStyle name="Currency Euro 3 2 2" xfId="14342"/>
    <cellStyle name="Currency Euro 4" xfId="14343"/>
    <cellStyle name="Currency Euro 4 2" xfId="14344"/>
    <cellStyle name="Currency Euro 4 3" xfId="14345"/>
    <cellStyle name="Currency Euro 5" xfId="14346"/>
    <cellStyle name="Currency Euro 5 2" xfId="14347"/>
    <cellStyle name="Currency Euro 6" xfId="14348"/>
    <cellStyle name="Currency Pound" xfId="14349"/>
    <cellStyle name="Currency Pound 2" xfId="14350"/>
    <cellStyle name="Currency Pound 2 2" xfId="14351"/>
    <cellStyle name="Currency Pound 3" xfId="14352"/>
    <cellStyle name="Currency Pound 3 2" xfId="14353"/>
    <cellStyle name="Currency Pound 3 2 2" xfId="14354"/>
    <cellStyle name="Currency Pound 4" xfId="14355"/>
    <cellStyle name="Currency Pound 4 2" xfId="14356"/>
    <cellStyle name="Currency Pound 4 3" xfId="14357"/>
    <cellStyle name="Currency Pound 5" xfId="14358"/>
    <cellStyle name="Currency Pound 5 2" xfId="14359"/>
    <cellStyle name="Currency Pound 6" xfId="14360"/>
    <cellStyle name="Currency0" xfId="14361"/>
    <cellStyle name="Currency0 2" xfId="14362"/>
    <cellStyle name="Currency0 2 2" xfId="14363"/>
    <cellStyle name="Currency0 2 2 2" xfId="14364"/>
    <cellStyle name="Currency0 2 2 3" xfId="14365"/>
    <cellStyle name="Currency0 2 3" xfId="14366"/>
    <cellStyle name="Currency0 2 4" xfId="14367"/>
    <cellStyle name="Currency0 3" xfId="14368"/>
    <cellStyle name="Currency0 3 2" xfId="14369"/>
    <cellStyle name="Currency0 3 3" xfId="14370"/>
    <cellStyle name="Currency0 4" xfId="14371"/>
    <cellStyle name="Currency0 4 2" xfId="14372"/>
    <cellStyle name="Currency0 4 3" xfId="14373"/>
    <cellStyle name="Currency0 5" xfId="14374"/>
    <cellStyle name="Currency0 6" xfId="14375"/>
    <cellStyle name="Currency0 7" xfId="14376"/>
    <cellStyle name="Currency0_5  Mar 11 Capital Forecast Variance" xfId="14377"/>
    <cellStyle name="Dash" xfId="14378"/>
    <cellStyle name="Dash 2" xfId="14379"/>
    <cellStyle name="Date" xfId="14380"/>
    <cellStyle name="Date - Style3" xfId="14381"/>
    <cellStyle name="Date - Style4" xfId="14382"/>
    <cellStyle name="Date 10" xfId="14383"/>
    <cellStyle name="Date 11" xfId="14384"/>
    <cellStyle name="Date 12" xfId="14385"/>
    <cellStyle name="Date 13" xfId="14386"/>
    <cellStyle name="Date 14" xfId="14387"/>
    <cellStyle name="Date 2" xfId="14388"/>
    <cellStyle name="Date 2 2" xfId="14389"/>
    <cellStyle name="Date 2 3" xfId="14390"/>
    <cellStyle name="Date 3" xfId="14391"/>
    <cellStyle name="Date 3 2" xfId="14392"/>
    <cellStyle name="Date 3 3" xfId="14393"/>
    <cellStyle name="Date 4" xfId="14394"/>
    <cellStyle name="Date 4 2" xfId="14395"/>
    <cellStyle name="Date 5" xfId="14396"/>
    <cellStyle name="Date 5 2" xfId="14397"/>
    <cellStyle name="Date 5 3" xfId="14398"/>
    <cellStyle name="Date 6" xfId="14399"/>
    <cellStyle name="Date 7" xfId="14400"/>
    <cellStyle name="Date 8" xfId="14401"/>
    <cellStyle name="Date 9" xfId="14402"/>
    <cellStyle name="Date_106293_24" xfId="14403"/>
    <cellStyle name="Decimals00" xfId="14404"/>
    <cellStyle name="Decimals00 2" xfId="14405"/>
    <cellStyle name="Decimals00 2 2" xfId="14406"/>
    <cellStyle name="Decimals00 3" xfId="14407"/>
    <cellStyle name="Decimals00 3 2" xfId="14408"/>
    <cellStyle name="Decimals00 3 2 2" xfId="14409"/>
    <cellStyle name="Decimals00 4" xfId="14410"/>
    <cellStyle name="Decimals00 4 2" xfId="14411"/>
    <cellStyle name="Decimals00 4 3" xfId="14412"/>
    <cellStyle name="Decimals00 5" xfId="14413"/>
    <cellStyle name="Decimals00 5 2" xfId="14414"/>
    <cellStyle name="Decimals00 6" xfId="14415"/>
    <cellStyle name="Dezimal [0]_Übersichtstabelle_FM_24082001bu inc. EC" xfId="14416"/>
    <cellStyle name="Dezimal_Übersichtstabelle_FM_24082001bu inc. EC" xfId="14417"/>
    <cellStyle name="Double Accounting" xfId="14418"/>
    <cellStyle name="drp-sh - Style2" xfId="14419"/>
    <cellStyle name="Emphasis 1" xfId="14420"/>
    <cellStyle name="Emphasis 1 2" xfId="14421"/>
    <cellStyle name="Emphasis 1_2011 OM ASM Report" xfId="14422"/>
    <cellStyle name="Emphasis 2" xfId="14423"/>
    <cellStyle name="Emphasis 2 2" xfId="14424"/>
    <cellStyle name="Emphasis 2_2011 OM ASM Report" xfId="14425"/>
    <cellStyle name="Emphasis 3" xfId="14426"/>
    <cellStyle name="Emphasis 3 2" xfId="14427"/>
    <cellStyle name="Entered" xfId="14428"/>
    <cellStyle name="Entered 2" xfId="14429"/>
    <cellStyle name="Entered 2 2" xfId="14430"/>
    <cellStyle name="Entered 2 2 2" xfId="14431"/>
    <cellStyle name="Entered 2 2 3" xfId="14432"/>
    <cellStyle name="Entered 2 3" xfId="14433"/>
    <cellStyle name="Entered 2 4" xfId="14434"/>
    <cellStyle name="Entered 3" xfId="14435"/>
    <cellStyle name="Entered 3 2" xfId="14436"/>
    <cellStyle name="Entered 3 2 2" xfId="14437"/>
    <cellStyle name="Entered 3 2 3" xfId="14438"/>
    <cellStyle name="Entered 3 3" xfId="14439"/>
    <cellStyle name="Entered 3 3 2" xfId="14440"/>
    <cellStyle name="Entered 3 3 3" xfId="14441"/>
    <cellStyle name="Entered 3 4" xfId="14442"/>
    <cellStyle name="Entered 3 4 2" xfId="14443"/>
    <cellStyle name="Entered 3 4 3" xfId="14444"/>
    <cellStyle name="Entered 4" xfId="14445"/>
    <cellStyle name="Entered 4 2" xfId="14446"/>
    <cellStyle name="Entered 5" xfId="14447"/>
    <cellStyle name="Entered 5 2" xfId="14448"/>
    <cellStyle name="Entered 5 3" xfId="14449"/>
    <cellStyle name="Entered 6" xfId="14450"/>
    <cellStyle name="Entered 7" xfId="14451"/>
    <cellStyle name="Entered 8" xfId="14452"/>
    <cellStyle name="Entered_4.32E Depreciation Study Robs file" xfId="14453"/>
    <cellStyle name="Euro" xfId="14454"/>
    <cellStyle name="Euro 2" xfId="14455"/>
    <cellStyle name="Euro 2 2" xfId="14456"/>
    <cellStyle name="Euro 2 2 2" xfId="14457"/>
    <cellStyle name="Euro 2 2 3" xfId="14458"/>
    <cellStyle name="Euro 2 3" xfId="14459"/>
    <cellStyle name="Euro 2 4" xfId="14460"/>
    <cellStyle name="Euro 3" xfId="14461"/>
    <cellStyle name="Euro 3 2" xfId="14462"/>
    <cellStyle name="Euro 3 2 2" xfId="14463"/>
    <cellStyle name="Euro 3 3" xfId="14464"/>
    <cellStyle name="Euro 4" xfId="14465"/>
    <cellStyle name="Euro 4 2" xfId="14466"/>
    <cellStyle name="Euro 4 3" xfId="14467"/>
    <cellStyle name="Euro 5" xfId="14468"/>
    <cellStyle name="Euro 5 2" xfId="14469"/>
    <cellStyle name="Euro 6" xfId="14470"/>
    <cellStyle name="Explanatory Text 10" xfId="14471"/>
    <cellStyle name="Explanatory Text 11" xfId="14472"/>
    <cellStyle name="Explanatory Text 12" xfId="14473"/>
    <cellStyle name="Explanatory Text 13" xfId="14474"/>
    <cellStyle name="Explanatory Text 14" xfId="14475"/>
    <cellStyle name="Explanatory Text 15" xfId="14476"/>
    <cellStyle name="Explanatory Text 16" xfId="14477"/>
    <cellStyle name="Explanatory Text 17" xfId="14478"/>
    <cellStyle name="Explanatory Text 18" xfId="14479"/>
    <cellStyle name="Explanatory Text 19" xfId="14480"/>
    <cellStyle name="Explanatory Text 2" xfId="14481"/>
    <cellStyle name="Explanatory Text 2 2" xfId="14482"/>
    <cellStyle name="Explanatory Text 2 2 2" xfId="14483"/>
    <cellStyle name="Explanatory Text 2 3" xfId="14484"/>
    <cellStyle name="Explanatory Text 20" xfId="14485"/>
    <cellStyle name="Explanatory Text 21" xfId="14486"/>
    <cellStyle name="Explanatory Text 22" xfId="14487"/>
    <cellStyle name="Explanatory Text 23" xfId="14488"/>
    <cellStyle name="Explanatory Text 24" xfId="14489"/>
    <cellStyle name="Explanatory Text 25" xfId="14490"/>
    <cellStyle name="Explanatory Text 26" xfId="14491"/>
    <cellStyle name="Explanatory Text 27" xfId="14492"/>
    <cellStyle name="Explanatory Text 28" xfId="14493"/>
    <cellStyle name="Explanatory Text 29" xfId="14494"/>
    <cellStyle name="Explanatory Text 3" xfId="14495"/>
    <cellStyle name="Explanatory Text 30" xfId="14496"/>
    <cellStyle name="Explanatory Text 31" xfId="14497"/>
    <cellStyle name="Explanatory Text 32" xfId="14498"/>
    <cellStyle name="Explanatory Text 33" xfId="14499"/>
    <cellStyle name="Explanatory Text 34" xfId="14500"/>
    <cellStyle name="Explanatory Text 35" xfId="14501"/>
    <cellStyle name="Explanatory Text 36" xfId="14502"/>
    <cellStyle name="Explanatory Text 37" xfId="14503"/>
    <cellStyle name="Explanatory Text 38" xfId="14504"/>
    <cellStyle name="Explanatory Text 39" xfId="14505"/>
    <cellStyle name="Explanatory Text 4" xfId="14506"/>
    <cellStyle name="Explanatory Text 40" xfId="14507"/>
    <cellStyle name="Explanatory Text 41" xfId="14508"/>
    <cellStyle name="Explanatory Text 42" xfId="14509"/>
    <cellStyle name="Explanatory Text 43" xfId="14510"/>
    <cellStyle name="Explanatory Text 44" xfId="14511"/>
    <cellStyle name="Explanatory Text 45" xfId="14512"/>
    <cellStyle name="Explanatory Text 46" xfId="14513"/>
    <cellStyle name="Explanatory Text 47" xfId="14514"/>
    <cellStyle name="Explanatory Text 48" xfId="14515"/>
    <cellStyle name="Explanatory Text 49" xfId="14516"/>
    <cellStyle name="Explanatory Text 5" xfId="14517"/>
    <cellStyle name="Explanatory Text 50" xfId="14518"/>
    <cellStyle name="Explanatory Text 51" xfId="14519"/>
    <cellStyle name="Explanatory Text 52" xfId="14520"/>
    <cellStyle name="Explanatory Text 53" xfId="14521"/>
    <cellStyle name="Explanatory Text 54" xfId="14522"/>
    <cellStyle name="Explanatory Text 55" xfId="14523"/>
    <cellStyle name="Explanatory Text 56" xfId="14524"/>
    <cellStyle name="Explanatory Text 57" xfId="14525"/>
    <cellStyle name="Explanatory Text 58" xfId="14526"/>
    <cellStyle name="Explanatory Text 59" xfId="14527"/>
    <cellStyle name="Explanatory Text 6" xfId="14528"/>
    <cellStyle name="Explanatory Text 60" xfId="14529"/>
    <cellStyle name="Explanatory Text 61" xfId="14530"/>
    <cellStyle name="Explanatory Text 62" xfId="14531"/>
    <cellStyle name="Explanatory Text 63" xfId="14532"/>
    <cellStyle name="Explanatory Text 64" xfId="14533"/>
    <cellStyle name="Explanatory Text 7" xfId="14534"/>
    <cellStyle name="Explanatory Text 8" xfId="14535"/>
    <cellStyle name="Explanatory Text 9" xfId="14536"/>
    <cellStyle name="Fixed" xfId="14537"/>
    <cellStyle name="Fixed 2" xfId="14538"/>
    <cellStyle name="Fixed 2 2" xfId="14539"/>
    <cellStyle name="Fixed 3" xfId="14540"/>
    <cellStyle name="Fixed 4" xfId="14541"/>
    <cellStyle name="Fixed 5" xfId="14542"/>
    <cellStyle name="Fixed 6" xfId="14543"/>
    <cellStyle name="Fixed 7" xfId="14544"/>
    <cellStyle name="Fixed_ACCOUNTS" xfId="14545"/>
    <cellStyle name="Fixed3 - Style3" xfId="14546"/>
    <cellStyle name="Fixed3 - Style3 2" xfId="14547"/>
    <cellStyle name="fred" xfId="14548"/>
    <cellStyle name="Fred%" xfId="14549"/>
    <cellStyle name="Fred% 2" xfId="14550"/>
    <cellStyle name="Fred% 2 2" xfId="14551"/>
    <cellStyle name="Fred% 3" xfId="14552"/>
    <cellStyle name="Fred% 3 2" xfId="14553"/>
    <cellStyle name="Fred% 3 2 2" xfId="14554"/>
    <cellStyle name="Fred% 4" xfId="14555"/>
    <cellStyle name="Fred% 4 2" xfId="14556"/>
    <cellStyle name="Fred% 4 3" xfId="14557"/>
    <cellStyle name="Fred% 5" xfId="14558"/>
    <cellStyle name="Fred% 5 2" xfId="14559"/>
    <cellStyle name="Fred% 6" xfId="14560"/>
    <cellStyle name="General" xfId="14561"/>
    <cellStyle name="General 2" xfId="14562"/>
    <cellStyle name="Good 10" xfId="14563"/>
    <cellStyle name="Good 11" xfId="14564"/>
    <cellStyle name="Good 12" xfId="14565"/>
    <cellStyle name="Good 13" xfId="14566"/>
    <cellStyle name="Good 14" xfId="14567"/>
    <cellStyle name="Good 15" xfId="14568"/>
    <cellStyle name="Good 16" xfId="14569"/>
    <cellStyle name="Good 17" xfId="14570"/>
    <cellStyle name="Good 18" xfId="14571"/>
    <cellStyle name="Good 19" xfId="14572"/>
    <cellStyle name="Good 2" xfId="14573"/>
    <cellStyle name="Good 2 2" xfId="14574"/>
    <cellStyle name="Good 2 2 2" xfId="14575"/>
    <cellStyle name="Good 2 3" xfId="14576"/>
    <cellStyle name="Good 20" xfId="14577"/>
    <cellStyle name="Good 21" xfId="14578"/>
    <cellStyle name="Good 22" xfId="14579"/>
    <cellStyle name="Good 23" xfId="14580"/>
    <cellStyle name="Good 24" xfId="14581"/>
    <cellStyle name="Good 25" xfId="14582"/>
    <cellStyle name="Good 26" xfId="14583"/>
    <cellStyle name="Good 27" xfId="14584"/>
    <cellStyle name="Good 28" xfId="14585"/>
    <cellStyle name="Good 29" xfId="14586"/>
    <cellStyle name="Good 3" xfId="14587"/>
    <cellStyle name="Good 3 2" xfId="14588"/>
    <cellStyle name="Good 3 3" xfId="14589"/>
    <cellStyle name="Good 3 4" xfId="14590"/>
    <cellStyle name="Good 3_County_Stop_Light_Chart_2012_02" xfId="14591"/>
    <cellStyle name="Good 30" xfId="14592"/>
    <cellStyle name="Good 31" xfId="14593"/>
    <cellStyle name="Good 32" xfId="14594"/>
    <cellStyle name="Good 33" xfId="14595"/>
    <cellStyle name="Good 34" xfId="14596"/>
    <cellStyle name="Good 35" xfId="14597"/>
    <cellStyle name="Good 36" xfId="14598"/>
    <cellStyle name="Good 37" xfId="14599"/>
    <cellStyle name="Good 38" xfId="14600"/>
    <cellStyle name="Good 39" xfId="14601"/>
    <cellStyle name="Good 4" xfId="14602"/>
    <cellStyle name="Good 40" xfId="14603"/>
    <cellStyle name="Good 41" xfId="14604"/>
    <cellStyle name="Good 42" xfId="14605"/>
    <cellStyle name="Good 43" xfId="14606"/>
    <cellStyle name="Good 44" xfId="14607"/>
    <cellStyle name="Good 45" xfId="14608"/>
    <cellStyle name="Good 46" xfId="14609"/>
    <cellStyle name="Good 47" xfId="14610"/>
    <cellStyle name="Good 48" xfId="14611"/>
    <cellStyle name="Good 49" xfId="14612"/>
    <cellStyle name="Good 5" xfId="14613"/>
    <cellStyle name="Good 50" xfId="14614"/>
    <cellStyle name="Good 51" xfId="14615"/>
    <cellStyle name="Good 52" xfId="14616"/>
    <cellStyle name="Good 53" xfId="14617"/>
    <cellStyle name="Good 54" xfId="14618"/>
    <cellStyle name="Good 55" xfId="14619"/>
    <cellStyle name="Good 56" xfId="14620"/>
    <cellStyle name="Good 57" xfId="14621"/>
    <cellStyle name="Good 58" xfId="14622"/>
    <cellStyle name="Good 59" xfId="14623"/>
    <cellStyle name="Good 6" xfId="14624"/>
    <cellStyle name="Good 60" xfId="14625"/>
    <cellStyle name="Good 61" xfId="14626"/>
    <cellStyle name="Good 62" xfId="14627"/>
    <cellStyle name="Good 63" xfId="14628"/>
    <cellStyle name="Good 64" xfId="14629"/>
    <cellStyle name="Good 7" xfId="14630"/>
    <cellStyle name="Good 8" xfId="14631"/>
    <cellStyle name="Good 9" xfId="14632"/>
    <cellStyle name="graybook" xfId="14633"/>
    <cellStyle name="graybook 2" xfId="14634"/>
    <cellStyle name="graybook$" xfId="14635"/>
    <cellStyle name="graybook$ 2" xfId="14636"/>
    <cellStyle name="graybook$_2011 OM ASM Report" xfId="14637"/>
    <cellStyle name="graybook_2011 OM ASM Report" xfId="14638"/>
    <cellStyle name="Grey" xfId="14639"/>
    <cellStyle name="Grey 2" xfId="14640"/>
    <cellStyle name="Grey 2 2" xfId="14641"/>
    <cellStyle name="Grey 2 3" xfId="14642"/>
    <cellStyle name="Grey 2 4" xfId="14643"/>
    <cellStyle name="Grey 3" xfId="14644"/>
    <cellStyle name="Grey 3 2" xfId="14645"/>
    <cellStyle name="Grey 3 3" xfId="14646"/>
    <cellStyle name="Grey 3 4" xfId="14647"/>
    <cellStyle name="Grey 4" xfId="14648"/>
    <cellStyle name="Grey 4 2" xfId="14649"/>
    <cellStyle name="Grey 4 3" xfId="14650"/>
    <cellStyle name="Grey 4 4" xfId="14651"/>
    <cellStyle name="Grey 5" xfId="14652"/>
    <cellStyle name="Grey 5 2" xfId="14653"/>
    <cellStyle name="Grey 6" xfId="14654"/>
    <cellStyle name="Grey 6 2" xfId="14655"/>
    <cellStyle name="Grey 7" xfId="14656"/>
    <cellStyle name="Grey 8" xfId="14657"/>
    <cellStyle name="Grey_(C) WHE Proforma with ITC cash grant 10 Yr Amort_for deferral_102809" xfId="14658"/>
    <cellStyle name="g-tota - Style7" xfId="14659"/>
    <cellStyle name="Header" xfId="14660"/>
    <cellStyle name="Header1" xfId="14661"/>
    <cellStyle name="Header1 2" xfId="14662"/>
    <cellStyle name="Header1 2 2" xfId="14663"/>
    <cellStyle name="Header1 3" xfId="14664"/>
    <cellStyle name="Header1 3 2" xfId="14665"/>
    <cellStyle name="Header1 4" xfId="14666"/>
    <cellStyle name="Header1_AURORA Total New" xfId="14667"/>
    <cellStyle name="Header2" xfId="14668"/>
    <cellStyle name="Header2 2" xfId="14669"/>
    <cellStyle name="Header2 2 2" xfId="14670"/>
    <cellStyle name="Header2 3" xfId="14671"/>
    <cellStyle name="Header2 3 2" xfId="14672"/>
    <cellStyle name="Header2 4" xfId="14673"/>
    <cellStyle name="Header2 5" xfId="14674"/>
    <cellStyle name="Header2 5 2" xfId="14675"/>
    <cellStyle name="Header2 6" xfId="14676"/>
    <cellStyle name="Header2 6 2" xfId="14677"/>
    <cellStyle name="Header2 7" xfId="14678"/>
    <cellStyle name="Header2_AURORA Total New" xfId="14679"/>
    <cellStyle name="Heading" xfId="14680"/>
    <cellStyle name="Heading 1 10" xfId="14681"/>
    <cellStyle name="Heading 1 11" xfId="14682"/>
    <cellStyle name="Heading 1 12" xfId="14683"/>
    <cellStyle name="Heading 1 13" xfId="14684"/>
    <cellStyle name="Heading 1 14" xfId="14685"/>
    <cellStyle name="Heading 1 15" xfId="14686"/>
    <cellStyle name="Heading 1 16" xfId="14687"/>
    <cellStyle name="Heading 1 17" xfId="14688"/>
    <cellStyle name="Heading 1 18" xfId="14689"/>
    <cellStyle name="Heading 1 19" xfId="14690"/>
    <cellStyle name="Heading 1 2" xfId="14691"/>
    <cellStyle name="Heading 1 2 2" xfId="14692"/>
    <cellStyle name="Heading 1 2 2 2" xfId="14693"/>
    <cellStyle name="Heading 1 2 3" xfId="14694"/>
    <cellStyle name="Heading 1 2 3 2" xfId="14695"/>
    <cellStyle name="Heading 1 2 3 3" xfId="14696"/>
    <cellStyle name="Heading 1 2 3 4" xfId="14697"/>
    <cellStyle name="Heading 1 2 4" xfId="14698"/>
    <cellStyle name="Heading 1 20" xfId="14699"/>
    <cellStyle name="Heading 1 21" xfId="14700"/>
    <cellStyle name="Heading 1 22" xfId="14701"/>
    <cellStyle name="Heading 1 23" xfId="14702"/>
    <cellStyle name="Heading 1 24" xfId="14703"/>
    <cellStyle name="Heading 1 25" xfId="14704"/>
    <cellStyle name="Heading 1 26" xfId="14705"/>
    <cellStyle name="Heading 1 27" xfId="14706"/>
    <cellStyle name="Heading 1 28" xfId="14707"/>
    <cellStyle name="Heading 1 29" xfId="14708"/>
    <cellStyle name="Heading 1 3" xfId="14709"/>
    <cellStyle name="Heading 1 3 2" xfId="14710"/>
    <cellStyle name="Heading 1 3 3" xfId="14711"/>
    <cellStyle name="Heading 1 3 4" xfId="14712"/>
    <cellStyle name="Heading 1 30" xfId="14713"/>
    <cellStyle name="Heading 1 31" xfId="14714"/>
    <cellStyle name="Heading 1 32" xfId="14715"/>
    <cellStyle name="Heading 1 33" xfId="14716"/>
    <cellStyle name="Heading 1 34" xfId="14717"/>
    <cellStyle name="Heading 1 35" xfId="14718"/>
    <cellStyle name="Heading 1 36" xfId="14719"/>
    <cellStyle name="Heading 1 37" xfId="14720"/>
    <cellStyle name="Heading 1 38" xfId="14721"/>
    <cellStyle name="Heading 1 39" xfId="14722"/>
    <cellStyle name="Heading 1 4" xfId="14723"/>
    <cellStyle name="Heading 1 4 2" xfId="14724"/>
    <cellStyle name="Heading 1 40" xfId="14725"/>
    <cellStyle name="Heading 1 41" xfId="14726"/>
    <cellStyle name="Heading 1 42" xfId="14727"/>
    <cellStyle name="Heading 1 43" xfId="14728"/>
    <cellStyle name="Heading 1 44" xfId="14729"/>
    <cellStyle name="Heading 1 45" xfId="14730"/>
    <cellStyle name="Heading 1 46" xfId="14731"/>
    <cellStyle name="Heading 1 47" xfId="14732"/>
    <cellStyle name="Heading 1 48" xfId="14733"/>
    <cellStyle name="Heading 1 49" xfId="14734"/>
    <cellStyle name="Heading 1 5" xfId="14735"/>
    <cellStyle name="Heading 1 50" xfId="14736"/>
    <cellStyle name="Heading 1 51" xfId="14737"/>
    <cellStyle name="Heading 1 52" xfId="14738"/>
    <cellStyle name="Heading 1 53" xfId="14739"/>
    <cellStyle name="Heading 1 54" xfId="14740"/>
    <cellStyle name="Heading 1 55" xfId="14741"/>
    <cellStyle name="Heading 1 56" xfId="14742"/>
    <cellStyle name="Heading 1 57" xfId="14743"/>
    <cellStyle name="Heading 1 58" xfId="14744"/>
    <cellStyle name="Heading 1 59" xfId="14745"/>
    <cellStyle name="Heading 1 6" xfId="14746"/>
    <cellStyle name="Heading 1 60" xfId="14747"/>
    <cellStyle name="Heading 1 61" xfId="14748"/>
    <cellStyle name="Heading 1 62" xfId="14749"/>
    <cellStyle name="Heading 1 63" xfId="14750"/>
    <cellStyle name="Heading 1 64" xfId="14751"/>
    <cellStyle name="Heading 1 65" xfId="14752"/>
    <cellStyle name="Heading 1 7" xfId="14753"/>
    <cellStyle name="Heading 1 8" xfId="14754"/>
    <cellStyle name="Heading 1 9" xfId="14755"/>
    <cellStyle name="Heading 1 9 2" xfId="14756"/>
    <cellStyle name="Heading 2 10" xfId="14757"/>
    <cellStyle name="Heading 2 11" xfId="14758"/>
    <cellStyle name="Heading 2 12" xfId="14759"/>
    <cellStyle name="Heading 2 13" xfId="14760"/>
    <cellStyle name="Heading 2 14" xfId="14761"/>
    <cellStyle name="Heading 2 15" xfId="14762"/>
    <cellStyle name="Heading 2 16" xfId="14763"/>
    <cellStyle name="Heading 2 17" xfId="14764"/>
    <cellStyle name="Heading 2 18" xfId="14765"/>
    <cellStyle name="Heading 2 19" xfId="14766"/>
    <cellStyle name="Heading 2 2" xfId="14767"/>
    <cellStyle name="Heading 2 2 2" xfId="14768"/>
    <cellStyle name="Heading 2 2 2 2" xfId="14769"/>
    <cellStyle name="Heading 2 2 3" xfId="14770"/>
    <cellStyle name="Heading 2 2 3 2" xfId="14771"/>
    <cellStyle name="Heading 2 2 3 3" xfId="14772"/>
    <cellStyle name="Heading 2 2 3 4" xfId="14773"/>
    <cellStyle name="Heading 2 2 4" xfId="14774"/>
    <cellStyle name="Heading 2 20" xfId="14775"/>
    <cellStyle name="Heading 2 21" xfId="14776"/>
    <cellStyle name="Heading 2 22" xfId="14777"/>
    <cellStyle name="Heading 2 23" xfId="14778"/>
    <cellStyle name="Heading 2 24" xfId="14779"/>
    <cellStyle name="Heading 2 25" xfId="14780"/>
    <cellStyle name="Heading 2 26" xfId="14781"/>
    <cellStyle name="Heading 2 27" xfId="14782"/>
    <cellStyle name="Heading 2 28" xfId="14783"/>
    <cellStyle name="Heading 2 29" xfId="14784"/>
    <cellStyle name="Heading 2 3" xfId="14785"/>
    <cellStyle name="Heading 2 3 2" xfId="14786"/>
    <cellStyle name="Heading 2 3 3" xfId="14787"/>
    <cellStyle name="Heading 2 3 4" xfId="14788"/>
    <cellStyle name="Heading 2 30" xfId="14789"/>
    <cellStyle name="Heading 2 31" xfId="14790"/>
    <cellStyle name="Heading 2 32" xfId="14791"/>
    <cellStyle name="Heading 2 33" xfId="14792"/>
    <cellStyle name="Heading 2 34" xfId="14793"/>
    <cellStyle name="Heading 2 35" xfId="14794"/>
    <cellStyle name="Heading 2 36" xfId="14795"/>
    <cellStyle name="Heading 2 37" xfId="14796"/>
    <cellStyle name="Heading 2 38" xfId="14797"/>
    <cellStyle name="Heading 2 39" xfId="14798"/>
    <cellStyle name="Heading 2 4" xfId="14799"/>
    <cellStyle name="Heading 2 4 2" xfId="14800"/>
    <cellStyle name="Heading 2 40" xfId="14801"/>
    <cellStyle name="Heading 2 41" xfId="14802"/>
    <cellStyle name="Heading 2 42" xfId="14803"/>
    <cellStyle name="Heading 2 43" xfId="14804"/>
    <cellStyle name="Heading 2 44" xfId="14805"/>
    <cellStyle name="Heading 2 45" xfId="14806"/>
    <cellStyle name="Heading 2 46" xfId="14807"/>
    <cellStyle name="Heading 2 47" xfId="14808"/>
    <cellStyle name="Heading 2 48" xfId="14809"/>
    <cellStyle name="Heading 2 49" xfId="14810"/>
    <cellStyle name="Heading 2 5" xfId="14811"/>
    <cellStyle name="Heading 2 50" xfId="14812"/>
    <cellStyle name="Heading 2 51" xfId="14813"/>
    <cellStyle name="Heading 2 52" xfId="14814"/>
    <cellStyle name="Heading 2 53" xfId="14815"/>
    <cellStyle name="Heading 2 54" xfId="14816"/>
    <cellStyle name="Heading 2 55" xfId="14817"/>
    <cellStyle name="Heading 2 56" xfId="14818"/>
    <cellStyle name="Heading 2 57" xfId="14819"/>
    <cellStyle name="Heading 2 58" xfId="14820"/>
    <cellStyle name="Heading 2 59" xfId="14821"/>
    <cellStyle name="Heading 2 6" xfId="14822"/>
    <cellStyle name="Heading 2 60" xfId="14823"/>
    <cellStyle name="Heading 2 61" xfId="14824"/>
    <cellStyle name="Heading 2 62" xfId="14825"/>
    <cellStyle name="Heading 2 63" xfId="14826"/>
    <cellStyle name="Heading 2 64" xfId="14827"/>
    <cellStyle name="Heading 2 65" xfId="14828"/>
    <cellStyle name="Heading 2 7" xfId="14829"/>
    <cellStyle name="Heading 2 8" xfId="14830"/>
    <cellStyle name="Heading 2 9" xfId="14831"/>
    <cellStyle name="Heading 2 9 2" xfId="14832"/>
    <cellStyle name="Heading 3 10" xfId="14833"/>
    <cellStyle name="Heading 3 11" xfId="14834"/>
    <cellStyle name="Heading 3 12" xfId="14835"/>
    <cellStyle name="Heading 3 13" xfId="14836"/>
    <cellStyle name="Heading 3 14" xfId="14837"/>
    <cellStyle name="Heading 3 15" xfId="14838"/>
    <cellStyle name="Heading 3 16" xfId="14839"/>
    <cellStyle name="Heading 3 17" xfId="14840"/>
    <cellStyle name="Heading 3 18" xfId="14841"/>
    <cellStyle name="Heading 3 19" xfId="14842"/>
    <cellStyle name="Heading 3 2" xfId="14843"/>
    <cellStyle name="Heading 3 2 2" xfId="14844"/>
    <cellStyle name="Heading 3 2 2 2" xfId="14845"/>
    <cellStyle name="Heading 3 2 3" xfId="14846"/>
    <cellStyle name="Heading 3 20" xfId="14847"/>
    <cellStyle name="Heading 3 21" xfId="14848"/>
    <cellStyle name="Heading 3 22" xfId="14849"/>
    <cellStyle name="Heading 3 23" xfId="14850"/>
    <cellStyle name="Heading 3 24" xfId="14851"/>
    <cellStyle name="Heading 3 25" xfId="14852"/>
    <cellStyle name="Heading 3 26" xfId="14853"/>
    <cellStyle name="Heading 3 27" xfId="14854"/>
    <cellStyle name="Heading 3 28" xfId="14855"/>
    <cellStyle name="Heading 3 29" xfId="14856"/>
    <cellStyle name="Heading 3 3" xfId="14857"/>
    <cellStyle name="Heading 3 3 2" xfId="14858"/>
    <cellStyle name="Heading 3 3 3" xfId="14859"/>
    <cellStyle name="Heading 3 3 4" xfId="14860"/>
    <cellStyle name="Heading 3 30" xfId="14861"/>
    <cellStyle name="Heading 3 31" xfId="14862"/>
    <cellStyle name="Heading 3 32" xfId="14863"/>
    <cellStyle name="Heading 3 33" xfId="14864"/>
    <cellStyle name="Heading 3 34" xfId="14865"/>
    <cellStyle name="Heading 3 35" xfId="14866"/>
    <cellStyle name="Heading 3 36" xfId="14867"/>
    <cellStyle name="Heading 3 37" xfId="14868"/>
    <cellStyle name="Heading 3 38" xfId="14869"/>
    <cellStyle name="Heading 3 39" xfId="14870"/>
    <cellStyle name="Heading 3 4" xfId="14871"/>
    <cellStyle name="Heading 3 40" xfId="14872"/>
    <cellStyle name="Heading 3 41" xfId="14873"/>
    <cellStyle name="Heading 3 42" xfId="14874"/>
    <cellStyle name="Heading 3 43" xfId="14875"/>
    <cellStyle name="Heading 3 44" xfId="14876"/>
    <cellStyle name="Heading 3 45" xfId="14877"/>
    <cellStyle name="Heading 3 46" xfId="14878"/>
    <cellStyle name="Heading 3 47" xfId="14879"/>
    <cellStyle name="Heading 3 48" xfId="14880"/>
    <cellStyle name="Heading 3 49" xfId="14881"/>
    <cellStyle name="Heading 3 5" xfId="14882"/>
    <cellStyle name="Heading 3 50" xfId="14883"/>
    <cellStyle name="Heading 3 51" xfId="14884"/>
    <cellStyle name="Heading 3 52" xfId="14885"/>
    <cellStyle name="Heading 3 53" xfId="14886"/>
    <cellStyle name="Heading 3 54" xfId="14887"/>
    <cellStyle name="Heading 3 55" xfId="14888"/>
    <cellStyle name="Heading 3 56" xfId="14889"/>
    <cellStyle name="Heading 3 57" xfId="14890"/>
    <cellStyle name="Heading 3 58" xfId="14891"/>
    <cellStyle name="Heading 3 59" xfId="14892"/>
    <cellStyle name="Heading 3 6" xfId="14893"/>
    <cellStyle name="Heading 3 60" xfId="14894"/>
    <cellStyle name="Heading 3 61" xfId="14895"/>
    <cellStyle name="Heading 3 62" xfId="14896"/>
    <cellStyle name="Heading 3 63" xfId="14897"/>
    <cellStyle name="Heading 3 64" xfId="14898"/>
    <cellStyle name="Heading 3 7" xfId="14899"/>
    <cellStyle name="Heading 3 8" xfId="14900"/>
    <cellStyle name="Heading 3 9" xfId="14901"/>
    <cellStyle name="Heading 4 10" xfId="14902"/>
    <cellStyle name="Heading 4 11" xfId="14903"/>
    <cellStyle name="Heading 4 12" xfId="14904"/>
    <cellStyle name="Heading 4 13" xfId="14905"/>
    <cellStyle name="Heading 4 14" xfId="14906"/>
    <cellStyle name="Heading 4 15" xfId="14907"/>
    <cellStyle name="Heading 4 16" xfId="14908"/>
    <cellStyle name="Heading 4 17" xfId="14909"/>
    <cellStyle name="Heading 4 18" xfId="14910"/>
    <cellStyle name="Heading 4 19" xfId="14911"/>
    <cellStyle name="Heading 4 2" xfId="14912"/>
    <cellStyle name="Heading 4 2 2" xfId="14913"/>
    <cellStyle name="Heading 4 2 2 2" xfId="14914"/>
    <cellStyle name="Heading 4 2 3" xfId="14915"/>
    <cellStyle name="Heading 4 20" xfId="14916"/>
    <cellStyle name="Heading 4 21" xfId="14917"/>
    <cellStyle name="Heading 4 22" xfId="14918"/>
    <cellStyle name="Heading 4 23" xfId="14919"/>
    <cellStyle name="Heading 4 24" xfId="14920"/>
    <cellStyle name="Heading 4 25" xfId="14921"/>
    <cellStyle name="Heading 4 26" xfId="14922"/>
    <cellStyle name="Heading 4 27" xfId="14923"/>
    <cellStyle name="Heading 4 28" xfId="14924"/>
    <cellStyle name="Heading 4 29" xfId="14925"/>
    <cellStyle name="Heading 4 3" xfId="14926"/>
    <cellStyle name="Heading 4 3 2" xfId="14927"/>
    <cellStyle name="Heading 4 3 3" xfId="14928"/>
    <cellStyle name="Heading 4 3 4" xfId="14929"/>
    <cellStyle name="Heading 4 30" xfId="14930"/>
    <cellStyle name="Heading 4 31" xfId="14931"/>
    <cellStyle name="Heading 4 32" xfId="14932"/>
    <cellStyle name="Heading 4 33" xfId="14933"/>
    <cellStyle name="Heading 4 34" xfId="14934"/>
    <cellStyle name="Heading 4 35" xfId="14935"/>
    <cellStyle name="Heading 4 36" xfId="14936"/>
    <cellStyle name="Heading 4 37" xfId="14937"/>
    <cellStyle name="Heading 4 38" xfId="14938"/>
    <cellStyle name="Heading 4 39" xfId="14939"/>
    <cellStyle name="Heading 4 4" xfId="14940"/>
    <cellStyle name="Heading 4 40" xfId="14941"/>
    <cellStyle name="Heading 4 41" xfId="14942"/>
    <cellStyle name="Heading 4 42" xfId="14943"/>
    <cellStyle name="Heading 4 43" xfId="14944"/>
    <cellStyle name="Heading 4 44" xfId="14945"/>
    <cellStyle name="Heading 4 45" xfId="14946"/>
    <cellStyle name="Heading 4 46" xfId="14947"/>
    <cellStyle name="Heading 4 47" xfId="14948"/>
    <cellStyle name="Heading 4 48" xfId="14949"/>
    <cellStyle name="Heading 4 49" xfId="14950"/>
    <cellStyle name="Heading 4 5" xfId="14951"/>
    <cellStyle name="Heading 4 50" xfId="14952"/>
    <cellStyle name="Heading 4 51" xfId="14953"/>
    <cellStyle name="Heading 4 52" xfId="14954"/>
    <cellStyle name="Heading 4 53" xfId="14955"/>
    <cellStyle name="Heading 4 54" xfId="14956"/>
    <cellStyle name="Heading 4 55" xfId="14957"/>
    <cellStyle name="Heading 4 56" xfId="14958"/>
    <cellStyle name="Heading 4 57" xfId="14959"/>
    <cellStyle name="Heading 4 58" xfId="14960"/>
    <cellStyle name="Heading 4 59" xfId="14961"/>
    <cellStyle name="Heading 4 6" xfId="14962"/>
    <cellStyle name="Heading 4 60" xfId="14963"/>
    <cellStyle name="Heading 4 61" xfId="14964"/>
    <cellStyle name="Heading 4 62" xfId="14965"/>
    <cellStyle name="Heading 4 63" xfId="14966"/>
    <cellStyle name="Heading 4 64" xfId="14967"/>
    <cellStyle name="Heading 4 7" xfId="14968"/>
    <cellStyle name="Heading 4 8" xfId="14969"/>
    <cellStyle name="Heading 4 9" xfId="14970"/>
    <cellStyle name="Heading1" xfId="14971"/>
    <cellStyle name="Heading1 2" xfId="14972"/>
    <cellStyle name="Heading1 2 2" xfId="14973"/>
    <cellStyle name="Heading1 3" xfId="14974"/>
    <cellStyle name="Heading1 3 2" xfId="14975"/>
    <cellStyle name="Heading1 4" xfId="14976"/>
    <cellStyle name="Heading1 5" xfId="14977"/>
    <cellStyle name="Heading1 6" xfId="14978"/>
    <cellStyle name="Heading1 7" xfId="14979"/>
    <cellStyle name="Heading1 8" xfId="14980"/>
    <cellStyle name="Heading1_4.32E Depreciation Study Robs file" xfId="14981"/>
    <cellStyle name="Heading2" xfId="14982"/>
    <cellStyle name="Heading2 2" xfId="14983"/>
    <cellStyle name="Heading2 2 2" xfId="14984"/>
    <cellStyle name="Heading2 3" xfId="14985"/>
    <cellStyle name="Heading2 3 2" xfId="14986"/>
    <cellStyle name="Heading2 4" xfId="14987"/>
    <cellStyle name="Heading2 5" xfId="14988"/>
    <cellStyle name="Heading2 6" xfId="14989"/>
    <cellStyle name="Heading2 7" xfId="14990"/>
    <cellStyle name="Heading2 8" xfId="14991"/>
    <cellStyle name="Heading2_4.32E Depreciation Study Robs file" xfId="14992"/>
    <cellStyle name="Heading3" xfId="14993"/>
    <cellStyle name="Heading4" xfId="14994"/>
    <cellStyle name="Headings" xfId="14995"/>
    <cellStyle name="HeadlineStyle" xfId="14996"/>
    <cellStyle name="HeadlineStyleJustified" xfId="14997"/>
    <cellStyle name="Hidden" xfId="14998"/>
    <cellStyle name="Hyperlink 2" xfId="14999"/>
    <cellStyle name="Hyperlink 2 2" xfId="15000"/>
    <cellStyle name="Hyperlink 2_2011 OM ASM Report" xfId="15001"/>
    <cellStyle name="Hyperlink 3" xfId="15002"/>
    <cellStyle name="Input [yellow]" xfId="15003"/>
    <cellStyle name="Input [yellow] 10" xfId="15004"/>
    <cellStyle name="Input [yellow] 2" xfId="15005"/>
    <cellStyle name="Input [yellow] 2 2" xfId="15006"/>
    <cellStyle name="Input [yellow] 2 2 2" xfId="15007"/>
    <cellStyle name="Input [yellow] 2 3" xfId="15008"/>
    <cellStyle name="Input [yellow] 2 3 2" xfId="15009"/>
    <cellStyle name="Input [yellow] 2 4" xfId="15010"/>
    <cellStyle name="Input [yellow] 2 4 2" xfId="15011"/>
    <cellStyle name="Input [yellow] 2 5" xfId="15012"/>
    <cellStyle name="Input [yellow] 2 5 2" xfId="15013"/>
    <cellStyle name="Input [yellow] 2 6" xfId="15014"/>
    <cellStyle name="Input [yellow] 3" xfId="15015"/>
    <cellStyle name="Input [yellow] 3 2" xfId="15016"/>
    <cellStyle name="Input [yellow] 3 2 2" xfId="15017"/>
    <cellStyle name="Input [yellow] 3 3" xfId="15018"/>
    <cellStyle name="Input [yellow] 3 3 2" xfId="15019"/>
    <cellStyle name="Input [yellow] 3 4" xfId="15020"/>
    <cellStyle name="Input [yellow] 3 4 2" xfId="15021"/>
    <cellStyle name="Input [yellow] 3 5" xfId="15022"/>
    <cellStyle name="Input [yellow] 3 5 2" xfId="15023"/>
    <cellStyle name="Input [yellow] 3 6" xfId="15024"/>
    <cellStyle name="Input [yellow] 4" xfId="15025"/>
    <cellStyle name="Input [yellow] 4 2" xfId="15026"/>
    <cellStyle name="Input [yellow] 4 2 2" xfId="15027"/>
    <cellStyle name="Input [yellow] 4 3" xfId="15028"/>
    <cellStyle name="Input [yellow] 4 3 2" xfId="15029"/>
    <cellStyle name="Input [yellow] 4 4" xfId="15030"/>
    <cellStyle name="Input [yellow] 4 4 2" xfId="15031"/>
    <cellStyle name="Input [yellow] 4 5" xfId="15032"/>
    <cellStyle name="Input [yellow] 4 5 2" xfId="15033"/>
    <cellStyle name="Input [yellow] 4 6" xfId="15034"/>
    <cellStyle name="Input [yellow] 5" xfId="15035"/>
    <cellStyle name="Input [yellow] 5 2" xfId="15036"/>
    <cellStyle name="Input [yellow] 5 3" xfId="15037"/>
    <cellStyle name="Input [yellow] 6" xfId="15038"/>
    <cellStyle name="Input [yellow] 6 2" xfId="15039"/>
    <cellStyle name="Input [yellow] 7" xfId="15040"/>
    <cellStyle name="Input [yellow] 7 2" xfId="15041"/>
    <cellStyle name="Input [yellow] 8" xfId="15042"/>
    <cellStyle name="Input [yellow] 8 2" xfId="15043"/>
    <cellStyle name="Input [yellow] 9" xfId="15044"/>
    <cellStyle name="Input [yellow] 9 2" xfId="15045"/>
    <cellStyle name="Input [yellow]_(C) WHE Proforma with ITC cash grant 10 Yr Amort_for deferral_102809" xfId="15046"/>
    <cellStyle name="Input 10" xfId="15047"/>
    <cellStyle name="Input 100" xfId="15048"/>
    <cellStyle name="Input 100 2" xfId="15049"/>
    <cellStyle name="Input 100 3" xfId="15050"/>
    <cellStyle name="Input 101" xfId="15051"/>
    <cellStyle name="Input 101 2" xfId="15052"/>
    <cellStyle name="Input 101 3" xfId="15053"/>
    <cellStyle name="Input 102" xfId="15054"/>
    <cellStyle name="Input 102 2" xfId="15055"/>
    <cellStyle name="Input 102 3" xfId="15056"/>
    <cellStyle name="Input 103" xfId="15057"/>
    <cellStyle name="Input 103 2" xfId="15058"/>
    <cellStyle name="Input 103 3" xfId="15059"/>
    <cellStyle name="Input 104" xfId="15060"/>
    <cellStyle name="Input 104 2" xfId="15061"/>
    <cellStyle name="Input 104 3" xfId="15062"/>
    <cellStyle name="Input 105" xfId="15063"/>
    <cellStyle name="Input 105 2" xfId="15064"/>
    <cellStyle name="Input 105 3" xfId="15065"/>
    <cellStyle name="Input 106" xfId="15066"/>
    <cellStyle name="Input 106 2" xfId="15067"/>
    <cellStyle name="Input 106 3" xfId="15068"/>
    <cellStyle name="Input 107" xfId="15069"/>
    <cellStyle name="Input 107 2" xfId="15070"/>
    <cellStyle name="Input 107 3" xfId="15071"/>
    <cellStyle name="Input 108" xfId="15072"/>
    <cellStyle name="Input 108 2" xfId="15073"/>
    <cellStyle name="Input 108 3" xfId="15074"/>
    <cellStyle name="Input 109" xfId="15075"/>
    <cellStyle name="Input 109 2" xfId="15076"/>
    <cellStyle name="Input 109 3" xfId="15077"/>
    <cellStyle name="Input 11" xfId="15078"/>
    <cellStyle name="Input 110" xfId="15079"/>
    <cellStyle name="Input 110 2" xfId="15080"/>
    <cellStyle name="Input 110 3" xfId="15081"/>
    <cellStyle name="Input 111" xfId="15082"/>
    <cellStyle name="Input 111 2" xfId="15083"/>
    <cellStyle name="Input 111 3" xfId="15084"/>
    <cellStyle name="Input 112" xfId="15085"/>
    <cellStyle name="Input 112 2" xfId="15086"/>
    <cellStyle name="Input 112 3" xfId="15087"/>
    <cellStyle name="Input 113" xfId="15088"/>
    <cellStyle name="Input 113 2" xfId="15089"/>
    <cellStyle name="Input 113 3" xfId="15090"/>
    <cellStyle name="Input 114" xfId="15091"/>
    <cellStyle name="Input 114 2" xfId="15092"/>
    <cellStyle name="Input 114 3" xfId="15093"/>
    <cellStyle name="Input 115" xfId="15094"/>
    <cellStyle name="Input 115 2" xfId="15095"/>
    <cellStyle name="Input 115 3" xfId="15096"/>
    <cellStyle name="Input 116" xfId="15097"/>
    <cellStyle name="Input 116 2" xfId="15098"/>
    <cellStyle name="Input 116 3" xfId="15099"/>
    <cellStyle name="Input 117" xfId="15100"/>
    <cellStyle name="Input 117 2" xfId="15101"/>
    <cellStyle name="Input 117 3" xfId="15102"/>
    <cellStyle name="Input 118" xfId="15103"/>
    <cellStyle name="Input 118 2" xfId="15104"/>
    <cellStyle name="Input 118 3" xfId="15105"/>
    <cellStyle name="Input 119" xfId="15106"/>
    <cellStyle name="Input 119 2" xfId="15107"/>
    <cellStyle name="Input 119 3" xfId="15108"/>
    <cellStyle name="Input 12" xfId="15109"/>
    <cellStyle name="Input 120" xfId="15110"/>
    <cellStyle name="Input 120 2" xfId="15111"/>
    <cellStyle name="Input 120 3" xfId="15112"/>
    <cellStyle name="Input 121" xfId="15113"/>
    <cellStyle name="Input 121 2" xfId="15114"/>
    <cellStyle name="Input 121 3" xfId="15115"/>
    <cellStyle name="Input 122" xfId="15116"/>
    <cellStyle name="Input 122 2" xfId="15117"/>
    <cellStyle name="Input 122 3" xfId="15118"/>
    <cellStyle name="Input 123" xfId="15119"/>
    <cellStyle name="Input 123 2" xfId="15120"/>
    <cellStyle name="Input 123 3" xfId="15121"/>
    <cellStyle name="Input 124" xfId="15122"/>
    <cellStyle name="Input 124 2" xfId="15123"/>
    <cellStyle name="Input 124 3" xfId="15124"/>
    <cellStyle name="Input 125" xfId="15125"/>
    <cellStyle name="Input 125 2" xfId="15126"/>
    <cellStyle name="Input 125 3" xfId="15127"/>
    <cellStyle name="Input 126" xfId="15128"/>
    <cellStyle name="Input 126 2" xfId="15129"/>
    <cellStyle name="Input 126 3" xfId="15130"/>
    <cellStyle name="Input 127" xfId="15131"/>
    <cellStyle name="Input 127 2" xfId="15132"/>
    <cellStyle name="Input 127 3" xfId="15133"/>
    <cellStyle name="Input 128" xfId="15134"/>
    <cellStyle name="Input 128 2" xfId="15135"/>
    <cellStyle name="Input 128 3" xfId="15136"/>
    <cellStyle name="Input 129" xfId="15137"/>
    <cellStyle name="Input 129 2" xfId="15138"/>
    <cellStyle name="Input 129 3" xfId="15139"/>
    <cellStyle name="Input 13" xfId="15140"/>
    <cellStyle name="Input 130" xfId="15141"/>
    <cellStyle name="Input 130 2" xfId="15142"/>
    <cellStyle name="Input 130 3" xfId="15143"/>
    <cellStyle name="Input 131" xfId="15144"/>
    <cellStyle name="Input 131 2" xfId="15145"/>
    <cellStyle name="Input 131 3" xfId="15146"/>
    <cellStyle name="Input 132" xfId="15147"/>
    <cellStyle name="Input 132 2" xfId="15148"/>
    <cellStyle name="Input 132 3" xfId="15149"/>
    <cellStyle name="Input 133" xfId="15150"/>
    <cellStyle name="Input 133 2" xfId="15151"/>
    <cellStyle name="Input 133 3" xfId="15152"/>
    <cellStyle name="Input 134" xfId="15153"/>
    <cellStyle name="Input 134 2" xfId="15154"/>
    <cellStyle name="Input 134 3" xfId="15155"/>
    <cellStyle name="Input 135" xfId="15156"/>
    <cellStyle name="Input 135 2" xfId="15157"/>
    <cellStyle name="Input 135 3" xfId="15158"/>
    <cellStyle name="Input 136" xfId="15159"/>
    <cellStyle name="Input 136 2" xfId="15160"/>
    <cellStyle name="Input 136 3" xfId="15161"/>
    <cellStyle name="Input 137" xfId="15162"/>
    <cellStyle name="Input 137 2" xfId="15163"/>
    <cellStyle name="Input 137 3" xfId="15164"/>
    <cellStyle name="Input 138" xfId="15165"/>
    <cellStyle name="Input 138 2" xfId="15166"/>
    <cellStyle name="Input 138 3" xfId="15167"/>
    <cellStyle name="Input 139" xfId="15168"/>
    <cellStyle name="Input 139 2" xfId="15169"/>
    <cellStyle name="Input 139 3" xfId="15170"/>
    <cellStyle name="Input 14" xfId="15171"/>
    <cellStyle name="Input 140" xfId="15172"/>
    <cellStyle name="Input 140 2" xfId="15173"/>
    <cellStyle name="Input 140 3" xfId="15174"/>
    <cellStyle name="Input 141" xfId="15175"/>
    <cellStyle name="Input 141 2" xfId="15176"/>
    <cellStyle name="Input 141 3" xfId="15177"/>
    <cellStyle name="Input 142" xfId="15178"/>
    <cellStyle name="Input 142 2" xfId="15179"/>
    <cellStyle name="Input 142 3" xfId="15180"/>
    <cellStyle name="Input 143" xfId="15181"/>
    <cellStyle name="Input 143 2" xfId="15182"/>
    <cellStyle name="Input 143 3" xfId="15183"/>
    <cellStyle name="Input 144" xfId="15184"/>
    <cellStyle name="Input 144 2" xfId="15185"/>
    <cellStyle name="Input 144 3" xfId="15186"/>
    <cellStyle name="Input 145" xfId="15187"/>
    <cellStyle name="Input 145 2" xfId="15188"/>
    <cellStyle name="Input 145 3" xfId="15189"/>
    <cellStyle name="Input 146" xfId="15190"/>
    <cellStyle name="Input 146 2" xfId="15191"/>
    <cellStyle name="Input 146 3" xfId="15192"/>
    <cellStyle name="Input 147" xfId="15193"/>
    <cellStyle name="Input 147 2" xfId="15194"/>
    <cellStyle name="Input 147 3" xfId="15195"/>
    <cellStyle name="Input 148" xfId="15196"/>
    <cellStyle name="Input 148 2" xfId="15197"/>
    <cellStyle name="Input 148 3" xfId="15198"/>
    <cellStyle name="Input 149" xfId="15199"/>
    <cellStyle name="Input 149 2" xfId="15200"/>
    <cellStyle name="Input 149 3" xfId="15201"/>
    <cellStyle name="Input 15" xfId="15202"/>
    <cellStyle name="Input 150" xfId="15203"/>
    <cellStyle name="Input 150 2" xfId="15204"/>
    <cellStyle name="Input 150 3" xfId="15205"/>
    <cellStyle name="Input 151" xfId="15206"/>
    <cellStyle name="Input 151 2" xfId="15207"/>
    <cellStyle name="Input 151 3" xfId="15208"/>
    <cellStyle name="Input 152" xfId="15209"/>
    <cellStyle name="Input 152 2" xfId="15210"/>
    <cellStyle name="Input 152 3" xfId="15211"/>
    <cellStyle name="Input 153" xfId="15212"/>
    <cellStyle name="Input 153 2" xfId="15213"/>
    <cellStyle name="Input 153 3" xfId="15214"/>
    <cellStyle name="Input 154" xfId="15215"/>
    <cellStyle name="Input 154 2" xfId="15216"/>
    <cellStyle name="Input 154 3" xfId="15217"/>
    <cellStyle name="Input 155" xfId="15218"/>
    <cellStyle name="Input 155 2" xfId="15219"/>
    <cellStyle name="Input 155 3" xfId="15220"/>
    <cellStyle name="Input 156" xfId="15221"/>
    <cellStyle name="Input 156 2" xfId="15222"/>
    <cellStyle name="Input 156 3" xfId="15223"/>
    <cellStyle name="Input 157" xfId="15224"/>
    <cellStyle name="Input 157 2" xfId="15225"/>
    <cellStyle name="Input 157 3" xfId="15226"/>
    <cellStyle name="Input 158" xfId="15227"/>
    <cellStyle name="Input 158 2" xfId="15228"/>
    <cellStyle name="Input 158 3" xfId="15229"/>
    <cellStyle name="Input 159" xfId="15230"/>
    <cellStyle name="Input 159 2" xfId="15231"/>
    <cellStyle name="Input 159 3" xfId="15232"/>
    <cellStyle name="Input 16" xfId="15233"/>
    <cellStyle name="Input 16 2" xfId="15234"/>
    <cellStyle name="Input 16 3" xfId="15235"/>
    <cellStyle name="Input 160" xfId="15236"/>
    <cellStyle name="Input 160 2" xfId="15237"/>
    <cellStyle name="Input 160 3" xfId="15238"/>
    <cellStyle name="Input 161" xfId="15239"/>
    <cellStyle name="Input 161 2" xfId="15240"/>
    <cellStyle name="Input 161 3" xfId="15241"/>
    <cellStyle name="Input 162" xfId="15242"/>
    <cellStyle name="Input 162 2" xfId="15243"/>
    <cellStyle name="Input 162 3" xfId="15244"/>
    <cellStyle name="Input 163" xfId="15245"/>
    <cellStyle name="Input 163 2" xfId="15246"/>
    <cellStyle name="Input 163 3" xfId="15247"/>
    <cellStyle name="Input 164" xfId="15248"/>
    <cellStyle name="Input 164 2" xfId="15249"/>
    <cellStyle name="Input 164 3" xfId="15250"/>
    <cellStyle name="Input 165" xfId="15251"/>
    <cellStyle name="Input 165 2" xfId="15252"/>
    <cellStyle name="Input 165 3" xfId="15253"/>
    <cellStyle name="Input 166" xfId="15254"/>
    <cellStyle name="Input 166 2" xfId="15255"/>
    <cellStyle name="Input 166 3" xfId="15256"/>
    <cellStyle name="Input 167" xfId="15257"/>
    <cellStyle name="Input 167 2" xfId="15258"/>
    <cellStyle name="Input 167 3" xfId="15259"/>
    <cellStyle name="Input 168" xfId="15260"/>
    <cellStyle name="Input 168 2" xfId="15261"/>
    <cellStyle name="Input 168 3" xfId="15262"/>
    <cellStyle name="Input 169" xfId="15263"/>
    <cellStyle name="Input 169 2" xfId="15264"/>
    <cellStyle name="Input 169 3" xfId="15265"/>
    <cellStyle name="Input 17" xfId="15266"/>
    <cellStyle name="Input 17 2" xfId="15267"/>
    <cellStyle name="Input 17 3" xfId="15268"/>
    <cellStyle name="Input 170" xfId="15269"/>
    <cellStyle name="Input 170 2" xfId="15270"/>
    <cellStyle name="Input 170 3" xfId="15271"/>
    <cellStyle name="Input 171" xfId="15272"/>
    <cellStyle name="Input 171 2" xfId="15273"/>
    <cellStyle name="Input 171 3" xfId="15274"/>
    <cellStyle name="Input 172" xfId="15275"/>
    <cellStyle name="Input 172 2" xfId="15276"/>
    <cellStyle name="Input 172 3" xfId="15277"/>
    <cellStyle name="Input 173" xfId="15278"/>
    <cellStyle name="Input 173 2" xfId="15279"/>
    <cellStyle name="Input 173 3" xfId="15280"/>
    <cellStyle name="Input 174" xfId="15281"/>
    <cellStyle name="Input 174 2" xfId="15282"/>
    <cellStyle name="Input 174 3" xfId="15283"/>
    <cellStyle name="Input 175" xfId="15284"/>
    <cellStyle name="Input 175 2" xfId="15285"/>
    <cellStyle name="Input 175 3" xfId="15286"/>
    <cellStyle name="Input 176" xfId="15287"/>
    <cellStyle name="Input 176 2" xfId="15288"/>
    <cellStyle name="Input 176 3" xfId="15289"/>
    <cellStyle name="Input 177" xfId="15290"/>
    <cellStyle name="Input 177 2" xfId="15291"/>
    <cellStyle name="Input 177 3" xfId="15292"/>
    <cellStyle name="Input 178" xfId="15293"/>
    <cellStyle name="Input 178 2" xfId="15294"/>
    <cellStyle name="Input 178 3" xfId="15295"/>
    <cellStyle name="Input 179" xfId="15296"/>
    <cellStyle name="Input 179 2" xfId="15297"/>
    <cellStyle name="Input 179 3" xfId="15298"/>
    <cellStyle name="Input 18" xfId="15299"/>
    <cellStyle name="Input 18 2" xfId="15300"/>
    <cellStyle name="Input 18 3" xfId="15301"/>
    <cellStyle name="Input 180" xfId="15302"/>
    <cellStyle name="Input 180 2" xfId="15303"/>
    <cellStyle name="Input 180 3" xfId="15304"/>
    <cellStyle name="Input 181" xfId="15305"/>
    <cellStyle name="Input 181 2" xfId="15306"/>
    <cellStyle name="Input 181 3" xfId="15307"/>
    <cellStyle name="Input 182" xfId="15308"/>
    <cellStyle name="Input 182 2" xfId="15309"/>
    <cellStyle name="Input 182 3" xfId="15310"/>
    <cellStyle name="Input 183" xfId="15311"/>
    <cellStyle name="Input 183 2" xfId="15312"/>
    <cellStyle name="Input 183 3" xfId="15313"/>
    <cellStyle name="Input 184" xfId="15314"/>
    <cellStyle name="Input 184 2" xfId="15315"/>
    <cellStyle name="Input 184 3" xfId="15316"/>
    <cellStyle name="Input 185" xfId="15317"/>
    <cellStyle name="Input 185 2" xfId="15318"/>
    <cellStyle name="Input 185 3" xfId="15319"/>
    <cellStyle name="Input 186" xfId="15320"/>
    <cellStyle name="Input 186 2" xfId="15321"/>
    <cellStyle name="Input 186 3" xfId="15322"/>
    <cellStyle name="Input 187" xfId="15323"/>
    <cellStyle name="Input 187 2" xfId="15324"/>
    <cellStyle name="Input 187 3" xfId="15325"/>
    <cellStyle name="Input 188" xfId="15326"/>
    <cellStyle name="Input 188 2" xfId="15327"/>
    <cellStyle name="Input 188 3" xfId="15328"/>
    <cellStyle name="Input 189" xfId="15329"/>
    <cellStyle name="Input 189 2" xfId="15330"/>
    <cellStyle name="Input 189 3" xfId="15331"/>
    <cellStyle name="Input 19" xfId="15332"/>
    <cellStyle name="Input 19 2" xfId="15333"/>
    <cellStyle name="Input 19 3" xfId="15334"/>
    <cellStyle name="Input 190" xfId="15335"/>
    <cellStyle name="Input 190 2" xfId="15336"/>
    <cellStyle name="Input 190 3" xfId="15337"/>
    <cellStyle name="Input 191" xfId="15338"/>
    <cellStyle name="Input 191 2" xfId="15339"/>
    <cellStyle name="Input 191 3" xfId="15340"/>
    <cellStyle name="Input 192" xfId="15341"/>
    <cellStyle name="Input 192 2" xfId="15342"/>
    <cellStyle name="Input 192 3" xfId="15343"/>
    <cellStyle name="Input 193" xfId="15344"/>
    <cellStyle name="Input 193 2" xfId="15345"/>
    <cellStyle name="Input 193 3" xfId="15346"/>
    <cellStyle name="Input 194" xfId="15347"/>
    <cellStyle name="Input 194 2" xfId="15348"/>
    <cellStyle name="Input 194 3" xfId="15349"/>
    <cellStyle name="Input 195" xfId="15350"/>
    <cellStyle name="Input 195 2" xfId="15351"/>
    <cellStyle name="Input 195 3" xfId="15352"/>
    <cellStyle name="Input 196" xfId="15353"/>
    <cellStyle name="Input 196 2" xfId="15354"/>
    <cellStyle name="Input 196 3" xfId="15355"/>
    <cellStyle name="Input 197" xfId="15356"/>
    <cellStyle name="Input 197 2" xfId="15357"/>
    <cellStyle name="Input 197 3" xfId="15358"/>
    <cellStyle name="Input 198" xfId="15359"/>
    <cellStyle name="Input 198 2" xfId="15360"/>
    <cellStyle name="Input 198 3" xfId="15361"/>
    <cellStyle name="Input 199" xfId="15362"/>
    <cellStyle name="Input 199 2" xfId="15363"/>
    <cellStyle name="Input 199 3" xfId="15364"/>
    <cellStyle name="Input 2" xfId="15365"/>
    <cellStyle name="Input 2 2" xfId="15366"/>
    <cellStyle name="Input 2 2 2" xfId="15367"/>
    <cellStyle name="Input 2 2 3" xfId="15368"/>
    <cellStyle name="Input 2 3" xfId="15369"/>
    <cellStyle name="Input 20" xfId="15370"/>
    <cellStyle name="Input 20 2" xfId="15371"/>
    <cellStyle name="Input 20 3" xfId="15372"/>
    <cellStyle name="Input 200" xfId="15373"/>
    <cellStyle name="Input 200 2" xfId="15374"/>
    <cellStyle name="Input 200 3" xfId="15375"/>
    <cellStyle name="Input 201" xfId="15376"/>
    <cellStyle name="Input 201 2" xfId="15377"/>
    <cellStyle name="Input 201 3" xfId="15378"/>
    <cellStyle name="Input 202" xfId="15379"/>
    <cellStyle name="Input 202 2" xfId="15380"/>
    <cellStyle name="Input 202 3" xfId="15381"/>
    <cellStyle name="Input 203" xfId="15382"/>
    <cellStyle name="Input 203 2" xfId="15383"/>
    <cellStyle name="Input 203 3" xfId="15384"/>
    <cellStyle name="Input 204" xfId="15385"/>
    <cellStyle name="Input 204 2" xfId="15386"/>
    <cellStyle name="Input 204 3" xfId="15387"/>
    <cellStyle name="Input 205" xfId="15388"/>
    <cellStyle name="Input 205 2" xfId="15389"/>
    <cellStyle name="Input 205 3" xfId="15390"/>
    <cellStyle name="Input 206" xfId="15391"/>
    <cellStyle name="Input 206 2" xfId="15392"/>
    <cellStyle name="Input 206 3" xfId="15393"/>
    <cellStyle name="Input 207" xfId="15394"/>
    <cellStyle name="Input 207 2" xfId="15395"/>
    <cellStyle name="Input 207 3" xfId="15396"/>
    <cellStyle name="Input 208" xfId="15397"/>
    <cellStyle name="Input 208 2" xfId="15398"/>
    <cellStyle name="Input 208 3" xfId="15399"/>
    <cellStyle name="Input 209" xfId="15400"/>
    <cellStyle name="Input 209 2" xfId="15401"/>
    <cellStyle name="Input 209 3" xfId="15402"/>
    <cellStyle name="Input 21" xfId="15403"/>
    <cellStyle name="Input 21 2" xfId="15404"/>
    <cellStyle name="Input 21 3" xfId="15405"/>
    <cellStyle name="Input 210" xfId="15406"/>
    <cellStyle name="Input 210 2" xfId="15407"/>
    <cellStyle name="Input 210 3" xfId="15408"/>
    <cellStyle name="Input 211" xfId="15409"/>
    <cellStyle name="Input 211 2" xfId="15410"/>
    <cellStyle name="Input 211 3" xfId="15411"/>
    <cellStyle name="Input 212" xfId="15412"/>
    <cellStyle name="Input 212 2" xfId="15413"/>
    <cellStyle name="Input 212 3" xfId="15414"/>
    <cellStyle name="Input 213" xfId="15415"/>
    <cellStyle name="Input 213 2" xfId="15416"/>
    <cellStyle name="Input 213 3" xfId="15417"/>
    <cellStyle name="Input 214" xfId="15418"/>
    <cellStyle name="Input 214 2" xfId="15419"/>
    <cellStyle name="Input 214 3" xfId="15420"/>
    <cellStyle name="Input 215" xfId="15421"/>
    <cellStyle name="Input 215 2" xfId="15422"/>
    <cellStyle name="Input 215 3" xfId="15423"/>
    <cellStyle name="Input 216" xfId="15424"/>
    <cellStyle name="Input 216 2" xfId="15425"/>
    <cellStyle name="Input 216 3" xfId="15426"/>
    <cellStyle name="Input 217" xfId="15427"/>
    <cellStyle name="Input 217 2" xfId="15428"/>
    <cellStyle name="Input 217 3" xfId="15429"/>
    <cellStyle name="Input 218" xfId="15430"/>
    <cellStyle name="Input 218 2" xfId="15431"/>
    <cellStyle name="Input 218 3" xfId="15432"/>
    <cellStyle name="Input 219" xfId="15433"/>
    <cellStyle name="Input 219 2" xfId="15434"/>
    <cellStyle name="Input 219 3" xfId="15435"/>
    <cellStyle name="Input 22" xfId="15436"/>
    <cellStyle name="Input 22 2" xfId="15437"/>
    <cellStyle name="Input 22 3" xfId="15438"/>
    <cellStyle name="Input 220" xfId="15439"/>
    <cellStyle name="Input 220 2" xfId="15440"/>
    <cellStyle name="Input 220 3" xfId="15441"/>
    <cellStyle name="Input 221" xfId="15442"/>
    <cellStyle name="Input 221 2" xfId="15443"/>
    <cellStyle name="Input 221 3" xfId="15444"/>
    <cellStyle name="Input 222" xfId="15445"/>
    <cellStyle name="Input 222 2" xfId="15446"/>
    <cellStyle name="Input 222 3" xfId="15447"/>
    <cellStyle name="Input 223" xfId="15448"/>
    <cellStyle name="Input 223 2" xfId="15449"/>
    <cellStyle name="Input 223 3" xfId="15450"/>
    <cellStyle name="Input 224" xfId="15451"/>
    <cellStyle name="Input 224 2" xfId="15452"/>
    <cellStyle name="Input 224 3" xfId="15453"/>
    <cellStyle name="Input 225" xfId="15454"/>
    <cellStyle name="Input 225 2" xfId="15455"/>
    <cellStyle name="Input 225 3" xfId="15456"/>
    <cellStyle name="Input 226" xfId="15457"/>
    <cellStyle name="Input 226 2" xfId="15458"/>
    <cellStyle name="Input 226 3" xfId="15459"/>
    <cellStyle name="Input 227" xfId="15460"/>
    <cellStyle name="Input 227 2" xfId="15461"/>
    <cellStyle name="Input 227 3" xfId="15462"/>
    <cellStyle name="Input 228" xfId="15463"/>
    <cellStyle name="Input 228 2" xfId="15464"/>
    <cellStyle name="Input 228 3" xfId="15465"/>
    <cellStyle name="Input 229" xfId="15466"/>
    <cellStyle name="Input 229 2" xfId="15467"/>
    <cellStyle name="Input 229 3" xfId="15468"/>
    <cellStyle name="Input 23" xfId="15469"/>
    <cellStyle name="Input 23 2" xfId="15470"/>
    <cellStyle name="Input 23 3" xfId="15471"/>
    <cellStyle name="Input 230" xfId="15472"/>
    <cellStyle name="Input 230 2" xfId="15473"/>
    <cellStyle name="Input 230 3" xfId="15474"/>
    <cellStyle name="Input 231" xfId="15475"/>
    <cellStyle name="Input 231 2" xfId="15476"/>
    <cellStyle name="Input 231 3" xfId="15477"/>
    <cellStyle name="Input 232" xfId="15478"/>
    <cellStyle name="Input 232 2" xfId="15479"/>
    <cellStyle name="Input 232 3" xfId="15480"/>
    <cellStyle name="Input 233" xfId="15481"/>
    <cellStyle name="Input 233 2" xfId="15482"/>
    <cellStyle name="Input 233 3" xfId="15483"/>
    <cellStyle name="Input 234" xfId="15484"/>
    <cellStyle name="Input 234 2" xfId="15485"/>
    <cellStyle name="Input 234 3" xfId="15486"/>
    <cellStyle name="Input 235" xfId="15487"/>
    <cellStyle name="Input 235 2" xfId="15488"/>
    <cellStyle name="Input 235 3" xfId="15489"/>
    <cellStyle name="Input 236" xfId="15490"/>
    <cellStyle name="Input 236 2" xfId="15491"/>
    <cellStyle name="Input 236 3" xfId="15492"/>
    <cellStyle name="Input 237" xfId="15493"/>
    <cellStyle name="Input 237 2" xfId="15494"/>
    <cellStyle name="Input 237 3" xfId="15495"/>
    <cellStyle name="Input 238" xfId="15496"/>
    <cellStyle name="Input 238 2" xfId="15497"/>
    <cellStyle name="Input 238 3" xfId="15498"/>
    <cellStyle name="Input 239" xfId="15499"/>
    <cellStyle name="Input 239 2" xfId="15500"/>
    <cellStyle name="Input 239 3" xfId="15501"/>
    <cellStyle name="Input 24" xfId="15502"/>
    <cellStyle name="Input 24 2" xfId="15503"/>
    <cellStyle name="Input 24 3" xfId="15504"/>
    <cellStyle name="Input 240" xfId="15505"/>
    <cellStyle name="Input 240 2" xfId="15506"/>
    <cellStyle name="Input 240 3" xfId="15507"/>
    <cellStyle name="Input 241" xfId="15508"/>
    <cellStyle name="Input 241 2" xfId="15509"/>
    <cellStyle name="Input 241 3" xfId="15510"/>
    <cellStyle name="Input 242" xfId="15511"/>
    <cellStyle name="Input 242 2" xfId="15512"/>
    <cellStyle name="Input 242 3" xfId="15513"/>
    <cellStyle name="Input 243" xfId="15514"/>
    <cellStyle name="Input 243 2" xfId="15515"/>
    <cellStyle name="Input 243 3" xfId="15516"/>
    <cellStyle name="Input 244" xfId="15517"/>
    <cellStyle name="Input 244 2" xfId="15518"/>
    <cellStyle name="Input 244 3" xfId="15519"/>
    <cellStyle name="Input 245" xfId="15520"/>
    <cellStyle name="Input 245 2" xfId="15521"/>
    <cellStyle name="Input 245 3" xfId="15522"/>
    <cellStyle name="Input 246" xfId="15523"/>
    <cellStyle name="Input 246 2" xfId="15524"/>
    <cellStyle name="Input 246 3" xfId="15525"/>
    <cellStyle name="Input 247" xfId="15526"/>
    <cellStyle name="Input 247 2" xfId="15527"/>
    <cellStyle name="Input 247 3" xfId="15528"/>
    <cellStyle name="Input 248" xfId="15529"/>
    <cellStyle name="Input 248 2" xfId="15530"/>
    <cellStyle name="Input 248 3" xfId="15531"/>
    <cellStyle name="Input 249" xfId="15532"/>
    <cellStyle name="Input 249 2" xfId="15533"/>
    <cellStyle name="Input 249 3" xfId="15534"/>
    <cellStyle name="Input 25" xfId="15535"/>
    <cellStyle name="Input 25 2" xfId="15536"/>
    <cellStyle name="Input 25 3" xfId="15537"/>
    <cellStyle name="Input 250" xfId="15538"/>
    <cellStyle name="Input 250 2" xfId="15539"/>
    <cellStyle name="Input 250 3" xfId="15540"/>
    <cellStyle name="Input 251" xfId="15541"/>
    <cellStyle name="Input 251 2" xfId="15542"/>
    <cellStyle name="Input 251 3" xfId="15543"/>
    <cellStyle name="Input 252" xfId="15544"/>
    <cellStyle name="Input 252 2" xfId="15545"/>
    <cellStyle name="Input 252 3" xfId="15546"/>
    <cellStyle name="Input 253" xfId="15547"/>
    <cellStyle name="Input 253 2" xfId="15548"/>
    <cellStyle name="Input 253 3" xfId="15549"/>
    <cellStyle name="Input 254" xfId="15550"/>
    <cellStyle name="Input 254 2" xfId="15551"/>
    <cellStyle name="Input 254 3" xfId="15552"/>
    <cellStyle name="Input 255" xfId="15553"/>
    <cellStyle name="Input 255 2" xfId="15554"/>
    <cellStyle name="Input 255 3" xfId="15555"/>
    <cellStyle name="Input 256" xfId="15556"/>
    <cellStyle name="Input 256 2" xfId="15557"/>
    <cellStyle name="Input 256 3" xfId="15558"/>
    <cellStyle name="Input 257" xfId="15559"/>
    <cellStyle name="Input 257 2" xfId="15560"/>
    <cellStyle name="Input 257 3" xfId="15561"/>
    <cellStyle name="Input 258" xfId="15562"/>
    <cellStyle name="Input 258 2" xfId="15563"/>
    <cellStyle name="Input 258 3" xfId="15564"/>
    <cellStyle name="Input 259" xfId="15565"/>
    <cellStyle name="Input 259 2" xfId="15566"/>
    <cellStyle name="Input 259 3" xfId="15567"/>
    <cellStyle name="Input 26" xfId="15568"/>
    <cellStyle name="Input 26 2" xfId="15569"/>
    <cellStyle name="Input 26 3" xfId="15570"/>
    <cellStyle name="Input 260" xfId="15571"/>
    <cellStyle name="Input 260 2" xfId="15572"/>
    <cellStyle name="Input 260 3" xfId="15573"/>
    <cellStyle name="Input 261" xfId="15574"/>
    <cellStyle name="Input 261 2" xfId="15575"/>
    <cellStyle name="Input 261 3" xfId="15576"/>
    <cellStyle name="Input 262" xfId="15577"/>
    <cellStyle name="Input 262 2" xfId="15578"/>
    <cellStyle name="Input 262 3" xfId="15579"/>
    <cellStyle name="Input 263" xfId="15580"/>
    <cellStyle name="Input 263 2" xfId="15581"/>
    <cellStyle name="Input 263 3" xfId="15582"/>
    <cellStyle name="Input 264" xfId="15583"/>
    <cellStyle name="Input 264 2" xfId="15584"/>
    <cellStyle name="Input 264 3" xfId="15585"/>
    <cellStyle name="Input 265" xfId="15586"/>
    <cellStyle name="Input 265 2" xfId="15587"/>
    <cellStyle name="Input 265 3" xfId="15588"/>
    <cellStyle name="Input 266" xfId="15589"/>
    <cellStyle name="Input 266 2" xfId="15590"/>
    <cellStyle name="Input 266 3" xfId="15591"/>
    <cellStyle name="Input 267" xfId="15592"/>
    <cellStyle name="Input 267 2" xfId="15593"/>
    <cellStyle name="Input 267 3" xfId="15594"/>
    <cellStyle name="Input 268" xfId="15595"/>
    <cellStyle name="Input 268 2" xfId="15596"/>
    <cellStyle name="Input 268 3" xfId="15597"/>
    <cellStyle name="Input 269" xfId="15598"/>
    <cellStyle name="Input 269 2" xfId="15599"/>
    <cellStyle name="Input 269 3" xfId="15600"/>
    <cellStyle name="Input 27" xfId="15601"/>
    <cellStyle name="Input 27 2" xfId="15602"/>
    <cellStyle name="Input 27 3" xfId="15603"/>
    <cellStyle name="Input 270" xfId="15604"/>
    <cellStyle name="Input 270 2" xfId="15605"/>
    <cellStyle name="Input 270 3" xfId="15606"/>
    <cellStyle name="Input 271" xfId="15607"/>
    <cellStyle name="Input 271 2" xfId="15608"/>
    <cellStyle name="Input 271 3" xfId="15609"/>
    <cellStyle name="Input 272" xfId="15610"/>
    <cellStyle name="Input 272 2" xfId="15611"/>
    <cellStyle name="Input 272 3" xfId="15612"/>
    <cellStyle name="Input 273" xfId="15613"/>
    <cellStyle name="Input 273 2" xfId="15614"/>
    <cellStyle name="Input 273 3" xfId="15615"/>
    <cellStyle name="Input 274" xfId="15616"/>
    <cellStyle name="Input 274 2" xfId="15617"/>
    <cellStyle name="Input 274 3" xfId="15618"/>
    <cellStyle name="Input 275" xfId="15619"/>
    <cellStyle name="Input 275 2" xfId="15620"/>
    <cellStyle name="Input 275 3" xfId="15621"/>
    <cellStyle name="Input 276" xfId="15622"/>
    <cellStyle name="Input 276 2" xfId="15623"/>
    <cellStyle name="Input 276 3" xfId="15624"/>
    <cellStyle name="Input 277" xfId="15625"/>
    <cellStyle name="Input 277 2" xfId="15626"/>
    <cellStyle name="Input 277 3" xfId="15627"/>
    <cellStyle name="Input 278" xfId="15628"/>
    <cellStyle name="Input 278 2" xfId="15629"/>
    <cellStyle name="Input 278 3" xfId="15630"/>
    <cellStyle name="Input 279" xfId="15631"/>
    <cellStyle name="Input 279 2" xfId="15632"/>
    <cellStyle name="Input 279 3" xfId="15633"/>
    <cellStyle name="Input 28" xfId="15634"/>
    <cellStyle name="Input 28 2" xfId="15635"/>
    <cellStyle name="Input 28 3" xfId="15636"/>
    <cellStyle name="Input 280" xfId="15637"/>
    <cellStyle name="Input 280 2" xfId="15638"/>
    <cellStyle name="Input 280 3" xfId="15639"/>
    <cellStyle name="Input 281" xfId="15640"/>
    <cellStyle name="Input 281 2" xfId="15641"/>
    <cellStyle name="Input 281 3" xfId="15642"/>
    <cellStyle name="Input 282" xfId="15643"/>
    <cellStyle name="Input 282 2" xfId="15644"/>
    <cellStyle name="Input 282 3" xfId="15645"/>
    <cellStyle name="Input 283" xfId="15646"/>
    <cellStyle name="Input 283 2" xfId="15647"/>
    <cellStyle name="Input 283 3" xfId="15648"/>
    <cellStyle name="Input 284" xfId="15649"/>
    <cellStyle name="Input 284 2" xfId="15650"/>
    <cellStyle name="Input 284 3" xfId="15651"/>
    <cellStyle name="Input 285" xfId="15652"/>
    <cellStyle name="Input 285 2" xfId="15653"/>
    <cellStyle name="Input 285 3" xfId="15654"/>
    <cellStyle name="Input 286" xfId="15655"/>
    <cellStyle name="Input 286 2" xfId="15656"/>
    <cellStyle name="Input 286 3" xfId="15657"/>
    <cellStyle name="Input 287" xfId="15658"/>
    <cellStyle name="Input 287 2" xfId="15659"/>
    <cellStyle name="Input 287 3" xfId="15660"/>
    <cellStyle name="Input 288" xfId="15661"/>
    <cellStyle name="Input 288 2" xfId="15662"/>
    <cellStyle name="Input 288 3" xfId="15663"/>
    <cellStyle name="Input 289" xfId="15664"/>
    <cellStyle name="Input 289 2" xfId="15665"/>
    <cellStyle name="Input 289 3" xfId="15666"/>
    <cellStyle name="Input 29" xfId="15667"/>
    <cellStyle name="Input 29 2" xfId="15668"/>
    <cellStyle name="Input 29 3" xfId="15669"/>
    <cellStyle name="Input 290" xfId="15670"/>
    <cellStyle name="Input 290 2" xfId="15671"/>
    <cellStyle name="Input 290 3" xfId="15672"/>
    <cellStyle name="Input 291" xfId="15673"/>
    <cellStyle name="Input 291 2" xfId="15674"/>
    <cellStyle name="Input 291 3" xfId="15675"/>
    <cellStyle name="Input 292" xfId="15676"/>
    <cellStyle name="Input 292 2" xfId="15677"/>
    <cellStyle name="Input 292 3" xfId="15678"/>
    <cellStyle name="Input 293" xfId="15679"/>
    <cellStyle name="Input 293 2" xfId="15680"/>
    <cellStyle name="Input 293 3" xfId="15681"/>
    <cellStyle name="Input 294" xfId="15682"/>
    <cellStyle name="Input 294 2" xfId="15683"/>
    <cellStyle name="Input 294 3" xfId="15684"/>
    <cellStyle name="Input 295" xfId="15685"/>
    <cellStyle name="Input 295 2" xfId="15686"/>
    <cellStyle name="Input 295 3" xfId="15687"/>
    <cellStyle name="Input 296" xfId="15688"/>
    <cellStyle name="Input 296 2" xfId="15689"/>
    <cellStyle name="Input 296 3" xfId="15690"/>
    <cellStyle name="Input 297" xfId="15691"/>
    <cellStyle name="Input 297 2" xfId="15692"/>
    <cellStyle name="Input 297 3" xfId="15693"/>
    <cellStyle name="Input 298" xfId="15694"/>
    <cellStyle name="Input 298 2" xfId="15695"/>
    <cellStyle name="Input 298 3" xfId="15696"/>
    <cellStyle name="Input 299" xfId="15697"/>
    <cellStyle name="Input 299 2" xfId="15698"/>
    <cellStyle name="Input 299 3" xfId="15699"/>
    <cellStyle name="Input 3" xfId="15700"/>
    <cellStyle name="Input 3 2" xfId="15701"/>
    <cellStyle name="Input 3 3" xfId="15702"/>
    <cellStyle name="Input 3 4" xfId="15703"/>
    <cellStyle name="Input 3 5" xfId="15704"/>
    <cellStyle name="Input 30" xfId="15705"/>
    <cellStyle name="Input 30 2" xfId="15706"/>
    <cellStyle name="Input 30 3" xfId="15707"/>
    <cellStyle name="Input 300" xfId="15708"/>
    <cellStyle name="Input 300 2" xfId="15709"/>
    <cellStyle name="Input 300 3" xfId="15710"/>
    <cellStyle name="Input 301" xfId="15711"/>
    <cellStyle name="Input 301 2" xfId="15712"/>
    <cellStyle name="Input 301 3" xfId="15713"/>
    <cellStyle name="Input 302" xfId="15714"/>
    <cellStyle name="Input 302 2" xfId="15715"/>
    <cellStyle name="Input 302 3" xfId="15716"/>
    <cellStyle name="Input 303" xfId="15717"/>
    <cellStyle name="Input 303 2" xfId="15718"/>
    <cellStyle name="Input 303 3" xfId="15719"/>
    <cellStyle name="Input 304" xfId="15720"/>
    <cellStyle name="Input 304 2" xfId="15721"/>
    <cellStyle name="Input 304 3" xfId="15722"/>
    <cellStyle name="Input 305" xfId="15723"/>
    <cellStyle name="Input 305 2" xfId="15724"/>
    <cellStyle name="Input 305 3" xfId="15725"/>
    <cellStyle name="Input 306" xfId="15726"/>
    <cellStyle name="Input 306 2" xfId="15727"/>
    <cellStyle name="Input 306 3" xfId="15728"/>
    <cellStyle name="Input 307" xfId="15729"/>
    <cellStyle name="Input 307 2" xfId="15730"/>
    <cellStyle name="Input 307 3" xfId="15731"/>
    <cellStyle name="Input 308" xfId="15732"/>
    <cellStyle name="Input 308 2" xfId="15733"/>
    <cellStyle name="Input 308 3" xfId="15734"/>
    <cellStyle name="Input 309" xfId="15735"/>
    <cellStyle name="Input 309 2" xfId="15736"/>
    <cellStyle name="Input 309 3" xfId="15737"/>
    <cellStyle name="Input 31" xfId="15738"/>
    <cellStyle name="Input 31 2" xfId="15739"/>
    <cellStyle name="Input 31 3" xfId="15740"/>
    <cellStyle name="Input 310" xfId="15741"/>
    <cellStyle name="Input 310 2" xfId="15742"/>
    <cellStyle name="Input 310 3" xfId="15743"/>
    <cellStyle name="Input 311" xfId="15744"/>
    <cellStyle name="Input 311 2" xfId="15745"/>
    <cellStyle name="Input 311 3" xfId="15746"/>
    <cellStyle name="Input 312" xfId="15747"/>
    <cellStyle name="Input 312 2" xfId="15748"/>
    <cellStyle name="Input 312 3" xfId="15749"/>
    <cellStyle name="Input 313" xfId="15750"/>
    <cellStyle name="Input 313 2" xfId="15751"/>
    <cellStyle name="Input 313 3" xfId="15752"/>
    <cellStyle name="Input 314" xfId="15753"/>
    <cellStyle name="Input 314 2" xfId="15754"/>
    <cellStyle name="Input 314 3" xfId="15755"/>
    <cellStyle name="Input 315" xfId="15756"/>
    <cellStyle name="Input 315 2" xfId="15757"/>
    <cellStyle name="Input 315 3" xfId="15758"/>
    <cellStyle name="Input 316" xfId="15759"/>
    <cellStyle name="Input 316 2" xfId="15760"/>
    <cellStyle name="Input 316 3" xfId="15761"/>
    <cellStyle name="Input 317" xfId="15762"/>
    <cellStyle name="Input 317 2" xfId="15763"/>
    <cellStyle name="Input 317 3" xfId="15764"/>
    <cellStyle name="Input 318" xfId="15765"/>
    <cellStyle name="Input 318 2" xfId="15766"/>
    <cellStyle name="Input 318 3" xfId="15767"/>
    <cellStyle name="Input 319" xfId="15768"/>
    <cellStyle name="Input 319 2" xfId="15769"/>
    <cellStyle name="Input 319 3" xfId="15770"/>
    <cellStyle name="Input 32" xfId="15771"/>
    <cellStyle name="Input 32 2" xfId="15772"/>
    <cellStyle name="Input 32 3" xfId="15773"/>
    <cellStyle name="Input 320" xfId="15774"/>
    <cellStyle name="Input 320 2" xfId="15775"/>
    <cellStyle name="Input 320 3" xfId="15776"/>
    <cellStyle name="Input 321" xfId="15777"/>
    <cellStyle name="Input 321 2" xfId="15778"/>
    <cellStyle name="Input 321 3" xfId="15779"/>
    <cellStyle name="Input 322" xfId="15780"/>
    <cellStyle name="Input 322 2" xfId="15781"/>
    <cellStyle name="Input 322 3" xfId="15782"/>
    <cellStyle name="Input 323" xfId="15783"/>
    <cellStyle name="Input 323 2" xfId="15784"/>
    <cellStyle name="Input 323 3" xfId="15785"/>
    <cellStyle name="Input 324" xfId="15786"/>
    <cellStyle name="Input 324 2" xfId="15787"/>
    <cellStyle name="Input 324 3" xfId="15788"/>
    <cellStyle name="Input 325" xfId="15789"/>
    <cellStyle name="Input 325 2" xfId="15790"/>
    <cellStyle name="Input 325 3" xfId="15791"/>
    <cellStyle name="Input 326" xfId="15792"/>
    <cellStyle name="Input 326 2" xfId="15793"/>
    <cellStyle name="Input 326 3" xfId="15794"/>
    <cellStyle name="Input 327" xfId="15795"/>
    <cellStyle name="Input 327 2" xfId="15796"/>
    <cellStyle name="Input 327 3" xfId="15797"/>
    <cellStyle name="Input 328" xfId="15798"/>
    <cellStyle name="Input 328 2" xfId="15799"/>
    <cellStyle name="Input 328 3" xfId="15800"/>
    <cellStyle name="Input 329" xfId="15801"/>
    <cellStyle name="Input 329 2" xfId="15802"/>
    <cellStyle name="Input 329 3" xfId="15803"/>
    <cellStyle name="Input 33" xfId="15804"/>
    <cellStyle name="Input 33 2" xfId="15805"/>
    <cellStyle name="Input 33 3" xfId="15806"/>
    <cellStyle name="Input 330" xfId="15807"/>
    <cellStyle name="Input 330 2" xfId="15808"/>
    <cellStyle name="Input 330 3" xfId="15809"/>
    <cellStyle name="Input 331" xfId="15810"/>
    <cellStyle name="Input 331 2" xfId="15811"/>
    <cellStyle name="Input 331 3" xfId="15812"/>
    <cellStyle name="Input 332" xfId="15813"/>
    <cellStyle name="Input 332 2" xfId="15814"/>
    <cellStyle name="Input 332 3" xfId="15815"/>
    <cellStyle name="Input 333" xfId="15816"/>
    <cellStyle name="Input 333 2" xfId="15817"/>
    <cellStyle name="Input 333 3" xfId="15818"/>
    <cellStyle name="Input 334" xfId="15819"/>
    <cellStyle name="Input 334 2" xfId="15820"/>
    <cellStyle name="Input 334 3" xfId="15821"/>
    <cellStyle name="Input 335" xfId="15822"/>
    <cellStyle name="Input 335 2" xfId="15823"/>
    <cellStyle name="Input 335 3" xfId="15824"/>
    <cellStyle name="Input 336" xfId="15825"/>
    <cellStyle name="Input 336 2" xfId="15826"/>
    <cellStyle name="Input 336 3" xfId="15827"/>
    <cellStyle name="Input 337" xfId="15828"/>
    <cellStyle name="Input 337 2" xfId="15829"/>
    <cellStyle name="Input 337 3" xfId="15830"/>
    <cellStyle name="Input 338" xfId="15831"/>
    <cellStyle name="Input 338 2" xfId="15832"/>
    <cellStyle name="Input 338 3" xfId="15833"/>
    <cellStyle name="Input 339" xfId="15834"/>
    <cellStyle name="Input 339 2" xfId="15835"/>
    <cellStyle name="Input 339 3" xfId="15836"/>
    <cellStyle name="Input 34" xfId="15837"/>
    <cellStyle name="Input 34 2" xfId="15838"/>
    <cellStyle name="Input 34 3" xfId="15839"/>
    <cellStyle name="Input 340" xfId="15840"/>
    <cellStyle name="Input 340 2" xfId="15841"/>
    <cellStyle name="Input 340 3" xfId="15842"/>
    <cellStyle name="Input 341" xfId="15843"/>
    <cellStyle name="Input 341 2" xfId="15844"/>
    <cellStyle name="Input 341 3" xfId="15845"/>
    <cellStyle name="Input 342" xfId="15846"/>
    <cellStyle name="Input 342 2" xfId="15847"/>
    <cellStyle name="Input 342 3" xfId="15848"/>
    <cellStyle name="Input 343" xfId="15849"/>
    <cellStyle name="Input 343 2" xfId="15850"/>
    <cellStyle name="Input 343 3" xfId="15851"/>
    <cellStyle name="Input 344" xfId="15852"/>
    <cellStyle name="Input 344 2" xfId="15853"/>
    <cellStyle name="Input 344 3" xfId="15854"/>
    <cellStyle name="Input 345" xfId="15855"/>
    <cellStyle name="Input 345 2" xfId="15856"/>
    <cellStyle name="Input 345 3" xfId="15857"/>
    <cellStyle name="Input 346" xfId="15858"/>
    <cellStyle name="Input 346 2" xfId="15859"/>
    <cellStyle name="Input 346 3" xfId="15860"/>
    <cellStyle name="Input 347" xfId="15861"/>
    <cellStyle name="Input 347 2" xfId="15862"/>
    <cellStyle name="Input 347 3" xfId="15863"/>
    <cellStyle name="Input 348" xfId="15864"/>
    <cellStyle name="Input 348 2" xfId="15865"/>
    <cellStyle name="Input 348 3" xfId="15866"/>
    <cellStyle name="Input 349" xfId="15867"/>
    <cellStyle name="Input 349 2" xfId="15868"/>
    <cellStyle name="Input 349 3" xfId="15869"/>
    <cellStyle name="Input 35" xfId="15870"/>
    <cellStyle name="Input 35 2" xfId="15871"/>
    <cellStyle name="Input 35 3" xfId="15872"/>
    <cellStyle name="Input 350" xfId="15873"/>
    <cellStyle name="Input 350 2" xfId="15874"/>
    <cellStyle name="Input 350 3" xfId="15875"/>
    <cellStyle name="Input 351" xfId="15876"/>
    <cellStyle name="Input 351 2" xfId="15877"/>
    <cellStyle name="Input 351 3" xfId="15878"/>
    <cellStyle name="Input 352" xfId="15879"/>
    <cellStyle name="Input 352 2" xfId="15880"/>
    <cellStyle name="Input 352 3" xfId="15881"/>
    <cellStyle name="Input 353" xfId="15882"/>
    <cellStyle name="Input 353 2" xfId="15883"/>
    <cellStyle name="Input 353 3" xfId="15884"/>
    <cellStyle name="Input 354" xfId="15885"/>
    <cellStyle name="Input 354 2" xfId="15886"/>
    <cellStyle name="Input 354 3" xfId="15887"/>
    <cellStyle name="Input 355" xfId="15888"/>
    <cellStyle name="Input 355 2" xfId="15889"/>
    <cellStyle name="Input 355 3" xfId="15890"/>
    <cellStyle name="Input 356" xfId="15891"/>
    <cellStyle name="Input 356 2" xfId="15892"/>
    <cellStyle name="Input 356 3" xfId="15893"/>
    <cellStyle name="Input 357" xfId="15894"/>
    <cellStyle name="Input 357 2" xfId="15895"/>
    <cellStyle name="Input 357 3" xfId="15896"/>
    <cellStyle name="Input 358" xfId="15897"/>
    <cellStyle name="Input 358 2" xfId="15898"/>
    <cellStyle name="Input 358 3" xfId="15899"/>
    <cellStyle name="Input 359" xfId="15900"/>
    <cellStyle name="Input 359 2" xfId="15901"/>
    <cellStyle name="Input 359 3" xfId="15902"/>
    <cellStyle name="Input 36" xfId="15903"/>
    <cellStyle name="Input 36 2" xfId="15904"/>
    <cellStyle name="Input 36 3" xfId="15905"/>
    <cellStyle name="Input 360" xfId="15906"/>
    <cellStyle name="Input 360 2" xfId="15907"/>
    <cellStyle name="Input 360 3" xfId="15908"/>
    <cellStyle name="Input 361" xfId="15909"/>
    <cellStyle name="Input 361 2" xfId="15910"/>
    <cellStyle name="Input 361 3" xfId="15911"/>
    <cellStyle name="Input 362" xfId="15912"/>
    <cellStyle name="Input 362 2" xfId="15913"/>
    <cellStyle name="Input 362 3" xfId="15914"/>
    <cellStyle name="Input 363" xfId="15915"/>
    <cellStyle name="Input 363 2" xfId="15916"/>
    <cellStyle name="Input 363 3" xfId="15917"/>
    <cellStyle name="Input 364" xfId="15918"/>
    <cellStyle name="Input 364 2" xfId="15919"/>
    <cellStyle name="Input 364 3" xfId="15920"/>
    <cellStyle name="Input 365" xfId="15921"/>
    <cellStyle name="Input 365 2" xfId="15922"/>
    <cellStyle name="Input 365 3" xfId="15923"/>
    <cellStyle name="Input 366" xfId="15924"/>
    <cellStyle name="Input 366 2" xfId="15925"/>
    <cellStyle name="Input 367" xfId="15926"/>
    <cellStyle name="Input 367 2" xfId="15927"/>
    <cellStyle name="Input 368" xfId="15928"/>
    <cellStyle name="Input 368 2" xfId="15929"/>
    <cellStyle name="Input 369" xfId="15930"/>
    <cellStyle name="Input 369 2" xfId="15931"/>
    <cellStyle name="Input 37" xfId="15932"/>
    <cellStyle name="Input 37 2" xfId="15933"/>
    <cellStyle name="Input 37 3" xfId="15934"/>
    <cellStyle name="Input 370" xfId="15935"/>
    <cellStyle name="Input 370 2" xfId="15936"/>
    <cellStyle name="Input 371" xfId="15937"/>
    <cellStyle name="Input 371 2" xfId="15938"/>
    <cellStyle name="Input 372" xfId="15939"/>
    <cellStyle name="Input 372 2" xfId="15940"/>
    <cellStyle name="Input 373" xfId="15941"/>
    <cellStyle name="Input 373 2" xfId="15942"/>
    <cellStyle name="Input 374" xfId="15943"/>
    <cellStyle name="Input 374 2" xfId="15944"/>
    <cellStyle name="Input 375" xfId="15945"/>
    <cellStyle name="Input 375 2" xfId="15946"/>
    <cellStyle name="Input 376" xfId="15947"/>
    <cellStyle name="Input 376 2" xfId="15948"/>
    <cellStyle name="Input 377" xfId="15949"/>
    <cellStyle name="Input 377 2" xfId="15950"/>
    <cellStyle name="Input 378" xfId="15951"/>
    <cellStyle name="Input 378 2" xfId="15952"/>
    <cellStyle name="Input 379" xfId="15953"/>
    <cellStyle name="Input 379 2" xfId="15954"/>
    <cellStyle name="Input 38" xfId="15955"/>
    <cellStyle name="Input 38 2" xfId="15956"/>
    <cellStyle name="Input 38 3" xfId="15957"/>
    <cellStyle name="Input 380" xfId="15958"/>
    <cellStyle name="Input 380 2" xfId="15959"/>
    <cellStyle name="Input 381" xfId="15960"/>
    <cellStyle name="Input 381 2" xfId="15961"/>
    <cellStyle name="Input 382" xfId="15962"/>
    <cellStyle name="Input 382 2" xfId="15963"/>
    <cellStyle name="Input 383" xfId="15964"/>
    <cellStyle name="Input 383 2" xfId="15965"/>
    <cellStyle name="Input 384" xfId="15966"/>
    <cellStyle name="Input 384 2" xfId="15967"/>
    <cellStyle name="Input 385" xfId="15968"/>
    <cellStyle name="Input 385 2" xfId="15969"/>
    <cellStyle name="Input 386" xfId="15970"/>
    <cellStyle name="Input 386 2" xfId="15971"/>
    <cellStyle name="Input 387" xfId="15972"/>
    <cellStyle name="Input 387 2" xfId="15973"/>
    <cellStyle name="Input 388" xfId="15974"/>
    <cellStyle name="Input 389" xfId="15975"/>
    <cellStyle name="Input 39" xfId="15976"/>
    <cellStyle name="Input 39 2" xfId="15977"/>
    <cellStyle name="Input 39 3" xfId="15978"/>
    <cellStyle name="Input 390" xfId="15979"/>
    <cellStyle name="Input 391" xfId="15980"/>
    <cellStyle name="Input 392" xfId="15981"/>
    <cellStyle name="Input 393" xfId="15982"/>
    <cellStyle name="Input 394" xfId="15983"/>
    <cellStyle name="Input 395" xfId="15984"/>
    <cellStyle name="Input 396" xfId="15985"/>
    <cellStyle name="Input 397" xfId="15986"/>
    <cellStyle name="Input 398" xfId="15987"/>
    <cellStyle name="Input 399" xfId="15988"/>
    <cellStyle name="Input 4" xfId="15989"/>
    <cellStyle name="Input 4 2" xfId="15990"/>
    <cellStyle name="Input 4 3" xfId="15991"/>
    <cellStyle name="Input 4 4" xfId="15992"/>
    <cellStyle name="Input 40" xfId="15993"/>
    <cellStyle name="Input 40 2" xfId="15994"/>
    <cellStyle name="Input 40 3" xfId="15995"/>
    <cellStyle name="Input 400" xfId="15996"/>
    <cellStyle name="Input 401" xfId="15997"/>
    <cellStyle name="Input 402" xfId="15998"/>
    <cellStyle name="Input 403" xfId="15999"/>
    <cellStyle name="Input 404" xfId="16000"/>
    <cellStyle name="Input 405" xfId="16001"/>
    <cellStyle name="Input 406" xfId="16002"/>
    <cellStyle name="Input 407" xfId="16003"/>
    <cellStyle name="Input 408" xfId="16004"/>
    <cellStyle name="Input 409" xfId="16005"/>
    <cellStyle name="Input 41" xfId="16006"/>
    <cellStyle name="Input 41 2" xfId="16007"/>
    <cellStyle name="Input 41 3" xfId="16008"/>
    <cellStyle name="Input 410" xfId="16009"/>
    <cellStyle name="Input 411" xfId="16010"/>
    <cellStyle name="Input 412" xfId="16011"/>
    <cellStyle name="Input 413" xfId="16012"/>
    <cellStyle name="Input 414" xfId="16013"/>
    <cellStyle name="Input 415" xfId="16014"/>
    <cellStyle name="Input 416" xfId="16015"/>
    <cellStyle name="Input 417" xfId="16016"/>
    <cellStyle name="Input 418" xfId="16017"/>
    <cellStyle name="Input 419" xfId="16018"/>
    <cellStyle name="Input 42" xfId="16019"/>
    <cellStyle name="Input 42 2" xfId="16020"/>
    <cellStyle name="Input 42 3" xfId="16021"/>
    <cellStyle name="Input 420" xfId="16022"/>
    <cellStyle name="Input 421" xfId="16023"/>
    <cellStyle name="Input 422" xfId="16024"/>
    <cellStyle name="Input 423" xfId="16025"/>
    <cellStyle name="Input 424" xfId="16026"/>
    <cellStyle name="Input 425" xfId="16027"/>
    <cellStyle name="Input 426" xfId="16028"/>
    <cellStyle name="Input 427" xfId="16029"/>
    <cellStyle name="Input 428" xfId="16030"/>
    <cellStyle name="Input 429" xfId="16031"/>
    <cellStyle name="Input 43" xfId="16032"/>
    <cellStyle name="Input 43 2" xfId="16033"/>
    <cellStyle name="Input 43 3" xfId="16034"/>
    <cellStyle name="Input 430" xfId="16035"/>
    <cellStyle name="Input 431" xfId="16036"/>
    <cellStyle name="Input 432" xfId="16037"/>
    <cellStyle name="Input 433" xfId="16038"/>
    <cellStyle name="Input 434" xfId="16039"/>
    <cellStyle name="Input 435" xfId="16040"/>
    <cellStyle name="Input 436" xfId="16041"/>
    <cellStyle name="Input 437" xfId="16042"/>
    <cellStyle name="Input 438" xfId="16043"/>
    <cellStyle name="Input 439" xfId="16044"/>
    <cellStyle name="Input 44" xfId="16045"/>
    <cellStyle name="Input 44 2" xfId="16046"/>
    <cellStyle name="Input 44 3" xfId="16047"/>
    <cellStyle name="Input 440" xfId="16048"/>
    <cellStyle name="Input 441" xfId="16049"/>
    <cellStyle name="Input 442" xfId="16050"/>
    <cellStyle name="Input 443" xfId="16051"/>
    <cellStyle name="Input 444" xfId="16052"/>
    <cellStyle name="Input 445" xfId="16053"/>
    <cellStyle name="Input 446" xfId="16054"/>
    <cellStyle name="Input 447" xfId="16055"/>
    <cellStyle name="Input 448" xfId="16056"/>
    <cellStyle name="Input 449" xfId="16057"/>
    <cellStyle name="Input 45" xfId="16058"/>
    <cellStyle name="Input 45 2" xfId="16059"/>
    <cellStyle name="Input 45 3" xfId="16060"/>
    <cellStyle name="Input 450" xfId="16061"/>
    <cellStyle name="Input 451" xfId="16062"/>
    <cellStyle name="Input 452" xfId="16063"/>
    <cellStyle name="Input 453" xfId="16064"/>
    <cellStyle name="Input 454" xfId="16065"/>
    <cellStyle name="Input 455" xfId="16066"/>
    <cellStyle name="Input 456" xfId="16067"/>
    <cellStyle name="Input 457" xfId="16068"/>
    <cellStyle name="Input 458" xfId="16069"/>
    <cellStyle name="Input 459" xfId="16070"/>
    <cellStyle name="Input 46" xfId="16071"/>
    <cellStyle name="Input 46 2" xfId="16072"/>
    <cellStyle name="Input 46 3" xfId="16073"/>
    <cellStyle name="Input 460" xfId="16074"/>
    <cellStyle name="Input 461" xfId="16075"/>
    <cellStyle name="Input 462" xfId="16076"/>
    <cellStyle name="Input 463" xfId="16077"/>
    <cellStyle name="Input 464" xfId="16078"/>
    <cellStyle name="Input 465" xfId="16079"/>
    <cellStyle name="Input 466" xfId="16080"/>
    <cellStyle name="Input 467" xfId="16081"/>
    <cellStyle name="Input 468" xfId="16082"/>
    <cellStyle name="Input 469" xfId="16083"/>
    <cellStyle name="Input 47" xfId="16084"/>
    <cellStyle name="Input 47 2" xfId="16085"/>
    <cellStyle name="Input 47 3" xfId="16086"/>
    <cellStyle name="Input 470" xfId="16087"/>
    <cellStyle name="Input 471" xfId="16088"/>
    <cellStyle name="Input 48" xfId="16089"/>
    <cellStyle name="Input 48 2" xfId="16090"/>
    <cellStyle name="Input 48 3" xfId="16091"/>
    <cellStyle name="Input 49" xfId="16092"/>
    <cellStyle name="Input 49 2" xfId="16093"/>
    <cellStyle name="Input 49 3" xfId="16094"/>
    <cellStyle name="Input 5" xfId="16095"/>
    <cellStyle name="Input 50" xfId="16096"/>
    <cellStyle name="Input 50 2" xfId="16097"/>
    <cellStyle name="Input 50 3" xfId="16098"/>
    <cellStyle name="Input 51" xfId="16099"/>
    <cellStyle name="Input 51 2" xfId="16100"/>
    <cellStyle name="Input 51 3" xfId="16101"/>
    <cellStyle name="Input 52" xfId="16102"/>
    <cellStyle name="Input 52 2" xfId="16103"/>
    <cellStyle name="Input 52 3" xfId="16104"/>
    <cellStyle name="Input 53" xfId="16105"/>
    <cellStyle name="Input 53 2" xfId="16106"/>
    <cellStyle name="Input 53 3" xfId="16107"/>
    <cellStyle name="Input 54" xfId="16108"/>
    <cellStyle name="Input 54 2" xfId="16109"/>
    <cellStyle name="Input 54 3" xfId="16110"/>
    <cellStyle name="Input 55" xfId="16111"/>
    <cellStyle name="Input 55 2" xfId="16112"/>
    <cellStyle name="Input 55 3" xfId="16113"/>
    <cellStyle name="Input 56" xfId="16114"/>
    <cellStyle name="Input 56 2" xfId="16115"/>
    <cellStyle name="Input 56 3" xfId="16116"/>
    <cellStyle name="Input 57" xfId="16117"/>
    <cellStyle name="Input 57 2" xfId="16118"/>
    <cellStyle name="Input 57 3" xfId="16119"/>
    <cellStyle name="Input 58" xfId="16120"/>
    <cellStyle name="Input 58 2" xfId="16121"/>
    <cellStyle name="Input 58 3" xfId="16122"/>
    <cellStyle name="Input 59" xfId="16123"/>
    <cellStyle name="Input 59 2" xfId="16124"/>
    <cellStyle name="Input 59 3" xfId="16125"/>
    <cellStyle name="Input 6" xfId="16126"/>
    <cellStyle name="Input 60" xfId="16127"/>
    <cellStyle name="Input 60 2" xfId="16128"/>
    <cellStyle name="Input 60 3" xfId="16129"/>
    <cellStyle name="Input 61" xfId="16130"/>
    <cellStyle name="Input 61 2" xfId="16131"/>
    <cellStyle name="Input 61 3" xfId="16132"/>
    <cellStyle name="Input 62" xfId="16133"/>
    <cellStyle name="Input 62 2" xfId="16134"/>
    <cellStyle name="Input 62 3" xfId="16135"/>
    <cellStyle name="Input 63" xfId="16136"/>
    <cellStyle name="Input 63 2" xfId="16137"/>
    <cellStyle name="Input 63 3" xfId="16138"/>
    <cellStyle name="Input 64" xfId="16139"/>
    <cellStyle name="Input 64 2" xfId="16140"/>
    <cellStyle name="Input 64 3" xfId="16141"/>
    <cellStyle name="Input 65" xfId="16142"/>
    <cellStyle name="Input 65 2" xfId="16143"/>
    <cellStyle name="Input 65 3" xfId="16144"/>
    <cellStyle name="Input 66" xfId="16145"/>
    <cellStyle name="Input 66 2" xfId="16146"/>
    <cellStyle name="Input 66 3" xfId="16147"/>
    <cellStyle name="Input 67" xfId="16148"/>
    <cellStyle name="Input 67 2" xfId="16149"/>
    <cellStyle name="Input 67 3" xfId="16150"/>
    <cellStyle name="Input 68" xfId="16151"/>
    <cellStyle name="Input 68 2" xfId="16152"/>
    <cellStyle name="Input 68 3" xfId="16153"/>
    <cellStyle name="Input 69" xfId="16154"/>
    <cellStyle name="Input 69 2" xfId="16155"/>
    <cellStyle name="Input 69 3" xfId="16156"/>
    <cellStyle name="Input 7" xfId="16157"/>
    <cellStyle name="Input 70" xfId="16158"/>
    <cellStyle name="Input 70 2" xfId="16159"/>
    <cellStyle name="Input 70 3" xfId="16160"/>
    <cellStyle name="Input 71" xfId="16161"/>
    <cellStyle name="Input 71 2" xfId="16162"/>
    <cellStyle name="Input 71 3" xfId="16163"/>
    <cellStyle name="Input 72" xfId="16164"/>
    <cellStyle name="Input 72 2" xfId="16165"/>
    <cellStyle name="Input 72 3" xfId="16166"/>
    <cellStyle name="Input 73" xfId="16167"/>
    <cellStyle name="Input 73 2" xfId="16168"/>
    <cellStyle name="Input 73 3" xfId="16169"/>
    <cellStyle name="Input 74" xfId="16170"/>
    <cellStyle name="Input 74 2" xfId="16171"/>
    <cellStyle name="Input 74 3" xfId="16172"/>
    <cellStyle name="Input 75" xfId="16173"/>
    <cellStyle name="Input 75 2" xfId="16174"/>
    <cellStyle name="Input 75 3" xfId="16175"/>
    <cellStyle name="Input 76" xfId="16176"/>
    <cellStyle name="Input 76 2" xfId="16177"/>
    <cellStyle name="Input 76 3" xfId="16178"/>
    <cellStyle name="Input 77" xfId="16179"/>
    <cellStyle name="Input 77 2" xfId="16180"/>
    <cellStyle name="Input 77 3" xfId="16181"/>
    <cellStyle name="Input 78" xfId="16182"/>
    <cellStyle name="Input 78 2" xfId="16183"/>
    <cellStyle name="Input 78 3" xfId="16184"/>
    <cellStyle name="Input 79" xfId="16185"/>
    <cellStyle name="Input 79 2" xfId="16186"/>
    <cellStyle name="Input 79 3" xfId="16187"/>
    <cellStyle name="Input 8" xfId="16188"/>
    <cellStyle name="Input 80" xfId="16189"/>
    <cellStyle name="Input 80 2" xfId="16190"/>
    <cellStyle name="Input 80 3" xfId="16191"/>
    <cellStyle name="Input 81" xfId="16192"/>
    <cellStyle name="Input 81 2" xfId="16193"/>
    <cellStyle name="Input 81 3" xfId="16194"/>
    <cellStyle name="Input 82" xfId="16195"/>
    <cellStyle name="Input 82 2" xfId="16196"/>
    <cellStyle name="Input 82 3" xfId="16197"/>
    <cellStyle name="Input 83" xfId="16198"/>
    <cellStyle name="Input 83 2" xfId="16199"/>
    <cellStyle name="Input 83 3" xfId="16200"/>
    <cellStyle name="Input 84" xfId="16201"/>
    <cellStyle name="Input 84 2" xfId="16202"/>
    <cellStyle name="Input 84 3" xfId="16203"/>
    <cellStyle name="Input 85" xfId="16204"/>
    <cellStyle name="Input 85 2" xfId="16205"/>
    <cellStyle name="Input 85 3" xfId="16206"/>
    <cellStyle name="Input 86" xfId="16207"/>
    <cellStyle name="Input 86 2" xfId="16208"/>
    <cellStyle name="Input 86 3" xfId="16209"/>
    <cellStyle name="Input 87" xfId="16210"/>
    <cellStyle name="Input 87 2" xfId="16211"/>
    <cellStyle name="Input 87 3" xfId="16212"/>
    <cellStyle name="Input 88" xfId="16213"/>
    <cellStyle name="Input 88 2" xfId="16214"/>
    <cellStyle name="Input 88 3" xfId="16215"/>
    <cellStyle name="Input 89" xfId="16216"/>
    <cellStyle name="Input 89 2" xfId="16217"/>
    <cellStyle name="Input 89 3" xfId="16218"/>
    <cellStyle name="Input 9" xfId="16219"/>
    <cellStyle name="Input 90" xfId="16220"/>
    <cellStyle name="Input 90 2" xfId="16221"/>
    <cellStyle name="Input 90 3" xfId="16222"/>
    <cellStyle name="Input 91" xfId="16223"/>
    <cellStyle name="Input 91 2" xfId="16224"/>
    <cellStyle name="Input 91 3" xfId="16225"/>
    <cellStyle name="Input 92" xfId="16226"/>
    <cellStyle name="Input 92 2" xfId="16227"/>
    <cellStyle name="Input 92 3" xfId="16228"/>
    <cellStyle name="Input 93" xfId="16229"/>
    <cellStyle name="Input 93 2" xfId="16230"/>
    <cellStyle name="Input 93 3" xfId="16231"/>
    <cellStyle name="Input 94" xfId="16232"/>
    <cellStyle name="Input 94 2" xfId="16233"/>
    <cellStyle name="Input 94 3" xfId="16234"/>
    <cellStyle name="Input 95" xfId="16235"/>
    <cellStyle name="Input 95 2" xfId="16236"/>
    <cellStyle name="Input 95 3" xfId="16237"/>
    <cellStyle name="Input 96" xfId="16238"/>
    <cellStyle name="Input 96 2" xfId="16239"/>
    <cellStyle name="Input 96 3" xfId="16240"/>
    <cellStyle name="Input 97" xfId="16241"/>
    <cellStyle name="Input 97 2" xfId="16242"/>
    <cellStyle name="Input 97 3" xfId="16243"/>
    <cellStyle name="Input 98" xfId="16244"/>
    <cellStyle name="Input 98 2" xfId="16245"/>
    <cellStyle name="Input 98 3" xfId="16246"/>
    <cellStyle name="Input 99" xfId="16247"/>
    <cellStyle name="Input 99 2" xfId="16248"/>
    <cellStyle name="Input 99 3" xfId="16249"/>
    <cellStyle name="Input Cells" xfId="16250"/>
    <cellStyle name="Input Cells 2" xfId="16251"/>
    <cellStyle name="Input Cells 3" xfId="16252"/>
    <cellStyle name="Input Cells Percent" xfId="16253"/>
    <cellStyle name="Input Cells Percent 2" xfId="16254"/>
    <cellStyle name="Input Cells Percent 3" xfId="16255"/>
    <cellStyle name="Input Cells Percent_AURORA Total New" xfId="16256"/>
    <cellStyle name="Input Cells_4.34E Mint Farm Deferral" xfId="16257"/>
    <cellStyle name="Integer" xfId="16258"/>
    <cellStyle name="line b - Style6" xfId="16259"/>
    <cellStyle name="Lines" xfId="16260"/>
    <cellStyle name="Lines 2" xfId="16261"/>
    <cellStyle name="Lines 3" xfId="16262"/>
    <cellStyle name="Lines 4" xfId="16263"/>
    <cellStyle name="Lines_Electric Rev Req Model (2009 GRC) Rebuttal" xfId="16264"/>
    <cellStyle name="LINKED" xfId="16265"/>
    <cellStyle name="LINKED 2" xfId="16266"/>
    <cellStyle name="LINKED 2 2" xfId="16267"/>
    <cellStyle name="LINKED 3" xfId="16268"/>
    <cellStyle name="LINKED 4" xfId="16269"/>
    <cellStyle name="Linked Cell 10" xfId="16270"/>
    <cellStyle name="Linked Cell 11" xfId="16271"/>
    <cellStyle name="Linked Cell 12" xfId="16272"/>
    <cellStyle name="Linked Cell 13" xfId="16273"/>
    <cellStyle name="Linked Cell 14" xfId="16274"/>
    <cellStyle name="Linked Cell 15" xfId="16275"/>
    <cellStyle name="Linked Cell 16" xfId="16276"/>
    <cellStyle name="Linked Cell 17" xfId="16277"/>
    <cellStyle name="Linked Cell 18" xfId="16278"/>
    <cellStyle name="Linked Cell 19" xfId="16279"/>
    <cellStyle name="Linked Cell 2" xfId="16280"/>
    <cellStyle name="Linked Cell 2 2" xfId="16281"/>
    <cellStyle name="Linked Cell 2 2 2" xfId="16282"/>
    <cellStyle name="Linked Cell 2 3" xfId="16283"/>
    <cellStyle name="Linked Cell 20" xfId="16284"/>
    <cellStyle name="Linked Cell 21" xfId="16285"/>
    <cellStyle name="Linked Cell 22" xfId="16286"/>
    <cellStyle name="Linked Cell 23" xfId="16287"/>
    <cellStyle name="Linked Cell 24" xfId="16288"/>
    <cellStyle name="Linked Cell 25" xfId="16289"/>
    <cellStyle name="Linked Cell 26" xfId="16290"/>
    <cellStyle name="Linked Cell 27" xfId="16291"/>
    <cellStyle name="Linked Cell 28" xfId="16292"/>
    <cellStyle name="Linked Cell 29" xfId="16293"/>
    <cellStyle name="Linked Cell 3" xfId="16294"/>
    <cellStyle name="Linked Cell 3 2" xfId="16295"/>
    <cellStyle name="Linked Cell 3 3" xfId="16296"/>
    <cellStyle name="Linked Cell 3 4" xfId="16297"/>
    <cellStyle name="Linked Cell 30" xfId="16298"/>
    <cellStyle name="Linked Cell 31" xfId="16299"/>
    <cellStyle name="Linked Cell 32" xfId="16300"/>
    <cellStyle name="Linked Cell 33" xfId="16301"/>
    <cellStyle name="Linked Cell 34" xfId="16302"/>
    <cellStyle name="Linked Cell 35" xfId="16303"/>
    <cellStyle name="Linked Cell 36" xfId="16304"/>
    <cellStyle name="Linked Cell 37" xfId="16305"/>
    <cellStyle name="Linked Cell 38" xfId="16306"/>
    <cellStyle name="Linked Cell 39" xfId="16307"/>
    <cellStyle name="Linked Cell 4" xfId="16308"/>
    <cellStyle name="Linked Cell 40" xfId="16309"/>
    <cellStyle name="Linked Cell 41" xfId="16310"/>
    <cellStyle name="Linked Cell 42" xfId="16311"/>
    <cellStyle name="Linked Cell 43" xfId="16312"/>
    <cellStyle name="Linked Cell 44" xfId="16313"/>
    <cellStyle name="Linked Cell 45" xfId="16314"/>
    <cellStyle name="Linked Cell 46" xfId="16315"/>
    <cellStyle name="Linked Cell 47" xfId="16316"/>
    <cellStyle name="Linked Cell 48" xfId="16317"/>
    <cellStyle name="Linked Cell 49" xfId="16318"/>
    <cellStyle name="Linked Cell 5" xfId="16319"/>
    <cellStyle name="Linked Cell 50" xfId="16320"/>
    <cellStyle name="Linked Cell 51" xfId="16321"/>
    <cellStyle name="Linked Cell 52" xfId="16322"/>
    <cellStyle name="Linked Cell 53" xfId="16323"/>
    <cellStyle name="Linked Cell 54" xfId="16324"/>
    <cellStyle name="Linked Cell 55" xfId="16325"/>
    <cellStyle name="Linked Cell 56" xfId="16326"/>
    <cellStyle name="Linked Cell 57" xfId="16327"/>
    <cellStyle name="Linked Cell 58" xfId="16328"/>
    <cellStyle name="Linked Cell 59" xfId="16329"/>
    <cellStyle name="Linked Cell 6" xfId="16330"/>
    <cellStyle name="Linked Cell 60" xfId="16331"/>
    <cellStyle name="Linked Cell 61" xfId="16332"/>
    <cellStyle name="Linked Cell 62" xfId="16333"/>
    <cellStyle name="Linked Cell 63" xfId="16334"/>
    <cellStyle name="Linked Cell 64" xfId="16335"/>
    <cellStyle name="Linked Cell 7" xfId="16336"/>
    <cellStyle name="Linked Cell 8" xfId="16337"/>
    <cellStyle name="Linked Cell 9" xfId="16338"/>
    <cellStyle name="LongDate" xfId="16339"/>
    <cellStyle name="Marathon" xfId="16340"/>
    <cellStyle name="Millares [0]_2AV_M_M " xfId="16341"/>
    <cellStyle name="Millares_2AV_M_M " xfId="16342"/>
    <cellStyle name="Milliers [0]_Dossier financier HECC" xfId="16343"/>
    <cellStyle name="MLMultiple0" xfId="16344"/>
    <cellStyle name="MLMultiple0 2" xfId="16345"/>
    <cellStyle name="MLMultiple0 2 2" xfId="16346"/>
    <cellStyle name="MLMultiple0 3" xfId="16347"/>
    <cellStyle name="MLMultiple0 3 2" xfId="16348"/>
    <cellStyle name="MLMultiple0 3 2 2" xfId="16349"/>
    <cellStyle name="MLMultiple0 4" xfId="16350"/>
    <cellStyle name="MLMultiple0 4 2" xfId="16351"/>
    <cellStyle name="MLMultiple0 4 3" xfId="16352"/>
    <cellStyle name="MLMultiple0 5" xfId="16353"/>
    <cellStyle name="MLMultiple0 5 2" xfId="16354"/>
    <cellStyle name="MLMultiple0 6" xfId="16355"/>
    <cellStyle name="modified border" xfId="16356"/>
    <cellStyle name="modified border 2" xfId="16357"/>
    <cellStyle name="modified border 2 2" xfId="16358"/>
    <cellStyle name="modified border 2 3" xfId="16359"/>
    <cellStyle name="modified border 3" xfId="16360"/>
    <cellStyle name="modified border 3 2" xfId="16361"/>
    <cellStyle name="modified border 3 3" xfId="16362"/>
    <cellStyle name="modified border 4" xfId="16363"/>
    <cellStyle name="modified border 4 2" xfId="16364"/>
    <cellStyle name="modified border 4 3" xfId="16365"/>
    <cellStyle name="modified border 5" xfId="16366"/>
    <cellStyle name="modified border 5 2" xfId="16367"/>
    <cellStyle name="modified border 6" xfId="16368"/>
    <cellStyle name="modified border 7" xfId="16369"/>
    <cellStyle name="modified border 8" xfId="16370"/>
    <cellStyle name="modified border_2012 Jan CAP ASM Report" xfId="16371"/>
    <cellStyle name="modified border1" xfId="16372"/>
    <cellStyle name="modified border1 2" xfId="16373"/>
    <cellStyle name="modified border1 2 2" xfId="16374"/>
    <cellStyle name="modified border1 2 3" xfId="16375"/>
    <cellStyle name="modified border1 3" xfId="16376"/>
    <cellStyle name="modified border1 3 2" xfId="16377"/>
    <cellStyle name="modified border1 3 3" xfId="16378"/>
    <cellStyle name="modified border1 4" xfId="16379"/>
    <cellStyle name="modified border1 4 2" xfId="16380"/>
    <cellStyle name="modified border1 4 3" xfId="16381"/>
    <cellStyle name="modified border1 5" xfId="16382"/>
    <cellStyle name="modified border1 5 2" xfId="16383"/>
    <cellStyle name="modified border1 6" xfId="16384"/>
    <cellStyle name="modified border1 7" xfId="16385"/>
    <cellStyle name="modified border1 8" xfId="16386"/>
    <cellStyle name="modified border1_2012 Jan CAP ASM Report" xfId="16387"/>
    <cellStyle name="Moneda [0]_2AV_M_M " xfId="16388"/>
    <cellStyle name="Moneda_2AV_M_M " xfId="16389"/>
    <cellStyle name="Multiple" xfId="16390"/>
    <cellStyle name="Multiple 2" xfId="16391"/>
    <cellStyle name="Multiple 2 2" xfId="16392"/>
    <cellStyle name="Multiple 3" xfId="16393"/>
    <cellStyle name="Multiple 3 2" xfId="16394"/>
    <cellStyle name="Multiple 3 2 2" xfId="16395"/>
    <cellStyle name="Multiple 4" xfId="16396"/>
    <cellStyle name="Multiple 4 2" xfId="16397"/>
    <cellStyle name="Multiple 4 3" xfId="16398"/>
    <cellStyle name="Multiple 5" xfId="16399"/>
    <cellStyle name="Multiple 5 2" xfId="16400"/>
    <cellStyle name="Multiple 6" xfId="16401"/>
    <cellStyle name="Neutral 10" xfId="16402"/>
    <cellStyle name="Neutral 11" xfId="16403"/>
    <cellStyle name="Neutral 12" xfId="16404"/>
    <cellStyle name="Neutral 13" xfId="16405"/>
    <cellStyle name="Neutral 14" xfId="16406"/>
    <cellStyle name="Neutral 15" xfId="16407"/>
    <cellStyle name="Neutral 16" xfId="16408"/>
    <cellStyle name="Neutral 17" xfId="16409"/>
    <cellStyle name="Neutral 18" xfId="16410"/>
    <cellStyle name="Neutral 19" xfId="16411"/>
    <cellStyle name="Neutral 2" xfId="16412"/>
    <cellStyle name="Neutral 2 2" xfId="16413"/>
    <cellStyle name="Neutral 2 2 2" xfId="16414"/>
    <cellStyle name="Neutral 2 3" xfId="16415"/>
    <cellStyle name="Neutral 20" xfId="16416"/>
    <cellStyle name="Neutral 21" xfId="16417"/>
    <cellStyle name="Neutral 22" xfId="16418"/>
    <cellStyle name="Neutral 23" xfId="16419"/>
    <cellStyle name="Neutral 24" xfId="16420"/>
    <cellStyle name="Neutral 25" xfId="16421"/>
    <cellStyle name="Neutral 26" xfId="16422"/>
    <cellStyle name="Neutral 27" xfId="16423"/>
    <cellStyle name="Neutral 28" xfId="16424"/>
    <cellStyle name="Neutral 29" xfId="16425"/>
    <cellStyle name="Neutral 3" xfId="16426"/>
    <cellStyle name="Neutral 3 2" xfId="16427"/>
    <cellStyle name="Neutral 3 3" xfId="16428"/>
    <cellStyle name="Neutral 3 4" xfId="16429"/>
    <cellStyle name="Neutral 30" xfId="16430"/>
    <cellStyle name="Neutral 31" xfId="16431"/>
    <cellStyle name="Neutral 32" xfId="16432"/>
    <cellStyle name="Neutral 33" xfId="16433"/>
    <cellStyle name="Neutral 34" xfId="16434"/>
    <cellStyle name="Neutral 35" xfId="16435"/>
    <cellStyle name="Neutral 36" xfId="16436"/>
    <cellStyle name="Neutral 37" xfId="16437"/>
    <cellStyle name="Neutral 38" xfId="16438"/>
    <cellStyle name="Neutral 39" xfId="16439"/>
    <cellStyle name="Neutral 4" xfId="16440"/>
    <cellStyle name="Neutral 40" xfId="16441"/>
    <cellStyle name="Neutral 41" xfId="16442"/>
    <cellStyle name="Neutral 42" xfId="16443"/>
    <cellStyle name="Neutral 43" xfId="16444"/>
    <cellStyle name="Neutral 44" xfId="16445"/>
    <cellStyle name="Neutral 45" xfId="16446"/>
    <cellStyle name="Neutral 46" xfId="16447"/>
    <cellStyle name="Neutral 47" xfId="16448"/>
    <cellStyle name="Neutral 48" xfId="16449"/>
    <cellStyle name="Neutral 49" xfId="16450"/>
    <cellStyle name="Neutral 5" xfId="16451"/>
    <cellStyle name="Neutral 50" xfId="16452"/>
    <cellStyle name="Neutral 51" xfId="16453"/>
    <cellStyle name="Neutral 52" xfId="16454"/>
    <cellStyle name="Neutral 53" xfId="16455"/>
    <cellStyle name="Neutral 54" xfId="16456"/>
    <cellStyle name="Neutral 55" xfId="16457"/>
    <cellStyle name="Neutral 56" xfId="16458"/>
    <cellStyle name="Neutral 57" xfId="16459"/>
    <cellStyle name="Neutral 58" xfId="16460"/>
    <cellStyle name="Neutral 59" xfId="16461"/>
    <cellStyle name="Neutral 6" xfId="16462"/>
    <cellStyle name="Neutral 60" xfId="16463"/>
    <cellStyle name="Neutral 61" xfId="16464"/>
    <cellStyle name="Neutral 62" xfId="16465"/>
    <cellStyle name="Neutral 63" xfId="16466"/>
    <cellStyle name="Neutral 64" xfId="16467"/>
    <cellStyle name="Neutral 7" xfId="16468"/>
    <cellStyle name="Neutral 8" xfId="16469"/>
    <cellStyle name="Neutral 9" xfId="16470"/>
    <cellStyle name="no dec" xfId="16471"/>
    <cellStyle name="no dec 2" xfId="16472"/>
    <cellStyle name="no dec 2 2" xfId="16473"/>
    <cellStyle name="no dec 2 3" xfId="16474"/>
    <cellStyle name="no dec 3" xfId="16475"/>
    <cellStyle name="no dec 4" xfId="16476"/>
    <cellStyle name="nONE" xfId="16477"/>
    <cellStyle name="Normal" xfId="0" builtinId="0"/>
    <cellStyle name="Normal - Style1" xfId="16478"/>
    <cellStyle name="Normal - Style1 2" xfId="16479"/>
    <cellStyle name="Normal - Style1 2 2" xfId="16480"/>
    <cellStyle name="Normal - Style1 2 2 2" xfId="16481"/>
    <cellStyle name="Normal - Style1 2 2 3" xfId="16482"/>
    <cellStyle name="Normal - Style1 2 3" xfId="16483"/>
    <cellStyle name="Normal - Style1 2 4" xfId="16484"/>
    <cellStyle name="Normal - Style1 3" xfId="16485"/>
    <cellStyle name="Normal - Style1 3 2" xfId="16486"/>
    <cellStyle name="Normal - Style1 3 2 2" xfId="16487"/>
    <cellStyle name="Normal - Style1 3 2 3" xfId="16488"/>
    <cellStyle name="Normal - Style1 3 3" xfId="16489"/>
    <cellStyle name="Normal - Style1 3 4" xfId="16490"/>
    <cellStyle name="Normal - Style1 4" xfId="16491"/>
    <cellStyle name="Normal - Style1 4 2" xfId="16492"/>
    <cellStyle name="Normal - Style1 4 2 2" xfId="16493"/>
    <cellStyle name="Normal - Style1 4 2 3" xfId="16494"/>
    <cellStyle name="Normal - Style1 4 3" xfId="16495"/>
    <cellStyle name="Normal - Style1 4 4" xfId="16496"/>
    <cellStyle name="Normal - Style1 5" xfId="16497"/>
    <cellStyle name="Normal - Style1 5 2" xfId="16498"/>
    <cellStyle name="Normal - Style1 5 3" xfId="16499"/>
    <cellStyle name="Normal - Style1 5 4" xfId="16500"/>
    <cellStyle name="Normal - Style1 6" xfId="16501"/>
    <cellStyle name="Normal - Style1 6 2" xfId="16502"/>
    <cellStyle name="Normal - Style1 6 2 2" xfId="16503"/>
    <cellStyle name="Normal - Style1 6 2 3" xfId="16504"/>
    <cellStyle name="Normal - Style1 6 3" xfId="16505"/>
    <cellStyle name="Normal - Style1 6 4" xfId="16506"/>
    <cellStyle name="Normal - Style1 7" xfId="16507"/>
    <cellStyle name="Normal - Style1 8" xfId="16508"/>
    <cellStyle name="Normal - Style1_(C) WHE Proforma with ITC cash grant 10 Yr Amort_for deferral_102809" xfId="16509"/>
    <cellStyle name="Normal 1" xfId="16510"/>
    <cellStyle name="Normal 1 2" xfId="16511"/>
    <cellStyle name="Normal 10" xfId="16512"/>
    <cellStyle name="Normal 10 10" xfId="16513"/>
    <cellStyle name="Normal 10 11" xfId="16514"/>
    <cellStyle name="Normal 10 2" xfId="16515"/>
    <cellStyle name="Normal 10 2 2" xfId="16516"/>
    <cellStyle name="Normal 10 2 2 2" xfId="16517"/>
    <cellStyle name="Normal 10 2 2 3" xfId="16518"/>
    <cellStyle name="Normal 10 2 3" xfId="16519"/>
    <cellStyle name="Normal 10 2 4" xfId="16520"/>
    <cellStyle name="Normal 10 3" xfId="16521"/>
    <cellStyle name="Normal 10 3 2" xfId="16522"/>
    <cellStyle name="Normal 10 3 2 2" xfId="16523"/>
    <cellStyle name="Normal 10 3 2 3" xfId="16524"/>
    <cellStyle name="Normal 10 3 3" xfId="16525"/>
    <cellStyle name="Normal 10 3 4" xfId="16526"/>
    <cellStyle name="Normal 10 4" xfId="16527"/>
    <cellStyle name="Normal 10 4 2" xfId="16528"/>
    <cellStyle name="Normal 10 4 2 2" xfId="16529"/>
    <cellStyle name="Normal 10 4 2 3" xfId="16530"/>
    <cellStyle name="Normal 10 4 3" xfId="16531"/>
    <cellStyle name="Normal 10 4 4" xfId="16532"/>
    <cellStyle name="Normal 10 5" xfId="16533"/>
    <cellStyle name="Normal 10 5 2" xfId="16534"/>
    <cellStyle name="Normal 10 5 2 2" xfId="16535"/>
    <cellStyle name="Normal 10 5 3" xfId="16536"/>
    <cellStyle name="Normal 10 5 3 2" xfId="16537"/>
    <cellStyle name="Normal 10 5 4" xfId="16538"/>
    <cellStyle name="Normal 10 6" xfId="16539"/>
    <cellStyle name="Normal 10 6 2" xfId="16540"/>
    <cellStyle name="Normal 10 6 2 2" xfId="16541"/>
    <cellStyle name="Normal 10 6 3" xfId="16542"/>
    <cellStyle name="Normal 10 7" xfId="16543"/>
    <cellStyle name="Normal 10 7 2" xfId="16544"/>
    <cellStyle name="Normal 10 8" xfId="16545"/>
    <cellStyle name="Normal 10 8 2" xfId="16546"/>
    <cellStyle name="Normal 10 9" xfId="16547"/>
    <cellStyle name="Normal 10 9 2" xfId="16548"/>
    <cellStyle name="Normal 10_ Price Inputs" xfId="16549"/>
    <cellStyle name="Normal 100" xfId="16550"/>
    <cellStyle name="Normal 101" xfId="16551"/>
    <cellStyle name="Normal 101 2" xfId="16552"/>
    <cellStyle name="Normal 102" xfId="16553"/>
    <cellStyle name="Normal 103" xfId="16554"/>
    <cellStyle name="Normal 104" xfId="16555"/>
    <cellStyle name="Normal 105" xfId="16556"/>
    <cellStyle name="Normal 106" xfId="16557"/>
    <cellStyle name="Normal 107" xfId="16558"/>
    <cellStyle name="Normal 108" xfId="16559"/>
    <cellStyle name="Normal 109" xfId="16560"/>
    <cellStyle name="Normal 11" xfId="16561"/>
    <cellStyle name="Normal 11 2" xfId="16562"/>
    <cellStyle name="Normal 11 2 2" xfId="16563"/>
    <cellStyle name="Normal 11 2 2 2" xfId="16564"/>
    <cellStyle name="Normal 11 2 2 3" xfId="16565"/>
    <cellStyle name="Normal 11 2 3" xfId="16566"/>
    <cellStyle name="Normal 11 2 4" xfId="16567"/>
    <cellStyle name="Normal 11 3" xfId="16568"/>
    <cellStyle name="Normal 11 3 2" xfId="16569"/>
    <cellStyle name="Normal 11 3 2 2" xfId="16570"/>
    <cellStyle name="Normal 11 3 3" xfId="16571"/>
    <cellStyle name="Normal 11 3 3 2" xfId="16572"/>
    <cellStyle name="Normal 11 3 4" xfId="16573"/>
    <cellStyle name="Normal 11 4" xfId="16574"/>
    <cellStyle name="Normal 11 4 2" xfId="16575"/>
    <cellStyle name="Normal 11 4 2 2" xfId="16576"/>
    <cellStyle name="Normal 11 4 3" xfId="16577"/>
    <cellStyle name="Normal 11 5" xfId="16578"/>
    <cellStyle name="Normal 11 5 2" xfId="16579"/>
    <cellStyle name="Normal 11 6" xfId="16580"/>
    <cellStyle name="Normal 11 6 2" xfId="16581"/>
    <cellStyle name="Normal 11 7" xfId="16582"/>
    <cellStyle name="Normal 11 7 2" xfId="16583"/>
    <cellStyle name="Normal 11 8" xfId="16584"/>
    <cellStyle name="Normal 11 9" xfId="16585"/>
    <cellStyle name="Normal 11_16.37E Wild Horse Expansion DeferralRevwrkingfile SF" xfId="16586"/>
    <cellStyle name="Normal 110" xfId="16587"/>
    <cellStyle name="Normal 110 3" xfId="16588"/>
    <cellStyle name="Normal 111" xfId="16589"/>
    <cellStyle name="Normal 112" xfId="16590"/>
    <cellStyle name="Normal 112 2" xfId="16591"/>
    <cellStyle name="Normal 112 2 2" xfId="16592"/>
    <cellStyle name="Normal 112 3" xfId="16593"/>
    <cellStyle name="Normal 113" xfId="16594"/>
    <cellStyle name="Normal 114" xfId="16595"/>
    <cellStyle name="Normal 114 2" xfId="16596"/>
    <cellStyle name="Normal 115" xfId="16597"/>
    <cellStyle name="Normal 115 2" xfId="16598"/>
    <cellStyle name="Normal 116" xfId="16599"/>
    <cellStyle name="Normal 116 2" xfId="16600"/>
    <cellStyle name="Normal 116 2 2" xfId="16601"/>
    <cellStyle name="Normal 117" xfId="16602"/>
    <cellStyle name="Normal 118" xfId="16603"/>
    <cellStyle name="Normal 119" xfId="16604"/>
    <cellStyle name="Normal 12" xfId="16605"/>
    <cellStyle name="Normal 12 2" xfId="16606"/>
    <cellStyle name="Normal 12 2 2" xfId="16607"/>
    <cellStyle name="Normal 12 2 2 2" xfId="16608"/>
    <cellStyle name="Normal 12 2 2 3" xfId="16609"/>
    <cellStyle name="Normal 12 2 3" xfId="16610"/>
    <cellStyle name="Normal 12 2 4" xfId="16611"/>
    <cellStyle name="Normal 12 3" xfId="16612"/>
    <cellStyle name="Normal 12 3 2" xfId="16613"/>
    <cellStyle name="Normal 12 3 2 2" xfId="16614"/>
    <cellStyle name="Normal 12 3 3" xfId="16615"/>
    <cellStyle name="Normal 12 3 3 2" xfId="16616"/>
    <cellStyle name="Normal 12 3 4" xfId="16617"/>
    <cellStyle name="Normal 12 4" xfId="16618"/>
    <cellStyle name="Normal 12 4 2" xfId="16619"/>
    <cellStyle name="Normal 12 4 2 2" xfId="16620"/>
    <cellStyle name="Normal 12 4 3" xfId="16621"/>
    <cellStyle name="Normal 12 5" xfId="16622"/>
    <cellStyle name="Normal 12 5 2" xfId="16623"/>
    <cellStyle name="Normal 12 6" xfId="16624"/>
    <cellStyle name="Normal 12 6 2" xfId="16625"/>
    <cellStyle name="Normal 12 7" xfId="16626"/>
    <cellStyle name="Normal 12 7 2" xfId="16627"/>
    <cellStyle name="Normal 12 8" xfId="16628"/>
    <cellStyle name="Normal 12_2011 CBR Rev Calc by schedule" xfId="16629"/>
    <cellStyle name="Normal 120" xfId="16630"/>
    <cellStyle name="Normal 121" xfId="16631"/>
    <cellStyle name="Normal 122" xfId="16632"/>
    <cellStyle name="Normal 123" xfId="16633"/>
    <cellStyle name="Normal 124" xfId="16634"/>
    <cellStyle name="Normal 125" xfId="16635"/>
    <cellStyle name="Normal 126" xfId="16636"/>
    <cellStyle name="Normal 127" xfId="16637"/>
    <cellStyle name="Normal 128" xfId="16638"/>
    <cellStyle name="Normal 129" xfId="16639"/>
    <cellStyle name="Normal 13" xfId="16640"/>
    <cellStyle name="Normal 13 2" xfId="16641"/>
    <cellStyle name="Normal 13 2 2" xfId="16642"/>
    <cellStyle name="Normal 13 2 2 2" xfId="16643"/>
    <cellStyle name="Normal 13 2 2 3" xfId="16644"/>
    <cellStyle name="Normal 13 2 3" xfId="16645"/>
    <cellStyle name="Normal 13 2 4" xfId="16646"/>
    <cellStyle name="Normal 13 3" xfId="16647"/>
    <cellStyle name="Normal 13 3 2" xfId="16648"/>
    <cellStyle name="Normal 13 3 2 2" xfId="16649"/>
    <cellStyle name="Normal 13 3 3" xfId="16650"/>
    <cellStyle name="Normal 13 3 3 2" xfId="16651"/>
    <cellStyle name="Normal 13 3 4" xfId="16652"/>
    <cellStyle name="Normal 13 4" xfId="16653"/>
    <cellStyle name="Normal 13 4 2" xfId="16654"/>
    <cellStyle name="Normal 13 4 2 2" xfId="16655"/>
    <cellStyle name="Normal 13 4 3" xfId="16656"/>
    <cellStyle name="Normal 13 5" xfId="16657"/>
    <cellStyle name="Normal 13 5 2" xfId="16658"/>
    <cellStyle name="Normal 13 6" xfId="16659"/>
    <cellStyle name="Normal 13 6 2" xfId="16660"/>
    <cellStyle name="Normal 13 7" xfId="16661"/>
    <cellStyle name="Normal 13 7 2" xfId="16662"/>
    <cellStyle name="Normal 13 8" xfId="16663"/>
    <cellStyle name="Normal 13 9" xfId="16664"/>
    <cellStyle name="Normal 13_2011 CBR Rev Calc by schedule" xfId="16665"/>
    <cellStyle name="Normal 130" xfId="16666"/>
    <cellStyle name="Normal 131" xfId="16667"/>
    <cellStyle name="Normal 132" xfId="16668"/>
    <cellStyle name="Normal 133" xfId="16669"/>
    <cellStyle name="Normal 134" xfId="16670"/>
    <cellStyle name="Normal 135" xfId="16671"/>
    <cellStyle name="Normal 136" xfId="16672"/>
    <cellStyle name="Normal 137" xfId="16673"/>
    <cellStyle name="Normal 138" xfId="16674"/>
    <cellStyle name="Normal 139" xfId="16675"/>
    <cellStyle name="Normal 14" xfId="16676"/>
    <cellStyle name="Normal 14 2" xfId="16677"/>
    <cellStyle name="Normal 14 2 2" xfId="16678"/>
    <cellStyle name="Normal 14 2 3" xfId="16679"/>
    <cellStyle name="Normal 14 3" xfId="16680"/>
    <cellStyle name="Normal 14 4" xfId="16681"/>
    <cellStyle name="Normal 14 5" xfId="16682"/>
    <cellStyle name="Normal 14_2011 CBR Rev Calc by schedule" xfId="16683"/>
    <cellStyle name="Normal 140" xfId="16684"/>
    <cellStyle name="Normal 141" xfId="16685"/>
    <cellStyle name="Normal 142" xfId="16686"/>
    <cellStyle name="Normal 143" xfId="16687"/>
    <cellStyle name="Normal 144" xfId="16688"/>
    <cellStyle name="Normal 145" xfId="16689"/>
    <cellStyle name="Normal 146" xfId="16690"/>
    <cellStyle name="Normal 147" xfId="16691"/>
    <cellStyle name="Normal 148" xfId="16692"/>
    <cellStyle name="Normal 149" xfId="16693"/>
    <cellStyle name="Normal 15" xfId="16694"/>
    <cellStyle name="Normal 15 2" xfId="16695"/>
    <cellStyle name="Normal 15 3" xfId="16696"/>
    <cellStyle name="Normal 15 3 2" xfId="16697"/>
    <cellStyle name="Normal 15 3 2 2" xfId="16698"/>
    <cellStyle name="Normal 15 3 3" xfId="16699"/>
    <cellStyle name="Normal 15 3 3 2" xfId="16700"/>
    <cellStyle name="Normal 15 3 4" xfId="16701"/>
    <cellStyle name="Normal 15 4" xfId="16702"/>
    <cellStyle name="Normal 15 4 2" xfId="16703"/>
    <cellStyle name="Normal 15 4 2 2" xfId="16704"/>
    <cellStyle name="Normal 15 4 3" xfId="16705"/>
    <cellStyle name="Normal 15 5" xfId="16706"/>
    <cellStyle name="Normal 15 5 2" xfId="16707"/>
    <cellStyle name="Normal 15 6" xfId="16708"/>
    <cellStyle name="Normal 15 6 2" xfId="16709"/>
    <cellStyle name="Normal 15 7" xfId="16710"/>
    <cellStyle name="Normal 15 7 2" xfId="16711"/>
    <cellStyle name="Normal 15 8" xfId="16712"/>
    <cellStyle name="Normal 15_2011 CBR Rev Calc by schedule" xfId="16713"/>
    <cellStyle name="Normal 150" xfId="16714"/>
    <cellStyle name="Normal 150 2" xfId="16715"/>
    <cellStyle name="Normal 151" xfId="16716"/>
    <cellStyle name="Normal 151 2" xfId="16717"/>
    <cellStyle name="Normal 152" xfId="16718"/>
    <cellStyle name="Normal 152 2" xfId="16719"/>
    <cellStyle name="Normal 153" xfId="16720"/>
    <cellStyle name="Normal 153 2" xfId="16721"/>
    <cellStyle name="Normal 154" xfId="16722"/>
    <cellStyle name="Normal 155" xfId="16723"/>
    <cellStyle name="Normal 156" xfId="16724"/>
    <cellStyle name="Normal 157" xfId="16725"/>
    <cellStyle name="Normal 158" xfId="16726"/>
    <cellStyle name="Normal 159" xfId="16727"/>
    <cellStyle name="Normal 16" xfId="16728"/>
    <cellStyle name="Normal 16 2" xfId="16729"/>
    <cellStyle name="Normal 16 3" xfId="16730"/>
    <cellStyle name="Normal 16 3 2" xfId="16731"/>
    <cellStyle name="Normal 16 3 2 2" xfId="16732"/>
    <cellStyle name="Normal 16 3 3" xfId="16733"/>
    <cellStyle name="Normal 16 3 3 2" xfId="16734"/>
    <cellStyle name="Normal 16 3 4" xfId="16735"/>
    <cellStyle name="Normal 16 4" xfId="16736"/>
    <cellStyle name="Normal 16 4 2" xfId="16737"/>
    <cellStyle name="Normal 16 4 2 2" xfId="16738"/>
    <cellStyle name="Normal 16 4 3" xfId="16739"/>
    <cellStyle name="Normal 16 5" xfId="16740"/>
    <cellStyle name="Normal 16 5 2" xfId="16741"/>
    <cellStyle name="Normal 16 6" xfId="16742"/>
    <cellStyle name="Normal 16 6 2" xfId="16743"/>
    <cellStyle name="Normal 16 7" xfId="16744"/>
    <cellStyle name="Normal 16 7 2" xfId="16745"/>
    <cellStyle name="Normal 16 8" xfId="16746"/>
    <cellStyle name="Normal 16_2011 CBR Rev Calc by schedule" xfId="16747"/>
    <cellStyle name="Normal 160" xfId="16748"/>
    <cellStyle name="Normal 161" xfId="16749"/>
    <cellStyle name="Normal 162" xfId="16750"/>
    <cellStyle name="Normal 163" xfId="16751"/>
    <cellStyle name="Normal 164" xfId="16752"/>
    <cellStyle name="Normal 165" xfId="16753"/>
    <cellStyle name="Normal 166" xfId="16754"/>
    <cellStyle name="Normal 167" xfId="16755"/>
    <cellStyle name="Normal 168" xfId="16756"/>
    <cellStyle name="Normal 169" xfId="16757"/>
    <cellStyle name="Normal 17" xfId="16758"/>
    <cellStyle name="Normal 17 2" xfId="16759"/>
    <cellStyle name="Normal 17 3" xfId="16760"/>
    <cellStyle name="Normal 17 3 2" xfId="16761"/>
    <cellStyle name="Normal 17 3 3" xfId="16762"/>
    <cellStyle name="Normal 17 4" xfId="16763"/>
    <cellStyle name="Normal 17 5" xfId="16764"/>
    <cellStyle name="Normal 17 6" xfId="16765"/>
    <cellStyle name="Normal 170" xfId="16766"/>
    <cellStyle name="Normal 171" xfId="16767"/>
    <cellStyle name="Normal 171 2" xfId="16768"/>
    <cellStyle name="Normal 172" xfId="16769"/>
    <cellStyle name="Normal 173" xfId="16770"/>
    <cellStyle name="Normal 174" xfId="16771"/>
    <cellStyle name="Normal 175" xfId="16772"/>
    <cellStyle name="Normal 176" xfId="16773"/>
    <cellStyle name="Normal 177" xfId="16774"/>
    <cellStyle name="Normal 178" xfId="16775"/>
    <cellStyle name="Normal 179" xfId="16776"/>
    <cellStyle name="Normal 18" xfId="16777"/>
    <cellStyle name="Normal 18 2" xfId="16778"/>
    <cellStyle name="Normal 18 3" xfId="16779"/>
    <cellStyle name="Normal 18 3 2" xfId="16780"/>
    <cellStyle name="Normal 18 3 3" xfId="16781"/>
    <cellStyle name="Normal 18 4" xfId="16782"/>
    <cellStyle name="Normal 18 5" xfId="16783"/>
    <cellStyle name="Normal 18 6" xfId="16784"/>
    <cellStyle name="Normal 18 7" xfId="16785"/>
    <cellStyle name="Normal 180" xfId="16786"/>
    <cellStyle name="Normal 181" xfId="16787"/>
    <cellStyle name="Normal 182" xfId="16788"/>
    <cellStyle name="Normal 183" xfId="16789"/>
    <cellStyle name="Normal 184" xfId="16790"/>
    <cellStyle name="Normal 185" xfId="16791"/>
    <cellStyle name="Normal 186" xfId="16792"/>
    <cellStyle name="Normal 187" xfId="16793"/>
    <cellStyle name="Normal 188" xfId="16794"/>
    <cellStyle name="Normal 189" xfId="16795"/>
    <cellStyle name="Normal 19" xfId="16796"/>
    <cellStyle name="Normal 19 2" xfId="16797"/>
    <cellStyle name="Normal 19 3" xfId="16798"/>
    <cellStyle name="Normal 19 3 2" xfId="16799"/>
    <cellStyle name="Normal 19 3 3" xfId="16800"/>
    <cellStyle name="Normal 19 4" xfId="16801"/>
    <cellStyle name="Normal 190" xfId="16802"/>
    <cellStyle name="Normal 191" xfId="16803"/>
    <cellStyle name="Normal 192" xfId="16804"/>
    <cellStyle name="Normal 193" xfId="16805"/>
    <cellStyle name="Normal 194" xfId="16806"/>
    <cellStyle name="Normal 195" xfId="16807"/>
    <cellStyle name="Normal 196" xfId="16808"/>
    <cellStyle name="Normal 197" xfId="16809"/>
    <cellStyle name="Normal 198" xfId="16810"/>
    <cellStyle name="Normal 199" xfId="16811"/>
    <cellStyle name="Normal 2" xfId="16812"/>
    <cellStyle name="Normal 2 10" xfId="16813"/>
    <cellStyle name="Normal 2 10 2" xfId="16814"/>
    <cellStyle name="Normal 2 10 2 2" xfId="16815"/>
    <cellStyle name="Normal 2 10 2 2 2" xfId="16816"/>
    <cellStyle name="Normal 2 10 3" xfId="16817"/>
    <cellStyle name="Normal 2 10 3 2" xfId="16818"/>
    <cellStyle name="Normal 2 11" xfId="16819"/>
    <cellStyle name="Normal 2 11 2" xfId="16820"/>
    <cellStyle name="Normal 2 12" xfId="16821"/>
    <cellStyle name="Normal 2 13" xfId="16822"/>
    <cellStyle name="Normal 2 14" xfId="16823"/>
    <cellStyle name="Normal 2 2" xfId="16824"/>
    <cellStyle name="Normal 2 2 10" xfId="16825"/>
    <cellStyle name="Normal 2 2 11" xfId="16826"/>
    <cellStyle name="Normal 2 2 12" xfId="16827"/>
    <cellStyle name="Normal 2 2 2" xfId="16828"/>
    <cellStyle name="Normal 2 2 2 2" xfId="16829"/>
    <cellStyle name="Normal 2 2 2 2 2" xfId="16830"/>
    <cellStyle name="Normal 2 2 2 2 2 2" xfId="16831"/>
    <cellStyle name="Normal 2 2 2 3" xfId="16832"/>
    <cellStyle name="Normal 2 2 2 3 2" xfId="16833"/>
    <cellStyle name="Normal 2 2 2 3 2 2" xfId="16834"/>
    <cellStyle name="Normal 2 2 2 4" xfId="16835"/>
    <cellStyle name="Normal 2 2 2 4 2" xfId="16836"/>
    <cellStyle name="Normal 2 2 2 5" xfId="16837"/>
    <cellStyle name="Normal 2 2 2 5 2" xfId="16838"/>
    <cellStyle name="Normal 2 2 2 6" xfId="16839"/>
    <cellStyle name="Normal 2 2 2 6 2" xfId="16840"/>
    <cellStyle name="Normal 2 2 2 7" xfId="16841"/>
    <cellStyle name="Normal 2 2 2_Chelan PUD Power Costs (8-10)" xfId="16842"/>
    <cellStyle name="Normal 2 2 3" xfId="16843"/>
    <cellStyle name="Normal 2 2 3 2" xfId="16844"/>
    <cellStyle name="Normal 2 2 3 3" xfId="16845"/>
    <cellStyle name="Normal 2 2 4" xfId="16846"/>
    <cellStyle name="Normal 2 2 4 2" xfId="16847"/>
    <cellStyle name="Normal 2 2 4 3" xfId="16848"/>
    <cellStyle name="Normal 2 2 5" xfId="16849"/>
    <cellStyle name="Normal 2 2 6" xfId="16850"/>
    <cellStyle name="Normal 2 2 7" xfId="16851"/>
    <cellStyle name="Normal 2 2 8" xfId="16852"/>
    <cellStyle name="Normal 2 2 9" xfId="16853"/>
    <cellStyle name="Normal 2 2_ Price Inputs" xfId="16854"/>
    <cellStyle name="Normal 2 3" xfId="16855"/>
    <cellStyle name="Normal 2 3 2" xfId="16856"/>
    <cellStyle name="Normal 2 3 2 2" xfId="16857"/>
    <cellStyle name="Normal 2 3 3" xfId="16858"/>
    <cellStyle name="Normal 2 3 4" xfId="16859"/>
    <cellStyle name="Normal 2 4" xfId="16860"/>
    <cellStyle name="Normal 2 4 2" xfId="16861"/>
    <cellStyle name="Normal 2 4 2 2" xfId="16862"/>
    <cellStyle name="Normal 2 4 3" xfId="16863"/>
    <cellStyle name="Normal 2 5" xfId="16864"/>
    <cellStyle name="Normal 2 5 2" xfId="16865"/>
    <cellStyle name="Normal 2 5 2 2" xfId="16866"/>
    <cellStyle name="Normal 2 5 3" xfId="16867"/>
    <cellStyle name="Normal 2 6" xfId="16868"/>
    <cellStyle name="Normal 2 6 2" xfId="16869"/>
    <cellStyle name="Normal 2 6 2 2" xfId="16870"/>
    <cellStyle name="Normal 2 6 2 3" xfId="16871"/>
    <cellStyle name="Normal 2 6 3" xfId="16872"/>
    <cellStyle name="Normal 2 6 4" xfId="16873"/>
    <cellStyle name="Normal 2 6 5" xfId="16874"/>
    <cellStyle name="Normal 2 6 6" xfId="16875"/>
    <cellStyle name="Normal 2 7" xfId="16876"/>
    <cellStyle name="Normal 2 7 2" xfId="16877"/>
    <cellStyle name="Normal 2 7 2 2" xfId="16878"/>
    <cellStyle name="Normal 2 7 2 3" xfId="16879"/>
    <cellStyle name="Normal 2 7 3" xfId="16880"/>
    <cellStyle name="Normal 2 7 4" xfId="16881"/>
    <cellStyle name="Normal 2 8" xfId="16882"/>
    <cellStyle name="Normal 2 8 2" xfId="16883"/>
    <cellStyle name="Normal 2 8 2 2" xfId="16884"/>
    <cellStyle name="Normal 2 8 2 2 2" xfId="16885"/>
    <cellStyle name="Normal 2 8 2 2 3" xfId="16886"/>
    <cellStyle name="Normal 2 8 2 3" xfId="16887"/>
    <cellStyle name="Normal 2 8 2 4" xfId="16888"/>
    <cellStyle name="Normal 2 8 3" xfId="16889"/>
    <cellStyle name="Normal 2 8 3 2" xfId="16890"/>
    <cellStyle name="Normal 2 8 3 3" xfId="16891"/>
    <cellStyle name="Normal 2 8 4" xfId="16892"/>
    <cellStyle name="Normal 2 8 5" xfId="16893"/>
    <cellStyle name="Normal 2 9" xfId="16894"/>
    <cellStyle name="Normal 2 9 2" xfId="16895"/>
    <cellStyle name="Normal 2 9 2 2" xfId="16896"/>
    <cellStyle name="Normal 2 9 2 3" xfId="16897"/>
    <cellStyle name="Normal 2 9 3" xfId="16898"/>
    <cellStyle name="Normal 2 9 4" xfId="16899"/>
    <cellStyle name="Normal 2_16.37E Wild Horse Expansion DeferralRevwrkingfile SF" xfId="16900"/>
    <cellStyle name="Normal 20" xfId="16901"/>
    <cellStyle name="Normal 20 2" xfId="16902"/>
    <cellStyle name="Normal 20 2 2" xfId="16903"/>
    <cellStyle name="Normal 20 2 3" xfId="16904"/>
    <cellStyle name="Normal 20 3" xfId="16905"/>
    <cellStyle name="Normal 20 3 2" xfId="16906"/>
    <cellStyle name="Normal 20 3 3" xfId="16907"/>
    <cellStyle name="Normal 20 4" xfId="16908"/>
    <cellStyle name="Normal 20 4 2" xfId="16909"/>
    <cellStyle name="Normal 20 4 3" xfId="16910"/>
    <cellStyle name="Normal 20 5" xfId="16911"/>
    <cellStyle name="Normal 20 6" xfId="16912"/>
    <cellStyle name="Normal 200" xfId="16913"/>
    <cellStyle name="Normal 201" xfId="16914"/>
    <cellStyle name="Normal 202" xfId="16915"/>
    <cellStyle name="Normal 203" xfId="16916"/>
    <cellStyle name="Normal 204" xfId="16917"/>
    <cellStyle name="Normal 205" xfId="16918"/>
    <cellStyle name="Normal 206" xfId="16919"/>
    <cellStyle name="Normal 207" xfId="16920"/>
    <cellStyle name="Normal 208" xfId="16921"/>
    <cellStyle name="Normal 209" xfId="16922"/>
    <cellStyle name="Normal 21" xfId="16923"/>
    <cellStyle name="Normal 21 2" xfId="16924"/>
    <cellStyle name="Normal 21 2 2" xfId="16925"/>
    <cellStyle name="Normal 21 2 2 2" xfId="16926"/>
    <cellStyle name="Normal 21 2 3" xfId="16927"/>
    <cellStyle name="Normal 21 2 3 2" xfId="16928"/>
    <cellStyle name="Normal 21 2 4" xfId="16929"/>
    <cellStyle name="Normal 21 3" xfId="16930"/>
    <cellStyle name="Normal 21 3 2" xfId="16931"/>
    <cellStyle name="Normal 21 3 2 2" xfId="16932"/>
    <cellStyle name="Normal 21 3 3" xfId="16933"/>
    <cellStyle name="Normal 21 4" xfId="16934"/>
    <cellStyle name="Normal 21 4 2" xfId="16935"/>
    <cellStyle name="Normal 21 5" xfId="16936"/>
    <cellStyle name="Normal 21 5 2" xfId="16937"/>
    <cellStyle name="Normal 21 6" xfId="16938"/>
    <cellStyle name="Normal 21 7" xfId="16939"/>
    <cellStyle name="Normal 210" xfId="16940"/>
    <cellStyle name="Normal 211" xfId="16941"/>
    <cellStyle name="Normal 212" xfId="16942"/>
    <cellStyle name="Normal 213" xfId="16943"/>
    <cellStyle name="Normal 214" xfId="16944"/>
    <cellStyle name="Normal 215" xfId="16945"/>
    <cellStyle name="Normal 216" xfId="16946"/>
    <cellStyle name="Normal 217" xfId="16947"/>
    <cellStyle name="Normal 218" xfId="16948"/>
    <cellStyle name="Normal 219" xfId="16949"/>
    <cellStyle name="Normal 22" xfId="16950"/>
    <cellStyle name="Normal 22 2" xfId="16951"/>
    <cellStyle name="Normal 22 2 2" xfId="16952"/>
    <cellStyle name="Normal 22 2 2 2" xfId="16953"/>
    <cellStyle name="Normal 22 2 3" xfId="16954"/>
    <cellStyle name="Normal 22 2 3 2" xfId="16955"/>
    <cellStyle name="Normal 22 2 4" xfId="16956"/>
    <cellStyle name="Normal 22 3" xfId="16957"/>
    <cellStyle name="Normal 22 3 2" xfId="16958"/>
    <cellStyle name="Normal 22 3 2 2" xfId="16959"/>
    <cellStyle name="Normal 22 3 3" xfId="16960"/>
    <cellStyle name="Normal 22 4" xfId="16961"/>
    <cellStyle name="Normal 22 4 2" xfId="16962"/>
    <cellStyle name="Normal 22 5" xfId="16963"/>
    <cellStyle name="Normal 22 5 2" xfId="16964"/>
    <cellStyle name="Normal 22 6" xfId="16965"/>
    <cellStyle name="Normal 22 6 2" xfId="16966"/>
    <cellStyle name="Normal 22 7" xfId="16967"/>
    <cellStyle name="Normal 220" xfId="16968"/>
    <cellStyle name="Normal 221" xfId="16969"/>
    <cellStyle name="Normal 222" xfId="16970"/>
    <cellStyle name="Normal 223" xfId="16971"/>
    <cellStyle name="Normal 224" xfId="16972"/>
    <cellStyle name="Normal 225" xfId="16973"/>
    <cellStyle name="Normal 226" xfId="16974"/>
    <cellStyle name="Normal 227" xfId="16975"/>
    <cellStyle name="Normal 228" xfId="16976"/>
    <cellStyle name="Normal 229" xfId="16977"/>
    <cellStyle name="Normal 23" xfId="16978"/>
    <cellStyle name="Normal 23 2" xfId="16979"/>
    <cellStyle name="Normal 23 2 2" xfId="16980"/>
    <cellStyle name="Normal 23 2 2 2" xfId="16981"/>
    <cellStyle name="Normal 23 2 3" xfId="16982"/>
    <cellStyle name="Normal 23 2 3 2" xfId="16983"/>
    <cellStyle name="Normal 23 2 4" xfId="16984"/>
    <cellStyle name="Normal 23 3" xfId="16985"/>
    <cellStyle name="Normal 23 3 2" xfId="16986"/>
    <cellStyle name="Normal 23 3 2 2" xfId="16987"/>
    <cellStyle name="Normal 23 3 3" xfId="16988"/>
    <cellStyle name="Normal 23 4" xfId="16989"/>
    <cellStyle name="Normal 23 4 2" xfId="16990"/>
    <cellStyle name="Normal 23 5" xfId="16991"/>
    <cellStyle name="Normal 23 5 2" xfId="16992"/>
    <cellStyle name="Normal 23 6" xfId="16993"/>
    <cellStyle name="Normal 23 7" xfId="16994"/>
    <cellStyle name="Normal 23_2011 OM ASM Report" xfId="16995"/>
    <cellStyle name="Normal 230" xfId="16996"/>
    <cellStyle name="Normal 231" xfId="16997"/>
    <cellStyle name="Normal 232" xfId="16998"/>
    <cellStyle name="Normal 233" xfId="16999"/>
    <cellStyle name="Normal 234" xfId="17000"/>
    <cellStyle name="Normal 235" xfId="17001"/>
    <cellStyle name="Normal 236" xfId="17002"/>
    <cellStyle name="Normal 237" xfId="17003"/>
    <cellStyle name="Normal 238" xfId="17004"/>
    <cellStyle name="Normal 239" xfId="17005"/>
    <cellStyle name="Normal 24" xfId="17006"/>
    <cellStyle name="Normal 24 2" xfId="17007"/>
    <cellStyle name="Normal 24 2 2" xfId="17008"/>
    <cellStyle name="Normal 24 2 2 2" xfId="17009"/>
    <cellStyle name="Normal 24 2 3" xfId="17010"/>
    <cellStyle name="Normal 24 2 3 2" xfId="17011"/>
    <cellStyle name="Normal 24 2 4" xfId="17012"/>
    <cellStyle name="Normal 24 3" xfId="17013"/>
    <cellStyle name="Normal 24 3 2" xfId="17014"/>
    <cellStyle name="Normal 24 3 2 2" xfId="17015"/>
    <cellStyle name="Normal 24 3 3" xfId="17016"/>
    <cellStyle name="Normal 24 3_County_Stop_Light_Chart_2012_02" xfId="17017"/>
    <cellStyle name="Normal 24 4" xfId="17018"/>
    <cellStyle name="Normal 24 4 2" xfId="17019"/>
    <cellStyle name="Normal 24 5" xfId="17020"/>
    <cellStyle name="Normal 24 5 2" xfId="17021"/>
    <cellStyle name="Normal 24 6" xfId="17022"/>
    <cellStyle name="Normal 24_2011 OM ASM Report" xfId="17023"/>
    <cellStyle name="Normal 240" xfId="17024"/>
    <cellStyle name="Normal 241" xfId="17025"/>
    <cellStyle name="Normal 242" xfId="17026"/>
    <cellStyle name="Normal 243" xfId="17027"/>
    <cellStyle name="Normal 244" xfId="17028"/>
    <cellStyle name="Normal 245" xfId="17029"/>
    <cellStyle name="Normal 246" xfId="17030"/>
    <cellStyle name="Normal 247" xfId="17031"/>
    <cellStyle name="Normal 248" xfId="17032"/>
    <cellStyle name="Normal 249" xfId="17033"/>
    <cellStyle name="Normal 25" xfId="17034"/>
    <cellStyle name="Normal 25 2" xfId="17035"/>
    <cellStyle name="Normal 25 2 2" xfId="17036"/>
    <cellStyle name="Normal 25 2 2 2" xfId="17037"/>
    <cellStyle name="Normal 25 2 3" xfId="17038"/>
    <cellStyle name="Normal 25 2 3 2" xfId="17039"/>
    <cellStyle name="Normal 25 2 4" xfId="17040"/>
    <cellStyle name="Normal 25 3" xfId="17041"/>
    <cellStyle name="Normal 25 3 2" xfId="17042"/>
    <cellStyle name="Normal 25 3 2 2" xfId="17043"/>
    <cellStyle name="Normal 25 3 3" xfId="17044"/>
    <cellStyle name="Normal 25 4" xfId="17045"/>
    <cellStyle name="Normal 25 4 2" xfId="17046"/>
    <cellStyle name="Normal 25 5" xfId="17047"/>
    <cellStyle name="Normal 25 5 2" xfId="17048"/>
    <cellStyle name="Normal 25 6" xfId="17049"/>
    <cellStyle name="Normal 25_2011 OM ASM Report" xfId="17050"/>
    <cellStyle name="Normal 250" xfId="17051"/>
    <cellStyle name="Normal 251" xfId="17052"/>
    <cellStyle name="Normal 252" xfId="17053"/>
    <cellStyle name="Normal 253" xfId="17054"/>
    <cellStyle name="Normal 254" xfId="17055"/>
    <cellStyle name="Normal 255" xfId="17056"/>
    <cellStyle name="Normal 256" xfId="17057"/>
    <cellStyle name="Normal 257" xfId="17058"/>
    <cellStyle name="Normal 258" xfId="17059"/>
    <cellStyle name="Normal 259" xfId="17060"/>
    <cellStyle name="Normal 26" xfId="17061"/>
    <cellStyle name="Normal 26 2" xfId="17062"/>
    <cellStyle name="Normal 26 2 2" xfId="17063"/>
    <cellStyle name="Normal 26 2 2 2" xfId="17064"/>
    <cellStyle name="Normal 26 2 3" xfId="17065"/>
    <cellStyle name="Normal 26 2 3 2" xfId="17066"/>
    <cellStyle name="Normal 26 2 4" xfId="17067"/>
    <cellStyle name="Normal 26 3" xfId="17068"/>
    <cellStyle name="Normal 26 3 2" xfId="17069"/>
    <cellStyle name="Normal 26 3 2 2" xfId="17070"/>
    <cellStyle name="Normal 26 3 3" xfId="17071"/>
    <cellStyle name="Normal 26 4" xfId="17072"/>
    <cellStyle name="Normal 26 4 2" xfId="17073"/>
    <cellStyle name="Normal 26 5" xfId="17074"/>
    <cellStyle name="Normal 26 5 2" xfId="17075"/>
    <cellStyle name="Normal 26 6" xfId="17076"/>
    <cellStyle name="Normal 260" xfId="17077"/>
    <cellStyle name="Normal 261" xfId="17078"/>
    <cellStyle name="Normal 262" xfId="17079"/>
    <cellStyle name="Normal 263" xfId="17080"/>
    <cellStyle name="Normal 264" xfId="17081"/>
    <cellStyle name="Normal 265" xfId="17082"/>
    <cellStyle name="Normal 266" xfId="17083"/>
    <cellStyle name="Normal 267" xfId="17084"/>
    <cellStyle name="Normal 268" xfId="17085"/>
    <cellStyle name="Normal 269" xfId="17086"/>
    <cellStyle name="Normal 27" xfId="17087"/>
    <cellStyle name="Normal 27 2" xfId="17088"/>
    <cellStyle name="Normal 27 2 2" xfId="17089"/>
    <cellStyle name="Normal 27 2 2 2" xfId="17090"/>
    <cellStyle name="Normal 27 2 3" xfId="17091"/>
    <cellStyle name="Normal 27 2 3 2" xfId="17092"/>
    <cellStyle name="Normal 27 2 4" xfId="17093"/>
    <cellStyle name="Normal 27 3" xfId="17094"/>
    <cellStyle name="Normal 27 3 2" xfId="17095"/>
    <cellStyle name="Normal 27 3 2 2" xfId="17096"/>
    <cellStyle name="Normal 27 3 3" xfId="17097"/>
    <cellStyle name="Normal 27 4" xfId="17098"/>
    <cellStyle name="Normal 27 4 2" xfId="17099"/>
    <cellStyle name="Normal 27 5" xfId="17100"/>
    <cellStyle name="Normal 27 5 2" xfId="17101"/>
    <cellStyle name="Normal 27 6" xfId="17102"/>
    <cellStyle name="Normal 270" xfId="17103"/>
    <cellStyle name="Normal 271" xfId="17104"/>
    <cellStyle name="Normal 272" xfId="17105"/>
    <cellStyle name="Normal 273" xfId="17106"/>
    <cellStyle name="Normal 274" xfId="17107"/>
    <cellStyle name="Normal 275" xfId="17108"/>
    <cellStyle name="Normal 276" xfId="17109"/>
    <cellStyle name="Normal 277" xfId="17110"/>
    <cellStyle name="Normal 278" xfId="17111"/>
    <cellStyle name="Normal 279" xfId="17112"/>
    <cellStyle name="Normal 28" xfId="17113"/>
    <cellStyle name="Normal 28 2" xfId="17114"/>
    <cellStyle name="Normal 28 2 2" xfId="17115"/>
    <cellStyle name="Normal 28 2 2 2" xfId="17116"/>
    <cellStyle name="Normal 28 2 3" xfId="17117"/>
    <cellStyle name="Normal 28 2 3 2" xfId="17118"/>
    <cellStyle name="Normal 28 2 4" xfId="17119"/>
    <cellStyle name="Normal 28 3" xfId="17120"/>
    <cellStyle name="Normal 28 3 2" xfId="17121"/>
    <cellStyle name="Normal 28 3 2 2" xfId="17122"/>
    <cellStyle name="Normal 28 3 3" xfId="17123"/>
    <cellStyle name="Normal 28 4" xfId="17124"/>
    <cellStyle name="Normal 28 4 2" xfId="17125"/>
    <cellStyle name="Normal 28 5" xfId="17126"/>
    <cellStyle name="Normal 28 5 2" xfId="17127"/>
    <cellStyle name="Normal 28 6" xfId="17128"/>
    <cellStyle name="Normal 28_2011 OM ASM Report" xfId="17129"/>
    <cellStyle name="Normal 280" xfId="17130"/>
    <cellStyle name="Normal 281" xfId="17131"/>
    <cellStyle name="Normal 282" xfId="17132"/>
    <cellStyle name="Normal 283" xfId="17133"/>
    <cellStyle name="Normal 284" xfId="17134"/>
    <cellStyle name="Normal 285" xfId="17135"/>
    <cellStyle name="Normal 286" xfId="17136"/>
    <cellStyle name="Normal 287" xfId="17137"/>
    <cellStyle name="Normal 288" xfId="17138"/>
    <cellStyle name="Normal 289" xfId="17139"/>
    <cellStyle name="Normal 29" xfId="17140"/>
    <cellStyle name="Normal 29 2" xfId="17141"/>
    <cellStyle name="Normal 29 2 2" xfId="17142"/>
    <cellStyle name="Normal 29 2 2 2" xfId="17143"/>
    <cellStyle name="Normal 29 2 3" xfId="17144"/>
    <cellStyle name="Normal 29 2 3 2" xfId="17145"/>
    <cellStyle name="Normal 29 2 4" xfId="17146"/>
    <cellStyle name="Normal 29 3" xfId="17147"/>
    <cellStyle name="Normal 29 3 2" xfId="17148"/>
    <cellStyle name="Normal 29 3 2 2" xfId="17149"/>
    <cellStyle name="Normal 29 3 3" xfId="17150"/>
    <cellStyle name="Normal 29 4" xfId="17151"/>
    <cellStyle name="Normal 29 4 2" xfId="17152"/>
    <cellStyle name="Normal 29 5" xfId="17153"/>
    <cellStyle name="Normal 29 5 2" xfId="17154"/>
    <cellStyle name="Normal 29 6" xfId="17155"/>
    <cellStyle name="Normal 29_VarX" xfId="17156"/>
    <cellStyle name="Normal 290" xfId="17157"/>
    <cellStyle name="Normal 291" xfId="17158"/>
    <cellStyle name="Normal 292" xfId="17159"/>
    <cellStyle name="Normal 293" xfId="17160"/>
    <cellStyle name="Normal 294" xfId="17161"/>
    <cellStyle name="Normal 295" xfId="17162"/>
    <cellStyle name="Normal 296" xfId="17163"/>
    <cellStyle name="Normal 297" xfId="17164"/>
    <cellStyle name="Normal 298" xfId="17165"/>
    <cellStyle name="Normal 299" xfId="17166"/>
    <cellStyle name="Normal 3" xfId="17167"/>
    <cellStyle name="Normal 3 10" xfId="17168"/>
    <cellStyle name="Normal 3 10 2" xfId="17169"/>
    <cellStyle name="Normal 3 11" xfId="17170"/>
    <cellStyle name="Normal 3 12" xfId="17171"/>
    <cellStyle name="Normal 3 12 2" xfId="17172"/>
    <cellStyle name="Normal 3 13" xfId="17173"/>
    <cellStyle name="Normal 3 14" xfId="17174"/>
    <cellStyle name="Normal 3 15" xfId="17175"/>
    <cellStyle name="Normal 3 2" xfId="17176"/>
    <cellStyle name="Normal 3 2 2" xfId="17177"/>
    <cellStyle name="Normal 3 2 2 2" xfId="17178"/>
    <cellStyle name="Normal 3 2 2 3" xfId="17179"/>
    <cellStyle name="Normal 3 2 3" xfId="17180"/>
    <cellStyle name="Normal 3 2 4" xfId="17181"/>
    <cellStyle name="Normal 3 2 5" xfId="17182"/>
    <cellStyle name="Normal 3 2 6" xfId="17183"/>
    <cellStyle name="Normal 3 2_Chelan PUD Power Costs (8-10)" xfId="17184"/>
    <cellStyle name="Normal 3 3" xfId="17185"/>
    <cellStyle name="Normal 3 3 2" xfId="17186"/>
    <cellStyle name="Normal 3 3 2 2" xfId="17187"/>
    <cellStyle name="Normal 3 3 2 3" xfId="17188"/>
    <cellStyle name="Normal 3 3 2 4" xfId="17189"/>
    <cellStyle name="Normal 3 3 3" xfId="17190"/>
    <cellStyle name="Normal 3 3 4" xfId="17191"/>
    <cellStyle name="Normal 3 3 5" xfId="17192"/>
    <cellStyle name="Normal 3 3 6" xfId="17193"/>
    <cellStyle name="Normal 3 4" xfId="17194"/>
    <cellStyle name="Normal 3 4 2" xfId="17195"/>
    <cellStyle name="Normal 3 4 2 2" xfId="17196"/>
    <cellStyle name="Normal 3 4 2 3" xfId="17197"/>
    <cellStyle name="Normal 3 4 3" xfId="17198"/>
    <cellStyle name="Normal 3 4 3 2" xfId="17199"/>
    <cellStyle name="Normal 3 4 3 3" xfId="17200"/>
    <cellStyle name="Normal 3 4 4" xfId="17201"/>
    <cellStyle name="Normal 3 4 4 2" xfId="17202"/>
    <cellStyle name="Normal 3 4 4 3" xfId="17203"/>
    <cellStyle name="Normal 3 4 5" xfId="17204"/>
    <cellStyle name="Normal 3 5" xfId="17205"/>
    <cellStyle name="Normal 3 5 2" xfId="17206"/>
    <cellStyle name="Normal 3 5 2 2" xfId="17207"/>
    <cellStyle name="Normal 3 5 3" xfId="17208"/>
    <cellStyle name="Normal 3 6" xfId="17209"/>
    <cellStyle name="Normal 3 6 2" xfId="17210"/>
    <cellStyle name="Normal 3 6 3" xfId="17211"/>
    <cellStyle name="Normal 3 7" xfId="17212"/>
    <cellStyle name="Normal 3 8" xfId="17213"/>
    <cellStyle name="Normal 3 9" xfId="17214"/>
    <cellStyle name="Normal 3_ Price Inputs" xfId="17215"/>
    <cellStyle name="Normal 30" xfId="17216"/>
    <cellStyle name="Normal 30 2" xfId="17217"/>
    <cellStyle name="Normal 30 2 2" xfId="17218"/>
    <cellStyle name="Normal 30 2 2 2" xfId="17219"/>
    <cellStyle name="Normal 30 2 3" xfId="17220"/>
    <cellStyle name="Normal 30 2 3 2" xfId="17221"/>
    <cellStyle name="Normal 30 2 4" xfId="17222"/>
    <cellStyle name="Normal 30 3" xfId="17223"/>
    <cellStyle name="Normal 30 3 2" xfId="17224"/>
    <cellStyle name="Normal 30 3 2 2" xfId="17225"/>
    <cellStyle name="Normal 30 3 3" xfId="17226"/>
    <cellStyle name="Normal 30 4" xfId="17227"/>
    <cellStyle name="Normal 30 4 2" xfId="17228"/>
    <cellStyle name="Normal 30 5" xfId="17229"/>
    <cellStyle name="Normal 30 5 2" xfId="17230"/>
    <cellStyle name="Normal 30 6" xfId="17231"/>
    <cellStyle name="Normal 30_VarX" xfId="17232"/>
    <cellStyle name="Normal 300" xfId="17233"/>
    <cellStyle name="Normal 301" xfId="17234"/>
    <cellStyle name="Normal 302" xfId="17235"/>
    <cellStyle name="Normal 303" xfId="17236"/>
    <cellStyle name="Normal 304" xfId="17237"/>
    <cellStyle name="Normal 305" xfId="17238"/>
    <cellStyle name="Normal 306" xfId="17239"/>
    <cellStyle name="Normal 307" xfId="17240"/>
    <cellStyle name="Normal 308" xfId="17241"/>
    <cellStyle name="Normal 309" xfId="17242"/>
    <cellStyle name="Normal 31" xfId="17243"/>
    <cellStyle name="Normal 31 2" xfId="17244"/>
    <cellStyle name="Normal 31 2 2" xfId="17245"/>
    <cellStyle name="Normal 31 2 2 2" xfId="17246"/>
    <cellStyle name="Normal 31 2 3" xfId="17247"/>
    <cellStyle name="Normal 31 2 3 2" xfId="17248"/>
    <cellStyle name="Normal 31 2 4" xfId="17249"/>
    <cellStyle name="Normal 31 3" xfId="17250"/>
    <cellStyle name="Normal 31 3 2" xfId="17251"/>
    <cellStyle name="Normal 31 3 2 2" xfId="17252"/>
    <cellStyle name="Normal 31 3 3" xfId="17253"/>
    <cellStyle name="Normal 31 4" xfId="17254"/>
    <cellStyle name="Normal 31 4 2" xfId="17255"/>
    <cellStyle name="Normal 31 5" xfId="17256"/>
    <cellStyle name="Normal 31 5 2" xfId="17257"/>
    <cellStyle name="Normal 31 6" xfId="17258"/>
    <cellStyle name="Normal 310" xfId="17259"/>
    <cellStyle name="Normal 311" xfId="17260"/>
    <cellStyle name="Normal 312" xfId="17261"/>
    <cellStyle name="Normal 313" xfId="17262"/>
    <cellStyle name="Normal 314" xfId="17263"/>
    <cellStyle name="Normal 315" xfId="17264"/>
    <cellStyle name="Normal 316" xfId="17265"/>
    <cellStyle name="Normal 317" xfId="17266"/>
    <cellStyle name="Normal 318" xfId="17267"/>
    <cellStyle name="Normal 319" xfId="17268"/>
    <cellStyle name="Normal 32" xfId="17269"/>
    <cellStyle name="Normal 32 2" xfId="17270"/>
    <cellStyle name="Normal 32 2 2" xfId="17271"/>
    <cellStyle name="Normal 32 2 2 2" xfId="17272"/>
    <cellStyle name="Normal 32 2 3" xfId="17273"/>
    <cellStyle name="Normal 32 2 3 2" xfId="17274"/>
    <cellStyle name="Normal 32 2 4" xfId="17275"/>
    <cellStyle name="Normal 32 3" xfId="17276"/>
    <cellStyle name="Normal 32 3 2" xfId="17277"/>
    <cellStyle name="Normal 32 3 2 2" xfId="17278"/>
    <cellStyle name="Normal 32 3 3" xfId="17279"/>
    <cellStyle name="Normal 32 4" xfId="17280"/>
    <cellStyle name="Normal 32 4 2" xfId="17281"/>
    <cellStyle name="Normal 32 5" xfId="17282"/>
    <cellStyle name="Normal 32 5 2" xfId="17283"/>
    <cellStyle name="Normal 32 6" xfId="17284"/>
    <cellStyle name="Normal 320" xfId="17285"/>
    <cellStyle name="Normal 321" xfId="17286"/>
    <cellStyle name="Normal 322" xfId="17287"/>
    <cellStyle name="Normal 323" xfId="17288"/>
    <cellStyle name="Normal 324" xfId="17289"/>
    <cellStyle name="Normal 325" xfId="17290"/>
    <cellStyle name="Normal 326" xfId="17291"/>
    <cellStyle name="Normal 327" xfId="17292"/>
    <cellStyle name="Normal 328" xfId="17293"/>
    <cellStyle name="Normal 329" xfId="17294"/>
    <cellStyle name="Normal 33" xfId="17295"/>
    <cellStyle name="Normal 33 2" xfId="17296"/>
    <cellStyle name="Normal 33 2 2" xfId="17297"/>
    <cellStyle name="Normal 33 2 2 2" xfId="17298"/>
    <cellStyle name="Normal 33 2 3" xfId="17299"/>
    <cellStyle name="Normal 33 2 3 2" xfId="17300"/>
    <cellStyle name="Normal 33 2 4" xfId="17301"/>
    <cellStyle name="Normal 33 3" xfId="17302"/>
    <cellStyle name="Normal 33 3 2" xfId="17303"/>
    <cellStyle name="Normal 33 3 2 2" xfId="17304"/>
    <cellStyle name="Normal 33 3 3" xfId="17305"/>
    <cellStyle name="Normal 33 4" xfId="17306"/>
    <cellStyle name="Normal 33 4 2" xfId="17307"/>
    <cellStyle name="Normal 33 5" xfId="17308"/>
    <cellStyle name="Normal 33 5 2" xfId="17309"/>
    <cellStyle name="Normal 33 6" xfId="17310"/>
    <cellStyle name="Normal 33_County_Stop_Light_Chart_2012_02" xfId="17311"/>
    <cellStyle name="Normal 330" xfId="17312"/>
    <cellStyle name="Normal 331" xfId="17313"/>
    <cellStyle name="Normal 332" xfId="17314"/>
    <cellStyle name="Normal 333" xfId="17315"/>
    <cellStyle name="Normal 334" xfId="17316"/>
    <cellStyle name="Normal 335" xfId="17317"/>
    <cellStyle name="Normal 336" xfId="17318"/>
    <cellStyle name="Normal 337" xfId="17319"/>
    <cellStyle name="Normal 338" xfId="17320"/>
    <cellStyle name="Normal 339" xfId="17321"/>
    <cellStyle name="Normal 34" xfId="17322"/>
    <cellStyle name="Normal 34 2" xfId="17323"/>
    <cellStyle name="Normal 34 2 2" xfId="17324"/>
    <cellStyle name="Normal 34 2 2 2" xfId="17325"/>
    <cellStyle name="Normal 34 2 3" xfId="17326"/>
    <cellStyle name="Normal 34 2 3 2" xfId="17327"/>
    <cellStyle name="Normal 34 2 4" xfId="17328"/>
    <cellStyle name="Normal 34 3" xfId="17329"/>
    <cellStyle name="Normal 34 3 2" xfId="17330"/>
    <cellStyle name="Normal 34 3 2 2" xfId="17331"/>
    <cellStyle name="Normal 34 3 3" xfId="17332"/>
    <cellStyle name="Normal 34 4" xfId="17333"/>
    <cellStyle name="Normal 34 4 2" xfId="17334"/>
    <cellStyle name="Normal 34 5" xfId="17335"/>
    <cellStyle name="Normal 34 5 2" xfId="17336"/>
    <cellStyle name="Normal 34 6" xfId="17337"/>
    <cellStyle name="Normal 34_County_Stop_Light_Chart_2012_02" xfId="17338"/>
    <cellStyle name="Normal 340" xfId="17339"/>
    <cellStyle name="Normal 341" xfId="17340"/>
    <cellStyle name="Normal 342" xfId="17341"/>
    <cellStyle name="Normal 343" xfId="17342"/>
    <cellStyle name="Normal 344" xfId="17343"/>
    <cellStyle name="Normal 345" xfId="17344"/>
    <cellStyle name="Normal 346" xfId="17345"/>
    <cellStyle name="Normal 347" xfId="17346"/>
    <cellStyle name="Normal 348" xfId="17347"/>
    <cellStyle name="Normal 349" xfId="17348"/>
    <cellStyle name="Normal 35" xfId="17349"/>
    <cellStyle name="Normal 35 2" xfId="17350"/>
    <cellStyle name="Normal 35 2 2" xfId="17351"/>
    <cellStyle name="Normal 35 2 2 2" xfId="17352"/>
    <cellStyle name="Normal 35 2 3" xfId="17353"/>
    <cellStyle name="Normal 35 2 3 2" xfId="17354"/>
    <cellStyle name="Normal 35 2 4" xfId="17355"/>
    <cellStyle name="Normal 35 3" xfId="17356"/>
    <cellStyle name="Normal 35 3 2" xfId="17357"/>
    <cellStyle name="Normal 35 3 2 2" xfId="17358"/>
    <cellStyle name="Normal 35 3 3" xfId="17359"/>
    <cellStyle name="Normal 35 4" xfId="17360"/>
    <cellStyle name="Normal 35 4 2" xfId="17361"/>
    <cellStyle name="Normal 35 5" xfId="17362"/>
    <cellStyle name="Normal 35 5 2" xfId="17363"/>
    <cellStyle name="Normal 35 6" xfId="17364"/>
    <cellStyle name="Normal 350" xfId="17365"/>
    <cellStyle name="Normal 351" xfId="17366"/>
    <cellStyle name="Normal 352" xfId="17367"/>
    <cellStyle name="Normal 353" xfId="17368"/>
    <cellStyle name="Normal 354" xfId="17369"/>
    <cellStyle name="Normal 355" xfId="17370"/>
    <cellStyle name="Normal 356" xfId="17371"/>
    <cellStyle name="Normal 357" xfId="17372"/>
    <cellStyle name="Normal 358" xfId="17373"/>
    <cellStyle name="Normal 359" xfId="17374"/>
    <cellStyle name="Normal 36" xfId="17375"/>
    <cellStyle name="Normal 36 2" xfId="17376"/>
    <cellStyle name="Normal 36 2 2" xfId="17377"/>
    <cellStyle name="Normal 36 2 2 2" xfId="17378"/>
    <cellStyle name="Normal 36 2 3" xfId="17379"/>
    <cellStyle name="Normal 36 2 3 2" xfId="17380"/>
    <cellStyle name="Normal 36 2 4" xfId="17381"/>
    <cellStyle name="Normal 36 3" xfId="17382"/>
    <cellStyle name="Normal 36 3 2" xfId="17383"/>
    <cellStyle name="Normal 36 3 2 2" xfId="17384"/>
    <cellStyle name="Normal 36 3 3" xfId="17385"/>
    <cellStyle name="Normal 36 4" xfId="17386"/>
    <cellStyle name="Normal 36 4 2" xfId="17387"/>
    <cellStyle name="Normal 36 5" xfId="17388"/>
    <cellStyle name="Normal 36 5 2" xfId="17389"/>
    <cellStyle name="Normal 36 6" xfId="17390"/>
    <cellStyle name="Normal 360" xfId="17391"/>
    <cellStyle name="Normal 361" xfId="17392"/>
    <cellStyle name="Normal 362" xfId="17393"/>
    <cellStyle name="Normal 363" xfId="17394"/>
    <cellStyle name="Normal 364" xfId="17395"/>
    <cellStyle name="Normal 365" xfId="17396"/>
    <cellStyle name="Normal 366" xfId="17397"/>
    <cellStyle name="Normal 367" xfId="17398"/>
    <cellStyle name="Normal 368" xfId="17399"/>
    <cellStyle name="Normal 369" xfId="17400"/>
    <cellStyle name="Normal 37" xfId="17401"/>
    <cellStyle name="Normal 37 2" xfId="17402"/>
    <cellStyle name="Normal 37 2 2" xfId="17403"/>
    <cellStyle name="Normal 37 2 2 2" xfId="17404"/>
    <cellStyle name="Normal 37 2 3" xfId="17405"/>
    <cellStyle name="Normal 37 2 3 2" xfId="17406"/>
    <cellStyle name="Normal 37 2 4" xfId="17407"/>
    <cellStyle name="Normal 37 3" xfId="17408"/>
    <cellStyle name="Normal 37 3 2" xfId="17409"/>
    <cellStyle name="Normal 37 3 2 2" xfId="17410"/>
    <cellStyle name="Normal 37 3 3" xfId="17411"/>
    <cellStyle name="Normal 37 4" xfId="17412"/>
    <cellStyle name="Normal 37 4 2" xfId="17413"/>
    <cellStyle name="Normal 37 5" xfId="17414"/>
    <cellStyle name="Normal 37 5 2" xfId="17415"/>
    <cellStyle name="Normal 37 6" xfId="17416"/>
    <cellStyle name="Normal 370" xfId="17417"/>
    <cellStyle name="Normal 371" xfId="17418"/>
    <cellStyle name="Normal 372" xfId="17419"/>
    <cellStyle name="Normal 373" xfId="17420"/>
    <cellStyle name="Normal 374" xfId="17421"/>
    <cellStyle name="Normal 375" xfId="17422"/>
    <cellStyle name="Normal 376" xfId="17423"/>
    <cellStyle name="Normal 377" xfId="17424"/>
    <cellStyle name="Normal 378" xfId="17425"/>
    <cellStyle name="Normal 379" xfId="17426"/>
    <cellStyle name="Normal 38" xfId="17427"/>
    <cellStyle name="Normal 38 2" xfId="17428"/>
    <cellStyle name="Normal 38 2 2" xfId="17429"/>
    <cellStyle name="Normal 38 2 2 2" xfId="17430"/>
    <cellStyle name="Normal 38 2 3" xfId="17431"/>
    <cellStyle name="Normal 38 2 3 2" xfId="17432"/>
    <cellStyle name="Normal 38 2 4" xfId="17433"/>
    <cellStyle name="Normal 38 3" xfId="17434"/>
    <cellStyle name="Normal 38 3 2" xfId="17435"/>
    <cellStyle name="Normal 38 3 2 2" xfId="17436"/>
    <cellStyle name="Normal 38 3 3" xfId="17437"/>
    <cellStyle name="Normal 38 4" xfId="17438"/>
    <cellStyle name="Normal 38 4 2" xfId="17439"/>
    <cellStyle name="Normal 38 5" xfId="17440"/>
    <cellStyle name="Normal 38 5 2" xfId="17441"/>
    <cellStyle name="Normal 38 6" xfId="17442"/>
    <cellStyle name="Normal 380" xfId="17443"/>
    <cellStyle name="Normal 381" xfId="17444"/>
    <cellStyle name="Normal 382" xfId="17445"/>
    <cellStyle name="Normal 383" xfId="17446"/>
    <cellStyle name="Normal 384" xfId="17447"/>
    <cellStyle name="Normal 385" xfId="17448"/>
    <cellStyle name="Normal 386" xfId="17449"/>
    <cellStyle name="Normal 387" xfId="17450"/>
    <cellStyle name="Normal 388" xfId="17451"/>
    <cellStyle name="Normal 389" xfId="17452"/>
    <cellStyle name="Normal 39" xfId="17453"/>
    <cellStyle name="Normal 39 2" xfId="17454"/>
    <cellStyle name="Normal 39 2 2" xfId="17455"/>
    <cellStyle name="Normal 39 2 2 2" xfId="17456"/>
    <cellStyle name="Normal 39 2 3" xfId="17457"/>
    <cellStyle name="Normal 39 2 3 2" xfId="17458"/>
    <cellStyle name="Normal 39 2 4" xfId="17459"/>
    <cellStyle name="Normal 39 3" xfId="17460"/>
    <cellStyle name="Normal 39 3 2" xfId="17461"/>
    <cellStyle name="Normal 39 3 2 2" xfId="17462"/>
    <cellStyle name="Normal 39 3 3" xfId="17463"/>
    <cellStyle name="Normal 39 4" xfId="17464"/>
    <cellStyle name="Normal 39 4 2" xfId="17465"/>
    <cellStyle name="Normal 39 5" xfId="17466"/>
    <cellStyle name="Normal 39 5 2" xfId="17467"/>
    <cellStyle name="Normal 39 6" xfId="17468"/>
    <cellStyle name="Normal 390" xfId="17469"/>
    <cellStyle name="Normal 391" xfId="17470"/>
    <cellStyle name="Normal 392" xfId="17471"/>
    <cellStyle name="Normal 393" xfId="17472"/>
    <cellStyle name="Normal 394" xfId="17473"/>
    <cellStyle name="Normal 395" xfId="17474"/>
    <cellStyle name="Normal 396" xfId="17475"/>
    <cellStyle name="Normal 397" xfId="17476"/>
    <cellStyle name="Normal 398" xfId="17477"/>
    <cellStyle name="Normal 399" xfId="17478"/>
    <cellStyle name="Normal 4" xfId="17479"/>
    <cellStyle name="Normal 4 2" xfId="17480"/>
    <cellStyle name="Normal 4 2 2" xfId="17481"/>
    <cellStyle name="Normal 4 2 2 2" xfId="17482"/>
    <cellStyle name="Normal 4 2 2 2 2" xfId="17483"/>
    <cellStyle name="Normal 4 2 2 3" xfId="17484"/>
    <cellStyle name="Normal 4 2 2 3 2" xfId="17485"/>
    <cellStyle name="Normal 4 2 2 4" xfId="17486"/>
    <cellStyle name="Normal 4 2 3" xfId="17487"/>
    <cellStyle name="Normal 4 2 3 2" xfId="17488"/>
    <cellStyle name="Normal 4 2 3 2 2" xfId="17489"/>
    <cellStyle name="Normal 4 2 3 3" xfId="17490"/>
    <cellStyle name="Normal 4 2 4" xfId="17491"/>
    <cellStyle name="Normal 4 2 4 2" xfId="17492"/>
    <cellStyle name="Normal 4 2 5" xfId="17493"/>
    <cellStyle name="Normal 4 2 5 2" xfId="17494"/>
    <cellStyle name="Normal 4 2 6" xfId="17495"/>
    <cellStyle name="Normal 4 2 7" xfId="17496"/>
    <cellStyle name="Normal 4 2 8" xfId="17497"/>
    <cellStyle name="Normal 4 3" xfId="17498"/>
    <cellStyle name="Normal 4 3 2" xfId="17499"/>
    <cellStyle name="Normal 4 3 3" xfId="17500"/>
    <cellStyle name="Normal 4 4" xfId="17501"/>
    <cellStyle name="Normal 4 4 2" xfId="17502"/>
    <cellStyle name="Normal 4 5" xfId="17503"/>
    <cellStyle name="Normal 4 5 2" xfId="17504"/>
    <cellStyle name="Normal 4 5 3" xfId="17505"/>
    <cellStyle name="Normal 4 6" xfId="17506"/>
    <cellStyle name="Normal 4 7" xfId="17507"/>
    <cellStyle name="Normal 4_ Price Inputs" xfId="17508"/>
    <cellStyle name="Normal 40" xfId="17509"/>
    <cellStyle name="Normal 40 2" xfId="17510"/>
    <cellStyle name="Normal 400" xfId="17511"/>
    <cellStyle name="Normal 401" xfId="17512"/>
    <cellStyle name="Normal 402" xfId="17513"/>
    <cellStyle name="Normal 403" xfId="17514"/>
    <cellStyle name="Normal 404" xfId="17515"/>
    <cellStyle name="Normal 405" xfId="17516"/>
    <cellStyle name="Normal 406" xfId="17517"/>
    <cellStyle name="Normal 407" xfId="17518"/>
    <cellStyle name="Normal 408" xfId="17519"/>
    <cellStyle name="Normal 408 2" xfId="17520"/>
    <cellStyle name="Normal 409" xfId="17521"/>
    <cellStyle name="Normal 409 2" xfId="17522"/>
    <cellStyle name="Normal 41" xfId="17523"/>
    <cellStyle name="Normal 41 2" xfId="17524"/>
    <cellStyle name="Normal 41 2 2" xfId="17525"/>
    <cellStyle name="Normal 41 2 3" xfId="17526"/>
    <cellStyle name="Normal 41 3" xfId="17527"/>
    <cellStyle name="Normal 41 3 2" xfId="17528"/>
    <cellStyle name="Normal 41 3 3" xfId="17529"/>
    <cellStyle name="Normal 41 4" xfId="17530"/>
    <cellStyle name="Normal 41 4 2" xfId="17531"/>
    <cellStyle name="Normal 41 4 3" xfId="17532"/>
    <cellStyle name="Normal 410" xfId="17533"/>
    <cellStyle name="Normal 410 2" xfId="17534"/>
    <cellStyle name="Normal 411" xfId="17535"/>
    <cellStyle name="Normal 411 2" xfId="17536"/>
    <cellStyle name="Normal 412" xfId="17537"/>
    <cellStyle name="Normal 412 2" xfId="17538"/>
    <cellStyle name="Normal 413" xfId="17539"/>
    <cellStyle name="Normal 413 2" xfId="17540"/>
    <cellStyle name="Normal 414" xfId="17541"/>
    <cellStyle name="Normal 414 2" xfId="17542"/>
    <cellStyle name="Normal 415" xfId="17543"/>
    <cellStyle name="Normal 415 2" xfId="17544"/>
    <cellStyle name="Normal 416" xfId="17545"/>
    <cellStyle name="Normal 416 2" xfId="17546"/>
    <cellStyle name="Normal 417" xfId="17547"/>
    <cellStyle name="Normal 417 2" xfId="17548"/>
    <cellStyle name="Normal 418" xfId="17549"/>
    <cellStyle name="Normal 418 2" xfId="17550"/>
    <cellStyle name="Normal 419" xfId="17551"/>
    <cellStyle name="Normal 419 2" xfId="17552"/>
    <cellStyle name="Normal 42" xfId="17553"/>
    <cellStyle name="Normal 42 2" xfId="17554"/>
    <cellStyle name="Normal 42 2 2" xfId="17555"/>
    <cellStyle name="Normal 42 2 2 2" xfId="17556"/>
    <cellStyle name="Normal 42 2 2 3" xfId="17557"/>
    <cellStyle name="Normal 42 2 3" xfId="17558"/>
    <cellStyle name="Normal 42 3" xfId="17559"/>
    <cellStyle name="Normal 42 3 2" xfId="17560"/>
    <cellStyle name="Normal 42 3 3" xfId="17561"/>
    <cellStyle name="Normal 42 4" xfId="17562"/>
    <cellStyle name="Normal 42 4 2" xfId="17563"/>
    <cellStyle name="Normal 42 4 3" xfId="17564"/>
    <cellStyle name="Normal 42 5" xfId="17565"/>
    <cellStyle name="Normal 42 5 2" xfId="17566"/>
    <cellStyle name="Normal 42 5 3" xfId="17567"/>
    <cellStyle name="Normal 420" xfId="17568"/>
    <cellStyle name="Normal 420 2" xfId="17569"/>
    <cellStyle name="Normal 421" xfId="17570"/>
    <cellStyle name="Normal 421 2" xfId="17571"/>
    <cellStyle name="Normal 422" xfId="17572"/>
    <cellStyle name="Normal 422 2" xfId="17573"/>
    <cellStyle name="Normal 423" xfId="17574"/>
    <cellStyle name="Normal 424" xfId="17575"/>
    <cellStyle name="Normal 425" xfId="17576"/>
    <cellStyle name="Normal 426" xfId="17577"/>
    <cellStyle name="Normal 427" xfId="17578"/>
    <cellStyle name="Normal 428" xfId="17579"/>
    <cellStyle name="Normal 429" xfId="17580"/>
    <cellStyle name="Normal 43" xfId="17581"/>
    <cellStyle name="Normal 43 2" xfId="17582"/>
    <cellStyle name="Normal 43 3" xfId="17583"/>
    <cellStyle name="Normal 43 3 2" xfId="17584"/>
    <cellStyle name="Normal 43 3 3" xfId="17585"/>
    <cellStyle name="Normal 430" xfId="17586"/>
    <cellStyle name="Normal 431" xfId="17587"/>
    <cellStyle name="Normal 432" xfId="17588"/>
    <cellStyle name="Normal 433" xfId="17589"/>
    <cellStyle name="Normal 434" xfId="17590"/>
    <cellStyle name="Normal 435" xfId="17591"/>
    <cellStyle name="Normal 436" xfId="17592"/>
    <cellStyle name="Normal 437" xfId="17593"/>
    <cellStyle name="Normal 438" xfId="17594"/>
    <cellStyle name="Normal 439" xfId="17595"/>
    <cellStyle name="Normal 44" xfId="17596"/>
    <cellStyle name="Normal 44 2" xfId="17597"/>
    <cellStyle name="Normal 44 2 2" xfId="17598"/>
    <cellStyle name="Normal 44 2 2 2" xfId="17599"/>
    <cellStyle name="Normal 44 2 2 3" xfId="17600"/>
    <cellStyle name="Normal 44 2 3" xfId="17601"/>
    <cellStyle name="Normal 44 2 4" xfId="17602"/>
    <cellStyle name="Normal 44 3" xfId="17603"/>
    <cellStyle name="Normal 44 3 2" xfId="17604"/>
    <cellStyle name="Normal 44 3 3" xfId="17605"/>
    <cellStyle name="Normal 44 3 4" xfId="17606"/>
    <cellStyle name="Normal 44 4" xfId="17607"/>
    <cellStyle name="Normal 44 4 2" xfId="17608"/>
    <cellStyle name="Normal 44 4 3" xfId="17609"/>
    <cellStyle name="Normal 44 5" xfId="17610"/>
    <cellStyle name="Normal 44 5 2" xfId="17611"/>
    <cellStyle name="Normal 44 5 3" xfId="17612"/>
    <cellStyle name="Normal 44 6" xfId="17613"/>
    <cellStyle name="Normal 44 6 2" xfId="17614"/>
    <cellStyle name="Normal 44 7" xfId="17615"/>
    <cellStyle name="Normal 440" xfId="17616"/>
    <cellStyle name="Normal 441" xfId="17617"/>
    <cellStyle name="Normal 442" xfId="17618"/>
    <cellStyle name="Normal 443" xfId="17619"/>
    <cellStyle name="Normal 444" xfId="17620"/>
    <cellStyle name="Normal 445" xfId="17621"/>
    <cellStyle name="Normal 446" xfId="17622"/>
    <cellStyle name="Normal 447" xfId="17623"/>
    <cellStyle name="Normal 448" xfId="17624"/>
    <cellStyle name="Normal 449" xfId="17625"/>
    <cellStyle name="Normal 45" xfId="17626"/>
    <cellStyle name="Normal 45 2" xfId="17627"/>
    <cellStyle name="Normal 45 2 2" xfId="17628"/>
    <cellStyle name="Normal 45 2 2 2" xfId="17629"/>
    <cellStyle name="Normal 45 3" xfId="17630"/>
    <cellStyle name="Normal 45 3 2" xfId="17631"/>
    <cellStyle name="Normal 45 4" xfId="17632"/>
    <cellStyle name="Normal 45 4 2" xfId="17633"/>
    <cellStyle name="Normal 45 5" xfId="17634"/>
    <cellStyle name="Normal 45 6" xfId="17635"/>
    <cellStyle name="Normal 450" xfId="17636"/>
    <cellStyle name="Normal 451" xfId="17637"/>
    <cellStyle name="Normal 452" xfId="17638"/>
    <cellStyle name="Normal 453" xfId="17639"/>
    <cellStyle name="Normal 454" xfId="17640"/>
    <cellStyle name="Normal 455" xfId="17641"/>
    <cellStyle name="Normal 456" xfId="17642"/>
    <cellStyle name="Normal 457" xfId="17643"/>
    <cellStyle name="Normal 458" xfId="17644"/>
    <cellStyle name="Normal 459" xfId="17645"/>
    <cellStyle name="Normal 46" xfId="17646"/>
    <cellStyle name="Normal 46 2" xfId="17647"/>
    <cellStyle name="Normal 46 2 2" xfId="17648"/>
    <cellStyle name="Normal 46 2 2 2" xfId="17649"/>
    <cellStyle name="Normal 46 2 3" xfId="17650"/>
    <cellStyle name="Normal 46 2 3 2" xfId="17651"/>
    <cellStyle name="Normal 46 2 4" xfId="17652"/>
    <cellStyle name="Normal 46 3" xfId="17653"/>
    <cellStyle name="Normal 46 3 2" xfId="17654"/>
    <cellStyle name="Normal 46 4" xfId="17655"/>
    <cellStyle name="Normal 46 4 2" xfId="17656"/>
    <cellStyle name="Normal 46 5" xfId="17657"/>
    <cellStyle name="Normal 46 6" xfId="17658"/>
    <cellStyle name="Normal 46 6 2" xfId="17659"/>
    <cellStyle name="Normal 460" xfId="17660"/>
    <cellStyle name="Normal 461" xfId="17661"/>
    <cellStyle name="Normal 462" xfId="17662"/>
    <cellStyle name="Normal 463" xfId="17663"/>
    <cellStyle name="Normal 464" xfId="17664"/>
    <cellStyle name="Normal 465" xfId="17665"/>
    <cellStyle name="Normal 466" xfId="17666"/>
    <cellStyle name="Normal 467" xfId="17667"/>
    <cellStyle name="Normal 468" xfId="17668"/>
    <cellStyle name="Normal 469" xfId="17669"/>
    <cellStyle name="Normal 47" xfId="17670"/>
    <cellStyle name="Normal 47 2" xfId="17671"/>
    <cellStyle name="Normal 47 2 2" xfId="17672"/>
    <cellStyle name="Normal 47 2 3" xfId="17673"/>
    <cellStyle name="Normal 47 3" xfId="17674"/>
    <cellStyle name="Normal 47 3 2" xfId="17675"/>
    <cellStyle name="Normal 47 3 3" xfId="17676"/>
    <cellStyle name="Normal 47 4" xfId="17677"/>
    <cellStyle name="Normal 47 4 2" xfId="17678"/>
    <cellStyle name="Normal 47 4 3" xfId="17679"/>
    <cellStyle name="Normal 47 5" xfId="17680"/>
    <cellStyle name="Normal 47 5 2" xfId="17681"/>
    <cellStyle name="Normal 470" xfId="17682"/>
    <cellStyle name="Normal 471" xfId="17683"/>
    <cellStyle name="Normal 472" xfId="17684"/>
    <cellStyle name="Normal 473" xfId="17685"/>
    <cellStyle name="Normal 474" xfId="17686"/>
    <cellStyle name="Normal 475" xfId="17687"/>
    <cellStyle name="Normal 476" xfId="17688"/>
    <cellStyle name="Normal 477" xfId="17689"/>
    <cellStyle name="Normal 478" xfId="17690"/>
    <cellStyle name="Normal 479" xfId="17691"/>
    <cellStyle name="Normal 48" xfId="17692"/>
    <cellStyle name="Normal 48 2" xfId="17693"/>
    <cellStyle name="Normal 48 2 2" xfId="17694"/>
    <cellStyle name="Normal 48 2 3" xfId="17695"/>
    <cellStyle name="Normal 48 3" xfId="17696"/>
    <cellStyle name="Normal 48 3 2" xfId="17697"/>
    <cellStyle name="Normal 48 3 3" xfId="17698"/>
    <cellStyle name="Normal 48 4" xfId="17699"/>
    <cellStyle name="Normal 48 4 2" xfId="17700"/>
    <cellStyle name="Normal 48 4 3" xfId="17701"/>
    <cellStyle name="Normal 480" xfId="17702"/>
    <cellStyle name="Normal 481" xfId="17703"/>
    <cellStyle name="Normal 482" xfId="17704"/>
    <cellStyle name="Normal 483" xfId="17705"/>
    <cellStyle name="Normal 484" xfId="17706"/>
    <cellStyle name="Normal 485" xfId="17707"/>
    <cellStyle name="Normal 486" xfId="17708"/>
    <cellStyle name="Normal 487" xfId="17709"/>
    <cellStyle name="Normal 488" xfId="17710"/>
    <cellStyle name="Normal 489" xfId="17711"/>
    <cellStyle name="Normal 49" xfId="17712"/>
    <cellStyle name="Normal 49 2" xfId="17713"/>
    <cellStyle name="Normal 49 2 2" xfId="17714"/>
    <cellStyle name="Normal 49 2 3" xfId="17715"/>
    <cellStyle name="Normal 49 3" xfId="17716"/>
    <cellStyle name="Normal 49 3 2" xfId="17717"/>
    <cellStyle name="Normal 49 3 3" xfId="17718"/>
    <cellStyle name="Normal 49 4" xfId="17719"/>
    <cellStyle name="Normal 49 4 2" xfId="17720"/>
    <cellStyle name="Normal 49 4 3" xfId="17721"/>
    <cellStyle name="Normal 490" xfId="17722"/>
    <cellStyle name="Normal 491" xfId="17723"/>
    <cellStyle name="Normal 492" xfId="17724"/>
    <cellStyle name="Normal 493" xfId="17725"/>
    <cellStyle name="Normal 494" xfId="17726"/>
    <cellStyle name="Normal 495" xfId="17727"/>
    <cellStyle name="Normal 496" xfId="17728"/>
    <cellStyle name="Normal 497" xfId="17729"/>
    <cellStyle name="Normal 498" xfId="17730"/>
    <cellStyle name="Normal 499" xfId="17731"/>
    <cellStyle name="Normal 5" xfId="17732"/>
    <cellStyle name="Normal 5 2" xfId="17733"/>
    <cellStyle name="Normal 5 2 2" xfId="17734"/>
    <cellStyle name="Normal 5 2 3" xfId="17735"/>
    <cellStyle name="Normal 5 2 4" xfId="17736"/>
    <cellStyle name="Normal 5 3" xfId="17737"/>
    <cellStyle name="Normal 5 3 2" xfId="17738"/>
    <cellStyle name="Normal 5 4" xfId="17739"/>
    <cellStyle name="Normal 5 4 2" xfId="17740"/>
    <cellStyle name="Normal 5 5" xfId="17741"/>
    <cellStyle name="Normal 5 5 2" xfId="17742"/>
    <cellStyle name="Normal 5 5 3" xfId="17743"/>
    <cellStyle name="Normal 5 6" xfId="17744"/>
    <cellStyle name="Normal 5_2011 CBR Rev Calc by schedule" xfId="17745"/>
    <cellStyle name="Normal 50" xfId="17746"/>
    <cellStyle name="Normal 50 2" xfId="17747"/>
    <cellStyle name="Normal 50 2 2" xfId="17748"/>
    <cellStyle name="Normal 50 2 3" xfId="17749"/>
    <cellStyle name="Normal 50 3" xfId="17750"/>
    <cellStyle name="Normal 50 3 2" xfId="17751"/>
    <cellStyle name="Normal 50 3 3" xfId="17752"/>
    <cellStyle name="Normal 50 4" xfId="17753"/>
    <cellStyle name="Normal 50 4 2" xfId="17754"/>
    <cellStyle name="Normal 50 4 3" xfId="17755"/>
    <cellStyle name="Normal 500" xfId="17756"/>
    <cellStyle name="Normal 501" xfId="17757"/>
    <cellStyle name="Normal 502" xfId="17758"/>
    <cellStyle name="Normal 503" xfId="17759"/>
    <cellStyle name="Normal 504" xfId="17760"/>
    <cellStyle name="Normal 505" xfId="17761"/>
    <cellStyle name="Normal 506" xfId="17762"/>
    <cellStyle name="Normal 507" xfId="17763"/>
    <cellStyle name="Normal 508" xfId="17764"/>
    <cellStyle name="Normal 509" xfId="17765"/>
    <cellStyle name="Normal 51" xfId="17766"/>
    <cellStyle name="Normal 51 2" xfId="17767"/>
    <cellStyle name="Normal 51 2 2" xfId="17768"/>
    <cellStyle name="Normal 51 2 2 2" xfId="17769"/>
    <cellStyle name="Normal 51 2 3" xfId="17770"/>
    <cellStyle name="Normal 51 2 3 2" xfId="17771"/>
    <cellStyle name="Normal 51 2 4" xfId="17772"/>
    <cellStyle name="Normal 51 3" xfId="17773"/>
    <cellStyle name="Normal 51 3 2" xfId="17774"/>
    <cellStyle name="Normal 51 4" xfId="17775"/>
    <cellStyle name="Normal 51 4 2" xfId="17776"/>
    <cellStyle name="Normal 51 5" xfId="17777"/>
    <cellStyle name="Normal 51 6" xfId="17778"/>
    <cellStyle name="Normal 510" xfId="3"/>
    <cellStyle name="Normal 52" xfId="17779"/>
    <cellStyle name="Normal 53" xfId="17780"/>
    <cellStyle name="Normal 53 2" xfId="17781"/>
    <cellStyle name="Normal 53 2 2" xfId="17782"/>
    <cellStyle name="Normal 53 3" xfId="17783"/>
    <cellStyle name="Normal 53 3 2" xfId="17784"/>
    <cellStyle name="Normal 53 3 3" xfId="17785"/>
    <cellStyle name="Normal 53 4" xfId="17786"/>
    <cellStyle name="Normal 53 4 2" xfId="17787"/>
    <cellStyle name="Normal 54" xfId="17788"/>
    <cellStyle name="Normal 54 2" xfId="17789"/>
    <cellStyle name="Normal 54 2 2" xfId="17790"/>
    <cellStyle name="Normal 54 3" xfId="17791"/>
    <cellStyle name="Normal 54 3 2" xfId="17792"/>
    <cellStyle name="Normal 54 3 3" xfId="17793"/>
    <cellStyle name="Normal 54 4" xfId="17794"/>
    <cellStyle name="Normal 54 4 2" xfId="17795"/>
    <cellStyle name="Normal 55" xfId="17796"/>
    <cellStyle name="Normal 55 2" xfId="17797"/>
    <cellStyle name="Normal 55 2 2" xfId="17798"/>
    <cellStyle name="Normal 55 2 3" xfId="17799"/>
    <cellStyle name="Normal 55 3" xfId="17800"/>
    <cellStyle name="Normal 56" xfId="17801"/>
    <cellStyle name="Normal 56 2" xfId="17802"/>
    <cellStyle name="Normal 56 2 2" xfId="17803"/>
    <cellStyle name="Normal 56 2 3" xfId="17804"/>
    <cellStyle name="Normal 56 3" xfId="17805"/>
    <cellStyle name="Normal 57" xfId="17806"/>
    <cellStyle name="Normal 57 2" xfId="17807"/>
    <cellStyle name="Normal 57 3" xfId="17808"/>
    <cellStyle name="Normal 58" xfId="17809"/>
    <cellStyle name="Normal 58 2" xfId="17810"/>
    <cellStyle name="Normal 58 3" xfId="17811"/>
    <cellStyle name="Normal 59" xfId="17812"/>
    <cellStyle name="Normal 59 2" xfId="17813"/>
    <cellStyle name="Normal 59 3" xfId="17814"/>
    <cellStyle name="Normal 6" xfId="17815"/>
    <cellStyle name="Normal 6 2" xfId="17816"/>
    <cellStyle name="Normal 6 2 2" xfId="17817"/>
    <cellStyle name="Normal 6 2 2 2" xfId="17818"/>
    <cellStyle name="Normal 6 2 2 3" xfId="17819"/>
    <cellStyle name="Normal 6 2 3" xfId="17820"/>
    <cellStyle name="Normal 6 2 4" xfId="17821"/>
    <cellStyle name="Normal 6 2 5" xfId="17822"/>
    <cellStyle name="Normal 6 3" xfId="17823"/>
    <cellStyle name="Normal 6 3 2" xfId="17824"/>
    <cellStyle name="Normal 6 4" xfId="17825"/>
    <cellStyle name="Normal 6 5" xfId="17826"/>
    <cellStyle name="Normal 6 5 2" xfId="17827"/>
    <cellStyle name="Normal 6 5 2 2" xfId="17828"/>
    <cellStyle name="Normal 6 5 3" xfId="17829"/>
    <cellStyle name="Normal 6 6" xfId="17830"/>
    <cellStyle name="Normal 6_2010 PTC's Sept10_Aug11 (Version 4)" xfId="17831"/>
    <cellStyle name="Normal 60" xfId="17832"/>
    <cellStyle name="Normal 60 2" xfId="17833"/>
    <cellStyle name="Normal 60 3" xfId="17834"/>
    <cellStyle name="Normal 61" xfId="17835"/>
    <cellStyle name="Normal 61 2" xfId="17836"/>
    <cellStyle name="Normal 61 3" xfId="17837"/>
    <cellStyle name="Normal 62" xfId="17838"/>
    <cellStyle name="Normal 62 2" xfId="17839"/>
    <cellStyle name="Normal 62 3" xfId="17840"/>
    <cellStyle name="Normal 63" xfId="17841"/>
    <cellStyle name="Normal 63 2" xfId="17842"/>
    <cellStyle name="Normal 63 3" xfId="17843"/>
    <cellStyle name="Normal 64" xfId="17844"/>
    <cellStyle name="Normal 64 2" xfId="17845"/>
    <cellStyle name="Normal 64 3" xfId="17846"/>
    <cellStyle name="Normal 65" xfId="17847"/>
    <cellStyle name="Normal 65 2" xfId="17848"/>
    <cellStyle name="Normal 65 3" xfId="17849"/>
    <cellStyle name="Normal 66" xfId="17850"/>
    <cellStyle name="Normal 66 2" xfId="17851"/>
    <cellStyle name="Normal 66 3" xfId="17852"/>
    <cellStyle name="Normal 67" xfId="17853"/>
    <cellStyle name="Normal 67 2" xfId="17854"/>
    <cellStyle name="Normal 67 3" xfId="17855"/>
    <cellStyle name="Normal 68" xfId="17856"/>
    <cellStyle name="Normal 68 2" xfId="17857"/>
    <cellStyle name="Normal 68 3" xfId="17858"/>
    <cellStyle name="Normal 69" xfId="17859"/>
    <cellStyle name="Normal 69 2" xfId="17860"/>
    <cellStyle name="Normal 69 3" xfId="17861"/>
    <cellStyle name="Normal 7" xfId="17862"/>
    <cellStyle name="Normal 7 2" xfId="17863"/>
    <cellStyle name="Normal 7 2 2" xfId="17864"/>
    <cellStyle name="Normal 7 2 2 2" xfId="17865"/>
    <cellStyle name="Normal 7 2 2 3" xfId="17866"/>
    <cellStyle name="Normal 7 2 3" xfId="17867"/>
    <cellStyle name="Normal 7 2 4" xfId="17868"/>
    <cellStyle name="Normal 7 3" xfId="17869"/>
    <cellStyle name="Normal 7 4" xfId="17870"/>
    <cellStyle name="Normal 7 4 2" xfId="17871"/>
    <cellStyle name="Normal 7 4 2 2" xfId="17872"/>
    <cellStyle name="Normal 7 4 3" xfId="17873"/>
    <cellStyle name="Normal 7 5" xfId="17874"/>
    <cellStyle name="Normal 7 6" xfId="17875"/>
    <cellStyle name="Normal 7_2011 OM ASM Report" xfId="17876"/>
    <cellStyle name="Normal 70" xfId="17877"/>
    <cellStyle name="Normal 70 2" xfId="17878"/>
    <cellStyle name="Normal 70 3" xfId="17879"/>
    <cellStyle name="Normal 71" xfId="17880"/>
    <cellStyle name="Normal 71 2" xfId="17881"/>
    <cellStyle name="Normal 71 3" xfId="17882"/>
    <cellStyle name="Normal 72" xfId="17883"/>
    <cellStyle name="Normal 72 2" xfId="17884"/>
    <cellStyle name="Normal 72 3" xfId="17885"/>
    <cellStyle name="Normal 73" xfId="17886"/>
    <cellStyle name="Normal 73 2" xfId="17887"/>
    <cellStyle name="Normal 73 3" xfId="17888"/>
    <cellStyle name="Normal 74" xfId="17889"/>
    <cellStyle name="Normal 75" xfId="17890"/>
    <cellStyle name="Normal 76" xfId="17891"/>
    <cellStyle name="Normal 77" xfId="17892"/>
    <cellStyle name="Normal 78" xfId="17893"/>
    <cellStyle name="Normal 79" xfId="17894"/>
    <cellStyle name="Normal 8" xfId="17895"/>
    <cellStyle name="Normal 8 2" xfId="17896"/>
    <cellStyle name="Normal 8 2 2" xfId="17897"/>
    <cellStyle name="Normal 8 2 2 2" xfId="17898"/>
    <cellStyle name="Normal 8 2 2 3" xfId="17899"/>
    <cellStyle name="Normal 8 2 3" xfId="17900"/>
    <cellStyle name="Normal 8 2 4" xfId="17901"/>
    <cellStyle name="Normal 8 2 5" xfId="17902"/>
    <cellStyle name="Normal 8 3" xfId="17903"/>
    <cellStyle name="Normal 8 4" xfId="17904"/>
    <cellStyle name="Normal 8 4 2" xfId="17905"/>
    <cellStyle name="Normal 8 4 2 2" xfId="17906"/>
    <cellStyle name="Normal 8 4 3" xfId="17907"/>
    <cellStyle name="Normal 8 5" xfId="17908"/>
    <cellStyle name="Normal 8 6" xfId="17909"/>
    <cellStyle name="Normal 8 7" xfId="17910"/>
    <cellStyle name="Normal 80" xfId="17911"/>
    <cellStyle name="Normal 81" xfId="17912"/>
    <cellStyle name="Normal 82" xfId="17913"/>
    <cellStyle name="Normal 83" xfId="17914"/>
    <cellStyle name="Normal 84" xfId="17915"/>
    <cellStyle name="Normal 85" xfId="17916"/>
    <cellStyle name="Normal 86" xfId="17917"/>
    <cellStyle name="Normal 87" xfId="17918"/>
    <cellStyle name="Normal 88" xfId="17919"/>
    <cellStyle name="Normal 89" xfId="17920"/>
    <cellStyle name="Normal 9" xfId="17921"/>
    <cellStyle name="Normal 9 2" xfId="17922"/>
    <cellStyle name="Normal 9 2 2" xfId="17923"/>
    <cellStyle name="Normal 9 2 2 2" xfId="17924"/>
    <cellStyle name="Normal 9 2 2 3" xfId="17925"/>
    <cellStyle name="Normal 9 2 3" xfId="17926"/>
    <cellStyle name="Normal 9 2 4" xfId="17927"/>
    <cellStyle name="Normal 9 3" xfId="17928"/>
    <cellStyle name="Normal 9 3 2" xfId="17929"/>
    <cellStyle name="Normal 9 3 2 2" xfId="17930"/>
    <cellStyle name="Normal 9 3 3" xfId="17931"/>
    <cellStyle name="Normal 9 4" xfId="17932"/>
    <cellStyle name="Normal 90" xfId="17933"/>
    <cellStyle name="Normal 91" xfId="17934"/>
    <cellStyle name="Normal 92" xfId="17935"/>
    <cellStyle name="Normal 93" xfId="17936"/>
    <cellStyle name="Normal 94" xfId="17937"/>
    <cellStyle name="Normal 95" xfId="17938"/>
    <cellStyle name="Normal 96" xfId="17939"/>
    <cellStyle name="Normal 96 2" xfId="17940"/>
    <cellStyle name="Normal 97" xfId="17941"/>
    <cellStyle name="Normal 98" xfId="17942"/>
    <cellStyle name="Normal 99" xfId="17943"/>
    <cellStyle name="Note 10" xfId="17944"/>
    <cellStyle name="Note 10 2" xfId="17945"/>
    <cellStyle name="Note 10 2 2" xfId="17946"/>
    <cellStyle name="Note 10 3" xfId="17947"/>
    <cellStyle name="Note 10 4" xfId="17948"/>
    <cellStyle name="Note 11" xfId="17949"/>
    <cellStyle name="Note 11 2" xfId="17950"/>
    <cellStyle name="Note 11 2 2" xfId="17951"/>
    <cellStyle name="Note 11 3" xfId="17952"/>
    <cellStyle name="Note 11 4" xfId="17953"/>
    <cellStyle name="Note 12" xfId="17954"/>
    <cellStyle name="Note 12 2" xfId="17955"/>
    <cellStyle name="Note 12 2 2" xfId="17956"/>
    <cellStyle name="Note 12 3" xfId="17957"/>
    <cellStyle name="Note 12 3 2" xfId="17958"/>
    <cellStyle name="Note 12 3 3" xfId="17959"/>
    <cellStyle name="Note 12 4" xfId="17960"/>
    <cellStyle name="Note 12 4 2" xfId="17961"/>
    <cellStyle name="Note 12 5" xfId="17962"/>
    <cellStyle name="Note 13" xfId="17963"/>
    <cellStyle name="Note 13 2" xfId="17964"/>
    <cellStyle name="Note 13 3" xfId="17965"/>
    <cellStyle name="Note 14" xfId="17966"/>
    <cellStyle name="Note 14 2" xfId="17967"/>
    <cellStyle name="Note 14 3" xfId="17968"/>
    <cellStyle name="Note 15" xfId="17969"/>
    <cellStyle name="Note 15 2" xfId="17970"/>
    <cellStyle name="Note 15 3" xfId="17971"/>
    <cellStyle name="Note 16" xfId="17972"/>
    <cellStyle name="Note 16 2" xfId="17973"/>
    <cellStyle name="Note 16 3" xfId="17974"/>
    <cellStyle name="Note 17" xfId="17975"/>
    <cellStyle name="Note 17 2" xfId="17976"/>
    <cellStyle name="Note 18" xfId="17977"/>
    <cellStyle name="Note 19" xfId="17978"/>
    <cellStyle name="Note 2" xfId="17979"/>
    <cellStyle name="Note 2 2" xfId="17980"/>
    <cellStyle name="Note 2 2 2" xfId="17981"/>
    <cellStyle name="Note 2 2 2 2" xfId="17982"/>
    <cellStyle name="Note 2 2 3" xfId="17983"/>
    <cellStyle name="Note 2 2 4" xfId="17984"/>
    <cellStyle name="Note 2 2 4 2" xfId="17985"/>
    <cellStyle name="Note 2 2 5" xfId="17986"/>
    <cellStyle name="Note 2 3" xfId="17987"/>
    <cellStyle name="Note 2 3 2" xfId="17988"/>
    <cellStyle name="Note 2 3 2 2" xfId="17989"/>
    <cellStyle name="Note 2 3 3" xfId="17990"/>
    <cellStyle name="Note 2 4" xfId="17991"/>
    <cellStyle name="Note 2 4 2" xfId="17992"/>
    <cellStyle name="Note 2 4 2 2" xfId="17993"/>
    <cellStyle name="Note 2 4 3" xfId="17994"/>
    <cellStyle name="Note 2 5" xfId="17995"/>
    <cellStyle name="Note 2 5 2" xfId="17996"/>
    <cellStyle name="Note 2 6" xfId="17997"/>
    <cellStyle name="Note 2 7" xfId="17998"/>
    <cellStyle name="Note 2_2012 Jan CAP ASM Report" xfId="17999"/>
    <cellStyle name="Note 20" xfId="18000"/>
    <cellStyle name="Note 21" xfId="18001"/>
    <cellStyle name="Note 22" xfId="18002"/>
    <cellStyle name="Note 23" xfId="18003"/>
    <cellStyle name="Note 24" xfId="18004"/>
    <cellStyle name="Note 25" xfId="18005"/>
    <cellStyle name="Note 26" xfId="18006"/>
    <cellStyle name="Note 27" xfId="18007"/>
    <cellStyle name="Note 28" xfId="18008"/>
    <cellStyle name="Note 29" xfId="18009"/>
    <cellStyle name="Note 3" xfId="18010"/>
    <cellStyle name="Note 3 2" xfId="18011"/>
    <cellStyle name="Note 3 2 2" xfId="18012"/>
    <cellStyle name="Note 3 2 3" xfId="18013"/>
    <cellStyle name="Note 3 3" xfId="18014"/>
    <cellStyle name="Note 3 3 2" xfId="18015"/>
    <cellStyle name="Note 3 4" xfId="18016"/>
    <cellStyle name="Note 3 4 2" xfId="18017"/>
    <cellStyle name="Note 3 5" xfId="18018"/>
    <cellStyle name="Note 3_2012 Jan CAP ASM Report" xfId="18019"/>
    <cellStyle name="Note 30" xfId="18020"/>
    <cellStyle name="Note 31" xfId="18021"/>
    <cellStyle name="Note 32" xfId="18022"/>
    <cellStyle name="Note 33" xfId="18023"/>
    <cellStyle name="Note 34" xfId="18024"/>
    <cellStyle name="Note 35" xfId="18025"/>
    <cellStyle name="Note 36" xfId="18026"/>
    <cellStyle name="Note 37" xfId="18027"/>
    <cellStyle name="Note 38" xfId="18028"/>
    <cellStyle name="Note 39" xfId="18029"/>
    <cellStyle name="Note 4" xfId="18030"/>
    <cellStyle name="Note 4 2" xfId="18031"/>
    <cellStyle name="Note 4 2 2" xfId="18032"/>
    <cellStyle name="Note 4 2 3" xfId="18033"/>
    <cellStyle name="Note 4 3" xfId="18034"/>
    <cellStyle name="Note 4 3 2" xfId="18035"/>
    <cellStyle name="Note 4 4" xfId="18036"/>
    <cellStyle name="Note 4 4 2" xfId="18037"/>
    <cellStyle name="Note 4 5" xfId="18038"/>
    <cellStyle name="Note 4_2012 Jan CAP ASM Report" xfId="18039"/>
    <cellStyle name="Note 40" xfId="18040"/>
    <cellStyle name="Note 41" xfId="18041"/>
    <cellStyle name="Note 42" xfId="18042"/>
    <cellStyle name="Note 43" xfId="18043"/>
    <cellStyle name="Note 44" xfId="18044"/>
    <cellStyle name="Note 45" xfId="18045"/>
    <cellStyle name="Note 46" xfId="18046"/>
    <cellStyle name="Note 47" xfId="18047"/>
    <cellStyle name="Note 48" xfId="18048"/>
    <cellStyle name="Note 49" xfId="18049"/>
    <cellStyle name="Note 5" xfId="18050"/>
    <cellStyle name="Note 5 2" xfId="18051"/>
    <cellStyle name="Note 5 2 2" xfId="18052"/>
    <cellStyle name="Note 5 2 3" xfId="18053"/>
    <cellStyle name="Note 5 3" xfId="18054"/>
    <cellStyle name="Note 5 3 2" xfId="18055"/>
    <cellStyle name="Note 5 4" xfId="18056"/>
    <cellStyle name="Note 5 4 2" xfId="18057"/>
    <cellStyle name="Note 5 5" xfId="18058"/>
    <cellStyle name="Note 50" xfId="18059"/>
    <cellStyle name="Note 51" xfId="18060"/>
    <cellStyle name="Note 52" xfId="18061"/>
    <cellStyle name="Note 53" xfId="18062"/>
    <cellStyle name="Note 54" xfId="18063"/>
    <cellStyle name="Note 55" xfId="18064"/>
    <cellStyle name="Note 56" xfId="18065"/>
    <cellStyle name="Note 57" xfId="18066"/>
    <cellStyle name="Note 58" xfId="18067"/>
    <cellStyle name="Note 59" xfId="18068"/>
    <cellStyle name="Note 6" xfId="18069"/>
    <cellStyle name="Note 6 2" xfId="18070"/>
    <cellStyle name="Note 6 2 2" xfId="18071"/>
    <cellStyle name="Note 6 3" xfId="18072"/>
    <cellStyle name="Note 6 3 2" xfId="18073"/>
    <cellStyle name="Note 6 4" xfId="18074"/>
    <cellStyle name="Note 6 4 2" xfId="18075"/>
    <cellStyle name="Note 6 5" xfId="18076"/>
    <cellStyle name="Note 60" xfId="18077"/>
    <cellStyle name="Note 61" xfId="18078"/>
    <cellStyle name="Note 62" xfId="18079"/>
    <cellStyle name="Note 63" xfId="18080"/>
    <cellStyle name="Note 64" xfId="18081"/>
    <cellStyle name="Note 7" xfId="18082"/>
    <cellStyle name="Note 7 2" xfId="18083"/>
    <cellStyle name="Note 7 2 2" xfId="18084"/>
    <cellStyle name="Note 7 3" xfId="18085"/>
    <cellStyle name="Note 7 3 2" xfId="18086"/>
    <cellStyle name="Note 7 4" xfId="18087"/>
    <cellStyle name="Note 7 4 2" xfId="18088"/>
    <cellStyle name="Note 7 5" xfId="18089"/>
    <cellStyle name="Note 8" xfId="18090"/>
    <cellStyle name="Note 8 2" xfId="18091"/>
    <cellStyle name="Note 8 2 2" xfId="18092"/>
    <cellStyle name="Note 8 3" xfId="18093"/>
    <cellStyle name="Note 8 3 2" xfId="18094"/>
    <cellStyle name="Note 8 4" xfId="18095"/>
    <cellStyle name="Note 8 4 2" xfId="18096"/>
    <cellStyle name="Note 8 5" xfId="18097"/>
    <cellStyle name="Note 9" xfId="18098"/>
    <cellStyle name="Note 9 2" xfId="18099"/>
    <cellStyle name="Note 9 2 2" xfId="18100"/>
    <cellStyle name="Note 9 3" xfId="18101"/>
    <cellStyle name="Note 9 3 2" xfId="18102"/>
    <cellStyle name="Note 9 4" xfId="18103"/>
    <cellStyle name="Note 9 4 2" xfId="18104"/>
    <cellStyle name="Note 9 5" xfId="18105"/>
    <cellStyle name="Number" xfId="18106"/>
    <cellStyle name="OnOffToggle" xfId="18107"/>
    <cellStyle name="OnOffToggle 2" xfId="18108"/>
    <cellStyle name="OnOffToggle 2 2" xfId="18109"/>
    <cellStyle name="OnOffToggle 3" xfId="18110"/>
    <cellStyle name="OnOffToggle 3 2" xfId="18111"/>
    <cellStyle name="OnOffToggle 3 2 2" xfId="18112"/>
    <cellStyle name="OnOffToggle 4" xfId="18113"/>
    <cellStyle name="OnOffToggle 4 2" xfId="18114"/>
    <cellStyle name="OnOffToggle 4 3" xfId="18115"/>
    <cellStyle name="OnOffToggle 5" xfId="18116"/>
    <cellStyle name="OnOffToggle 5 2" xfId="18117"/>
    <cellStyle name="OnOffToggle 6" xfId="18118"/>
    <cellStyle name="Output 10" xfId="18119"/>
    <cellStyle name="Output 11" xfId="18120"/>
    <cellStyle name="Output 12" xfId="18121"/>
    <cellStyle name="Output 13" xfId="18122"/>
    <cellStyle name="Output 14" xfId="18123"/>
    <cellStyle name="Output 15" xfId="18124"/>
    <cellStyle name="Output 16" xfId="18125"/>
    <cellStyle name="Output 17" xfId="18126"/>
    <cellStyle name="Output 18" xfId="18127"/>
    <cellStyle name="Output 19" xfId="18128"/>
    <cellStyle name="Output 2" xfId="18129"/>
    <cellStyle name="Output 2 2" xfId="18130"/>
    <cellStyle name="Output 2 2 2" xfId="18131"/>
    <cellStyle name="Output 2 2 3" xfId="18132"/>
    <cellStyle name="Output 2 2 3 2" xfId="18133"/>
    <cellStyle name="Output 2 2 4" xfId="18134"/>
    <cellStyle name="Output 2 3" xfId="18135"/>
    <cellStyle name="Output 2 3 2" xfId="18136"/>
    <cellStyle name="Output 2 4" xfId="18137"/>
    <cellStyle name="Output 2 4 2" xfId="18138"/>
    <cellStyle name="Output 2 5" xfId="18139"/>
    <cellStyle name="Output 20" xfId="18140"/>
    <cellStyle name="Output 21" xfId="18141"/>
    <cellStyle name="Output 22" xfId="18142"/>
    <cellStyle name="Output 23" xfId="18143"/>
    <cellStyle name="Output 24" xfId="18144"/>
    <cellStyle name="Output 25" xfId="18145"/>
    <cellStyle name="Output 26" xfId="18146"/>
    <cellStyle name="Output 27" xfId="18147"/>
    <cellStyle name="Output 28" xfId="18148"/>
    <cellStyle name="Output 29" xfId="18149"/>
    <cellStyle name="Output 3" xfId="18150"/>
    <cellStyle name="Output 3 2" xfId="18151"/>
    <cellStyle name="Output 3 2 2" xfId="18152"/>
    <cellStyle name="Output 3 2 3" xfId="18153"/>
    <cellStyle name="Output 3 3" xfId="18154"/>
    <cellStyle name="Output 3 4" xfId="18155"/>
    <cellStyle name="Output 30" xfId="18156"/>
    <cellStyle name="Output 31" xfId="18157"/>
    <cellStyle name="Output 32" xfId="18158"/>
    <cellStyle name="Output 33" xfId="18159"/>
    <cellStyle name="Output 34" xfId="18160"/>
    <cellStyle name="Output 35" xfId="18161"/>
    <cellStyle name="Output 36" xfId="18162"/>
    <cellStyle name="Output 37" xfId="18163"/>
    <cellStyle name="Output 38" xfId="18164"/>
    <cellStyle name="Output 39" xfId="18165"/>
    <cellStyle name="Output 4" xfId="18166"/>
    <cellStyle name="Output 4 2" xfId="18167"/>
    <cellStyle name="Output 4 3" xfId="18168"/>
    <cellStyle name="Output 40" xfId="18169"/>
    <cellStyle name="Output 41" xfId="18170"/>
    <cellStyle name="Output 42" xfId="18171"/>
    <cellStyle name="Output 43" xfId="18172"/>
    <cellStyle name="Output 44" xfId="18173"/>
    <cellStyle name="Output 45" xfId="18174"/>
    <cellStyle name="Output 46" xfId="18175"/>
    <cellStyle name="Output 47" xfId="18176"/>
    <cellStyle name="Output 48" xfId="18177"/>
    <cellStyle name="Output 49" xfId="18178"/>
    <cellStyle name="Output 5" xfId="18179"/>
    <cellStyle name="Output 5 2" xfId="18180"/>
    <cellStyle name="Output 5 3" xfId="18181"/>
    <cellStyle name="Output 50" xfId="18182"/>
    <cellStyle name="Output 51" xfId="18183"/>
    <cellStyle name="Output 52" xfId="18184"/>
    <cellStyle name="Output 53" xfId="18185"/>
    <cellStyle name="Output 54" xfId="18186"/>
    <cellStyle name="Output 55" xfId="18187"/>
    <cellStyle name="Output 56" xfId="18188"/>
    <cellStyle name="Output 57" xfId="18189"/>
    <cellStyle name="Output 58" xfId="18190"/>
    <cellStyle name="Output 59" xfId="18191"/>
    <cellStyle name="Output 6" xfId="18192"/>
    <cellStyle name="Output 6 2" xfId="18193"/>
    <cellStyle name="Output 6 3" xfId="18194"/>
    <cellStyle name="Output 60" xfId="18195"/>
    <cellStyle name="Output 61" xfId="18196"/>
    <cellStyle name="Output 62" xfId="18197"/>
    <cellStyle name="Output 63" xfId="18198"/>
    <cellStyle name="Output 64" xfId="18199"/>
    <cellStyle name="Output 7" xfId="18200"/>
    <cellStyle name="Output 7 2" xfId="18201"/>
    <cellStyle name="Output 8" xfId="18202"/>
    <cellStyle name="Output 9" xfId="18203"/>
    <cellStyle name="Output millions" xfId="18204"/>
    <cellStyle name="Output millions 2" xfId="18205"/>
    <cellStyle name="Output millions 2 2" xfId="18206"/>
    <cellStyle name="Output millions 2_2011 Operations Snapshot" xfId="18207"/>
    <cellStyle name="Output millions 3" xfId="18208"/>
    <cellStyle name="Output millions 3 2" xfId="18209"/>
    <cellStyle name="Output millions 3 2 2" xfId="18210"/>
    <cellStyle name="Output millions 3 2_County_Stop_Light_Chart_2012_02" xfId="18211"/>
    <cellStyle name="Output millions 4" xfId="18212"/>
    <cellStyle name="Output millions 4 2" xfId="18213"/>
    <cellStyle name="Output millions 4 3" xfId="18214"/>
    <cellStyle name="Output millions 4_2012 Operations Snapshot" xfId="18215"/>
    <cellStyle name="Output millions 5" xfId="18216"/>
    <cellStyle name="Output millions 5 2" xfId="18217"/>
    <cellStyle name="Output millions 5_VarX" xfId="18218"/>
    <cellStyle name="Output millions 6" xfId="18219"/>
    <cellStyle name="Output millions_2012 Jan CAP ASM Report" xfId="18220"/>
    <cellStyle name="Percen - Style1" xfId="18221"/>
    <cellStyle name="Percen - Style1 2" xfId="18222"/>
    <cellStyle name="Percen - Style2" xfId="18223"/>
    <cellStyle name="Percen - Style2 2" xfId="18224"/>
    <cellStyle name="Percen - Style2 3" xfId="18225"/>
    <cellStyle name="Percen - Style3" xfId="18226"/>
    <cellStyle name="Percen - Style3 2" xfId="18227"/>
    <cellStyle name="Percen - Style3 2 2" xfId="18228"/>
    <cellStyle name="Percen - Style3 3" xfId="18229"/>
    <cellStyle name="Percen - Style3 4" xfId="18230"/>
    <cellStyle name="Percen - Style3_ACCOUNTS" xfId="18231"/>
    <cellStyle name="Percent (0)" xfId="18232"/>
    <cellStyle name="Percent [2]" xfId="18233"/>
    <cellStyle name="Percent [2] 10" xfId="18234"/>
    <cellStyle name="Percent [2] 2" xfId="18235"/>
    <cellStyle name="Percent [2] 2 2" xfId="18236"/>
    <cellStyle name="Percent [2] 2 2 2" xfId="18237"/>
    <cellStyle name="Percent [2] 2 2 3" xfId="18238"/>
    <cellStyle name="Percent [2] 2 3" xfId="18239"/>
    <cellStyle name="Percent [2] 2 4" xfId="18240"/>
    <cellStyle name="Percent [2] 3" xfId="18241"/>
    <cellStyle name="Percent [2] 3 2" xfId="18242"/>
    <cellStyle name="Percent [2] 3 2 2" xfId="18243"/>
    <cellStyle name="Percent [2] 3 2 3" xfId="18244"/>
    <cellStyle name="Percent [2] 3 3" xfId="18245"/>
    <cellStyle name="Percent [2] 3 3 2" xfId="18246"/>
    <cellStyle name="Percent [2] 3 3 3" xfId="18247"/>
    <cellStyle name="Percent [2] 3 4" xfId="18248"/>
    <cellStyle name="Percent [2] 3 4 2" xfId="18249"/>
    <cellStyle name="Percent [2] 3 4 3" xfId="18250"/>
    <cellStyle name="Percent [2] 4" xfId="18251"/>
    <cellStyle name="Percent [2] 4 2" xfId="18252"/>
    <cellStyle name="Percent [2] 4 3" xfId="18253"/>
    <cellStyle name="Percent [2] 5" xfId="18254"/>
    <cellStyle name="Percent [2] 5 2" xfId="18255"/>
    <cellStyle name="Percent [2] 5 2 2" xfId="18256"/>
    <cellStyle name="Percent [2] 6" xfId="18257"/>
    <cellStyle name="Percent [2] 6 2" xfId="18258"/>
    <cellStyle name="Percent [2] 7" xfId="18259"/>
    <cellStyle name="Percent 10" xfId="18260"/>
    <cellStyle name="Percent 10 2" xfId="18261"/>
    <cellStyle name="Percent 10 2 2" xfId="18262"/>
    <cellStyle name="Percent 10 3" xfId="18263"/>
    <cellStyle name="Percent 10 3 2" xfId="18264"/>
    <cellStyle name="Percent 10 3 3" xfId="18265"/>
    <cellStyle name="Percent 10 4" xfId="18266"/>
    <cellStyle name="Percent 100" xfId="18267"/>
    <cellStyle name="Percent 101" xfId="18268"/>
    <cellStyle name="Percent 102" xfId="18269"/>
    <cellStyle name="Percent 103" xfId="18270"/>
    <cellStyle name="Percent 104" xfId="18271"/>
    <cellStyle name="Percent 105" xfId="18272"/>
    <cellStyle name="Percent 106" xfId="18273"/>
    <cellStyle name="Percent 107" xfId="18274"/>
    <cellStyle name="Percent 108" xfId="18275"/>
    <cellStyle name="Percent 109" xfId="18276"/>
    <cellStyle name="Percent 11" xfId="18277"/>
    <cellStyle name="Percent 11 2" xfId="18278"/>
    <cellStyle name="Percent 11 2 2" xfId="18279"/>
    <cellStyle name="Percent 11 2 3" xfId="18280"/>
    <cellStyle name="Percent 11 3" xfId="18281"/>
    <cellStyle name="Percent 11 3 2" xfId="18282"/>
    <cellStyle name="Percent 11 3 3" xfId="18283"/>
    <cellStyle name="Percent 11 4" xfId="18284"/>
    <cellStyle name="Percent 11 4 2" xfId="18285"/>
    <cellStyle name="Percent 11 4 3" xfId="18286"/>
    <cellStyle name="Percent 11 5" xfId="18287"/>
    <cellStyle name="Percent 110" xfId="18288"/>
    <cellStyle name="Percent 111" xfId="18289"/>
    <cellStyle name="Percent 112" xfId="18290"/>
    <cellStyle name="Percent 113" xfId="18291"/>
    <cellStyle name="Percent 114" xfId="18292"/>
    <cellStyle name="Percent 115" xfId="18293"/>
    <cellStyle name="Percent 116" xfId="18294"/>
    <cellStyle name="Percent 117" xfId="18295"/>
    <cellStyle name="Percent 118" xfId="18296"/>
    <cellStyle name="Percent 119" xfId="18297"/>
    <cellStyle name="Percent 12" xfId="18298"/>
    <cellStyle name="Percent 12 2" xfId="18299"/>
    <cellStyle name="Percent 12 2 2" xfId="18300"/>
    <cellStyle name="Percent 12 2 2 2" xfId="18301"/>
    <cellStyle name="Percent 12 2 2 3" xfId="18302"/>
    <cellStyle name="Percent 12 2 3" xfId="18303"/>
    <cellStyle name="Percent 12 2 4" xfId="18304"/>
    <cellStyle name="Percent 12 3" xfId="18305"/>
    <cellStyle name="Percent 12 3 2" xfId="18306"/>
    <cellStyle name="Percent 12 3 3" xfId="18307"/>
    <cellStyle name="Percent 12 4" xfId="18308"/>
    <cellStyle name="Percent 12 4 2" xfId="18309"/>
    <cellStyle name="Percent 12 4 3" xfId="18310"/>
    <cellStyle name="Percent 12 5" xfId="18311"/>
    <cellStyle name="Percent 12 5 2" xfId="18312"/>
    <cellStyle name="Percent 12 5 3" xfId="18313"/>
    <cellStyle name="Percent 120" xfId="18314"/>
    <cellStyle name="Percent 121" xfId="18315"/>
    <cellStyle name="Percent 122" xfId="18316"/>
    <cellStyle name="Percent 123" xfId="18317"/>
    <cellStyle name="Percent 124" xfId="18318"/>
    <cellStyle name="Percent 125" xfId="18319"/>
    <cellStyle name="Percent 126" xfId="18320"/>
    <cellStyle name="Percent 127" xfId="18321"/>
    <cellStyle name="Percent 128" xfId="18322"/>
    <cellStyle name="Percent 13" xfId="18323"/>
    <cellStyle name="Percent 13 2" xfId="18324"/>
    <cellStyle name="Percent 13 2 2" xfId="18325"/>
    <cellStyle name="Percent 13 2 3" xfId="18326"/>
    <cellStyle name="Percent 13 3" xfId="18327"/>
    <cellStyle name="Percent 13 3 2" xfId="18328"/>
    <cellStyle name="Percent 13 3 3" xfId="18329"/>
    <cellStyle name="Percent 13 4" xfId="18330"/>
    <cellStyle name="Percent 13 5" xfId="18331"/>
    <cellStyle name="Percent 13 6" xfId="18332"/>
    <cellStyle name="Percent 14" xfId="18333"/>
    <cellStyle name="Percent 14 2" xfId="18334"/>
    <cellStyle name="Percent 14 2 2" xfId="18335"/>
    <cellStyle name="Percent 14 2 2 2" xfId="18336"/>
    <cellStyle name="Percent 14 3" xfId="18337"/>
    <cellStyle name="Percent 14 3 2" xfId="18338"/>
    <cellStyle name="Percent 14 4" xfId="18339"/>
    <cellStyle name="Percent 14 4 2" xfId="18340"/>
    <cellStyle name="Percent 14 4 3" xfId="18341"/>
    <cellStyle name="Percent 14 5" xfId="18342"/>
    <cellStyle name="Percent 14 5 2" xfId="18343"/>
    <cellStyle name="Percent 15" xfId="18344"/>
    <cellStyle name="Percent 15 2" xfId="18345"/>
    <cellStyle name="Percent 15 2 2" xfId="18346"/>
    <cellStyle name="Percent 15 2 3" xfId="18347"/>
    <cellStyle name="Percent 15 2 4" xfId="18348"/>
    <cellStyle name="Percent 15 2 5" xfId="18349"/>
    <cellStyle name="Percent 15 3" xfId="18350"/>
    <cellStyle name="Percent 15 3 2" xfId="18351"/>
    <cellStyle name="Percent 15 4" xfId="18352"/>
    <cellStyle name="Percent 15 4 2" xfId="18353"/>
    <cellStyle name="Percent 15 4 3" xfId="18354"/>
    <cellStyle name="Percent 15 5" xfId="18355"/>
    <cellStyle name="Percent 15 6" xfId="18356"/>
    <cellStyle name="Percent 16" xfId="18357"/>
    <cellStyle name="Percent 16 2" xfId="18358"/>
    <cellStyle name="Percent 16 2 2" xfId="18359"/>
    <cellStyle name="Percent 16 2 3" xfId="18360"/>
    <cellStyle name="Percent 16 3" xfId="18361"/>
    <cellStyle name="Percent 16 3 2" xfId="18362"/>
    <cellStyle name="Percent 16 3 3" xfId="18363"/>
    <cellStyle name="Percent 16 4" xfId="18364"/>
    <cellStyle name="Percent 16 4 2" xfId="18365"/>
    <cellStyle name="Percent 16 4 3" xfId="18366"/>
    <cellStyle name="Percent 17" xfId="18367"/>
    <cellStyle name="Percent 17 2" xfId="18368"/>
    <cellStyle name="Percent 17 2 2" xfId="18369"/>
    <cellStyle name="Percent 17 2 3" xfId="18370"/>
    <cellStyle name="Percent 17 2 4" xfId="18371"/>
    <cellStyle name="Percent 17 3" xfId="18372"/>
    <cellStyle name="Percent 17 3 2" xfId="18373"/>
    <cellStyle name="Percent 17 3 3" xfId="18374"/>
    <cellStyle name="Percent 17 4" xfId="18375"/>
    <cellStyle name="Percent 17 4 2" xfId="18376"/>
    <cellStyle name="Percent 17 4 3" xfId="18377"/>
    <cellStyle name="Percent 18" xfId="18378"/>
    <cellStyle name="Percent 18 2" xfId="18379"/>
    <cellStyle name="Percent 18 2 2" xfId="18380"/>
    <cellStyle name="Percent 18 2 3" xfId="18381"/>
    <cellStyle name="Percent 18 3" xfId="18382"/>
    <cellStyle name="Percent 18 3 2" xfId="18383"/>
    <cellStyle name="Percent 18 3 3" xfId="18384"/>
    <cellStyle name="Percent 18 4" xfId="18385"/>
    <cellStyle name="Percent 18 4 2" xfId="18386"/>
    <cellStyle name="Percent 18 4 3" xfId="18387"/>
    <cellStyle name="Percent 18 5" xfId="18388"/>
    <cellStyle name="Percent 18 5 2" xfId="18389"/>
    <cellStyle name="Percent 19" xfId="18390"/>
    <cellStyle name="Percent 19 2" xfId="18391"/>
    <cellStyle name="Percent 19 2 2" xfId="18392"/>
    <cellStyle name="Percent 19 2 3" xfId="18393"/>
    <cellStyle name="Percent 19 3" xfId="18394"/>
    <cellStyle name="Percent 19 3 2" xfId="18395"/>
    <cellStyle name="Percent 19 3 3" xfId="18396"/>
    <cellStyle name="Percent 19 4" xfId="18397"/>
    <cellStyle name="Percent 19 4 2" xfId="18398"/>
    <cellStyle name="Percent 19 4 3" xfId="18399"/>
    <cellStyle name="Percent 2" xfId="18400"/>
    <cellStyle name="Percent 2 2" xfId="18401"/>
    <cellStyle name="Percent 2 2 2" xfId="18402"/>
    <cellStyle name="Percent 2 2 2 2" xfId="18403"/>
    <cellStyle name="Percent 2 2 2 3" xfId="18404"/>
    <cellStyle name="Percent 2 2 3" xfId="18405"/>
    <cellStyle name="Percent 2 2 4" xfId="18406"/>
    <cellStyle name="Percent 2 3" xfId="18407"/>
    <cellStyle name="Percent 2 3 2" xfId="18408"/>
    <cellStyle name="Percent 2 3 3" xfId="18409"/>
    <cellStyle name="Percent 2 3 4" xfId="18410"/>
    <cellStyle name="Percent 2 4" xfId="18411"/>
    <cellStyle name="Percent 2 4 2" xfId="18412"/>
    <cellStyle name="Percent 2 4 3" xfId="18413"/>
    <cellStyle name="Percent 2 5" xfId="18414"/>
    <cellStyle name="Percent 2 6" xfId="18415"/>
    <cellStyle name="Percent 2 7" xfId="18416"/>
    <cellStyle name="Percent 20" xfId="18417"/>
    <cellStyle name="Percent 20 2" xfId="18418"/>
    <cellStyle name="Percent 20 2 2" xfId="18419"/>
    <cellStyle name="Percent 20 2 3" xfId="18420"/>
    <cellStyle name="Percent 20 2 4" xfId="18421"/>
    <cellStyle name="Percent 20 2 5" xfId="18422"/>
    <cellStyle name="Percent 20 3" xfId="18423"/>
    <cellStyle name="Percent 20 4" xfId="18424"/>
    <cellStyle name="Percent 20 5" xfId="18425"/>
    <cellStyle name="Percent 21" xfId="18426"/>
    <cellStyle name="Percent 21 2" xfId="18427"/>
    <cellStyle name="Percent 21 3" xfId="18428"/>
    <cellStyle name="Percent 22" xfId="18429"/>
    <cellStyle name="Percent 22 2" xfId="18430"/>
    <cellStyle name="Percent 22 2 2" xfId="18431"/>
    <cellStyle name="Percent 22 3" xfId="18432"/>
    <cellStyle name="Percent 22 3 2" xfId="18433"/>
    <cellStyle name="Percent 22 3 3" xfId="18434"/>
    <cellStyle name="Percent 22 4" xfId="18435"/>
    <cellStyle name="Percent 22 4 2" xfId="18436"/>
    <cellStyle name="Percent 23" xfId="18437"/>
    <cellStyle name="Percent 23 2" xfId="18438"/>
    <cellStyle name="Percent 23 2 2" xfId="18439"/>
    <cellStyle name="Percent 23 3" xfId="18440"/>
    <cellStyle name="Percent 23 3 2" xfId="18441"/>
    <cellStyle name="Percent 23 3 3" xfId="18442"/>
    <cellStyle name="Percent 23 4" xfId="18443"/>
    <cellStyle name="Percent 23 4 2" xfId="18444"/>
    <cellStyle name="Percent 24" xfId="18445"/>
    <cellStyle name="Percent 24 2" xfId="18446"/>
    <cellStyle name="Percent 24 2 2" xfId="18447"/>
    <cellStyle name="Percent 24 2 3" xfId="18448"/>
    <cellStyle name="Percent 24 3" xfId="18449"/>
    <cellStyle name="Percent 24 3 2" xfId="18450"/>
    <cellStyle name="Percent 24 3 3" xfId="18451"/>
    <cellStyle name="Percent 24 4" xfId="18452"/>
    <cellStyle name="Percent 24 4 2" xfId="18453"/>
    <cellStyle name="Percent 24 4 3" xfId="18454"/>
    <cellStyle name="Percent 24 5" xfId="18455"/>
    <cellStyle name="Percent 25" xfId="18456"/>
    <cellStyle name="Percent 25 2" xfId="18457"/>
    <cellStyle name="Percent 25 2 2" xfId="18458"/>
    <cellStyle name="Percent 25 2 3" xfId="18459"/>
    <cellStyle name="Percent 25 3" xfId="18460"/>
    <cellStyle name="Percent 26" xfId="18461"/>
    <cellStyle name="Percent 26 2" xfId="18462"/>
    <cellStyle name="Percent 26 3" xfId="18463"/>
    <cellStyle name="Percent 27" xfId="18464"/>
    <cellStyle name="Percent 27 2" xfId="18465"/>
    <cellStyle name="Percent 27 3" xfId="18466"/>
    <cellStyle name="Percent 28" xfId="18467"/>
    <cellStyle name="Percent 28 2" xfId="18468"/>
    <cellStyle name="Percent 28 3" xfId="18469"/>
    <cellStyle name="Percent 29" xfId="18470"/>
    <cellStyle name="Percent 29 2" xfId="18471"/>
    <cellStyle name="Percent 29 3" xfId="18472"/>
    <cellStyle name="Percent 3" xfId="18473"/>
    <cellStyle name="Percent 3 2" xfId="18474"/>
    <cellStyle name="Percent 3 2 2" xfId="18475"/>
    <cellStyle name="Percent 3 2 2 2" xfId="18476"/>
    <cellStyle name="Percent 3 2 2 3" xfId="18477"/>
    <cellStyle name="Percent 3 2 3" xfId="18478"/>
    <cellStyle name="Percent 3 2 4" xfId="18479"/>
    <cellStyle name="Percent 3 3" xfId="18480"/>
    <cellStyle name="Percent 3 3 2" xfId="18481"/>
    <cellStyle name="Percent 3 3 3" xfId="18482"/>
    <cellStyle name="Percent 3 4" xfId="18483"/>
    <cellStyle name="Percent 3 5" xfId="18484"/>
    <cellStyle name="Percent 3 6" xfId="18485"/>
    <cellStyle name="Percent 30" xfId="18486"/>
    <cellStyle name="Percent 30 2" xfId="18487"/>
    <cellStyle name="Percent 30 3" xfId="18488"/>
    <cellStyle name="Percent 31" xfId="18489"/>
    <cellStyle name="Percent 31 2" xfId="18490"/>
    <cellStyle name="Percent 31 3" xfId="18491"/>
    <cellStyle name="Percent 32" xfId="18492"/>
    <cellStyle name="Percent 32 2" xfId="18493"/>
    <cellStyle name="Percent 32 3" xfId="18494"/>
    <cellStyle name="Percent 33" xfId="18495"/>
    <cellStyle name="Percent 33 2" xfId="18496"/>
    <cellStyle name="Percent 33 3" xfId="18497"/>
    <cellStyle name="Percent 34" xfId="18498"/>
    <cellStyle name="Percent 34 2" xfId="18499"/>
    <cellStyle name="Percent 34 3" xfId="18500"/>
    <cellStyle name="Percent 35" xfId="18501"/>
    <cellStyle name="Percent 35 2" xfId="18502"/>
    <cellStyle name="Percent 35 3" xfId="18503"/>
    <cellStyle name="Percent 36" xfId="18504"/>
    <cellStyle name="Percent 36 2" xfId="18505"/>
    <cellStyle name="Percent 36 3" xfId="18506"/>
    <cellStyle name="Percent 37" xfId="18507"/>
    <cellStyle name="Percent 37 2" xfId="18508"/>
    <cellStyle name="Percent 37 3" xfId="18509"/>
    <cellStyle name="Percent 38" xfId="18510"/>
    <cellStyle name="Percent 38 2" xfId="18511"/>
    <cellStyle name="Percent 38 3" xfId="18512"/>
    <cellStyle name="Percent 39" xfId="18513"/>
    <cellStyle name="Percent 39 2" xfId="18514"/>
    <cellStyle name="Percent 39 3" xfId="18515"/>
    <cellStyle name="Percent 4" xfId="18516"/>
    <cellStyle name="Percent 4 2" xfId="18517"/>
    <cellStyle name="Percent 4 2 2" xfId="18518"/>
    <cellStyle name="Percent 4 2 3" xfId="18519"/>
    <cellStyle name="Percent 4 2 3 2" xfId="18520"/>
    <cellStyle name="Percent 4 2 3 3" xfId="18521"/>
    <cellStyle name="Percent 4 2 4" xfId="18522"/>
    <cellStyle name="Percent 4 2 5" xfId="18523"/>
    <cellStyle name="Percent 4 3" xfId="18524"/>
    <cellStyle name="Percent 4 3 2" xfId="18525"/>
    <cellStyle name="Percent 4 3 3" xfId="18526"/>
    <cellStyle name="Percent 4 4" xfId="18527"/>
    <cellStyle name="Percent 4 5" xfId="18528"/>
    <cellStyle name="Percent 40" xfId="18529"/>
    <cellStyle name="Percent 40 2" xfId="18530"/>
    <cellStyle name="Percent 40 3" xfId="18531"/>
    <cellStyle name="Percent 41" xfId="18532"/>
    <cellStyle name="Percent 41 2" xfId="18533"/>
    <cellStyle name="Percent 41 3" xfId="18534"/>
    <cellStyle name="Percent 42" xfId="18535"/>
    <cellStyle name="Percent 42 2" xfId="18536"/>
    <cellStyle name="Percent 42 3" xfId="18537"/>
    <cellStyle name="Percent 43" xfId="18538"/>
    <cellStyle name="Percent 43 2" xfId="18539"/>
    <cellStyle name="Percent 43 3" xfId="18540"/>
    <cellStyle name="Percent 44" xfId="18541"/>
    <cellStyle name="Percent 44 2" xfId="18542"/>
    <cellStyle name="Percent 44 3" xfId="18543"/>
    <cellStyle name="Percent 45" xfId="18544"/>
    <cellStyle name="Percent 45 2" xfId="18545"/>
    <cellStyle name="Percent 45 3" xfId="18546"/>
    <cellStyle name="Percent 46" xfId="18547"/>
    <cellStyle name="Percent 47" xfId="18548"/>
    <cellStyle name="Percent 48" xfId="18549"/>
    <cellStyle name="Percent 49" xfId="18550"/>
    <cellStyle name="Percent 5" xfId="18551"/>
    <cellStyle name="Percent 5 2" xfId="18552"/>
    <cellStyle name="Percent 5 2 2" xfId="18553"/>
    <cellStyle name="Percent 5 2 3" xfId="18554"/>
    <cellStyle name="Percent 5 3" xfId="18555"/>
    <cellStyle name="Percent 5 4" xfId="18556"/>
    <cellStyle name="Percent 5 5" xfId="18557"/>
    <cellStyle name="Percent 50" xfId="18558"/>
    <cellStyle name="Percent 51" xfId="18559"/>
    <cellStyle name="Percent 52" xfId="18560"/>
    <cellStyle name="Percent 53" xfId="18561"/>
    <cellStyle name="Percent 54" xfId="18562"/>
    <cellStyle name="Percent 55" xfId="18563"/>
    <cellStyle name="Percent 56" xfId="18564"/>
    <cellStyle name="Percent 57" xfId="18565"/>
    <cellStyle name="Percent 58" xfId="18566"/>
    <cellStyle name="Percent 59" xfId="18567"/>
    <cellStyle name="Percent 6" xfId="18568"/>
    <cellStyle name="Percent 6 2" xfId="18569"/>
    <cellStyle name="Percent 6 2 2" xfId="18570"/>
    <cellStyle name="Percent 6 2 2 2" xfId="18571"/>
    <cellStyle name="Percent 6 2 2 3" xfId="18572"/>
    <cellStyle name="Percent 6 2 3" xfId="18573"/>
    <cellStyle name="Percent 6 2 4" xfId="18574"/>
    <cellStyle name="Percent 6 3" xfId="18575"/>
    <cellStyle name="Percent 6 3 2" xfId="18576"/>
    <cellStyle name="Percent 6 3 3" xfId="18577"/>
    <cellStyle name="Percent 6 4" xfId="18578"/>
    <cellStyle name="Percent 6 5" xfId="18579"/>
    <cellStyle name="Percent 60" xfId="18580"/>
    <cellStyle name="Percent 61" xfId="18581"/>
    <cellStyle name="Percent 62" xfId="18582"/>
    <cellStyle name="Percent 63" xfId="18583"/>
    <cellStyle name="Percent 64" xfId="18584"/>
    <cellStyle name="Percent 65" xfId="18585"/>
    <cellStyle name="Percent 66" xfId="18586"/>
    <cellStyle name="Percent 67" xfId="18587"/>
    <cellStyle name="Percent 68" xfId="18588"/>
    <cellStyle name="Percent 68 2" xfId="18589"/>
    <cellStyle name="Percent 69" xfId="18590"/>
    <cellStyle name="Percent 7" xfId="18591"/>
    <cellStyle name="Percent 7 10" xfId="18592"/>
    <cellStyle name="Percent 7 2" xfId="18593"/>
    <cellStyle name="Percent 7 2 2" xfId="18594"/>
    <cellStyle name="Percent 7 2 3" xfId="18595"/>
    <cellStyle name="Percent 7 3" xfId="18596"/>
    <cellStyle name="Percent 7 3 2" xfId="18597"/>
    <cellStyle name="Percent 7 3 3" xfId="18598"/>
    <cellStyle name="Percent 7 3 4" xfId="18599"/>
    <cellStyle name="Percent 7 3 5" xfId="18600"/>
    <cellStyle name="Percent 7 4" xfId="18601"/>
    <cellStyle name="Percent 7 4 2" xfId="18602"/>
    <cellStyle name="Percent 7 5" xfId="18603"/>
    <cellStyle name="Percent 7 5 2" xfId="18604"/>
    <cellStyle name="Percent 7 6" xfId="18605"/>
    <cellStyle name="Percent 7 7" xfId="18606"/>
    <cellStyle name="Percent 7 7 2" xfId="18607"/>
    <cellStyle name="Percent 7 8" xfId="18608"/>
    <cellStyle name="Percent 7 9" xfId="18609"/>
    <cellStyle name="Percent 70" xfId="18610"/>
    <cellStyle name="Percent 71" xfId="18611"/>
    <cellStyle name="Percent 72" xfId="18612"/>
    <cellStyle name="Percent 73" xfId="18613"/>
    <cellStyle name="Percent 74" xfId="18614"/>
    <cellStyle name="Percent 75" xfId="18615"/>
    <cellStyle name="Percent 76" xfId="18616"/>
    <cellStyle name="Percent 77" xfId="18617"/>
    <cellStyle name="Percent 78" xfId="18618"/>
    <cellStyle name="Percent 79" xfId="18619"/>
    <cellStyle name="Percent 8" xfId="18620"/>
    <cellStyle name="Percent 8 2" xfId="18621"/>
    <cellStyle name="Percent 8 2 2" xfId="18622"/>
    <cellStyle name="Percent 8 2 2 2" xfId="18623"/>
    <cellStyle name="Percent 8 3" xfId="18624"/>
    <cellStyle name="Percent 8 4" xfId="18625"/>
    <cellStyle name="Percent 8 5" xfId="18626"/>
    <cellStyle name="Percent 80" xfId="18627"/>
    <cellStyle name="Percent 81" xfId="18628"/>
    <cellStyle name="Percent 82" xfId="18629"/>
    <cellStyle name="Percent 83" xfId="18630"/>
    <cellStyle name="Percent 84" xfId="18631"/>
    <cellStyle name="Percent 84 2" xfId="18632"/>
    <cellStyle name="Percent 85" xfId="18633"/>
    <cellStyle name="Percent 86" xfId="18634"/>
    <cellStyle name="Percent 86 2" xfId="18635"/>
    <cellStyle name="Percent 87" xfId="18636"/>
    <cellStyle name="Percent 88" xfId="18637"/>
    <cellStyle name="Percent 89" xfId="18638"/>
    <cellStyle name="Percent 9" xfId="18639"/>
    <cellStyle name="Percent 9 2" xfId="18640"/>
    <cellStyle name="Percent 9 2 2" xfId="18641"/>
    <cellStyle name="Percent 9 2 3" xfId="18642"/>
    <cellStyle name="Percent 9 2 4" xfId="18643"/>
    <cellStyle name="Percent 9 3" xfId="18644"/>
    <cellStyle name="Percent 9 4" xfId="18645"/>
    <cellStyle name="Percent 90" xfId="18646"/>
    <cellStyle name="Percent 91" xfId="18647"/>
    <cellStyle name="Percent 92" xfId="18648"/>
    <cellStyle name="Percent 93" xfId="18649"/>
    <cellStyle name="Percent 94" xfId="18650"/>
    <cellStyle name="Percent 95" xfId="18651"/>
    <cellStyle name="Percent 96" xfId="18652"/>
    <cellStyle name="Percent 97" xfId="18653"/>
    <cellStyle name="Percent 98" xfId="18654"/>
    <cellStyle name="Percent 99" xfId="18655"/>
    <cellStyle name="Processing" xfId="18656"/>
    <cellStyle name="Processing 2" xfId="18657"/>
    <cellStyle name="Processing 2 2" xfId="18658"/>
    <cellStyle name="Processing 2 3" xfId="18659"/>
    <cellStyle name="Processing 3" xfId="18660"/>
    <cellStyle name="Processing 4" xfId="18661"/>
    <cellStyle name="Processing_AURORA Total New" xfId="18662"/>
    <cellStyle name="PSChar" xfId="18663"/>
    <cellStyle name="PSChar 2" xfId="18664"/>
    <cellStyle name="PSChar 2 2" xfId="18665"/>
    <cellStyle name="PSChar 2 3" xfId="18666"/>
    <cellStyle name="PSChar 3" xfId="18667"/>
    <cellStyle name="PSChar 4" xfId="18668"/>
    <cellStyle name="PSDate" xfId="18669"/>
    <cellStyle name="PSDate 2" xfId="18670"/>
    <cellStyle name="PSDate 2 2" xfId="18671"/>
    <cellStyle name="PSDate 2 3" xfId="18672"/>
    <cellStyle name="PSDate 3" xfId="18673"/>
    <cellStyle name="PSDate 4" xfId="18674"/>
    <cellStyle name="PSDec" xfId="18675"/>
    <cellStyle name="PSDec 2" xfId="18676"/>
    <cellStyle name="PSDec 2 2" xfId="18677"/>
    <cellStyle name="PSDec 2 3" xfId="18678"/>
    <cellStyle name="PSDec 3" xfId="18679"/>
    <cellStyle name="PSDec 4" xfId="18680"/>
    <cellStyle name="PSHeading" xfId="18681"/>
    <cellStyle name="PSHeading 2" xfId="18682"/>
    <cellStyle name="PSHeading 2 2" xfId="18683"/>
    <cellStyle name="PSHeading 2 3" xfId="18684"/>
    <cellStyle name="PSHeading 3" xfId="18685"/>
    <cellStyle name="PSHeading 4" xfId="18686"/>
    <cellStyle name="PSInt" xfId="18687"/>
    <cellStyle name="PSInt 2" xfId="18688"/>
    <cellStyle name="PSInt 2 2" xfId="18689"/>
    <cellStyle name="PSInt 2 3" xfId="18690"/>
    <cellStyle name="PSInt 3" xfId="18691"/>
    <cellStyle name="PSInt 4" xfId="18692"/>
    <cellStyle name="PSSpacer" xfId="18693"/>
    <cellStyle name="PSSpacer 2" xfId="18694"/>
    <cellStyle name="PSSpacer 2 2" xfId="18695"/>
    <cellStyle name="PSSpacer 2 3" xfId="18696"/>
    <cellStyle name="PSSpacer 3" xfId="18697"/>
    <cellStyle name="PSSpacer 4" xfId="18698"/>
    <cellStyle name="purple - Style8" xfId="18699"/>
    <cellStyle name="purple - Style8 2" xfId="18700"/>
    <cellStyle name="purple - Style8 2 2" xfId="18701"/>
    <cellStyle name="purple - Style8 3" xfId="18702"/>
    <cellStyle name="purple - Style8_ACCOUNTS" xfId="18703"/>
    <cellStyle name="Ratio" xfId="18704"/>
    <cellStyle name="Ratio 2" xfId="18705"/>
    <cellStyle name="Ratio 2 2" xfId="18706"/>
    <cellStyle name="Ratio 3" xfId="18707"/>
    <cellStyle name="Ratio 3 2" xfId="18708"/>
    <cellStyle name="Ratio 3 2 2" xfId="18709"/>
    <cellStyle name="Ratio 4" xfId="18710"/>
    <cellStyle name="Ratio 4 2" xfId="18711"/>
    <cellStyle name="Ratio 4 3" xfId="18712"/>
    <cellStyle name="Ratio 5" xfId="18713"/>
    <cellStyle name="Ratio 5 2" xfId="18714"/>
    <cellStyle name="Ratio 6" xfId="18715"/>
    <cellStyle name="RED" xfId="18716"/>
    <cellStyle name="Red - Style7" xfId="18717"/>
    <cellStyle name="Red - Style7 2" xfId="18718"/>
    <cellStyle name="Red - Style7 2 2" xfId="18719"/>
    <cellStyle name="Red - Style7 3" xfId="18720"/>
    <cellStyle name="Red - Style7_ACCOUNTS" xfId="18721"/>
    <cellStyle name="RED 10" xfId="18722"/>
    <cellStyle name="RED 11" xfId="18723"/>
    <cellStyle name="RED 12" xfId="18724"/>
    <cellStyle name="RED 13" xfId="18725"/>
    <cellStyle name="RED 14" xfId="18726"/>
    <cellStyle name="RED 15" xfId="18727"/>
    <cellStyle name="RED 16" xfId="18728"/>
    <cellStyle name="RED 17" xfId="18729"/>
    <cellStyle name="RED 18" xfId="18730"/>
    <cellStyle name="RED 19" xfId="18731"/>
    <cellStyle name="RED 2" xfId="18732"/>
    <cellStyle name="RED 2 2" xfId="18733"/>
    <cellStyle name="RED 20" xfId="18734"/>
    <cellStyle name="RED 21" xfId="18735"/>
    <cellStyle name="RED 22" xfId="18736"/>
    <cellStyle name="RED 23" xfId="18737"/>
    <cellStyle name="RED 24" xfId="18738"/>
    <cellStyle name="RED 3" xfId="18739"/>
    <cellStyle name="RED 4" xfId="18740"/>
    <cellStyle name="RED 5" xfId="18741"/>
    <cellStyle name="RED 6" xfId="18742"/>
    <cellStyle name="RED 7" xfId="18743"/>
    <cellStyle name="RED 8" xfId="18744"/>
    <cellStyle name="RED 9" xfId="18745"/>
    <cellStyle name="RED_04 07E Wild Horse Wind Expansion (C) (2)" xfId="18746"/>
    <cellStyle name="Report" xfId="18747"/>
    <cellStyle name="Report - Style5" xfId="18748"/>
    <cellStyle name="Report - Style6" xfId="18749"/>
    <cellStyle name="Report - Style7" xfId="18750"/>
    <cellStyle name="Report - Style8" xfId="18751"/>
    <cellStyle name="Report 2" xfId="18752"/>
    <cellStyle name="Report 2 2" xfId="18753"/>
    <cellStyle name="Report 2 3" xfId="18754"/>
    <cellStyle name="Report 3" xfId="18755"/>
    <cellStyle name="Report 4" xfId="18756"/>
    <cellStyle name="Report 5" xfId="18757"/>
    <cellStyle name="Report 6" xfId="18758"/>
    <cellStyle name="Report 7" xfId="18759"/>
    <cellStyle name="Report Bar" xfId="18760"/>
    <cellStyle name="Report Bar 2" xfId="18761"/>
    <cellStyle name="Report Bar 2 2" xfId="18762"/>
    <cellStyle name="Report Bar 2 3" xfId="18763"/>
    <cellStyle name="Report Bar 3" xfId="18764"/>
    <cellStyle name="Report Bar 3 2" xfId="18765"/>
    <cellStyle name="Report Bar 4" xfId="18766"/>
    <cellStyle name="Report Bar 5" xfId="18767"/>
    <cellStyle name="Report Bar_AURORA Total New" xfId="18768"/>
    <cellStyle name="Report Heading" xfId="18769"/>
    <cellStyle name="Report Heading 2" xfId="18770"/>
    <cellStyle name="Report Heading 2 2" xfId="18771"/>
    <cellStyle name="Report Heading 3" xfId="18772"/>
    <cellStyle name="Report Heading 3 2" xfId="18773"/>
    <cellStyle name="Report Heading_Electric Rev Req Model (2009 GRC) Rebuttal" xfId="18774"/>
    <cellStyle name="Report Percent" xfId="18775"/>
    <cellStyle name="Report Percent 2" xfId="18776"/>
    <cellStyle name="Report Percent 2 2" xfId="18777"/>
    <cellStyle name="Report Percent 2 2 2" xfId="18778"/>
    <cellStyle name="Report Percent 2 2 3" xfId="18779"/>
    <cellStyle name="Report Percent 2 3" xfId="18780"/>
    <cellStyle name="Report Percent 2 4" xfId="18781"/>
    <cellStyle name="Report Percent 3" xfId="18782"/>
    <cellStyle name="Report Percent 3 2" xfId="18783"/>
    <cellStyle name="Report Percent 3 2 2" xfId="18784"/>
    <cellStyle name="Report Percent 3 2 3" xfId="18785"/>
    <cellStyle name="Report Percent 3 3" xfId="18786"/>
    <cellStyle name="Report Percent 3 3 2" xfId="18787"/>
    <cellStyle name="Report Percent 3 3 3" xfId="18788"/>
    <cellStyle name="Report Percent 3 4" xfId="18789"/>
    <cellStyle name="Report Percent 3 4 2" xfId="18790"/>
    <cellStyle name="Report Percent 3 4 3" xfId="18791"/>
    <cellStyle name="Report Percent 4" xfId="18792"/>
    <cellStyle name="Report Percent 4 2" xfId="18793"/>
    <cellStyle name="Report Percent 4 3" xfId="18794"/>
    <cellStyle name="Report Percent 5" xfId="18795"/>
    <cellStyle name="Report Percent 6" xfId="18796"/>
    <cellStyle name="Report Percent 7" xfId="18797"/>
    <cellStyle name="Report Percent_ACCOUNTS" xfId="18798"/>
    <cellStyle name="Report Unit Cost" xfId="18799"/>
    <cellStyle name="Report Unit Cost 2" xfId="18800"/>
    <cellStyle name="Report Unit Cost 2 2" xfId="18801"/>
    <cellStyle name="Report Unit Cost 2 2 2" xfId="18802"/>
    <cellStyle name="Report Unit Cost 2 2 3" xfId="18803"/>
    <cellStyle name="Report Unit Cost 2 3" xfId="18804"/>
    <cellStyle name="Report Unit Cost 2 4" xfId="18805"/>
    <cellStyle name="Report Unit Cost 3" xfId="18806"/>
    <cellStyle name="Report Unit Cost 3 2" xfId="18807"/>
    <cellStyle name="Report Unit Cost 3 2 2" xfId="18808"/>
    <cellStyle name="Report Unit Cost 3 2 3" xfId="18809"/>
    <cellStyle name="Report Unit Cost 3 3" xfId="18810"/>
    <cellStyle name="Report Unit Cost 3 3 2" xfId="18811"/>
    <cellStyle name="Report Unit Cost 3 3 3" xfId="18812"/>
    <cellStyle name="Report Unit Cost 3 4" xfId="18813"/>
    <cellStyle name="Report Unit Cost 3 4 2" xfId="18814"/>
    <cellStyle name="Report Unit Cost 3 4 3" xfId="18815"/>
    <cellStyle name="Report Unit Cost 4" xfId="18816"/>
    <cellStyle name="Report Unit Cost 4 2" xfId="18817"/>
    <cellStyle name="Report Unit Cost 4 3" xfId="18818"/>
    <cellStyle name="Report Unit Cost 5" xfId="18819"/>
    <cellStyle name="Report Unit Cost 6" xfId="18820"/>
    <cellStyle name="Report Unit Cost 7" xfId="18821"/>
    <cellStyle name="Report Unit Cost_ACCOUNTS" xfId="18822"/>
    <cellStyle name="Report_Adj Bench DR 3 for Initial Briefs (Electric)" xfId="18823"/>
    <cellStyle name="Reports" xfId="18824"/>
    <cellStyle name="Reports 2" xfId="18825"/>
    <cellStyle name="Reports 3" xfId="18826"/>
    <cellStyle name="Reports Total" xfId="18827"/>
    <cellStyle name="Reports Total 2" xfId="18828"/>
    <cellStyle name="Reports Total 2 2" xfId="18829"/>
    <cellStyle name="Reports Total 2 3" xfId="18830"/>
    <cellStyle name="Reports Total 3" xfId="18831"/>
    <cellStyle name="Reports Total 3 2" xfId="18832"/>
    <cellStyle name="Reports Total 4" xfId="18833"/>
    <cellStyle name="Reports Total 5" xfId="18834"/>
    <cellStyle name="Reports Total_AURORA Total New" xfId="18835"/>
    <cellStyle name="Reports Unit Cost Total" xfId="18836"/>
    <cellStyle name="Reports Unit Cost Total 2" xfId="18837"/>
    <cellStyle name="Reports Unit Cost Total 3" xfId="18838"/>
    <cellStyle name="Reports_14.21G &amp; 16.28E Incentive Pay" xfId="18839"/>
    <cellStyle name="RevList" xfId="18840"/>
    <cellStyle name="RevList 2" xfId="18841"/>
    <cellStyle name="round100" xfId="18842"/>
    <cellStyle name="round100 2" xfId="18843"/>
    <cellStyle name="round100 2 2" xfId="18844"/>
    <cellStyle name="round100 2 2 2" xfId="18845"/>
    <cellStyle name="round100 2 2 3" xfId="18846"/>
    <cellStyle name="round100 2 3" xfId="18847"/>
    <cellStyle name="round100 2 4" xfId="18848"/>
    <cellStyle name="round100 3" xfId="18849"/>
    <cellStyle name="round100 3 2" xfId="18850"/>
    <cellStyle name="round100 3 2 2" xfId="18851"/>
    <cellStyle name="round100 3 2 3" xfId="18852"/>
    <cellStyle name="round100 3 3" xfId="18853"/>
    <cellStyle name="round100 3 3 2" xfId="18854"/>
    <cellStyle name="round100 3 3 3" xfId="18855"/>
    <cellStyle name="round100 3 4" xfId="18856"/>
    <cellStyle name="round100 3 4 2" xfId="18857"/>
    <cellStyle name="round100 3 4 3" xfId="18858"/>
    <cellStyle name="round100 4" xfId="18859"/>
    <cellStyle name="round100 4 2" xfId="18860"/>
    <cellStyle name="round100 4 3" xfId="18861"/>
    <cellStyle name="round100 5" xfId="18862"/>
    <cellStyle name="round100 6" xfId="18863"/>
    <cellStyle name="round100 7" xfId="18864"/>
    <cellStyle name="SAPBEXaggData" xfId="18865"/>
    <cellStyle name="SAPBEXaggData 10" xfId="18866"/>
    <cellStyle name="SAPBEXaggData 10 2" xfId="18867"/>
    <cellStyle name="SAPBEXaggData 2" xfId="18868"/>
    <cellStyle name="SAPBEXaggData 2 2" xfId="18869"/>
    <cellStyle name="SAPBEXaggData 2 2 2" xfId="18870"/>
    <cellStyle name="SAPBEXaggData 2 2 3" xfId="18871"/>
    <cellStyle name="SAPBEXaggData 2 3" xfId="18872"/>
    <cellStyle name="SAPBEXaggData 2 4" xfId="18873"/>
    <cellStyle name="SAPBEXaggData 2_2012 Jan CAP ASM Report" xfId="18874"/>
    <cellStyle name="SAPBEXaggData 3" xfId="18875"/>
    <cellStyle name="SAPBEXaggData 3 2" xfId="18876"/>
    <cellStyle name="SAPBEXaggData 3 3" xfId="18877"/>
    <cellStyle name="SAPBEXaggData 4" xfId="18878"/>
    <cellStyle name="SAPBEXaggData 4 2" xfId="18879"/>
    <cellStyle name="SAPBEXaggData 5" xfId="18880"/>
    <cellStyle name="SAPBEXaggData 5 2" xfId="18881"/>
    <cellStyle name="SAPBEXaggData 6" xfId="18882"/>
    <cellStyle name="SAPBEXaggData 6 2" xfId="18883"/>
    <cellStyle name="SAPBEXaggData 7" xfId="18884"/>
    <cellStyle name="SAPBEXaggData 7 2" xfId="18885"/>
    <cellStyle name="SAPBEXaggData 8" xfId="18886"/>
    <cellStyle name="SAPBEXaggData 8 2" xfId="18887"/>
    <cellStyle name="SAPBEXaggData 9" xfId="18888"/>
    <cellStyle name="SAPBEXaggData 9 2" xfId="18889"/>
    <cellStyle name="SAPBEXaggData_2011 OM ASM Report" xfId="18890"/>
    <cellStyle name="SAPBEXaggDataEmph" xfId="18891"/>
    <cellStyle name="SAPBEXaggDataEmph 2" xfId="18892"/>
    <cellStyle name="SAPBEXaggDataEmph 2 2" xfId="18893"/>
    <cellStyle name="SAPBEXaggDataEmph 2 3" xfId="18894"/>
    <cellStyle name="SAPBEXaggDataEmph 3" xfId="18895"/>
    <cellStyle name="SAPBEXaggDataEmph 3 2" xfId="18896"/>
    <cellStyle name="SAPBEXaggDataEmph_2011 OM ASM Report" xfId="18897"/>
    <cellStyle name="SAPBEXaggItem" xfId="18898"/>
    <cellStyle name="SAPBEXaggItem 2" xfId="18899"/>
    <cellStyle name="SAPBEXaggItem 2 2" xfId="18900"/>
    <cellStyle name="SAPBEXaggItem 2 3" xfId="18901"/>
    <cellStyle name="SAPBEXaggItem 3" xfId="18902"/>
    <cellStyle name="SAPBEXaggItem 3 2" xfId="18903"/>
    <cellStyle name="SAPBEXaggItem 3 3" xfId="18904"/>
    <cellStyle name="SAPBEXaggItem 4" xfId="18905"/>
    <cellStyle name="SAPBEXaggItem 4 2" xfId="18906"/>
    <cellStyle name="SAPBEXaggItem_2011 June O&amp;M and Capital Snapshot_Prelim" xfId="18907"/>
    <cellStyle name="SAPBEXaggItemX" xfId="18908"/>
    <cellStyle name="SAPBEXaggItemX 2" xfId="18909"/>
    <cellStyle name="SAPBEXaggItemX 2 2" xfId="18910"/>
    <cellStyle name="SAPBEXaggItemX 2 2 2" xfId="18911"/>
    <cellStyle name="SAPBEXaggItemX 2 2 3" xfId="18912"/>
    <cellStyle name="SAPBEXaggItemX 2 3" xfId="18913"/>
    <cellStyle name="SAPBEXaggItemX 2 4" xfId="18914"/>
    <cellStyle name="SAPBEXaggItemX 3" xfId="18915"/>
    <cellStyle name="SAPBEXaggItemX 3 2" xfId="18916"/>
    <cellStyle name="SAPBEXaggItemX_2011 OM ASM Report" xfId="18917"/>
    <cellStyle name="SAPBEXchaText" xfId="18918"/>
    <cellStyle name="SAPBEXchaText 2" xfId="18919"/>
    <cellStyle name="SAPBEXchaText 2 2" xfId="18920"/>
    <cellStyle name="SAPBEXchaText 2 2 2" xfId="18921"/>
    <cellStyle name="SAPBEXchaText 2 2 3" xfId="18922"/>
    <cellStyle name="SAPBEXchaText 2 3" xfId="18923"/>
    <cellStyle name="SAPBEXchaText 2 4" xfId="18924"/>
    <cellStyle name="SAPBEXchaText 3" xfId="18925"/>
    <cellStyle name="SAPBEXchaText 3 2" xfId="18926"/>
    <cellStyle name="SAPBEXchaText 3 2 2" xfId="18927"/>
    <cellStyle name="SAPBEXchaText 3 2 3" xfId="18928"/>
    <cellStyle name="SAPBEXchaText 3 3" xfId="18929"/>
    <cellStyle name="SAPBEXchaText 3 3 2" xfId="18930"/>
    <cellStyle name="SAPBEXchaText 3 3 3" xfId="18931"/>
    <cellStyle name="SAPBEXchaText 3 4" xfId="18932"/>
    <cellStyle name="SAPBEXchaText 3 4 2" xfId="18933"/>
    <cellStyle name="SAPBEXchaText 3 4 3" xfId="18934"/>
    <cellStyle name="SAPBEXchaText 3 5" xfId="18935"/>
    <cellStyle name="SAPBEXchaText 4" xfId="18936"/>
    <cellStyle name="SAPBEXchaText 4 2" xfId="18937"/>
    <cellStyle name="SAPBEXchaText 4 3" xfId="18938"/>
    <cellStyle name="SAPBEXchaText 5" xfId="18939"/>
    <cellStyle name="SAPBEXchaText 6" xfId="18940"/>
    <cellStyle name="SAPBEXchaText 7" xfId="18941"/>
    <cellStyle name="SAPBEXchaText 8" xfId="18942"/>
    <cellStyle name="SAPBEXchaText 9" xfId="18943"/>
    <cellStyle name="SAPBEXchaText_2011 June O&amp;M and Capital Snapshot_Prelim" xfId="18944"/>
    <cellStyle name="SAPBEXexcBad7" xfId="18945"/>
    <cellStyle name="SAPBEXexcBad7 2" xfId="18946"/>
    <cellStyle name="SAPBEXexcBad7 2 2" xfId="18947"/>
    <cellStyle name="SAPBEXexcBad7 2 3" xfId="18948"/>
    <cellStyle name="SAPBEXexcBad7 3" xfId="18949"/>
    <cellStyle name="SAPBEXexcBad7 3 2" xfId="18950"/>
    <cellStyle name="SAPBEXexcBad7_2011 June O&amp;M and Capital Snapshot_Prelim" xfId="18951"/>
    <cellStyle name="SAPBEXexcBad8" xfId="18952"/>
    <cellStyle name="SAPBEXexcBad8 2" xfId="18953"/>
    <cellStyle name="SAPBEXexcBad8 2 2" xfId="18954"/>
    <cellStyle name="SAPBEXexcBad8 2 3" xfId="18955"/>
    <cellStyle name="SAPBEXexcBad8 3" xfId="18956"/>
    <cellStyle name="SAPBEXexcBad8 3 2" xfId="18957"/>
    <cellStyle name="SAPBEXexcBad8_2011 June O&amp;M and Capital Snapshot_Prelim" xfId="18958"/>
    <cellStyle name="SAPBEXexcBad9" xfId="18959"/>
    <cellStyle name="SAPBEXexcBad9 2" xfId="18960"/>
    <cellStyle name="SAPBEXexcBad9 2 2" xfId="18961"/>
    <cellStyle name="SAPBEXexcBad9 2 3" xfId="18962"/>
    <cellStyle name="SAPBEXexcBad9 3" xfId="18963"/>
    <cellStyle name="SAPBEXexcBad9 3 2" xfId="18964"/>
    <cellStyle name="SAPBEXexcBad9_2011 June O&amp;M and Capital Snapshot_Prelim" xfId="18965"/>
    <cellStyle name="SAPBEXexcCritical4" xfId="18966"/>
    <cellStyle name="SAPBEXexcCritical4 2" xfId="18967"/>
    <cellStyle name="SAPBEXexcCritical4 2 2" xfId="18968"/>
    <cellStyle name="SAPBEXexcCritical4 2 3" xfId="18969"/>
    <cellStyle name="SAPBEXexcCritical4 3" xfId="18970"/>
    <cellStyle name="SAPBEXexcCritical4 3 2" xfId="18971"/>
    <cellStyle name="SAPBEXexcCritical4_2011 June O&amp;M and Capital Snapshot_Prelim" xfId="18972"/>
    <cellStyle name="SAPBEXexcCritical5" xfId="18973"/>
    <cellStyle name="SAPBEXexcCritical5 2" xfId="18974"/>
    <cellStyle name="SAPBEXexcCritical5 2 2" xfId="18975"/>
    <cellStyle name="SAPBEXexcCritical5 2 3" xfId="18976"/>
    <cellStyle name="SAPBEXexcCritical5 3" xfId="18977"/>
    <cellStyle name="SAPBEXexcCritical5 3 2" xfId="18978"/>
    <cellStyle name="SAPBEXexcCritical5_2011 June O&amp;M and Capital Snapshot_Prelim" xfId="18979"/>
    <cellStyle name="SAPBEXexcCritical6" xfId="18980"/>
    <cellStyle name="SAPBEXexcCritical6 2" xfId="18981"/>
    <cellStyle name="SAPBEXexcCritical6 2 2" xfId="18982"/>
    <cellStyle name="SAPBEXexcCritical6 2 3" xfId="18983"/>
    <cellStyle name="SAPBEXexcCritical6 3" xfId="18984"/>
    <cellStyle name="SAPBEXexcCritical6 3 2" xfId="18985"/>
    <cellStyle name="SAPBEXexcCritical6_2011 June O&amp;M and Capital Snapshot_Prelim" xfId="18986"/>
    <cellStyle name="SAPBEXexcGood1" xfId="18987"/>
    <cellStyle name="SAPBEXexcGood1 2" xfId="18988"/>
    <cellStyle name="SAPBEXexcGood1 2 2" xfId="18989"/>
    <cellStyle name="SAPBEXexcGood1 2 3" xfId="18990"/>
    <cellStyle name="SAPBEXexcGood1 3" xfId="18991"/>
    <cellStyle name="SAPBEXexcGood1 3 2" xfId="18992"/>
    <cellStyle name="SAPBEXexcGood1_2011 June O&amp;M and Capital Snapshot_Prelim" xfId="18993"/>
    <cellStyle name="SAPBEXexcGood2" xfId="18994"/>
    <cellStyle name="SAPBEXexcGood2 2" xfId="18995"/>
    <cellStyle name="SAPBEXexcGood2 2 2" xfId="18996"/>
    <cellStyle name="SAPBEXexcGood2 2 3" xfId="18997"/>
    <cellStyle name="SAPBEXexcGood2 3" xfId="18998"/>
    <cellStyle name="SAPBEXexcGood2 3 2" xfId="18999"/>
    <cellStyle name="SAPBEXexcGood2_2011 June O&amp;M and Capital Snapshot_Prelim" xfId="19000"/>
    <cellStyle name="SAPBEXexcGood3" xfId="19001"/>
    <cellStyle name="SAPBEXexcGood3 2" xfId="19002"/>
    <cellStyle name="SAPBEXexcGood3 2 2" xfId="19003"/>
    <cellStyle name="SAPBEXexcGood3 2 3" xfId="19004"/>
    <cellStyle name="SAPBEXexcGood3 3" xfId="19005"/>
    <cellStyle name="SAPBEXexcGood3 3 2" xfId="19006"/>
    <cellStyle name="SAPBEXexcGood3_2011 June O&amp;M and Capital Snapshot_Prelim" xfId="19007"/>
    <cellStyle name="SAPBEXfilterDrill" xfId="19008"/>
    <cellStyle name="SAPBEXfilterDrill 2" xfId="19009"/>
    <cellStyle name="SAPBEXfilterDrill 2 2" xfId="19010"/>
    <cellStyle name="SAPBEXfilterDrill 2 3" xfId="19011"/>
    <cellStyle name="SAPBEXfilterDrill 3" xfId="19012"/>
    <cellStyle name="SAPBEXfilterDrill 3 2" xfId="19013"/>
    <cellStyle name="SAPBEXfilterDrill 3 3" xfId="19014"/>
    <cellStyle name="SAPBEXfilterDrill 4" xfId="19015"/>
    <cellStyle name="SAPBEXfilterDrill 4 2" xfId="19016"/>
    <cellStyle name="SAPBEXfilterDrill_2011 June O&amp;M and Capital Snapshot_Prelim" xfId="19017"/>
    <cellStyle name="SAPBEXfilterItem" xfId="19018"/>
    <cellStyle name="SAPBEXfilterItem 10" xfId="19019"/>
    <cellStyle name="SAPBEXfilterItem 10 2" xfId="19020"/>
    <cellStyle name="SAPBEXfilterItem 2" xfId="19021"/>
    <cellStyle name="SAPBEXfilterItem 2 2" xfId="19022"/>
    <cellStyle name="SAPBEXfilterItem 2 3" xfId="19023"/>
    <cellStyle name="SAPBEXfilterItem 2 4" xfId="19024"/>
    <cellStyle name="SAPBEXfilterItem 2_2012 Jan CAP ASM Report" xfId="19025"/>
    <cellStyle name="SAPBEXfilterItem 3" xfId="19026"/>
    <cellStyle name="SAPBEXfilterItem 3 2" xfId="19027"/>
    <cellStyle name="SAPBEXfilterItem 4" xfId="19028"/>
    <cellStyle name="SAPBEXfilterItem 4 2" xfId="19029"/>
    <cellStyle name="SAPBEXfilterItem 5" xfId="19030"/>
    <cellStyle name="SAPBEXfilterItem 5 2" xfId="19031"/>
    <cellStyle name="SAPBEXfilterItem 6" xfId="19032"/>
    <cellStyle name="SAPBEXfilterItem 6 2" xfId="19033"/>
    <cellStyle name="SAPBEXfilterItem 7" xfId="19034"/>
    <cellStyle name="SAPBEXfilterItem 7 2" xfId="19035"/>
    <cellStyle name="SAPBEXfilterItem 8" xfId="19036"/>
    <cellStyle name="SAPBEXfilterItem 8 2" xfId="19037"/>
    <cellStyle name="SAPBEXfilterItem 9" xfId="19038"/>
    <cellStyle name="SAPBEXfilterItem 9 2" xfId="19039"/>
    <cellStyle name="SAPBEXfilterItem_2011 OM ASM Report" xfId="19040"/>
    <cellStyle name="SAPBEXfilterText" xfId="19041"/>
    <cellStyle name="SAPBEXfilterText 10" xfId="19042"/>
    <cellStyle name="SAPBEXfilterText 10 2" xfId="19043"/>
    <cellStyle name="SAPBEXfilterText 2" xfId="19044"/>
    <cellStyle name="SAPBEXfilterText 2 2" xfId="19045"/>
    <cellStyle name="SAPBEXfilterText 3" xfId="19046"/>
    <cellStyle name="SAPBEXfilterText 4" xfId="19047"/>
    <cellStyle name="SAPBEXfilterText 4 2" xfId="19048"/>
    <cellStyle name="SAPBEXfilterText 4 3" xfId="19049"/>
    <cellStyle name="SAPBEXfilterText 4 4" xfId="19050"/>
    <cellStyle name="SAPBEXfilterText 4_2012 Jan CAP ASM Report" xfId="19051"/>
    <cellStyle name="SAPBEXfilterText 5" xfId="19052"/>
    <cellStyle name="SAPBEXfilterText 5 2" xfId="19053"/>
    <cellStyle name="SAPBEXfilterText 6" xfId="19054"/>
    <cellStyle name="SAPBEXfilterText 6 2" xfId="19055"/>
    <cellStyle name="SAPBEXfilterText 7" xfId="19056"/>
    <cellStyle name="SAPBEXfilterText 7 2" xfId="19057"/>
    <cellStyle name="SAPBEXfilterText 8" xfId="19058"/>
    <cellStyle name="SAPBEXfilterText 8 2" xfId="19059"/>
    <cellStyle name="SAPBEXfilterText 9" xfId="19060"/>
    <cellStyle name="SAPBEXfilterText 9 2" xfId="19061"/>
    <cellStyle name="SAPBEXfilterText_05-2011 ASM Template - CAPEX" xfId="19062"/>
    <cellStyle name="SAPBEXformats" xfId="19063"/>
    <cellStyle name="SAPBEXformats 2" xfId="19064"/>
    <cellStyle name="SAPBEXformats 2 2" xfId="19065"/>
    <cellStyle name="SAPBEXformats 2 3" xfId="19066"/>
    <cellStyle name="SAPBEXformats 3" xfId="19067"/>
    <cellStyle name="SAPBEXformats 3 2" xfId="19068"/>
    <cellStyle name="SAPBEXformats 3 3" xfId="19069"/>
    <cellStyle name="SAPBEXformats 4" xfId="19070"/>
    <cellStyle name="SAPBEXformats 4 2" xfId="19071"/>
    <cellStyle name="SAPBEXformats_2011 June O&amp;M and Capital Snapshot_Prelim" xfId="19072"/>
    <cellStyle name="SAPBEXheaderItem" xfId="19073"/>
    <cellStyle name="SAPBEXheaderItem 10" xfId="19074"/>
    <cellStyle name="SAPBEXheaderItem 10 2" xfId="19075"/>
    <cellStyle name="SAPBEXheaderItem 2" xfId="19076"/>
    <cellStyle name="SAPBEXheaderItem 2 2" xfId="19077"/>
    <cellStyle name="SAPBEXheaderItem 2 2 2" xfId="19078"/>
    <cellStyle name="SAPBEXheaderItem 2 2 3" xfId="19079"/>
    <cellStyle name="SAPBEXheaderItem 2 3" xfId="19080"/>
    <cellStyle name="SAPBEXheaderItem 2_2011 Operations Snapshot" xfId="19081"/>
    <cellStyle name="SAPBEXheaderItem 3" xfId="19082"/>
    <cellStyle name="SAPBEXheaderItem 4" xfId="19083"/>
    <cellStyle name="SAPBEXheaderItem 4 2" xfId="19084"/>
    <cellStyle name="SAPBEXheaderItem 4 2 2" xfId="19085"/>
    <cellStyle name="SAPBEXheaderItem 4 2 3" xfId="19086"/>
    <cellStyle name="SAPBEXheaderItem 4 3" xfId="19087"/>
    <cellStyle name="SAPBEXheaderItem 4 4" xfId="19088"/>
    <cellStyle name="SAPBEXheaderItem 4_2012 Jan CAP ASM Report" xfId="19089"/>
    <cellStyle name="SAPBEXheaderItem 5" xfId="19090"/>
    <cellStyle name="SAPBEXheaderItem 5 2" xfId="19091"/>
    <cellStyle name="SAPBEXheaderItem 5 3" xfId="19092"/>
    <cellStyle name="SAPBEXheaderItem 6" xfId="19093"/>
    <cellStyle name="SAPBEXheaderItem 6 2" xfId="19094"/>
    <cellStyle name="SAPBEXheaderItem 7" xfId="19095"/>
    <cellStyle name="SAPBEXheaderItem 7 2" xfId="19096"/>
    <cellStyle name="SAPBEXheaderItem 8" xfId="19097"/>
    <cellStyle name="SAPBEXheaderItem 8 2" xfId="19098"/>
    <cellStyle name="SAPBEXheaderItem 9" xfId="19099"/>
    <cellStyle name="SAPBEXheaderItem 9 2" xfId="19100"/>
    <cellStyle name="SAPBEXheaderItem_05-2011 ASM Template - CAPEX" xfId="19101"/>
    <cellStyle name="SAPBEXheaderText" xfId="19102"/>
    <cellStyle name="SAPBEXheaderText 10" xfId="19103"/>
    <cellStyle name="SAPBEXheaderText 10 2" xfId="19104"/>
    <cellStyle name="SAPBEXheaderText 2" xfId="19105"/>
    <cellStyle name="SAPBEXheaderText 2 2" xfId="19106"/>
    <cellStyle name="SAPBEXheaderText 2 2 2" xfId="19107"/>
    <cellStyle name="SAPBEXheaderText 2 2 3" xfId="19108"/>
    <cellStyle name="SAPBEXheaderText 2 3" xfId="19109"/>
    <cellStyle name="SAPBEXheaderText 2_2011 Operations Snapshot" xfId="19110"/>
    <cellStyle name="SAPBEXheaderText 3" xfId="19111"/>
    <cellStyle name="SAPBEXheaderText 4" xfId="19112"/>
    <cellStyle name="SAPBEXheaderText 4 2" xfId="19113"/>
    <cellStyle name="SAPBEXheaderText 4 2 2" xfId="19114"/>
    <cellStyle name="SAPBEXheaderText 4 2 3" xfId="19115"/>
    <cellStyle name="SAPBEXheaderText 4 3" xfId="19116"/>
    <cellStyle name="SAPBEXheaderText 4 4" xfId="19117"/>
    <cellStyle name="SAPBEXheaderText 4_2012 Jan CAP ASM Report" xfId="19118"/>
    <cellStyle name="SAPBEXheaderText 5" xfId="19119"/>
    <cellStyle name="SAPBEXheaderText 5 2" xfId="19120"/>
    <cellStyle name="SAPBEXheaderText 5 3" xfId="19121"/>
    <cellStyle name="SAPBEXheaderText 6" xfId="19122"/>
    <cellStyle name="SAPBEXheaderText 6 2" xfId="19123"/>
    <cellStyle name="SAPBEXheaderText 7" xfId="19124"/>
    <cellStyle name="SAPBEXheaderText 7 2" xfId="19125"/>
    <cellStyle name="SAPBEXheaderText 8" xfId="19126"/>
    <cellStyle name="SAPBEXheaderText 8 2" xfId="19127"/>
    <cellStyle name="SAPBEXheaderText 9" xfId="19128"/>
    <cellStyle name="SAPBEXheaderText 9 2" xfId="19129"/>
    <cellStyle name="SAPBEXheaderText_05-2011 ASM Template - CAPEX" xfId="19130"/>
    <cellStyle name="SAPBEXHLevel0" xfId="19131"/>
    <cellStyle name="SAPBEXHLevel0 10" xfId="19132"/>
    <cellStyle name="SAPBEXHLevel0 10 2" xfId="19133"/>
    <cellStyle name="SAPBEXHLevel0 2" xfId="19134"/>
    <cellStyle name="SAPBEXHLevel0 2 2" xfId="19135"/>
    <cellStyle name="SAPBEXHLevel0 2 2 2" xfId="19136"/>
    <cellStyle name="SAPBEXHLevel0 2 2 2 2" xfId="19137"/>
    <cellStyle name="SAPBEXHLevel0 2 2 2 3" xfId="19138"/>
    <cellStyle name="SAPBEXHLevel0 2 2 3" xfId="19139"/>
    <cellStyle name="SAPBEXHLevel0 2 2 4" xfId="19140"/>
    <cellStyle name="SAPBEXHLevel0 2 3" xfId="19141"/>
    <cellStyle name="SAPBEXHLevel0 2 4" xfId="19142"/>
    <cellStyle name="SAPBEXHLevel0 2 5" xfId="19143"/>
    <cellStyle name="SAPBEXHLevel0 2_2011 Operations Snapshot" xfId="19144"/>
    <cellStyle name="SAPBEXHLevel0 3" xfId="19145"/>
    <cellStyle name="SAPBEXHLevel0 3 2" xfId="19146"/>
    <cellStyle name="SAPBEXHLevel0 3 2 2" xfId="19147"/>
    <cellStyle name="SAPBEXHLevel0 3 2 3" xfId="19148"/>
    <cellStyle name="SAPBEXHLevel0 3 3" xfId="19149"/>
    <cellStyle name="SAPBEXHLevel0 3 4" xfId="19150"/>
    <cellStyle name="SAPBEXHLevel0 3_2012 Jan CAP ASM Report" xfId="19151"/>
    <cellStyle name="SAPBEXHLevel0 4" xfId="19152"/>
    <cellStyle name="SAPBEXHLevel0 4 2" xfId="19153"/>
    <cellStyle name="SAPBEXHLevel0 4 2 2" xfId="19154"/>
    <cellStyle name="SAPBEXHLevel0 4 2 3" xfId="19155"/>
    <cellStyle name="SAPBEXHLevel0 4 3" xfId="19156"/>
    <cellStyle name="SAPBEXHLevel0 4 4" xfId="19157"/>
    <cellStyle name="SAPBEXHLevel0 4_2012 Jan CAP ASM Report" xfId="19158"/>
    <cellStyle name="SAPBEXHLevel0 5" xfId="19159"/>
    <cellStyle name="SAPBEXHLevel0 5 2" xfId="19160"/>
    <cellStyle name="SAPBEXHLevel0 5 3" xfId="19161"/>
    <cellStyle name="SAPBEXHLevel0 6" xfId="19162"/>
    <cellStyle name="SAPBEXHLevel0 6 2" xfId="19163"/>
    <cellStyle name="SAPBEXHLevel0 7" xfId="19164"/>
    <cellStyle name="SAPBEXHLevel0 7 2" xfId="19165"/>
    <cellStyle name="SAPBEXHLevel0 8" xfId="19166"/>
    <cellStyle name="SAPBEXHLevel0 8 2" xfId="19167"/>
    <cellStyle name="SAPBEXHLevel0 9" xfId="19168"/>
    <cellStyle name="SAPBEXHLevel0 9 2" xfId="19169"/>
    <cellStyle name="SAPBEXHLevel0_05-2011 ASM Template - CAPEX" xfId="19170"/>
    <cellStyle name="SAPBEXHLevel0X" xfId="19171"/>
    <cellStyle name="SAPBEXHLevel0X 10" xfId="19172"/>
    <cellStyle name="SAPBEXHLevel0X 10 2" xfId="19173"/>
    <cellStyle name="SAPBEXHLevel0X 10 3" xfId="19174"/>
    <cellStyle name="SAPBEXHLevel0X 11" xfId="19175"/>
    <cellStyle name="SAPBEXHLevel0X 11 2" xfId="19176"/>
    <cellStyle name="SAPBEXHLevel0X 11 3" xfId="19177"/>
    <cellStyle name="SAPBEXHLevel0X 12" xfId="19178"/>
    <cellStyle name="SAPBEXHLevel0X 12 2" xfId="19179"/>
    <cellStyle name="SAPBEXHLevel0X 12 3" xfId="19180"/>
    <cellStyle name="SAPBEXHLevel0X 13" xfId="19181"/>
    <cellStyle name="SAPBEXHLevel0X 13 2" xfId="19182"/>
    <cellStyle name="SAPBEXHLevel0X 13 3" xfId="19183"/>
    <cellStyle name="SAPBEXHLevel0X 14" xfId="19184"/>
    <cellStyle name="SAPBEXHLevel0X 14 2" xfId="19185"/>
    <cellStyle name="SAPBEXHLevel0X 14 3" xfId="19186"/>
    <cellStyle name="SAPBEXHLevel0X 15" xfId="19187"/>
    <cellStyle name="SAPBEXHLevel0X 15 2" xfId="19188"/>
    <cellStyle name="SAPBEXHLevel0X 15 3" xfId="19189"/>
    <cellStyle name="SAPBEXHLevel0X 16" xfId="19190"/>
    <cellStyle name="SAPBEXHLevel0X 16 2" xfId="19191"/>
    <cellStyle name="SAPBEXHLevel0X 16 3" xfId="19192"/>
    <cellStyle name="SAPBEXHLevel0X 17" xfId="19193"/>
    <cellStyle name="SAPBEXHLevel0X 17 2" xfId="19194"/>
    <cellStyle name="SAPBEXHLevel0X 18" xfId="19195"/>
    <cellStyle name="SAPBEXHLevel0X 19" xfId="19196"/>
    <cellStyle name="SAPBEXHLevel0X 2" xfId="19197"/>
    <cellStyle name="SAPBEXHLevel0X 2 2" xfId="19198"/>
    <cellStyle name="SAPBEXHLevel0X 2 2 2" xfId="19199"/>
    <cellStyle name="SAPBEXHLevel0X 2 2 3" xfId="19200"/>
    <cellStyle name="SAPBEXHLevel0X 2 3" xfId="19201"/>
    <cellStyle name="SAPBEXHLevel0X 2 4" xfId="19202"/>
    <cellStyle name="SAPBEXHLevel0X 2 5" xfId="19203"/>
    <cellStyle name="SAPBEXHLevel0X 2_2012 Jan CAP ASM Report" xfId="19204"/>
    <cellStyle name="SAPBEXHLevel0X 3" xfId="19205"/>
    <cellStyle name="SAPBEXHLevel0X 3 2" xfId="19206"/>
    <cellStyle name="SAPBEXHLevel0X 3 2 2" xfId="19207"/>
    <cellStyle name="SAPBEXHLevel0X 3 2 3" xfId="19208"/>
    <cellStyle name="SAPBEXHLevel0X 3 3" xfId="19209"/>
    <cellStyle name="SAPBEXHLevel0X 3 3 2" xfId="19210"/>
    <cellStyle name="SAPBEXHLevel0X 3 3 3" xfId="19211"/>
    <cellStyle name="SAPBEXHLevel0X 3 4" xfId="19212"/>
    <cellStyle name="SAPBEXHLevel0X 3 4 2" xfId="19213"/>
    <cellStyle name="SAPBEXHLevel0X 3 4 3" xfId="19214"/>
    <cellStyle name="SAPBEXHLevel0X 3 5" xfId="19215"/>
    <cellStyle name="SAPBEXHLevel0X 3_2012 Jan CAP ASM Report" xfId="19216"/>
    <cellStyle name="SAPBEXHLevel0X 4" xfId="19217"/>
    <cellStyle name="SAPBEXHLevel0X 4 2" xfId="19218"/>
    <cellStyle name="SAPBEXHLevel0X 4 2 2" xfId="19219"/>
    <cellStyle name="SAPBEXHLevel0X 4 2 3" xfId="19220"/>
    <cellStyle name="SAPBEXHLevel0X 4 3" xfId="19221"/>
    <cellStyle name="SAPBEXHLevel0X 4 4" xfId="19222"/>
    <cellStyle name="SAPBEXHLevel0X 4 5" xfId="19223"/>
    <cellStyle name="SAPBEXHLevel0X 4_2012 Jan CAP ASM Report" xfId="19224"/>
    <cellStyle name="SAPBEXHLevel0X 5" xfId="19225"/>
    <cellStyle name="SAPBEXHLevel0X 5 2" xfId="19226"/>
    <cellStyle name="SAPBEXHLevel0X 5 3" xfId="19227"/>
    <cellStyle name="SAPBEXHLevel0X 6" xfId="19228"/>
    <cellStyle name="SAPBEXHLevel0X 6 2" xfId="19229"/>
    <cellStyle name="SAPBEXHLevel0X 6 3" xfId="19230"/>
    <cellStyle name="SAPBEXHLevel0X 7" xfId="19231"/>
    <cellStyle name="SAPBEXHLevel0X 7 2" xfId="19232"/>
    <cellStyle name="SAPBEXHLevel0X 7 3" xfId="19233"/>
    <cellStyle name="SAPBEXHLevel0X 8" xfId="19234"/>
    <cellStyle name="SAPBEXHLevel0X 8 2" xfId="19235"/>
    <cellStyle name="SAPBEXHLevel0X 8 3" xfId="19236"/>
    <cellStyle name="SAPBEXHLevel0X 9" xfId="19237"/>
    <cellStyle name="SAPBEXHLevel0X 9 2" xfId="19238"/>
    <cellStyle name="SAPBEXHLevel0X 9 3" xfId="19239"/>
    <cellStyle name="SAPBEXHLevel0X_05-2011 ASM Template - CAPEX" xfId="19240"/>
    <cellStyle name="SAPBEXHLevel1" xfId="19241"/>
    <cellStyle name="SAPBEXHLevel1 10" xfId="19242"/>
    <cellStyle name="SAPBEXHLevel1 10 2" xfId="19243"/>
    <cellStyle name="SAPBEXHLevel1 2" xfId="19244"/>
    <cellStyle name="SAPBEXHLevel1 2 2" xfId="19245"/>
    <cellStyle name="SAPBEXHLevel1 2 2 2" xfId="19246"/>
    <cellStyle name="SAPBEXHLevel1 2 2 2 2" xfId="19247"/>
    <cellStyle name="SAPBEXHLevel1 2 2 2 3" xfId="19248"/>
    <cellStyle name="SAPBEXHLevel1 2 2 3" xfId="19249"/>
    <cellStyle name="SAPBEXHLevel1 2 2 4" xfId="19250"/>
    <cellStyle name="SAPBEXHLevel1 2 3" xfId="19251"/>
    <cellStyle name="SAPBEXHLevel1 2 4" xfId="19252"/>
    <cellStyle name="SAPBEXHLevel1 2 5" xfId="19253"/>
    <cellStyle name="SAPBEXHLevel1 2_2011 Operations Snapshot" xfId="19254"/>
    <cellStyle name="SAPBEXHLevel1 3" xfId="19255"/>
    <cellStyle name="SAPBEXHLevel1 3 2" xfId="19256"/>
    <cellStyle name="SAPBEXHLevel1 3 2 2" xfId="19257"/>
    <cellStyle name="SAPBEXHLevel1 3 2 3" xfId="19258"/>
    <cellStyle name="SAPBEXHLevel1 3 3" xfId="19259"/>
    <cellStyle name="SAPBEXHLevel1 3 4" xfId="19260"/>
    <cellStyle name="SAPBEXHLevel1 3_2012 Jan CAP ASM Report" xfId="19261"/>
    <cellStyle name="SAPBEXHLevel1 4" xfId="19262"/>
    <cellStyle name="SAPBEXHLevel1 4 2" xfId="19263"/>
    <cellStyle name="SAPBEXHLevel1 4 2 2" xfId="19264"/>
    <cellStyle name="SAPBEXHLevel1 4 2 3" xfId="19265"/>
    <cellStyle name="SAPBEXHLevel1 4 3" xfId="19266"/>
    <cellStyle name="SAPBEXHLevel1 4 4" xfId="19267"/>
    <cellStyle name="SAPBEXHLevel1 4_2012 Jan CAP ASM Report" xfId="19268"/>
    <cellStyle name="SAPBEXHLevel1 5" xfId="19269"/>
    <cellStyle name="SAPBEXHLevel1 5 2" xfId="19270"/>
    <cellStyle name="SAPBEXHLevel1 5 3" xfId="19271"/>
    <cellStyle name="SAPBEXHLevel1 6" xfId="19272"/>
    <cellStyle name="SAPBEXHLevel1 6 2" xfId="19273"/>
    <cellStyle name="SAPBEXHLevel1 7" xfId="19274"/>
    <cellStyle name="SAPBEXHLevel1 7 2" xfId="19275"/>
    <cellStyle name="SAPBEXHLevel1 8" xfId="19276"/>
    <cellStyle name="SAPBEXHLevel1 8 2" xfId="19277"/>
    <cellStyle name="SAPBEXHLevel1 9" xfId="19278"/>
    <cellStyle name="SAPBEXHLevel1 9 2" xfId="19279"/>
    <cellStyle name="SAPBEXHLevel1_05-2011 ASM Template - CAPEX" xfId="19280"/>
    <cellStyle name="SAPBEXHLevel1X" xfId="19281"/>
    <cellStyle name="SAPBEXHLevel1X 10" xfId="19282"/>
    <cellStyle name="SAPBEXHLevel1X 10 2" xfId="19283"/>
    <cellStyle name="SAPBEXHLevel1X 10 3" xfId="19284"/>
    <cellStyle name="SAPBEXHLevel1X 11" xfId="19285"/>
    <cellStyle name="SAPBEXHLevel1X 11 2" xfId="19286"/>
    <cellStyle name="SAPBEXHLevel1X 11 3" xfId="19287"/>
    <cellStyle name="SAPBEXHLevel1X 12" xfId="19288"/>
    <cellStyle name="SAPBEXHLevel1X 12 2" xfId="19289"/>
    <cellStyle name="SAPBEXHLevel1X 12 3" xfId="19290"/>
    <cellStyle name="SAPBEXHLevel1X 13" xfId="19291"/>
    <cellStyle name="SAPBEXHLevel1X 13 2" xfId="19292"/>
    <cellStyle name="SAPBEXHLevel1X 13 3" xfId="19293"/>
    <cellStyle name="SAPBEXHLevel1X 14" xfId="19294"/>
    <cellStyle name="SAPBEXHLevel1X 14 2" xfId="19295"/>
    <cellStyle name="SAPBEXHLevel1X 14 3" xfId="19296"/>
    <cellStyle name="SAPBEXHLevel1X 15" xfId="19297"/>
    <cellStyle name="SAPBEXHLevel1X 15 2" xfId="19298"/>
    <cellStyle name="SAPBEXHLevel1X 15 3" xfId="19299"/>
    <cellStyle name="SAPBEXHLevel1X 16" xfId="19300"/>
    <cellStyle name="SAPBEXHLevel1X 16 2" xfId="19301"/>
    <cellStyle name="SAPBEXHLevel1X 16 3" xfId="19302"/>
    <cellStyle name="SAPBEXHLevel1X 17" xfId="19303"/>
    <cellStyle name="SAPBEXHLevel1X 17 2" xfId="19304"/>
    <cellStyle name="SAPBEXHLevel1X 18" xfId="19305"/>
    <cellStyle name="SAPBEXHLevel1X 19" xfId="19306"/>
    <cellStyle name="SAPBEXHLevel1X 2" xfId="19307"/>
    <cellStyle name="SAPBEXHLevel1X 2 2" xfId="19308"/>
    <cellStyle name="SAPBEXHLevel1X 2 2 2" xfId="19309"/>
    <cellStyle name="SAPBEXHLevel1X 2 2 3" xfId="19310"/>
    <cellStyle name="SAPBEXHLevel1X 2 3" xfId="19311"/>
    <cellStyle name="SAPBEXHLevel1X 2 4" xfId="19312"/>
    <cellStyle name="SAPBEXHLevel1X 2 5" xfId="19313"/>
    <cellStyle name="SAPBEXHLevel1X 2_2012 Jan CAP ASM Report" xfId="19314"/>
    <cellStyle name="SAPBEXHLevel1X 3" xfId="19315"/>
    <cellStyle name="SAPBEXHLevel1X 3 2" xfId="19316"/>
    <cellStyle name="SAPBEXHLevel1X 3 2 2" xfId="19317"/>
    <cellStyle name="SAPBEXHLevel1X 3 2 3" xfId="19318"/>
    <cellStyle name="SAPBEXHLevel1X 3 3" xfId="19319"/>
    <cellStyle name="SAPBEXHLevel1X 3 4" xfId="19320"/>
    <cellStyle name="SAPBEXHLevel1X 3 5" xfId="19321"/>
    <cellStyle name="SAPBEXHLevel1X 3_2012 Jan CAP ASM Report" xfId="19322"/>
    <cellStyle name="SAPBEXHLevel1X 4" xfId="19323"/>
    <cellStyle name="SAPBEXHLevel1X 4 2" xfId="19324"/>
    <cellStyle name="SAPBEXHLevel1X 4 2 2" xfId="19325"/>
    <cellStyle name="SAPBEXHLevel1X 4 2 3" xfId="19326"/>
    <cellStyle name="SAPBEXHLevel1X 4 3" xfId="19327"/>
    <cellStyle name="SAPBEXHLevel1X 4 4" xfId="19328"/>
    <cellStyle name="SAPBEXHLevel1X 4 5" xfId="19329"/>
    <cellStyle name="SAPBEXHLevel1X 4_2012 Jan CAP ASM Report" xfId="19330"/>
    <cellStyle name="SAPBEXHLevel1X 5" xfId="19331"/>
    <cellStyle name="SAPBEXHLevel1X 5 2" xfId="19332"/>
    <cellStyle name="SAPBEXHLevel1X 5 3" xfId="19333"/>
    <cellStyle name="SAPBEXHLevel1X 6" xfId="19334"/>
    <cellStyle name="SAPBEXHLevel1X 6 2" xfId="19335"/>
    <cellStyle name="SAPBEXHLevel1X 6 3" xfId="19336"/>
    <cellStyle name="SAPBEXHLevel1X 7" xfId="19337"/>
    <cellStyle name="SAPBEXHLevel1X 7 2" xfId="19338"/>
    <cellStyle name="SAPBEXHLevel1X 7 3" xfId="19339"/>
    <cellStyle name="SAPBEXHLevel1X 8" xfId="19340"/>
    <cellStyle name="SAPBEXHLevel1X 8 2" xfId="19341"/>
    <cellStyle name="SAPBEXHLevel1X 8 3" xfId="19342"/>
    <cellStyle name="SAPBEXHLevel1X 9" xfId="19343"/>
    <cellStyle name="SAPBEXHLevel1X 9 2" xfId="19344"/>
    <cellStyle name="SAPBEXHLevel1X 9 3" xfId="19345"/>
    <cellStyle name="SAPBEXHLevel1X_05-2011 ASM Template - CAPEX" xfId="19346"/>
    <cellStyle name="SAPBEXHLevel2" xfId="19347"/>
    <cellStyle name="SAPBEXHLevel2 10" xfId="19348"/>
    <cellStyle name="SAPBEXHLevel2 10 2" xfId="19349"/>
    <cellStyle name="SAPBEXHLevel2 10 3" xfId="19350"/>
    <cellStyle name="SAPBEXHLevel2 11" xfId="19351"/>
    <cellStyle name="SAPBEXHLevel2 11 2" xfId="19352"/>
    <cellStyle name="SAPBEXHLevel2 11 3" xfId="19353"/>
    <cellStyle name="SAPBEXHLevel2 12" xfId="19354"/>
    <cellStyle name="SAPBEXHLevel2 12 2" xfId="19355"/>
    <cellStyle name="SAPBEXHLevel2 13" xfId="19356"/>
    <cellStyle name="SAPBEXHLevel2 14" xfId="19357"/>
    <cellStyle name="SAPBEXHLevel2 15" xfId="19358"/>
    <cellStyle name="SAPBEXHLevel2 2" xfId="19359"/>
    <cellStyle name="SAPBEXHLevel2 2 2" xfId="19360"/>
    <cellStyle name="SAPBEXHLevel2 2 2 2" xfId="19361"/>
    <cellStyle name="SAPBEXHLevel2 2 2 2 2" xfId="19362"/>
    <cellStyle name="SAPBEXHLevel2 2 2 2 3" xfId="19363"/>
    <cellStyle name="SAPBEXHLevel2 2 2 3" xfId="19364"/>
    <cellStyle name="SAPBEXHLevel2 2 2 4" xfId="19365"/>
    <cellStyle name="SAPBEXHLevel2 2 3" xfId="19366"/>
    <cellStyle name="SAPBEXHLevel2 2 4" xfId="19367"/>
    <cellStyle name="SAPBEXHLevel2 2 5" xfId="19368"/>
    <cellStyle name="SAPBEXHLevel2 2_2011 Operations Snapshot" xfId="19369"/>
    <cellStyle name="SAPBEXHLevel2 3" xfId="19370"/>
    <cellStyle name="SAPBEXHLevel2 3 2" xfId="19371"/>
    <cellStyle name="SAPBEXHLevel2 3 2 2" xfId="19372"/>
    <cellStyle name="SAPBEXHLevel2 3 2 3" xfId="19373"/>
    <cellStyle name="SAPBEXHLevel2 3 3" xfId="19374"/>
    <cellStyle name="SAPBEXHLevel2 3 4" xfId="19375"/>
    <cellStyle name="SAPBEXHLevel2 3 5" xfId="19376"/>
    <cellStyle name="SAPBEXHLevel2 3_2012 Jan CAP ASM Report" xfId="19377"/>
    <cellStyle name="SAPBEXHLevel2 4" xfId="19378"/>
    <cellStyle name="SAPBEXHLevel2 4 2" xfId="19379"/>
    <cellStyle name="SAPBEXHLevel2 4 2 2" xfId="19380"/>
    <cellStyle name="SAPBEXHLevel2 4 2 3" xfId="19381"/>
    <cellStyle name="SAPBEXHLevel2 4 3" xfId="19382"/>
    <cellStyle name="SAPBEXHLevel2 4 4" xfId="19383"/>
    <cellStyle name="SAPBEXHLevel2 4_2012 Jan CAP ASM Report" xfId="19384"/>
    <cellStyle name="SAPBEXHLevel2 5" xfId="19385"/>
    <cellStyle name="SAPBEXHLevel2 5 2" xfId="19386"/>
    <cellStyle name="SAPBEXHLevel2 5 2 2" xfId="19387"/>
    <cellStyle name="SAPBEXHLevel2 5 2 3" xfId="19388"/>
    <cellStyle name="SAPBEXHLevel2 5 3" xfId="19389"/>
    <cellStyle name="SAPBEXHLevel2 5 4" xfId="19390"/>
    <cellStyle name="SAPBEXHLevel2 5_2011 Operations Snapshot" xfId="19391"/>
    <cellStyle name="SAPBEXHLevel2 6" xfId="19392"/>
    <cellStyle name="SAPBEXHLevel2 6 2" xfId="19393"/>
    <cellStyle name="SAPBEXHLevel2 6 2 2" xfId="19394"/>
    <cellStyle name="SAPBEXHLevel2 6 2 2 2" xfId="19395"/>
    <cellStyle name="SAPBEXHLevel2 6 2 2 3" xfId="19396"/>
    <cellStyle name="SAPBEXHLevel2 6 2 3" xfId="19397"/>
    <cellStyle name="SAPBEXHLevel2 6 2 4" xfId="19398"/>
    <cellStyle name="SAPBEXHLevel2 6 2_County_Stop_Light_Chart_2012_02" xfId="19399"/>
    <cellStyle name="SAPBEXHLevel2 6 3" xfId="19400"/>
    <cellStyle name="SAPBEXHLevel2 6 4" xfId="19401"/>
    <cellStyle name="SAPBEXHLevel2 6_2012 Operations Snapshot" xfId="19402"/>
    <cellStyle name="SAPBEXHLevel2 7" xfId="19403"/>
    <cellStyle name="SAPBEXHLevel2 7 2" xfId="19404"/>
    <cellStyle name="SAPBEXHLevel2 7 2 2" xfId="19405"/>
    <cellStyle name="SAPBEXHLevel2 7 2 3" xfId="19406"/>
    <cellStyle name="SAPBEXHLevel2 7 3" xfId="19407"/>
    <cellStyle name="SAPBEXHLevel2 7 3 2" xfId="19408"/>
    <cellStyle name="SAPBEXHLevel2 7 3 3" xfId="19409"/>
    <cellStyle name="SAPBEXHLevel2 7 4" xfId="19410"/>
    <cellStyle name="SAPBEXHLevel2 7 5" xfId="19411"/>
    <cellStyle name="SAPBEXHLevel2 7_VarX" xfId="19412"/>
    <cellStyle name="SAPBEXHLevel2 8" xfId="19413"/>
    <cellStyle name="SAPBEXHLevel2 8 2" xfId="19414"/>
    <cellStyle name="SAPBEXHLevel2 8 2 2" xfId="19415"/>
    <cellStyle name="SAPBEXHLevel2 8 2 3" xfId="19416"/>
    <cellStyle name="SAPBEXHLevel2 8 3" xfId="19417"/>
    <cellStyle name="SAPBEXHLevel2 8 4" xfId="19418"/>
    <cellStyle name="SAPBEXHLevel2 9" xfId="19419"/>
    <cellStyle name="SAPBEXHLevel2 9 2" xfId="19420"/>
    <cellStyle name="SAPBEXHLevel2 9 3" xfId="19421"/>
    <cellStyle name="SAPBEXHLevel2_05-2011 ASM Template - CAPEX" xfId="19422"/>
    <cellStyle name="SAPBEXHLevel2X" xfId="19423"/>
    <cellStyle name="SAPBEXHLevel2X 10" xfId="19424"/>
    <cellStyle name="SAPBEXHLevel2X 10 2" xfId="19425"/>
    <cellStyle name="SAPBEXHLevel2X 10 3" xfId="19426"/>
    <cellStyle name="SAPBEXHLevel2X 11" xfId="19427"/>
    <cellStyle name="SAPBEXHLevel2X 11 2" xfId="19428"/>
    <cellStyle name="SAPBEXHLevel2X 11 3" xfId="19429"/>
    <cellStyle name="SAPBEXHLevel2X 12" xfId="19430"/>
    <cellStyle name="SAPBEXHLevel2X 12 2" xfId="19431"/>
    <cellStyle name="SAPBEXHLevel2X 12 3" xfId="19432"/>
    <cellStyle name="SAPBEXHLevel2X 13" xfId="19433"/>
    <cellStyle name="SAPBEXHLevel2X 13 2" xfId="19434"/>
    <cellStyle name="SAPBEXHLevel2X 13 3" xfId="19435"/>
    <cellStyle name="SAPBEXHLevel2X 14" xfId="19436"/>
    <cellStyle name="SAPBEXHLevel2X 14 2" xfId="19437"/>
    <cellStyle name="SAPBEXHLevel2X 14 3" xfId="19438"/>
    <cellStyle name="SAPBEXHLevel2X 15" xfId="19439"/>
    <cellStyle name="SAPBEXHLevel2X 15 2" xfId="19440"/>
    <cellStyle name="SAPBEXHLevel2X 15 3" xfId="19441"/>
    <cellStyle name="SAPBEXHLevel2X 16" xfId="19442"/>
    <cellStyle name="SAPBEXHLevel2X 16 2" xfId="19443"/>
    <cellStyle name="SAPBEXHLevel2X 16 3" xfId="19444"/>
    <cellStyle name="SAPBEXHLevel2X 17" xfId="19445"/>
    <cellStyle name="SAPBEXHLevel2X 17 2" xfId="19446"/>
    <cellStyle name="SAPBEXHLevel2X 18" xfId="19447"/>
    <cellStyle name="SAPBEXHLevel2X 19" xfId="19448"/>
    <cellStyle name="SAPBEXHLevel2X 2" xfId="19449"/>
    <cellStyle name="SAPBEXHLevel2X 2 2" xfId="19450"/>
    <cellStyle name="SAPBEXHLevel2X 2 2 2" xfId="19451"/>
    <cellStyle name="SAPBEXHLevel2X 2 2 3" xfId="19452"/>
    <cellStyle name="SAPBEXHLevel2X 2 3" xfId="19453"/>
    <cellStyle name="SAPBEXHLevel2X 2 4" xfId="19454"/>
    <cellStyle name="SAPBEXHLevel2X 2 5" xfId="19455"/>
    <cellStyle name="SAPBEXHLevel2X 2_2012 Jan CAP ASM Report" xfId="19456"/>
    <cellStyle name="SAPBEXHLevel2X 3" xfId="19457"/>
    <cellStyle name="SAPBEXHLevel2X 3 2" xfId="19458"/>
    <cellStyle name="SAPBEXHLevel2X 3 2 2" xfId="19459"/>
    <cellStyle name="SAPBEXHLevel2X 3 2 3" xfId="19460"/>
    <cellStyle name="SAPBEXHLevel2X 3 3" xfId="19461"/>
    <cellStyle name="SAPBEXHLevel2X 3 4" xfId="19462"/>
    <cellStyle name="SAPBEXHLevel2X 3 5" xfId="19463"/>
    <cellStyle name="SAPBEXHLevel2X 3_2012 Jan CAP ASM Report" xfId="19464"/>
    <cellStyle name="SAPBEXHLevel2X 4" xfId="19465"/>
    <cellStyle name="SAPBEXHLevel2X 4 2" xfId="19466"/>
    <cellStyle name="SAPBEXHLevel2X 4 2 2" xfId="19467"/>
    <cellStyle name="SAPBEXHLevel2X 4 2 3" xfId="19468"/>
    <cellStyle name="SAPBEXHLevel2X 4 3" xfId="19469"/>
    <cellStyle name="SAPBEXHLevel2X 4 4" xfId="19470"/>
    <cellStyle name="SAPBEXHLevel2X 4 5" xfId="19471"/>
    <cellStyle name="SAPBEXHLevel2X 4_2012 Jan CAP ASM Report" xfId="19472"/>
    <cellStyle name="SAPBEXHLevel2X 5" xfId="19473"/>
    <cellStyle name="SAPBEXHLevel2X 5 2" xfId="19474"/>
    <cellStyle name="SAPBEXHLevel2X 5 3" xfId="19475"/>
    <cellStyle name="SAPBEXHLevel2X 6" xfId="19476"/>
    <cellStyle name="SAPBEXHLevel2X 6 2" xfId="19477"/>
    <cellStyle name="SAPBEXHLevel2X 6 3" xfId="19478"/>
    <cellStyle name="SAPBEXHLevel2X 7" xfId="19479"/>
    <cellStyle name="SAPBEXHLevel2X 7 2" xfId="19480"/>
    <cellStyle name="SAPBEXHLevel2X 7 3" xfId="19481"/>
    <cellStyle name="SAPBEXHLevel2X 8" xfId="19482"/>
    <cellStyle name="SAPBEXHLevel2X 8 2" xfId="19483"/>
    <cellStyle name="SAPBEXHLevel2X 8 3" xfId="19484"/>
    <cellStyle name="SAPBEXHLevel2X 9" xfId="19485"/>
    <cellStyle name="SAPBEXHLevel2X 9 2" xfId="19486"/>
    <cellStyle name="SAPBEXHLevel2X 9 3" xfId="19487"/>
    <cellStyle name="SAPBEXHLevel2X_05-2011 ASM Template - CAPEX" xfId="19488"/>
    <cellStyle name="SAPBEXHLevel3" xfId="19489"/>
    <cellStyle name="SAPBEXHLevel3 10" xfId="19490"/>
    <cellStyle name="SAPBEXHLevel3 10 2" xfId="19491"/>
    <cellStyle name="SAPBEXHLevel3 10 3" xfId="19492"/>
    <cellStyle name="SAPBEXHLevel3 11" xfId="19493"/>
    <cellStyle name="SAPBEXHLevel3 11 2" xfId="19494"/>
    <cellStyle name="SAPBEXHLevel3 11 3" xfId="19495"/>
    <cellStyle name="SAPBEXHLevel3 12" xfId="19496"/>
    <cellStyle name="SAPBEXHLevel3 12 2" xfId="19497"/>
    <cellStyle name="SAPBEXHLevel3 13" xfId="19498"/>
    <cellStyle name="SAPBEXHLevel3 14" xfId="19499"/>
    <cellStyle name="SAPBEXHLevel3 15" xfId="19500"/>
    <cellStyle name="SAPBEXHLevel3 2" xfId="19501"/>
    <cellStyle name="SAPBEXHLevel3 2 2" xfId="19502"/>
    <cellStyle name="SAPBEXHLevel3 2 2 2" xfId="19503"/>
    <cellStyle name="SAPBEXHLevel3 2 2 2 2" xfId="19504"/>
    <cellStyle name="SAPBEXHLevel3 2 2 2 3" xfId="19505"/>
    <cellStyle name="SAPBEXHLevel3 2 2 3" xfId="19506"/>
    <cellStyle name="SAPBEXHLevel3 2 2 4" xfId="19507"/>
    <cellStyle name="SAPBEXHLevel3 2 3" xfId="19508"/>
    <cellStyle name="SAPBEXHLevel3 2 4" xfId="19509"/>
    <cellStyle name="SAPBEXHLevel3 2 5" xfId="19510"/>
    <cellStyle name="SAPBEXHLevel3 2_2011 Operations Snapshot" xfId="19511"/>
    <cellStyle name="SAPBEXHLevel3 3" xfId="19512"/>
    <cellStyle name="SAPBEXHLevel3 3 2" xfId="19513"/>
    <cellStyle name="SAPBEXHLevel3 3 2 2" xfId="19514"/>
    <cellStyle name="SAPBEXHLevel3 3 2 3" xfId="19515"/>
    <cellStyle name="SAPBEXHLevel3 3 3" xfId="19516"/>
    <cellStyle name="SAPBEXHLevel3 3 4" xfId="19517"/>
    <cellStyle name="SAPBEXHLevel3 3 5" xfId="19518"/>
    <cellStyle name="SAPBEXHLevel3 3_2012 Jan CAP ASM Report" xfId="19519"/>
    <cellStyle name="SAPBEXHLevel3 4" xfId="19520"/>
    <cellStyle name="SAPBEXHLevel3 4 2" xfId="19521"/>
    <cellStyle name="SAPBEXHLevel3 4 2 2" xfId="19522"/>
    <cellStyle name="SAPBEXHLevel3 4 2 3" xfId="19523"/>
    <cellStyle name="SAPBEXHLevel3 4 3" xfId="19524"/>
    <cellStyle name="SAPBEXHLevel3 4 4" xfId="19525"/>
    <cellStyle name="SAPBEXHLevel3 4_2012 Jan CAP ASM Report" xfId="19526"/>
    <cellStyle name="SAPBEXHLevel3 5" xfId="19527"/>
    <cellStyle name="SAPBEXHLevel3 5 2" xfId="19528"/>
    <cellStyle name="SAPBEXHLevel3 5 3" xfId="19529"/>
    <cellStyle name="SAPBEXHLevel3 6" xfId="19530"/>
    <cellStyle name="SAPBEXHLevel3 6 2" xfId="19531"/>
    <cellStyle name="SAPBEXHLevel3 6 2 2" xfId="19532"/>
    <cellStyle name="SAPBEXHLevel3 6 2 3" xfId="19533"/>
    <cellStyle name="SAPBEXHLevel3 6 3" xfId="19534"/>
    <cellStyle name="SAPBEXHLevel3 6 4" xfId="19535"/>
    <cellStyle name="SAPBEXHLevel3 6_2011 Operations Snapshot" xfId="19536"/>
    <cellStyle name="SAPBEXHLevel3 7" xfId="19537"/>
    <cellStyle name="SAPBEXHLevel3 7 2" xfId="19538"/>
    <cellStyle name="SAPBEXHLevel3 7 2 2" xfId="19539"/>
    <cellStyle name="SAPBEXHLevel3 7 2 2 2" xfId="19540"/>
    <cellStyle name="SAPBEXHLevel3 7 2 2 3" xfId="19541"/>
    <cellStyle name="SAPBEXHLevel3 7 2 3" xfId="19542"/>
    <cellStyle name="SAPBEXHLevel3 7 2 4" xfId="19543"/>
    <cellStyle name="SAPBEXHLevel3 7 2_County_Stop_Light_Chart_2012_02" xfId="19544"/>
    <cellStyle name="SAPBEXHLevel3 7 3" xfId="19545"/>
    <cellStyle name="SAPBEXHLevel3 7 4" xfId="19546"/>
    <cellStyle name="SAPBEXHLevel3 7_2012 Operations Snapshot" xfId="19547"/>
    <cellStyle name="SAPBEXHLevel3 8" xfId="19548"/>
    <cellStyle name="SAPBEXHLevel3 8 2" xfId="19549"/>
    <cellStyle name="SAPBEXHLevel3 8 2 2" xfId="19550"/>
    <cellStyle name="SAPBEXHLevel3 8 2 3" xfId="19551"/>
    <cellStyle name="SAPBEXHLevel3 8 3" xfId="19552"/>
    <cellStyle name="SAPBEXHLevel3 8 3 2" xfId="19553"/>
    <cellStyle name="SAPBEXHLevel3 8 3 3" xfId="19554"/>
    <cellStyle name="SAPBEXHLevel3 8 4" xfId="19555"/>
    <cellStyle name="SAPBEXHLevel3 8 5" xfId="19556"/>
    <cellStyle name="SAPBEXHLevel3 8_VarX" xfId="19557"/>
    <cellStyle name="SAPBEXHLevel3 9" xfId="19558"/>
    <cellStyle name="SAPBEXHLevel3 9 2" xfId="19559"/>
    <cellStyle name="SAPBEXHLevel3 9 2 2" xfId="19560"/>
    <cellStyle name="SAPBEXHLevel3 9 2 3" xfId="19561"/>
    <cellStyle name="SAPBEXHLevel3 9 3" xfId="19562"/>
    <cellStyle name="SAPBEXHLevel3 9 4" xfId="19563"/>
    <cellStyle name="SAPBEXHLevel3_05-2011 ASM Template - CAPEX" xfId="19564"/>
    <cellStyle name="SAPBEXHLevel3X" xfId="19565"/>
    <cellStyle name="SAPBEXHLevel3X 10" xfId="19566"/>
    <cellStyle name="SAPBEXHLevel3X 10 2" xfId="19567"/>
    <cellStyle name="SAPBEXHLevel3X 10 3" xfId="19568"/>
    <cellStyle name="SAPBEXHLevel3X 11" xfId="19569"/>
    <cellStyle name="SAPBEXHLevel3X 11 2" xfId="19570"/>
    <cellStyle name="SAPBEXHLevel3X 11 3" xfId="19571"/>
    <cellStyle name="SAPBEXHLevel3X 12" xfId="19572"/>
    <cellStyle name="SAPBEXHLevel3X 12 2" xfId="19573"/>
    <cellStyle name="SAPBEXHLevel3X 12 3" xfId="19574"/>
    <cellStyle name="SAPBEXHLevel3X 13" xfId="19575"/>
    <cellStyle name="SAPBEXHLevel3X 13 2" xfId="19576"/>
    <cellStyle name="SAPBEXHLevel3X 13 3" xfId="19577"/>
    <cellStyle name="SAPBEXHLevel3X 14" xfId="19578"/>
    <cellStyle name="SAPBEXHLevel3X 14 2" xfId="19579"/>
    <cellStyle name="SAPBEXHLevel3X 14 3" xfId="19580"/>
    <cellStyle name="SAPBEXHLevel3X 15" xfId="19581"/>
    <cellStyle name="SAPBEXHLevel3X 15 2" xfId="19582"/>
    <cellStyle name="SAPBEXHLevel3X 15 3" xfId="19583"/>
    <cellStyle name="SAPBEXHLevel3X 16" xfId="19584"/>
    <cellStyle name="SAPBEXHLevel3X 16 2" xfId="19585"/>
    <cellStyle name="SAPBEXHLevel3X 16 3" xfId="19586"/>
    <cellStyle name="SAPBEXHLevel3X 17" xfId="19587"/>
    <cellStyle name="SAPBEXHLevel3X 17 2" xfId="19588"/>
    <cellStyle name="SAPBEXHLevel3X 18" xfId="19589"/>
    <cellStyle name="SAPBEXHLevel3X 19" xfId="19590"/>
    <cellStyle name="SAPBEXHLevel3X 2" xfId="19591"/>
    <cellStyle name="SAPBEXHLevel3X 2 2" xfId="19592"/>
    <cellStyle name="SAPBEXHLevel3X 2 2 2" xfId="19593"/>
    <cellStyle name="SAPBEXHLevel3X 2 2 3" xfId="19594"/>
    <cellStyle name="SAPBEXHLevel3X 2 3" xfId="19595"/>
    <cellStyle name="SAPBEXHLevel3X 2 4" xfId="19596"/>
    <cellStyle name="SAPBEXHLevel3X 2 5" xfId="19597"/>
    <cellStyle name="SAPBEXHLevel3X 2_2012 Jan CAP ASM Report" xfId="19598"/>
    <cellStyle name="SAPBEXHLevel3X 3" xfId="19599"/>
    <cellStyle name="SAPBEXHLevel3X 3 2" xfId="19600"/>
    <cellStyle name="SAPBEXHLevel3X 3 2 2" xfId="19601"/>
    <cellStyle name="SAPBEXHLevel3X 3 2 3" xfId="19602"/>
    <cellStyle name="SAPBEXHLevel3X 3 3" xfId="19603"/>
    <cellStyle name="SAPBEXHLevel3X 3 4" xfId="19604"/>
    <cellStyle name="SAPBEXHLevel3X 3 5" xfId="19605"/>
    <cellStyle name="SAPBEXHLevel3X 3_2012 Jan CAP ASM Report" xfId="19606"/>
    <cellStyle name="SAPBEXHLevel3X 4" xfId="19607"/>
    <cellStyle name="SAPBEXHLevel3X 4 2" xfId="19608"/>
    <cellStyle name="SAPBEXHLevel3X 4 2 2" xfId="19609"/>
    <cellStyle name="SAPBEXHLevel3X 4 2 3" xfId="19610"/>
    <cellStyle name="SAPBEXHLevel3X 4 3" xfId="19611"/>
    <cellStyle name="SAPBEXHLevel3X 4 4" xfId="19612"/>
    <cellStyle name="SAPBEXHLevel3X 4 5" xfId="19613"/>
    <cellStyle name="SAPBEXHLevel3X 4_2012 Jan CAP ASM Report" xfId="19614"/>
    <cellStyle name="SAPBEXHLevel3X 5" xfId="19615"/>
    <cellStyle name="SAPBEXHLevel3X 5 2" xfId="19616"/>
    <cellStyle name="SAPBEXHLevel3X 5 3" xfId="19617"/>
    <cellStyle name="SAPBEXHLevel3X 6" xfId="19618"/>
    <cellStyle name="SAPBEXHLevel3X 6 2" xfId="19619"/>
    <cellStyle name="SAPBEXHLevel3X 6 3" xfId="19620"/>
    <cellStyle name="SAPBEXHLevel3X 7" xfId="19621"/>
    <cellStyle name="SAPBEXHLevel3X 7 2" xfId="19622"/>
    <cellStyle name="SAPBEXHLevel3X 7 3" xfId="19623"/>
    <cellStyle name="SAPBEXHLevel3X 8" xfId="19624"/>
    <cellStyle name="SAPBEXHLevel3X 8 2" xfId="19625"/>
    <cellStyle name="SAPBEXHLevel3X 8 3" xfId="19626"/>
    <cellStyle name="SAPBEXHLevel3X 9" xfId="19627"/>
    <cellStyle name="SAPBEXHLevel3X 9 2" xfId="19628"/>
    <cellStyle name="SAPBEXHLevel3X 9 3" xfId="19629"/>
    <cellStyle name="SAPBEXHLevel3X_05-2011 ASM Template - CAPEX" xfId="19630"/>
    <cellStyle name="SAPBEXinputData" xfId="19631"/>
    <cellStyle name="SAPBEXinputData 10" xfId="19632"/>
    <cellStyle name="SAPBEXinputData 11" xfId="19633"/>
    <cellStyle name="SAPBEXinputData 12" xfId="19634"/>
    <cellStyle name="SAPBEXinputData 13" xfId="19635"/>
    <cellStyle name="SAPBEXinputData 14" xfId="19636"/>
    <cellStyle name="SAPBEXinputData 15" xfId="19637"/>
    <cellStyle name="SAPBEXinputData 16" xfId="19638"/>
    <cellStyle name="SAPBEXinputData 17" xfId="19639"/>
    <cellStyle name="SAPBEXinputData 18" xfId="19640"/>
    <cellStyle name="SAPBEXinputData 2" xfId="19641"/>
    <cellStyle name="SAPBEXinputData 2 2" xfId="19642"/>
    <cellStyle name="SAPBEXinputData 2 3" xfId="19643"/>
    <cellStyle name="SAPBEXinputData 2_2012 Jan CAP ASM Report" xfId="19644"/>
    <cellStyle name="SAPBEXinputData 3" xfId="19645"/>
    <cellStyle name="SAPBEXinputData 3 2" xfId="19646"/>
    <cellStyle name="SAPBEXinputData 3 3" xfId="19647"/>
    <cellStyle name="SAPBEXinputData 3_2012 Jan CAP ASM Report" xfId="19648"/>
    <cellStyle name="SAPBEXinputData 4" xfId="19649"/>
    <cellStyle name="SAPBEXinputData 4 2" xfId="19650"/>
    <cellStyle name="SAPBEXinputData 4 3" xfId="19651"/>
    <cellStyle name="SAPBEXinputData 5" xfId="19652"/>
    <cellStyle name="SAPBEXinputData 6" xfId="19653"/>
    <cellStyle name="SAPBEXinputData 7" xfId="19654"/>
    <cellStyle name="SAPBEXinputData 8" xfId="19655"/>
    <cellStyle name="SAPBEXinputData 9" xfId="19656"/>
    <cellStyle name="SAPBEXinputData_05-2011 ASM Template - CAPEX" xfId="19657"/>
    <cellStyle name="SAPBEXItemHeader" xfId="19658"/>
    <cellStyle name="SAPBEXItemHeader 2" xfId="19659"/>
    <cellStyle name="SAPBEXItemHeader 2 2" xfId="19660"/>
    <cellStyle name="SAPBEXresData" xfId="19661"/>
    <cellStyle name="SAPBEXresData 2" xfId="19662"/>
    <cellStyle name="SAPBEXresData 2 2" xfId="19663"/>
    <cellStyle name="SAPBEXresData 2 3" xfId="19664"/>
    <cellStyle name="SAPBEXresData 3" xfId="19665"/>
    <cellStyle name="SAPBEXresData 3 2" xfId="19666"/>
    <cellStyle name="SAPBEXresData_2011 OM ASM Report" xfId="19667"/>
    <cellStyle name="SAPBEXresDataEmph" xfId="19668"/>
    <cellStyle name="SAPBEXresDataEmph 2" xfId="19669"/>
    <cellStyle name="SAPBEXresDataEmph 2 2" xfId="19670"/>
    <cellStyle name="SAPBEXresDataEmph 2 3" xfId="19671"/>
    <cellStyle name="SAPBEXresDataEmph 3" xfId="19672"/>
    <cellStyle name="SAPBEXresDataEmph 3 2" xfId="19673"/>
    <cellStyle name="SAPBEXresDataEmph_2011 OM ASM Report" xfId="19674"/>
    <cellStyle name="SAPBEXresItem" xfId="19675"/>
    <cellStyle name="SAPBEXresItem 2" xfId="19676"/>
    <cellStyle name="SAPBEXresItem 2 2" xfId="19677"/>
    <cellStyle name="SAPBEXresItem 2 2 2" xfId="19678"/>
    <cellStyle name="SAPBEXresItem 2 2 3" xfId="19679"/>
    <cellStyle name="SAPBEXresItem 2 3" xfId="19680"/>
    <cellStyle name="SAPBEXresItem 2 4" xfId="19681"/>
    <cellStyle name="SAPBEXresItem 3" xfId="19682"/>
    <cellStyle name="SAPBEXresItem 3 2" xfId="19683"/>
    <cellStyle name="SAPBEXresItem_2011 OM ASM Report" xfId="19684"/>
    <cellStyle name="SAPBEXresItemX" xfId="19685"/>
    <cellStyle name="SAPBEXresItemX 2" xfId="19686"/>
    <cellStyle name="SAPBEXresItemX 2 2" xfId="19687"/>
    <cellStyle name="SAPBEXresItemX 2 2 2" xfId="19688"/>
    <cellStyle name="SAPBEXresItemX 2 2 3" xfId="19689"/>
    <cellStyle name="SAPBEXresItemX 2 3" xfId="19690"/>
    <cellStyle name="SAPBEXresItemX 2 4" xfId="19691"/>
    <cellStyle name="SAPBEXresItemX 3" xfId="19692"/>
    <cellStyle name="SAPBEXresItemX 3 2" xfId="19693"/>
    <cellStyle name="SAPBEXresItemX_2011 OM ASM Report" xfId="19694"/>
    <cellStyle name="SAPBEXstdData" xfId="19695"/>
    <cellStyle name="SAPBEXstdData 2" xfId="19696"/>
    <cellStyle name="SAPBEXstdData 2 2" xfId="19697"/>
    <cellStyle name="SAPBEXstdData 2 3" xfId="19698"/>
    <cellStyle name="SAPBEXstdData 3" xfId="19699"/>
    <cellStyle name="SAPBEXstdData 3 2" xfId="19700"/>
    <cellStyle name="SAPBEXstdData 4" xfId="19701"/>
    <cellStyle name="SAPBEXstdData_2011 June O&amp;M and Capital Snapshot_Prelim" xfId="19702"/>
    <cellStyle name="SAPBEXstdDataEmph" xfId="19703"/>
    <cellStyle name="SAPBEXstdDataEmph 2" xfId="19704"/>
    <cellStyle name="SAPBEXstdDataEmph 2 2" xfId="19705"/>
    <cellStyle name="SAPBEXstdDataEmph 2 3" xfId="19706"/>
    <cellStyle name="SAPBEXstdDataEmph 3" xfId="19707"/>
    <cellStyle name="SAPBEXstdDataEmph 3 2" xfId="19708"/>
    <cellStyle name="SAPBEXstdDataEmph_2011 OM ASM Report" xfId="19709"/>
    <cellStyle name="SAPBEXstdItem" xfId="19710"/>
    <cellStyle name="SAPBEXstdItem 2" xfId="19711"/>
    <cellStyle name="SAPBEXstdItem 2 2" xfId="19712"/>
    <cellStyle name="SAPBEXstdItem 2 2 2" xfId="19713"/>
    <cellStyle name="SAPBEXstdItem 2 2 3" xfId="19714"/>
    <cellStyle name="SAPBEXstdItem 2 3" xfId="19715"/>
    <cellStyle name="SAPBEXstdItem 2 4" xfId="19716"/>
    <cellStyle name="SAPBEXstdItem 3" xfId="19717"/>
    <cellStyle name="SAPBEXstdItem 3 2" xfId="19718"/>
    <cellStyle name="SAPBEXstdItem 3 2 2" xfId="19719"/>
    <cellStyle name="SAPBEXstdItem 3 2 3" xfId="19720"/>
    <cellStyle name="SAPBEXstdItem 3 3" xfId="19721"/>
    <cellStyle name="SAPBEXstdItem 3 3 2" xfId="19722"/>
    <cellStyle name="SAPBEXstdItem 3 3 3" xfId="19723"/>
    <cellStyle name="SAPBEXstdItem 3 4" xfId="19724"/>
    <cellStyle name="SAPBEXstdItem 3 4 2" xfId="19725"/>
    <cellStyle name="SAPBEXstdItem 3 4 3" xfId="19726"/>
    <cellStyle name="SAPBEXstdItem 3 5" xfId="19727"/>
    <cellStyle name="SAPBEXstdItem 4" xfId="19728"/>
    <cellStyle name="SAPBEXstdItem 4 2" xfId="19729"/>
    <cellStyle name="SAPBEXstdItem 4 3" xfId="19730"/>
    <cellStyle name="SAPBEXstdItem 5" xfId="19731"/>
    <cellStyle name="SAPBEXstdItem 6" xfId="19732"/>
    <cellStyle name="SAPBEXstdItem 7" xfId="19733"/>
    <cellStyle name="SAPBEXstdItem 8" xfId="19734"/>
    <cellStyle name="SAPBEXstdItem_2011 June O&amp;M and Capital Snapshot_Prelim" xfId="19735"/>
    <cellStyle name="SAPBEXstdItemX" xfId="19736"/>
    <cellStyle name="SAPBEXstdItemX 2" xfId="19737"/>
    <cellStyle name="SAPBEXstdItemX 2 2" xfId="19738"/>
    <cellStyle name="SAPBEXstdItemX 2 2 2" xfId="19739"/>
    <cellStyle name="SAPBEXstdItemX 2 2 3" xfId="19740"/>
    <cellStyle name="SAPBEXstdItemX 2 3" xfId="19741"/>
    <cellStyle name="SAPBEXstdItemX 2 4" xfId="19742"/>
    <cellStyle name="SAPBEXstdItemX 3" xfId="19743"/>
    <cellStyle name="SAPBEXstdItemX 3 2" xfId="19744"/>
    <cellStyle name="SAPBEXstdItemX 3 2 2" xfId="19745"/>
    <cellStyle name="SAPBEXstdItemX 3 2 3" xfId="19746"/>
    <cellStyle name="SAPBEXstdItemX 3 3" xfId="19747"/>
    <cellStyle name="SAPBEXstdItemX 3 3 2" xfId="19748"/>
    <cellStyle name="SAPBEXstdItemX 3 3 3" xfId="19749"/>
    <cellStyle name="SAPBEXstdItemX 3 4" xfId="19750"/>
    <cellStyle name="SAPBEXstdItemX 3 4 2" xfId="19751"/>
    <cellStyle name="SAPBEXstdItemX 3 4 3" xfId="19752"/>
    <cellStyle name="SAPBEXstdItemX 3 5" xfId="19753"/>
    <cellStyle name="SAPBEXstdItemX 4" xfId="19754"/>
    <cellStyle name="SAPBEXstdItemX 4 2" xfId="19755"/>
    <cellStyle name="SAPBEXstdItemX 4 3" xfId="19756"/>
    <cellStyle name="SAPBEXstdItemX 5" xfId="19757"/>
    <cellStyle name="SAPBEXstdItemX 6" xfId="19758"/>
    <cellStyle name="SAPBEXstdItemX 7" xfId="19759"/>
    <cellStyle name="SAPBEXstdItemX 8" xfId="19760"/>
    <cellStyle name="SAPBEXstdItemX_2011 OM ASM Report" xfId="19761"/>
    <cellStyle name="SAPBEXtitle" xfId="19762"/>
    <cellStyle name="SAPBEXtitle 2" xfId="19763"/>
    <cellStyle name="SAPBEXtitle 3" xfId="19764"/>
    <cellStyle name="SAPBEXtitle 3 2" xfId="19765"/>
    <cellStyle name="SAPBEXtitle 3 3" xfId="19766"/>
    <cellStyle name="SAPBEXtitle 3 4" xfId="19767"/>
    <cellStyle name="SAPBEXtitle 4" xfId="19768"/>
    <cellStyle name="SAPBEXtitle 4 2" xfId="19769"/>
    <cellStyle name="SAPBEXtitle_05-2011 ASM Template - CAPEX" xfId="19770"/>
    <cellStyle name="SAPBEXunassignedItem" xfId="19771"/>
    <cellStyle name="SAPBEXunassignedItem 2" xfId="19772"/>
    <cellStyle name="SAPBEXunassignedItem 2 2" xfId="19773"/>
    <cellStyle name="SAPBEXunassignedItem 2 3" xfId="19774"/>
    <cellStyle name="SAPBEXunassignedItem 3" xfId="19775"/>
    <cellStyle name="SAPBEXunassignedItem 3 2" xfId="19776"/>
    <cellStyle name="SAPBEXunassignedItem_2011 OM ASM Report  (2)" xfId="19777"/>
    <cellStyle name="SAPBEXundefined" xfId="19778"/>
    <cellStyle name="SAPBEXundefined 2" xfId="19779"/>
    <cellStyle name="SAPBEXundefined 2 2" xfId="19780"/>
    <cellStyle name="SAPBEXundefined 2 3" xfId="19781"/>
    <cellStyle name="SAPBEXundefined 3" xfId="19782"/>
    <cellStyle name="SAPBEXundefined 3 2" xfId="19783"/>
    <cellStyle name="SAPBEXundefined_2011 OM ASM Report" xfId="19784"/>
    <cellStyle name="shade" xfId="19785"/>
    <cellStyle name="shade 10" xfId="19786"/>
    <cellStyle name="shade 2" xfId="19787"/>
    <cellStyle name="shade 2 2" xfId="19788"/>
    <cellStyle name="shade 2 2 2" xfId="19789"/>
    <cellStyle name="shade 2 2 3" xfId="19790"/>
    <cellStyle name="shade 2 3" xfId="19791"/>
    <cellStyle name="shade 2 4" xfId="19792"/>
    <cellStyle name="shade 3" xfId="19793"/>
    <cellStyle name="shade 3 2" xfId="19794"/>
    <cellStyle name="shade 3 2 2" xfId="19795"/>
    <cellStyle name="shade 3 2 3" xfId="19796"/>
    <cellStyle name="shade 3 3" xfId="19797"/>
    <cellStyle name="shade 3 3 2" xfId="19798"/>
    <cellStyle name="shade 3 3 3" xfId="19799"/>
    <cellStyle name="shade 3 4" xfId="19800"/>
    <cellStyle name="shade 3 4 2" xfId="19801"/>
    <cellStyle name="shade 3 4 3" xfId="19802"/>
    <cellStyle name="shade 4" xfId="19803"/>
    <cellStyle name="shade 4 2" xfId="19804"/>
    <cellStyle name="shade 4 3" xfId="19805"/>
    <cellStyle name="shade 4_2011 Operations Snapshot" xfId="19806"/>
    <cellStyle name="shade 5" xfId="19807"/>
    <cellStyle name="shade 5 2" xfId="19808"/>
    <cellStyle name="shade 5 2 2" xfId="19809"/>
    <cellStyle name="shade 5 2_County_Stop_Light_Chart_2012_02" xfId="19810"/>
    <cellStyle name="shade 5_2012 Operations Snapshot" xfId="19811"/>
    <cellStyle name="shade 6" xfId="19812"/>
    <cellStyle name="shade 6 2" xfId="19813"/>
    <cellStyle name="shade 6_County_Stop_Light_Chart_2012_02" xfId="19814"/>
    <cellStyle name="shade 7" xfId="19815"/>
    <cellStyle name="shade 7 2" xfId="19816"/>
    <cellStyle name="shade 7_County_Stop_Light_Chart_2012_02" xfId="19817"/>
    <cellStyle name="shade 8" xfId="19818"/>
    <cellStyle name="shade 9" xfId="19819"/>
    <cellStyle name="shade_2011 OM ASM Report" xfId="19820"/>
    <cellStyle name="Sheet Title" xfId="19821"/>
    <cellStyle name="Single Accounting" xfId="19822"/>
    <cellStyle name="std" xfId="19823"/>
    <cellStyle name="StmtTtl1" xfId="19824"/>
    <cellStyle name="StmtTtl1 2" xfId="19825"/>
    <cellStyle name="StmtTtl1 2 2" xfId="19826"/>
    <cellStyle name="StmtTtl1 2 3" xfId="19827"/>
    <cellStyle name="StmtTtl1 2 4" xfId="19828"/>
    <cellStyle name="StmtTtl1 3" xfId="19829"/>
    <cellStyle name="StmtTtl1 3 2" xfId="19830"/>
    <cellStyle name="StmtTtl1 3 3" xfId="19831"/>
    <cellStyle name="StmtTtl1 3 4" xfId="19832"/>
    <cellStyle name="StmtTtl1 4" xfId="19833"/>
    <cellStyle name="StmtTtl1 4 2" xfId="19834"/>
    <cellStyle name="StmtTtl1 4 3" xfId="19835"/>
    <cellStyle name="StmtTtl1 4 4" xfId="19836"/>
    <cellStyle name="StmtTtl1 5" xfId="19837"/>
    <cellStyle name="StmtTtl1 5 2" xfId="19838"/>
    <cellStyle name="StmtTtl1 6" xfId="19839"/>
    <cellStyle name="StmtTtl1 6 2" xfId="19840"/>
    <cellStyle name="StmtTtl1 7" xfId="19841"/>
    <cellStyle name="StmtTtl1 8" xfId="19842"/>
    <cellStyle name="StmtTtl1_(C) WHE Proforma with ITC cash grant 10 Yr Amort_for deferral_102809" xfId="19843"/>
    <cellStyle name="StmtTtl2" xfId="19844"/>
    <cellStyle name="StmtTtl2 2" xfId="19845"/>
    <cellStyle name="StmtTtl2 2 2" xfId="19846"/>
    <cellStyle name="StmtTtl2 3" xfId="19847"/>
    <cellStyle name="StmtTtl2 3 2" xfId="19848"/>
    <cellStyle name="StmtTtl2 4" xfId="19849"/>
    <cellStyle name="StmtTtl2 5" xfId="19850"/>
    <cellStyle name="StmtTtl2 6" xfId="19851"/>
    <cellStyle name="StmtTtl2 7" xfId="19852"/>
    <cellStyle name="StmtTtl2 8" xfId="19853"/>
    <cellStyle name="StmtTtl2 9" xfId="19854"/>
    <cellStyle name="StmtTtl2_4.32E Depreciation Study Robs file" xfId="19855"/>
    <cellStyle name="STYL1 - Style1" xfId="19856"/>
    <cellStyle name="STYL1 - Style1 2" xfId="19857"/>
    <cellStyle name="Style 1" xfId="19858"/>
    <cellStyle name="Style 1 10" xfId="19859"/>
    <cellStyle name="Style 1 11" xfId="19860"/>
    <cellStyle name="Style 1 2" xfId="19861"/>
    <cellStyle name="Style 1 2 2" xfId="19862"/>
    <cellStyle name="Style 1 2 2 2" xfId="19863"/>
    <cellStyle name="Style 1 2 2 3" xfId="19864"/>
    <cellStyle name="Style 1 2 3" xfId="19865"/>
    <cellStyle name="Style 1 2 4" xfId="19866"/>
    <cellStyle name="Style 1 2 5" xfId="19867"/>
    <cellStyle name="Style 1 2 6" xfId="19868"/>
    <cellStyle name="Style 1 2_Chelan PUD Power Costs (8-10)" xfId="19869"/>
    <cellStyle name="Style 1 3" xfId="19870"/>
    <cellStyle name="Style 1 3 2" xfId="19871"/>
    <cellStyle name="Style 1 3 2 2" xfId="19872"/>
    <cellStyle name="Style 1 3 2 3" xfId="19873"/>
    <cellStyle name="Style 1 3 2 4" xfId="19874"/>
    <cellStyle name="Style 1 3 3" xfId="19875"/>
    <cellStyle name="Style 1 3 3 2" xfId="19876"/>
    <cellStyle name="Style 1 3 4" xfId="19877"/>
    <cellStyle name="Style 1 3 5" xfId="19878"/>
    <cellStyle name="Style 1 4" xfId="19879"/>
    <cellStyle name="Style 1 4 2" xfId="19880"/>
    <cellStyle name="Style 1 4 2 2" xfId="19881"/>
    <cellStyle name="Style 1 4 2 3" xfId="19882"/>
    <cellStyle name="Style 1 4 3" xfId="19883"/>
    <cellStyle name="Style 1 4 4" xfId="19884"/>
    <cellStyle name="Style 1 5" xfId="19885"/>
    <cellStyle name="Style 1 5 2" xfId="19886"/>
    <cellStyle name="Style 1 5 2 2" xfId="19887"/>
    <cellStyle name="Style 1 5 2 3" xfId="19888"/>
    <cellStyle name="Style 1 5 3" xfId="19889"/>
    <cellStyle name="Style 1 5 4" xfId="19890"/>
    <cellStyle name="Style 1 6" xfId="19891"/>
    <cellStyle name="Style 1 6 2" xfId="19892"/>
    <cellStyle name="Style 1 6 2 2" xfId="19893"/>
    <cellStyle name="Style 1 6 2 3" xfId="19894"/>
    <cellStyle name="Style 1 6 2 4" xfId="19895"/>
    <cellStyle name="Style 1 6 3" xfId="19896"/>
    <cellStyle name="Style 1 6 3 2" xfId="19897"/>
    <cellStyle name="Style 1 6 4" xfId="19898"/>
    <cellStyle name="Style 1 6 4 2" xfId="19899"/>
    <cellStyle name="Style 1 6 5" xfId="19900"/>
    <cellStyle name="Style 1 6 5 2" xfId="19901"/>
    <cellStyle name="Style 1 6 6" xfId="19902"/>
    <cellStyle name="Style 1 6 7" xfId="19903"/>
    <cellStyle name="Style 1 7" xfId="19904"/>
    <cellStyle name="Style 1 8" xfId="19905"/>
    <cellStyle name="Style 1 9" xfId="19906"/>
    <cellStyle name="Style 1_ Price Inputs" xfId="19907"/>
    <cellStyle name="Style 21" xfId="19908"/>
    <cellStyle name="Style 22" xfId="19909"/>
    <cellStyle name="Style 23" xfId="19910"/>
    <cellStyle name="Style 24" xfId="19911"/>
    <cellStyle name="Style 25" xfId="19912"/>
    <cellStyle name="Style 26" xfId="19913"/>
    <cellStyle name="Style 27" xfId="19914"/>
    <cellStyle name="Style 28" xfId="19915"/>
    <cellStyle name="Style 29" xfId="19916"/>
    <cellStyle name="Style 30" xfId="19917"/>
    <cellStyle name="Style 31" xfId="19918"/>
    <cellStyle name="Style 32" xfId="19919"/>
    <cellStyle name="Style 33" xfId="19920"/>
    <cellStyle name="Style 34" xfId="19921"/>
    <cellStyle name="Style 35" xfId="19922"/>
    <cellStyle name="Style 36" xfId="19923"/>
    <cellStyle name="Style 39" xfId="19924"/>
    <cellStyle name="STYLE1" xfId="19925"/>
    <cellStyle name="STYLE2" xfId="19926"/>
    <cellStyle name="STYLE3" xfId="19927"/>
    <cellStyle name="STYLE4" xfId="19928"/>
    <cellStyle name="STYLE5" xfId="19929"/>
    <cellStyle name="sub-tl - Style3" xfId="19930"/>
    <cellStyle name="subtot - Style5" xfId="19931"/>
    <cellStyle name="Subtotal" xfId="19932"/>
    <cellStyle name="Sub-total" xfId="19933"/>
    <cellStyle name="Subtotal 2" xfId="19934"/>
    <cellStyle name="Sub-total 2" xfId="19935"/>
    <cellStyle name="Subtotal 3" xfId="19936"/>
    <cellStyle name="Sub-total 3" xfId="19937"/>
    <cellStyle name="Table Title" xfId="19938"/>
    <cellStyle name="taples Plaza" xfId="19939"/>
    <cellStyle name="Test" xfId="19940"/>
    <cellStyle name="Text" xfId="19941"/>
    <cellStyle name="Text 2" xfId="19942"/>
    <cellStyle name="Tickmark" xfId="19943"/>
    <cellStyle name="Times 10" xfId="19944"/>
    <cellStyle name="Times 12" xfId="19945"/>
    <cellStyle name="Title 10" xfId="19946"/>
    <cellStyle name="Title 11" xfId="19947"/>
    <cellStyle name="Title 12" xfId="19948"/>
    <cellStyle name="Title 13" xfId="19949"/>
    <cellStyle name="Title 14" xfId="19950"/>
    <cellStyle name="Title 15" xfId="19951"/>
    <cellStyle name="Title 16" xfId="19952"/>
    <cellStyle name="Title 17" xfId="19953"/>
    <cellStyle name="Title 18" xfId="19954"/>
    <cellStyle name="Title 19" xfId="19955"/>
    <cellStyle name="Title 2" xfId="19956"/>
    <cellStyle name="Title 2 2" xfId="19957"/>
    <cellStyle name="Title 2 2 2" xfId="19958"/>
    <cellStyle name="Title 2 3" xfId="19959"/>
    <cellStyle name="Title 20" xfId="19960"/>
    <cellStyle name="Title 21" xfId="19961"/>
    <cellStyle name="Title 22" xfId="19962"/>
    <cellStyle name="Title 23" xfId="19963"/>
    <cellStyle name="Title 24" xfId="19964"/>
    <cellStyle name="Title 25" xfId="19965"/>
    <cellStyle name="Title 26" xfId="19966"/>
    <cellStyle name="Title 27" xfId="19967"/>
    <cellStyle name="Title 28" xfId="19968"/>
    <cellStyle name="Title 29" xfId="19969"/>
    <cellStyle name="Title 3" xfId="19970"/>
    <cellStyle name="Title 3 2" xfId="19971"/>
    <cellStyle name="Title 3 3" xfId="19972"/>
    <cellStyle name="Title 3 4" xfId="19973"/>
    <cellStyle name="Title 30" xfId="19974"/>
    <cellStyle name="Title 31" xfId="19975"/>
    <cellStyle name="Title 32" xfId="19976"/>
    <cellStyle name="Title 33" xfId="19977"/>
    <cellStyle name="Title 34" xfId="19978"/>
    <cellStyle name="Title 35" xfId="19979"/>
    <cellStyle name="Title 36" xfId="19980"/>
    <cellStyle name="Title 37" xfId="19981"/>
    <cellStyle name="Title 38" xfId="19982"/>
    <cellStyle name="Title 39" xfId="19983"/>
    <cellStyle name="Title 4" xfId="19984"/>
    <cellStyle name="Title 40" xfId="19985"/>
    <cellStyle name="Title 41" xfId="19986"/>
    <cellStyle name="Title 42" xfId="19987"/>
    <cellStyle name="Title 43" xfId="19988"/>
    <cellStyle name="Title 44" xfId="19989"/>
    <cellStyle name="Title 45" xfId="19990"/>
    <cellStyle name="Title 46" xfId="19991"/>
    <cellStyle name="Title 47" xfId="19992"/>
    <cellStyle name="Title 48" xfId="19993"/>
    <cellStyle name="Title 49" xfId="19994"/>
    <cellStyle name="Title 5" xfId="19995"/>
    <cellStyle name="Title 50" xfId="19996"/>
    <cellStyle name="Title 51" xfId="19997"/>
    <cellStyle name="Title 52" xfId="19998"/>
    <cellStyle name="Title 53" xfId="19999"/>
    <cellStyle name="Title 54" xfId="20000"/>
    <cellStyle name="Title 55" xfId="20001"/>
    <cellStyle name="Title 56" xfId="20002"/>
    <cellStyle name="Title 57" xfId="20003"/>
    <cellStyle name="Title 58" xfId="20004"/>
    <cellStyle name="Title 59" xfId="20005"/>
    <cellStyle name="Title 6" xfId="20006"/>
    <cellStyle name="Title 60" xfId="20007"/>
    <cellStyle name="Title 61" xfId="20008"/>
    <cellStyle name="Title 62" xfId="20009"/>
    <cellStyle name="Title 63" xfId="20010"/>
    <cellStyle name="Title 64" xfId="20011"/>
    <cellStyle name="Title 7" xfId="20012"/>
    <cellStyle name="Title 8" xfId="20013"/>
    <cellStyle name="Title 9" xfId="20014"/>
    <cellStyle name="Title: - Style3" xfId="20015"/>
    <cellStyle name="Title: - Style4" xfId="20016"/>
    <cellStyle name="Title: Major" xfId="20017"/>
    <cellStyle name="Title: Major 2" xfId="20018"/>
    <cellStyle name="Title: Major 3" xfId="20019"/>
    <cellStyle name="Title: Minor" xfId="20020"/>
    <cellStyle name="Title: Minor 2" xfId="20021"/>
    <cellStyle name="Title: Minor 3" xfId="20022"/>
    <cellStyle name="Title: Minor_Electric Rev Req Model (2009 GRC) Rebuttal" xfId="20023"/>
    <cellStyle name="Title: Worksheet" xfId="20024"/>
    <cellStyle name="Title: Worksheet 2" xfId="20025"/>
    <cellStyle name="Total 10" xfId="20026"/>
    <cellStyle name="Total 11" xfId="20027"/>
    <cellStyle name="Total 12" xfId="20028"/>
    <cellStyle name="Total 13" xfId="20029"/>
    <cellStyle name="Total 14" xfId="20030"/>
    <cellStyle name="Total 15" xfId="20031"/>
    <cellStyle name="Total 16" xfId="20032"/>
    <cellStyle name="Total 17" xfId="20033"/>
    <cellStyle name="Total 18" xfId="20034"/>
    <cellStyle name="Total 19" xfId="20035"/>
    <cellStyle name="Total 2" xfId="20036"/>
    <cellStyle name="Total 2 2" xfId="20037"/>
    <cellStyle name="Total 2 2 2" xfId="20038"/>
    <cellStyle name="Total 2 2 3" xfId="20039"/>
    <cellStyle name="Total 2 3" xfId="20040"/>
    <cellStyle name="Total 2 3 2" xfId="20041"/>
    <cellStyle name="Total 2 3 3" xfId="20042"/>
    <cellStyle name="Total 2 3 4" xfId="20043"/>
    <cellStyle name="Total 2 4" xfId="20044"/>
    <cellStyle name="Total 20" xfId="20045"/>
    <cellStyle name="Total 21" xfId="20046"/>
    <cellStyle name="Total 22" xfId="20047"/>
    <cellStyle name="Total 23" xfId="20048"/>
    <cellStyle name="Total 24" xfId="20049"/>
    <cellStyle name="Total 25" xfId="20050"/>
    <cellStyle name="Total 26" xfId="20051"/>
    <cellStyle name="Total 27" xfId="20052"/>
    <cellStyle name="Total 28" xfId="20053"/>
    <cellStyle name="Total 29" xfId="20054"/>
    <cellStyle name="Total 3" xfId="20055"/>
    <cellStyle name="Total 3 2" xfId="20056"/>
    <cellStyle name="Total 3 3" xfId="20057"/>
    <cellStyle name="Total 3 4" xfId="20058"/>
    <cellStyle name="Total 30" xfId="20059"/>
    <cellStyle name="Total 31" xfId="20060"/>
    <cellStyle name="Total 32" xfId="20061"/>
    <cellStyle name="Total 33" xfId="20062"/>
    <cellStyle name="Total 34" xfId="20063"/>
    <cellStyle name="Total 35" xfId="20064"/>
    <cellStyle name="Total 36" xfId="20065"/>
    <cellStyle name="Total 37" xfId="20066"/>
    <cellStyle name="Total 38" xfId="20067"/>
    <cellStyle name="Total 39" xfId="20068"/>
    <cellStyle name="Total 4" xfId="20069"/>
    <cellStyle name="Total 4 2" xfId="20070"/>
    <cellStyle name="Total 4 3" xfId="20071"/>
    <cellStyle name="Total 40" xfId="20072"/>
    <cellStyle name="Total 41" xfId="20073"/>
    <cellStyle name="Total 42" xfId="20074"/>
    <cellStyle name="Total 43" xfId="20075"/>
    <cellStyle name="Total 44" xfId="20076"/>
    <cellStyle name="Total 45" xfId="20077"/>
    <cellStyle name="Total 46" xfId="20078"/>
    <cellStyle name="Total 47" xfId="20079"/>
    <cellStyle name="Total 48" xfId="20080"/>
    <cellStyle name="Total 49" xfId="20081"/>
    <cellStyle name="Total 5" xfId="20082"/>
    <cellStyle name="Total 5 2" xfId="20083"/>
    <cellStyle name="Total 5 3" xfId="20084"/>
    <cellStyle name="Total 50" xfId="20085"/>
    <cellStyle name="Total 51" xfId="20086"/>
    <cellStyle name="Total 52" xfId="20087"/>
    <cellStyle name="Total 53" xfId="20088"/>
    <cellStyle name="Total 54" xfId="20089"/>
    <cellStyle name="Total 55" xfId="20090"/>
    <cellStyle name="Total 56" xfId="20091"/>
    <cellStyle name="Total 57" xfId="20092"/>
    <cellStyle name="Total 58" xfId="20093"/>
    <cellStyle name="Total 59" xfId="20094"/>
    <cellStyle name="Total 6" xfId="20095"/>
    <cellStyle name="Total 6 2" xfId="20096"/>
    <cellStyle name="Total 6 3" xfId="20097"/>
    <cellStyle name="Total 60" xfId="20098"/>
    <cellStyle name="Total 61" xfId="20099"/>
    <cellStyle name="Total 62" xfId="20100"/>
    <cellStyle name="Total 63" xfId="20101"/>
    <cellStyle name="Total 64" xfId="20102"/>
    <cellStyle name="Total 65" xfId="20103"/>
    <cellStyle name="Total 66" xfId="20104"/>
    <cellStyle name="Total 7" xfId="20105"/>
    <cellStyle name="Total 7 2" xfId="20106"/>
    <cellStyle name="Total 8" xfId="20107"/>
    <cellStyle name="Total 9" xfId="20108"/>
    <cellStyle name="Total 9 2" xfId="20109"/>
    <cellStyle name="Total4 - Style4" xfId="20110"/>
    <cellStyle name="Total4 - Style4 2" xfId="20111"/>
    <cellStyle name="Total4 - Style4 2 2" xfId="20112"/>
    <cellStyle name="Total4 - Style4 3" xfId="20113"/>
    <cellStyle name="Total4 - Style4_ACCOUNTS" xfId="20114"/>
    <cellStyle name="TRANSMISSION RELIABILITY PORTION OF PROJECT" xfId="20115"/>
    <cellStyle name="Währung [0]_Übersichtstabelle_FM_24082001bu inc. EC" xfId="20116"/>
    <cellStyle name="Währung_Übersichtstabelle_FM_24082001bu inc. EC" xfId="20117"/>
    <cellStyle name="Warning Text 10" xfId="20118"/>
    <cellStyle name="Warning Text 11" xfId="20119"/>
    <cellStyle name="Warning Text 12" xfId="20120"/>
    <cellStyle name="Warning Text 13" xfId="20121"/>
    <cellStyle name="Warning Text 14" xfId="20122"/>
    <cellStyle name="Warning Text 15" xfId="20123"/>
    <cellStyle name="Warning Text 16" xfId="20124"/>
    <cellStyle name="Warning Text 17" xfId="20125"/>
    <cellStyle name="Warning Text 18" xfId="20126"/>
    <cellStyle name="Warning Text 19" xfId="20127"/>
    <cellStyle name="Warning Text 2" xfId="20128"/>
    <cellStyle name="Warning Text 2 2" xfId="20129"/>
    <cellStyle name="Warning Text 2 2 2" xfId="20130"/>
    <cellStyle name="Warning Text 2 3" xfId="20131"/>
    <cellStyle name="Warning Text 20" xfId="20132"/>
    <cellStyle name="Warning Text 21" xfId="20133"/>
    <cellStyle name="Warning Text 22" xfId="20134"/>
    <cellStyle name="Warning Text 23" xfId="20135"/>
    <cellStyle name="Warning Text 24" xfId="20136"/>
    <cellStyle name="Warning Text 25" xfId="20137"/>
    <cellStyle name="Warning Text 26" xfId="20138"/>
    <cellStyle name="Warning Text 27" xfId="20139"/>
    <cellStyle name="Warning Text 28" xfId="20140"/>
    <cellStyle name="Warning Text 29" xfId="20141"/>
    <cellStyle name="Warning Text 3" xfId="20142"/>
    <cellStyle name="Warning Text 30" xfId="20143"/>
    <cellStyle name="Warning Text 31" xfId="20144"/>
    <cellStyle name="Warning Text 32" xfId="20145"/>
    <cellStyle name="Warning Text 33" xfId="20146"/>
    <cellStyle name="Warning Text 34" xfId="20147"/>
    <cellStyle name="Warning Text 35" xfId="20148"/>
    <cellStyle name="Warning Text 36" xfId="20149"/>
    <cellStyle name="Warning Text 37" xfId="20150"/>
    <cellStyle name="Warning Text 38" xfId="20151"/>
    <cellStyle name="Warning Text 39" xfId="20152"/>
    <cellStyle name="Warning Text 4" xfId="20153"/>
    <cellStyle name="Warning Text 40" xfId="20154"/>
    <cellStyle name="Warning Text 41" xfId="20155"/>
    <cellStyle name="Warning Text 42" xfId="20156"/>
    <cellStyle name="Warning Text 43" xfId="20157"/>
    <cellStyle name="Warning Text 44" xfId="20158"/>
    <cellStyle name="Warning Text 45" xfId="20159"/>
    <cellStyle name="Warning Text 46" xfId="20160"/>
    <cellStyle name="Warning Text 47" xfId="20161"/>
    <cellStyle name="Warning Text 48" xfId="20162"/>
    <cellStyle name="Warning Text 49" xfId="20163"/>
    <cellStyle name="Warning Text 5" xfId="20164"/>
    <cellStyle name="Warning Text 50" xfId="20165"/>
    <cellStyle name="Warning Text 51" xfId="20166"/>
    <cellStyle name="Warning Text 52" xfId="20167"/>
    <cellStyle name="Warning Text 53" xfId="20168"/>
    <cellStyle name="Warning Text 54" xfId="20169"/>
    <cellStyle name="Warning Text 55" xfId="20170"/>
    <cellStyle name="Warning Text 56" xfId="20171"/>
    <cellStyle name="Warning Text 57" xfId="20172"/>
    <cellStyle name="Warning Text 58" xfId="20173"/>
    <cellStyle name="Warning Text 59" xfId="20174"/>
    <cellStyle name="Warning Text 6" xfId="20175"/>
    <cellStyle name="Warning Text 60" xfId="20176"/>
    <cellStyle name="Warning Text 61" xfId="20177"/>
    <cellStyle name="Warning Text 62" xfId="20178"/>
    <cellStyle name="Warning Text 63" xfId="20179"/>
    <cellStyle name="Warning Text 64" xfId="20180"/>
    <cellStyle name="Warning Text 7" xfId="20181"/>
    <cellStyle name="Warning Text 8" xfId="20182"/>
    <cellStyle name="Warning Text 9" xfId="20183"/>
    <cellStyle name="Yen" xfId="20184"/>
    <cellStyle name="YesNoToggle" xfId="20185"/>
    <cellStyle name="YesNoToggle 2" xfId="20186"/>
    <cellStyle name="YesNoToggle 2 2" xfId="20187"/>
    <cellStyle name="YesNoToggle 3" xfId="20188"/>
    <cellStyle name="YesNoToggle 3 2" xfId="20189"/>
    <cellStyle name="YesNoToggle 3 2 2" xfId="20190"/>
    <cellStyle name="YesNoToggle 4" xfId="20191"/>
    <cellStyle name="YesNoToggle 4 2" xfId="20192"/>
    <cellStyle name="YesNoToggle 4 3" xfId="20193"/>
    <cellStyle name="YesNoToggle 5" xfId="20194"/>
    <cellStyle name="YesNoToggle 5 2" xfId="20195"/>
    <cellStyle name="YesNoToggle 6" xfId="201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7.xml"/><Relationship Id="rId19" Type="http://schemas.openxmlformats.org/officeDocument/2006/relationships/externalLink" Target="externalLinks/externalLink5.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styles" Target="styles.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customXml" Target="../customXml/item1.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86001</xdr:colOff>
      <xdr:row>9</xdr:row>
      <xdr:rowOff>106681</xdr:rowOff>
    </xdr:from>
    <xdr:ext cx="3571599" cy="1249680"/>
    <xdr:sp macro="" textlink="">
      <xdr:nvSpPr>
        <xdr:cNvPr id="2" name="Rectangle 1"/>
        <xdr:cNvSpPr/>
      </xdr:nvSpPr>
      <xdr:spPr>
        <a:xfrm>
          <a:off x="7050681" y="1623061"/>
          <a:ext cx="3571599" cy="1249680"/>
        </a:xfrm>
        <a:prstGeom prst="rect">
          <a:avLst/>
        </a:prstGeom>
        <a:noFill/>
      </xdr:spPr>
      <xdr:txBody>
        <a:bodyPr wrap="square" lIns="91440" tIns="45720" rIns="91440" bIns="45720">
          <a:noAutofit/>
        </a:bodyPr>
        <a:lstStyle/>
        <a:p>
          <a:pPr algn="ctr"/>
          <a:r>
            <a:rPr lang="en-US" sz="2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Source:  </a:t>
          </a:r>
        </a:p>
        <a:p>
          <a:pPr algn="ctr"/>
          <a:r>
            <a:rPr lang="en-US" sz="2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2019 Revenue </a:t>
          </a:r>
        </a:p>
        <a:p>
          <a:pPr algn="ctr"/>
          <a:r>
            <a:rPr lang="en-US" sz="2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Requirement</a:t>
          </a:r>
          <a:r>
            <a:rPr lang="en-US" sz="24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Workpapers</a:t>
          </a:r>
          <a:endParaRPr lang="en-US" sz="2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28575</xdr:colOff>
      <xdr:row>34</xdr:row>
      <xdr:rowOff>57150</xdr:rowOff>
    </xdr:from>
    <xdr:to>
      <xdr:col>10</xdr:col>
      <xdr:colOff>647700</xdr:colOff>
      <xdr:row>40</xdr:row>
      <xdr:rowOff>47625</xdr:rowOff>
    </xdr:to>
    <xdr:cxnSp macro="">
      <xdr:nvCxnSpPr>
        <xdr:cNvPr id="3" name="Straight Arrow Connector 2"/>
        <xdr:cNvCxnSpPr/>
      </xdr:nvCxnSpPr>
      <xdr:spPr>
        <a:xfrm flipV="1">
          <a:off x="7610475" y="6238875"/>
          <a:ext cx="1590675" cy="9620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794488</xdr:colOff>
      <xdr:row>37</xdr:row>
      <xdr:rowOff>110943</xdr:rowOff>
    </xdr:from>
    <xdr:ext cx="2149191" cy="457279"/>
    <xdr:sp macro="" textlink="">
      <xdr:nvSpPr>
        <xdr:cNvPr id="5" name="TextBox 4"/>
        <xdr:cNvSpPr txBox="1"/>
      </xdr:nvSpPr>
      <xdr:spPr>
        <a:xfrm rot="19630069">
          <a:off x="7557238" y="6778443"/>
          <a:ext cx="2149191" cy="457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Difference due to rounding to</a:t>
          </a:r>
          <a:r>
            <a:rPr lang="en-US" sz="1100" baseline="0"/>
            <a:t> six </a:t>
          </a:r>
          <a:r>
            <a:rPr lang="en-US" sz="1100"/>
            <a:t>decimals in Schedule 120 rate</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205740</xdr:colOff>
      <xdr:row>1</xdr:row>
      <xdr:rowOff>152400</xdr:rowOff>
    </xdr:from>
    <xdr:to>
      <xdr:col>25</xdr:col>
      <xdr:colOff>305337</xdr:colOff>
      <xdr:row>32</xdr:row>
      <xdr:rowOff>122470</xdr:rowOff>
    </xdr:to>
    <xdr:pic>
      <xdr:nvPicPr>
        <xdr:cNvPr id="2" name="Picture 1"/>
        <xdr:cNvPicPr>
          <a:picLocks noChangeAspect="1"/>
        </xdr:cNvPicPr>
      </xdr:nvPicPr>
      <xdr:blipFill>
        <a:blip xmlns:r="http://schemas.openxmlformats.org/officeDocument/2006/relationships" r:embed="rId1"/>
        <a:stretch>
          <a:fillRect/>
        </a:stretch>
      </xdr:blipFill>
      <xdr:spPr>
        <a:xfrm>
          <a:off x="12473940" y="335280"/>
          <a:ext cx="6195597" cy="634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49</xdr:row>
      <xdr:rowOff>1</xdr:rowOff>
    </xdr:from>
    <xdr:to>
      <xdr:col>5</xdr:col>
      <xdr:colOff>219075</xdr:colOff>
      <xdr:row>80</xdr:row>
      <xdr:rowOff>81980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9115426"/>
          <a:ext cx="5686425" cy="56922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GULATN/COS/WA%202013%20GRC%20(Docket%20UE-xxxxxx)/COS/Direct/COS%20WA%20June%202012%20-%20N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GULATN/COS/Wyoming%20FY%202005/COS/COS%20Sep%202006/Wyoming%20Combined%20Sept%202006%20MSP-UCAM%20and%20AFOR-09-22-05%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GULATN/COS/Wyoming%20FY%202005/COS/COS%20Sep%202006/Wyoming%20Combined%20Sept%202006%20MSP-UCAM%20and%20AFOR-09-09-05-JAM%20upd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WINNT/Temporary%20Internet%20Files/OLK2F/Due%20Diligence/August%20New%20Model/Fred%20Value%209.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B%201149/JAM%20OR%20Dec%202001%20-%20SB1149.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Startup" Target="%23%202013%20Rate%20Design%20Collaborative/Peak%20Credit/Peak%20Credit%20(Levelized%20Fixed%20Charge%20Rate%20-%20201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02Inputs/General%20Accounting/Journal%20Entries/JE143-Electric_Unbilled_Revenue_Current_&amp;_Reverse_Prior_mo/2012%20JE143/02-2012/02-12%20Elec_Unb%20(93.1%25%207%20months)%20Fin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Power%20Costs\Outlook\2011%20Outlook\Actuals\12%202011\Copy%20of%20Margin_2011_12_final_20120111_120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WINNT/Temporary%20Internet%20Files/OLK93/FCR%20for%20PSE%20S40%20V0%20%20HM%20edi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AlternateStartup" Target="%232005%20GRC/Update%206-30-06/COS%20Update%207-7-06/ECOS%20Model%20-%20UPDATE%20(JAH-5)%207-7-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boljh/Local%20Settings/MSN%20Rate%20v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EGULATN/PA&amp;D/CASES/Idaho%2003/305FRevenue%20by%20Rate%20Schedule_ID200303_v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WA%202013%20GRC%20(Docket%20UE-xxxxxx)/Filed/Direct/Exhibit%20No_(CCP-5)/Tab%204%20&amp;%205/COS%20WA%20June%202012%20(TempAdj-chg%20to%20St%20Lgts%20only).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GrpRevnu/PUBLIC/%23%202011%20GRC/RebuttalFiling2011%20GRC/Electric%20Model%202011%20GRC%20Rebutt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N/PA&amp;D/DSMRecov/2001/RECOV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WINNT/Temporary%20Internet%20Files/OLKC0/Aurora%20Prices%20for%20ROR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nts%20and%20Settings/scartwri/My%20Documents/Projects/PSE/Projects/BHP/Due%20Diligence/BHP%20IS.BS.CF%20Mode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CASES/Wyoming98/East%20West%20Rate%20Migratio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Jun_30_01/Proforma%20Adj_not%20us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EGULATN/COS/Wyoming%20FY%202005/COS/COS%20Sep%202006/Wyoming%20Combined%20Sept%202006%20MSP-UCAM%20and%20AFOR-09-12-05-JAM%20updat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GrpRates/Public/Load%20Research/GRC%202007%20(not%20filed)/Load%20Research%20Analyses/RLW/From%20RLW/Off%20System%20Results/M9_Statistics_All_R991_ADJ.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REGULATN/PA&amp;D/DSMRecov/2001/RECOV01W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2Inputs/General%20Accounting/Reports/SalesOfElectricity/2009%20SOE/04-2009/02-2009%20SOE%20prelim.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SystemSegCosts/03/Washington/MC_Washington_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REGULATN/PA&amp;D/DSMRecov/2012/RECOV1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Documents%20and%20Settings/p09653/My%20Documents/Oregon%20Rate%20Case/SB%201149/Rebuttal/MC%20OR%202001%20Rebuttal.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REGULATN/PA&amp;D/CASES/Oregon%2099/Portfolio/TOU%20Tariff%20Rates%209-10-0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AFOR%207-1-00.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AlternateStartup" Target="%232005%20GRC/COS%20Inputs/COS%20Model/ECOS%20Model%20-%20FINAL%20COMPAN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INNT/Temporary%20Internet%20Files/OLK93/WC-RB%20GRC%20TY0903%20RY02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A%20GRC%2007/COS/COS%20WA%20GRC%20June%20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GULATN/COS/WA%203-2006%20GRC/COS/Wash%20Mar%202006-09-7-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C5" t="str">
            <v>12 Months Ending June 2012</v>
          </cell>
          <cell r="R5">
            <v>3</v>
          </cell>
        </row>
        <row r="8">
          <cell r="G8">
            <v>0.61880999999999997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58">
          <cell r="H58">
            <v>828428746.40643871</v>
          </cell>
        </row>
      </sheetData>
      <sheetData sheetId="12" refreshError="1"/>
      <sheetData sheetId="13" refreshError="1"/>
      <sheetData sheetId="14" refreshError="1"/>
      <sheetData sheetId="15" refreshError="1"/>
      <sheetData sheetId="16" refreshError="1"/>
      <sheetData sheetId="17" refreshError="1"/>
      <sheetData sheetId="18" refreshError="1">
        <row r="4">
          <cell r="K4">
            <v>0.79018896309372733</v>
          </cell>
        </row>
      </sheetData>
      <sheetData sheetId="19" refreshError="1">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refreshError="1"/>
      <sheetData sheetId="21" refreshError="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efreshError="1">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refreshError="1"/>
      <sheetData sheetId="24" refreshError="1">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4">
          <cell r="N14">
            <v>1</v>
          </cell>
        </row>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Input)"/>
      <sheetName val="Results-Print"/>
      <sheetName val="Summary of Results"/>
      <sheetName val="Income Statement (Results)"/>
      <sheetName val="Cash Flow Statement (Results)"/>
      <sheetName val="Tax Statement (Results)"/>
      <sheetName val="MiscItems(Input)"/>
      <sheetName val="Capital Projects(Input)"/>
      <sheetName val="Plant(Input)"/>
      <sheetName val="Capital Projects(Results)"/>
      <sheetName val="Book Depreciation"/>
      <sheetName val="Tax Depreciation"/>
      <sheetName val="MACRS RATES"/>
      <sheetName val="Sheet1"/>
    </sheetNames>
    <sheetDataSet>
      <sheetData sheetId="0">
        <row r="5">
          <cell r="B5">
            <v>0.35</v>
          </cell>
        </row>
        <row r="6">
          <cell r="B6">
            <v>1</v>
          </cell>
        </row>
        <row r="7">
          <cell r="B7">
            <v>5.1998314171835648E-3</v>
          </cell>
        </row>
        <row r="8">
          <cell r="B8">
            <v>4.5621000000000002E-2</v>
          </cell>
        </row>
        <row r="9">
          <cell r="B9">
            <v>6.2450845342655007E-4</v>
          </cell>
        </row>
        <row r="11">
          <cell r="B11">
            <v>0</v>
          </cell>
        </row>
        <row r="12">
          <cell r="B12" t="str">
            <v>Yes</v>
          </cell>
          <cell r="C12">
            <v>1</v>
          </cell>
        </row>
        <row r="13">
          <cell r="B13" t="str">
            <v>No</v>
          </cell>
        </row>
        <row r="37">
          <cell r="D37">
            <v>6.6900000000000001E-2</v>
          </cell>
        </row>
      </sheetData>
      <sheetData sheetId="1"/>
      <sheetData sheetId="2"/>
      <sheetData sheetId="3"/>
      <sheetData sheetId="4"/>
      <sheetData sheetId="5"/>
      <sheetData sheetId="6"/>
      <sheetData sheetId="7">
        <row r="7">
          <cell r="D7">
            <v>2014</v>
          </cell>
        </row>
        <row r="8">
          <cell r="D8">
            <v>2005</v>
          </cell>
        </row>
        <row r="9">
          <cell r="D9">
            <v>2006</v>
          </cell>
        </row>
        <row r="10">
          <cell r="D10">
            <v>2007</v>
          </cell>
        </row>
        <row r="11">
          <cell r="D11">
            <v>2004</v>
          </cell>
        </row>
        <row r="12">
          <cell r="D12">
            <v>2006</v>
          </cell>
        </row>
        <row r="13">
          <cell r="D13">
            <v>2003</v>
          </cell>
        </row>
        <row r="14">
          <cell r="D14">
            <v>2004</v>
          </cell>
        </row>
        <row r="15">
          <cell r="D15">
            <v>2004</v>
          </cell>
        </row>
        <row r="16">
          <cell r="D16">
            <v>2008</v>
          </cell>
        </row>
        <row r="17">
          <cell r="D17">
            <v>2003</v>
          </cell>
        </row>
        <row r="18">
          <cell r="D18">
            <v>2006</v>
          </cell>
        </row>
        <row r="19">
          <cell r="D19">
            <v>2007</v>
          </cell>
        </row>
        <row r="20">
          <cell r="D20">
            <v>2003</v>
          </cell>
        </row>
        <row r="21">
          <cell r="D21">
            <v>2008</v>
          </cell>
        </row>
        <row r="22">
          <cell r="D22">
            <v>2006</v>
          </cell>
        </row>
        <row r="23">
          <cell r="D23">
            <v>2015</v>
          </cell>
        </row>
        <row r="24">
          <cell r="D24">
            <v>2014</v>
          </cell>
        </row>
        <row r="25">
          <cell r="D25">
            <v>2002</v>
          </cell>
        </row>
        <row r="26">
          <cell r="D26">
            <v>2003</v>
          </cell>
        </row>
        <row r="27">
          <cell r="D27">
            <v>2004</v>
          </cell>
        </row>
        <row r="28">
          <cell r="D28">
            <v>2005</v>
          </cell>
        </row>
        <row r="29">
          <cell r="D29">
            <v>2006</v>
          </cell>
        </row>
        <row r="30">
          <cell r="D30">
            <v>2007</v>
          </cell>
        </row>
        <row r="31">
          <cell r="D31">
            <v>2008</v>
          </cell>
        </row>
        <row r="32">
          <cell r="D32">
            <v>2009</v>
          </cell>
        </row>
        <row r="33">
          <cell r="D33">
            <v>2010</v>
          </cell>
        </row>
        <row r="34">
          <cell r="D34">
            <v>2011</v>
          </cell>
        </row>
        <row r="35">
          <cell r="D35">
            <v>2012</v>
          </cell>
        </row>
        <row r="36">
          <cell r="D36">
            <v>2013</v>
          </cell>
        </row>
        <row r="37">
          <cell r="D37">
            <v>2014</v>
          </cell>
        </row>
        <row r="38">
          <cell r="D38">
            <v>2015</v>
          </cell>
        </row>
        <row r="39">
          <cell r="D39">
            <v>2016</v>
          </cell>
        </row>
        <row r="40">
          <cell r="D40">
            <v>2017</v>
          </cell>
        </row>
        <row r="41">
          <cell r="D41">
            <v>2018</v>
          </cell>
        </row>
        <row r="42">
          <cell r="D42">
            <v>2019</v>
          </cell>
        </row>
        <row r="43">
          <cell r="D43">
            <v>2020</v>
          </cell>
        </row>
        <row r="44">
          <cell r="D44">
            <v>2021</v>
          </cell>
        </row>
        <row r="45">
          <cell r="D45">
            <v>2022</v>
          </cell>
        </row>
        <row r="46">
          <cell r="D46">
            <v>2023</v>
          </cell>
        </row>
        <row r="47">
          <cell r="D47">
            <v>2015</v>
          </cell>
        </row>
        <row r="48">
          <cell r="D48">
            <v>2021</v>
          </cell>
        </row>
        <row r="49">
          <cell r="D49">
            <v>2022</v>
          </cell>
        </row>
        <row r="50">
          <cell r="D50">
            <v>2023</v>
          </cell>
        </row>
        <row r="51">
          <cell r="D51">
            <v>2024</v>
          </cell>
        </row>
        <row r="52">
          <cell r="D52">
            <v>2025</v>
          </cell>
        </row>
        <row r="53">
          <cell r="D53">
            <v>2026</v>
          </cell>
        </row>
      </sheetData>
      <sheetData sheetId="8"/>
      <sheetData sheetId="9"/>
      <sheetData sheetId="10"/>
      <sheetData sheetId="11"/>
      <sheetData sheetId="12">
        <row r="3">
          <cell r="A3">
            <v>0</v>
          </cell>
          <cell r="B3">
            <v>1.0000000000000001E-9</v>
          </cell>
          <cell r="C3">
            <v>1.0000000000000001E-9</v>
          </cell>
          <cell r="D3">
            <v>1.0000000000000001E-9</v>
          </cell>
          <cell r="E3">
            <v>1.0000000000000001E-9</v>
          </cell>
          <cell r="F3">
            <v>1.0000000000000001E-9</v>
          </cell>
          <cell r="G3">
            <v>1.0000000000000001E-9</v>
          </cell>
          <cell r="H3">
            <v>1.0000000000000001E-9</v>
          </cell>
          <cell r="I3">
            <v>1.0000000000000001E-9</v>
          </cell>
          <cell r="J3">
            <v>1.0000000000000001E-9</v>
          </cell>
          <cell r="K3">
            <v>1.0000000000000001E-9</v>
          </cell>
          <cell r="L3">
            <v>1.0000000000000001E-9</v>
          </cell>
          <cell r="M3">
            <v>1.0000000000000001E-9</v>
          </cell>
          <cell r="N3">
            <v>1.0000000000000001E-9</v>
          </cell>
          <cell r="O3">
            <v>1.0000000000000001E-9</v>
          </cell>
          <cell r="P3">
            <v>1.0000000000000001E-9</v>
          </cell>
          <cell r="Q3">
            <v>1.0000000000000001E-9</v>
          </cell>
          <cell r="R3">
            <v>1.0000000000000001E-9</v>
          </cell>
          <cell r="S3">
            <v>1.0000000000000001E-9</v>
          </cell>
          <cell r="T3">
            <v>1.0000000000000001E-9</v>
          </cell>
          <cell r="U3">
            <v>1.0000000000000001E-9</v>
          </cell>
          <cell r="V3">
            <v>1.0000000000000001E-9</v>
          </cell>
          <cell r="W3">
            <v>1.0000000000000001E-9</v>
          </cell>
          <cell r="X3">
            <v>1.0000000000000001E-9</v>
          </cell>
          <cell r="Y3">
            <v>1.0000000000000001E-9</v>
          </cell>
          <cell r="Z3">
            <v>1.0000000000000001E-9</v>
          </cell>
          <cell r="AA3">
            <v>1.0000000000000001E-9</v>
          </cell>
          <cell r="AB3">
            <v>1.0000000000000001E-9</v>
          </cell>
          <cell r="AC3">
            <v>1.0000000000000001E-9</v>
          </cell>
          <cell r="AD3">
            <v>1.0000000000000001E-9</v>
          </cell>
          <cell r="AE3">
            <v>1.0000000000000001E-9</v>
          </cell>
          <cell r="AF3">
            <v>1.0000000000000001E-9</v>
          </cell>
          <cell r="AG3">
            <v>1.0000000000000001E-9</v>
          </cell>
          <cell r="AH3">
            <v>1.0000000000000001E-9</v>
          </cell>
          <cell r="AI3">
            <v>1.0000000000000001E-9</v>
          </cell>
          <cell r="AJ3">
            <v>1.0000000000000001E-9</v>
          </cell>
          <cell r="AK3">
            <v>1.0000000000000001E-9</v>
          </cell>
          <cell r="AL3">
            <v>1.0000000000000001E-9</v>
          </cell>
          <cell r="AM3">
            <v>1.0000000000000001E-9</v>
          </cell>
          <cell r="AN3">
            <v>1.0000000000000001E-9</v>
          </cell>
          <cell r="AO3">
            <v>1.0000000000000001E-9</v>
          </cell>
        </row>
        <row r="4">
          <cell r="A4">
            <v>3</v>
          </cell>
          <cell r="B4">
            <v>0.33333333333333331</v>
          </cell>
          <cell r="C4">
            <v>0.44444444444444448</v>
          </cell>
          <cell r="D4">
            <v>0.14814814814814817</v>
          </cell>
          <cell r="E4">
            <v>7.407407407407407E-2</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row>
        <row r="5">
          <cell r="A5">
            <v>5</v>
          </cell>
          <cell r="B5">
            <v>0.2</v>
          </cell>
          <cell r="C5">
            <v>0.32</v>
          </cell>
          <cell r="D5">
            <v>0.192</v>
          </cell>
          <cell r="E5">
            <v>0.11520000000000001</v>
          </cell>
          <cell r="F5">
            <v>0.11520000000000001</v>
          </cell>
          <cell r="G5">
            <v>5.7600000000000096E-2</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6">
          <cell r="A6">
            <v>7</v>
          </cell>
          <cell r="B6">
            <v>0.14285714285714285</v>
          </cell>
          <cell r="C6">
            <v>0.24489795918367349</v>
          </cell>
          <cell r="D6">
            <v>0.1749271137026239</v>
          </cell>
          <cell r="E6">
            <v>0.12494793835901707</v>
          </cell>
          <cell r="F6">
            <v>8.9200000000000002E-2</v>
          </cell>
          <cell r="G6">
            <v>8.9200000000000002E-2</v>
          </cell>
          <cell r="H6">
            <v>8.9200000000000002E-2</v>
          </cell>
          <cell r="I6">
            <v>4.4769845897542737E-2</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row>
        <row r="7">
          <cell r="A7">
            <v>10</v>
          </cell>
          <cell r="B7">
            <v>0.1</v>
          </cell>
          <cell r="C7">
            <v>0.18</v>
          </cell>
          <cell r="D7">
            <v>0.14399999999999999</v>
          </cell>
          <cell r="E7">
            <v>0.1152</v>
          </cell>
          <cell r="F7">
            <v>9.2159999999999992E-2</v>
          </cell>
          <cell r="G7">
            <v>7.3727999999999988E-2</v>
          </cell>
          <cell r="H7">
            <v>6.5535999999999983E-2</v>
          </cell>
          <cell r="I7">
            <v>6.5535999999999983E-2</v>
          </cell>
          <cell r="J7">
            <v>6.5535999999999983E-2</v>
          </cell>
          <cell r="K7">
            <v>6.5535999999999983E-2</v>
          </cell>
          <cell r="L7">
            <v>3.2767999999999908E-2</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A8">
            <v>15</v>
          </cell>
          <cell r="B8">
            <v>0.05</v>
          </cell>
          <cell r="C8">
            <v>9.5000000000000001E-2</v>
          </cell>
          <cell r="D8">
            <v>8.5500000000000007E-2</v>
          </cell>
          <cell r="E8">
            <v>7.6999999999999999E-2</v>
          </cell>
          <cell r="F8">
            <v>6.9199999999999998E-2</v>
          </cell>
          <cell r="G8">
            <v>6.2300000000000001E-2</v>
          </cell>
          <cell r="H8">
            <v>5.91E-2</v>
          </cell>
          <cell r="I8">
            <v>5.91E-2</v>
          </cell>
          <cell r="J8">
            <v>5.91E-2</v>
          </cell>
          <cell r="K8">
            <v>5.91E-2</v>
          </cell>
          <cell r="L8">
            <v>5.91E-2</v>
          </cell>
          <cell r="M8">
            <v>5.91E-2</v>
          </cell>
          <cell r="N8">
            <v>5.91E-2</v>
          </cell>
          <cell r="O8">
            <v>5.91E-2</v>
          </cell>
          <cell r="P8">
            <v>5.91E-2</v>
          </cell>
          <cell r="Q8">
            <v>2.9100000000000001E-2</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A9">
            <v>20</v>
          </cell>
          <cell r="B9">
            <v>3.7499999999999999E-2</v>
          </cell>
          <cell r="C9">
            <v>7.22E-2</v>
          </cell>
          <cell r="D9">
            <v>6.6799999999999998E-2</v>
          </cell>
          <cell r="E9">
            <v>6.1800000000000001E-2</v>
          </cell>
          <cell r="F9">
            <v>5.7099999999999998E-2</v>
          </cell>
          <cell r="G9">
            <v>5.28E-2</v>
          </cell>
          <cell r="H9">
            <v>4.8899999999999999E-2</v>
          </cell>
          <cell r="I9">
            <v>4.4699999999999997E-2</v>
          </cell>
          <cell r="J9">
            <v>4.4699999999999997E-2</v>
          </cell>
          <cell r="K9">
            <v>4.4699999999999997E-2</v>
          </cell>
          <cell r="L9">
            <v>4.4699999999999997E-2</v>
          </cell>
          <cell r="M9">
            <v>4.4699999999999997E-2</v>
          </cell>
          <cell r="N9">
            <v>4.4699999999999997E-2</v>
          </cell>
          <cell r="O9">
            <v>4.4699999999999997E-2</v>
          </cell>
          <cell r="P9">
            <v>4.4699999999999997E-2</v>
          </cell>
          <cell r="Q9">
            <v>4.4699999999999997E-2</v>
          </cell>
          <cell r="R9">
            <v>4.4699999999999997E-2</v>
          </cell>
          <cell r="S9">
            <v>4.4699999999999997E-2</v>
          </cell>
          <cell r="T9">
            <v>4.4699999999999997E-2</v>
          </cell>
          <cell r="U9">
            <v>4.4699999999999997E-2</v>
          </cell>
          <cell r="V9">
            <v>2.18E-2</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0">
          <cell r="A10">
            <v>40</v>
          </cell>
          <cell r="B10">
            <v>2.5000000000000001E-2</v>
          </cell>
          <cell r="C10">
            <v>2.5000000000000001E-2</v>
          </cell>
          <cell r="D10">
            <v>2.5000000000000001E-2</v>
          </cell>
          <cell r="E10">
            <v>2.5000000000000001E-2</v>
          </cell>
          <cell r="F10">
            <v>2.5000000000000001E-2</v>
          </cell>
          <cell r="G10">
            <v>2.5000000000000001E-2</v>
          </cell>
          <cell r="H10">
            <v>2.5000000000000001E-2</v>
          </cell>
          <cell r="I10">
            <v>2.5000000000000001E-2</v>
          </cell>
          <cell r="J10">
            <v>2.5000000000000001E-2</v>
          </cell>
          <cell r="K10">
            <v>2.5000000000000001E-2</v>
          </cell>
          <cell r="L10">
            <v>2.5000000000000001E-2</v>
          </cell>
          <cell r="M10">
            <v>2.5000000000000001E-2</v>
          </cell>
          <cell r="N10">
            <v>2.5000000000000001E-2</v>
          </cell>
          <cell r="O10">
            <v>2.5000000000000001E-2</v>
          </cell>
          <cell r="P10">
            <v>2.5000000000000001E-2</v>
          </cell>
          <cell r="Q10">
            <v>2.5000000000000001E-2</v>
          </cell>
          <cell r="R10">
            <v>2.5000000000000001E-2</v>
          </cell>
          <cell r="S10">
            <v>2.5000000000000001E-2</v>
          </cell>
          <cell r="T10">
            <v>2.5000000000000001E-2</v>
          </cell>
          <cell r="U10">
            <v>2.5000000000000001E-2</v>
          </cell>
          <cell r="V10">
            <v>2.5000000000000001E-2</v>
          </cell>
          <cell r="W10">
            <v>2.5000000000000001E-2</v>
          </cell>
          <cell r="X10">
            <v>2.5000000000000001E-2</v>
          </cell>
          <cell r="Y10">
            <v>2.5000000000000001E-2</v>
          </cell>
          <cell r="Z10">
            <v>2.5000000000000001E-2</v>
          </cell>
          <cell r="AA10">
            <v>2.5000000000000001E-2</v>
          </cell>
          <cell r="AB10">
            <v>2.5000000000000001E-2</v>
          </cell>
          <cell r="AC10">
            <v>2.5000000000000001E-2</v>
          </cell>
          <cell r="AD10">
            <v>2.5000000000000001E-2</v>
          </cell>
          <cell r="AE10">
            <v>2.5000000000000001E-2</v>
          </cell>
          <cell r="AF10">
            <v>2.5000000000000001E-2</v>
          </cell>
          <cell r="AG10">
            <v>2.5000000000000001E-2</v>
          </cell>
          <cell r="AH10">
            <v>2.5000000000000001E-2</v>
          </cell>
          <cell r="AI10">
            <v>2.5000000000000001E-2</v>
          </cell>
          <cell r="AJ10">
            <v>2.5000000000000001E-2</v>
          </cell>
          <cell r="AK10">
            <v>2.5000000000000001E-2</v>
          </cell>
          <cell r="AL10">
            <v>2.5000000000000001E-2</v>
          </cell>
          <cell r="AM10">
            <v>2.5000000000000001E-2</v>
          </cell>
          <cell r="AN10">
            <v>2.5000000000000001E-2</v>
          </cell>
          <cell r="AO10">
            <v>2.5000000000000001E-2</v>
          </cell>
        </row>
      </sheetData>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Rider Rsbl"/>
      <sheetName val="Loss Factor"/>
      <sheetName val="Sch120Rsbl"/>
      <sheetName val="Sch_120"/>
      <sheetName val="Sch120Read"/>
      <sheetName val="Sch95Rsbl"/>
      <sheetName val="Bs Unbl Rt"/>
      <sheetName val="GPI (2)"/>
      <sheetName val="GPI"/>
      <sheetName val="CY GPI Allocation"/>
      <sheetName val="PY GPI Allocation"/>
      <sheetName val="Pended"/>
      <sheetName val="Target KWHs"/>
      <sheetName val="KWH Rsbl"/>
      <sheetName val="Billing Loss"/>
      <sheetName val="Historical"/>
      <sheetName val="Sch_194"/>
      <sheetName val="Sch194KWHs"/>
      <sheetName val="RateInc"/>
      <sheetName val="2-03 Rd Schd"/>
      <sheetName val="Page 1"/>
      <sheetName val="UnbDays"/>
      <sheetName val="Sch94Read"/>
      <sheetName val="Sch94Read0408"/>
      <sheetName val="Sch194 Rlfwd"/>
      <sheetName val="Sch_194Rsbl"/>
      <sheetName val="Sch_95A"/>
      <sheetName val="Sch95Read"/>
      <sheetName val="Sch_132"/>
      <sheetName val="Sch132Rsbl"/>
      <sheetName val="Sch132Read"/>
      <sheetName val="Sch_133"/>
      <sheetName val="Sch133Read"/>
      <sheetName val="Sch_137"/>
      <sheetName val="Sch137Read"/>
      <sheetName val="Unbilled Revenue"/>
      <sheetName val="Billed KWHs"/>
      <sheetName val="APUA"/>
      <sheetName val="UnbLowIncJE"/>
      <sheetName val="UnbLowInc Rsbl"/>
      <sheetName val="Unbilled Days elec"/>
      <sheetName val="Unbilled Days elec (2)"/>
      <sheetName val="JE #s"/>
      <sheetName val="INPUT TAB 2011"/>
      <sheetName val="INPUT TAB 2010"/>
      <sheetName val="INPUT TAB 2009"/>
      <sheetName val="INPUT TAB 2008"/>
      <sheetName val="INPUT TAB 2007"/>
      <sheetName val="INPUT TAB 2006"/>
      <sheetName val="INPUT TAB 2005"/>
      <sheetName val="Module1"/>
    </sheetNames>
    <sheetDataSet>
      <sheetData sheetId="0"/>
      <sheetData sheetId="1"/>
      <sheetData sheetId="2"/>
      <sheetData sheetId="3">
        <row r="10">
          <cell r="L10">
            <v>853377517</v>
          </cell>
        </row>
      </sheetData>
      <sheetData sheetId="4"/>
      <sheetData sheetId="5"/>
      <sheetData sheetId="6"/>
      <sheetData sheetId="7"/>
      <sheetData sheetId="8">
        <row r="21">
          <cell r="I21">
            <v>4727703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31">
          <cell r="M31">
            <v>-6.7850000000000002E-3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onthly"/>
      <sheetName val="QTD"/>
      <sheetName val="YTD"/>
      <sheetName val="12ME"/>
      <sheetName val="QTD Attach A"/>
      <sheetName val="YTD Attach A"/>
      <sheetName val="Footnotes"/>
      <sheetName val="Strings"/>
      <sheetName val="ZZCOOM_M03_Q005"/>
      <sheetName val="ZZCOOM_M03_Q005SKF"/>
      <sheetName val="ZZCOOM_M03_Q005ORDERS"/>
      <sheetName val="Revision History"/>
      <sheetName val="Grap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CR Rates"/>
      <sheetName val="Lvl FCR"/>
      <sheetName val="LvlFCR Land"/>
      <sheetName val="Backup"/>
      <sheetName val="A&amp;G and O&amp;M"/>
      <sheetName val="Tariff"/>
    </sheetNames>
    <sheetDataSet>
      <sheetData sheetId="0"/>
      <sheetData sheetId="1"/>
      <sheetData sheetId="2" refreshError="1">
        <row r="10">
          <cell r="G10">
            <v>35</v>
          </cell>
        </row>
      </sheetData>
      <sheetData sheetId="3"/>
      <sheetData sheetId="4"/>
      <sheetData sheetId="5"/>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Account Summary"/>
      <sheetName val="BC detail"/>
    </sheetNames>
    <sheetDataSet>
      <sheetData sheetId="0" refreshError="1"/>
      <sheetData sheetId="1" refreshError="1">
        <row r="8">
          <cell r="C8">
            <v>2</v>
          </cell>
        </row>
        <row r="24">
          <cell r="F24">
            <v>8.7599999999999997E-2</v>
          </cell>
        </row>
        <row r="39">
          <cell r="F39">
            <v>0.62073339999999999</v>
          </cell>
        </row>
        <row r="40">
          <cell r="F40">
            <v>0.62073339999999999</v>
          </cell>
        </row>
        <row r="41">
          <cell r="F41">
            <v>0.62073339999999999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
      <sheetName val="Option Analysis"/>
      <sheetName val="Virtual 49 Back-Up"/>
      <sheetName val="Sch 40 Back-Up"/>
      <sheetName val="East Roll-Up"/>
      <sheetName val="West Roll-Up"/>
      <sheetName val="RedWest Roll-Up"/>
      <sheetName val="Other Roll-Up"/>
      <sheetName val="Account Detail"/>
      <sheetName val="COS"/>
    </sheetNames>
    <sheetDataSet>
      <sheetData sheetId="0" refreshError="1"/>
      <sheetData sheetId="1" refreshError="1"/>
      <sheetData sheetId="2" refreshError="1"/>
      <sheetData sheetId="3" refreshError="1">
        <row r="20">
          <cell r="B20">
            <v>0.13120000000000001</v>
          </cell>
        </row>
        <row r="21">
          <cell r="B21">
            <v>3.8233999999999997E-2</v>
          </cell>
        </row>
        <row r="54">
          <cell r="E54">
            <v>0.23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Table"/>
      <sheetName val="Rlfwd"/>
      <sheetName val="Verify"/>
      <sheetName val="JHS-19"/>
      <sheetName val="JHS-20"/>
      <sheetName val="JHS-20.01(A)"/>
      <sheetName val="JHS-21"/>
      <sheetName val="JHS-22"/>
      <sheetName val="JHS-23"/>
      <sheetName val="JHS-24 Unit Cost"/>
      <sheetName val="JHS-25 Ex A-1"/>
      <sheetName val="JHS-25 Ex A-2"/>
      <sheetName val="JHS-25 Ex A-3"/>
      <sheetName val="JHS-25 Ex A-4"/>
      <sheetName val="JHS-25 Ex A-5"/>
      <sheetName val="Diffs Categorized"/>
      <sheetName val="PSE Proposal Categorized"/>
      <sheetName val="DEM RY PC"/>
      <sheetName val="LSR Power Costs"/>
      <sheetName val="Tenaska.Backup"/>
      <sheetName val="Restated TY"/>
      <sheetName val="09-10"/>
      <sheetName val="557"/>
      <sheetName val="Production Adjustment"/>
      <sheetName val="Production Factor"/>
      <sheetName val="Production Plant Premiums"/>
      <sheetName val="Prod Plant"/>
      <sheetName val="ProdO&amp;M"/>
      <sheetName val="EB&amp;Taxes"/>
      <sheetName val="TransmRev"/>
      <sheetName val="Restating Print Macros"/>
      <sheetName val="Module13"/>
      <sheetName val="Module14"/>
      <sheetName val="Module15"/>
      <sheetName val="Module1"/>
    </sheetNames>
    <sheetDataSet>
      <sheetData sheetId="0"/>
      <sheetData sheetId="1"/>
      <sheetData sheetId="2"/>
      <sheetData sheetId="3"/>
      <sheetData sheetId="4">
        <row r="2">
          <cell r="AR2" t="str">
            <v>Docket Number UE-111048</v>
          </cell>
        </row>
      </sheetData>
      <sheetData sheetId="5"/>
      <sheetData sheetId="6"/>
      <sheetData sheetId="7">
        <row r="7">
          <cell r="A7" t="str">
            <v>FOR THE TWELVE MONTHS ENDED DECEMBER 31, 2010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efreshError="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Load Source Data"/>
    </sheetNames>
    <sheetDataSet>
      <sheetData sheetId="0" refreshError="1">
        <row r="3">
          <cell r="E3" t="str">
            <v>PAGE 3.02</v>
          </cell>
          <cell r="AJ3" t="str">
            <v>PAGE 2.16</v>
          </cell>
        </row>
        <row r="4">
          <cell r="A4" t="str">
            <v>PUGET SOUND ENERGY-ELECTRIC ONLY</v>
          </cell>
          <cell r="AF4" t="str">
            <v>PUGET SOUND ENERGY-ELECTRIC ONLY</v>
          </cell>
        </row>
        <row r="5">
          <cell r="A5" t="str">
            <v>PROFORMA SALES FOR RESALE - SECONDARY</v>
          </cell>
          <cell r="AF5" t="str">
            <v>MERGER COST RESTATEMENT</v>
          </cell>
        </row>
        <row r="6">
          <cell r="A6" t="str">
            <v>FOR THE TWELVE MONTHS ENDED JUNE 30, 2001</v>
          </cell>
          <cell r="AF6" t="str">
            <v>FOR THE TWELVE MONTHS ENDED JUNE 30, 2001</v>
          </cell>
        </row>
        <row r="7">
          <cell r="A7" t="str">
            <v>GENERAL RATE INCREASE</v>
          </cell>
          <cell r="AF7" t="str">
            <v>GENERAL RATE INCREASE</v>
          </cell>
        </row>
        <row r="9">
          <cell r="AF9" t="str">
            <v>LINE</v>
          </cell>
        </row>
        <row r="10">
          <cell r="A10" t="str">
            <v>NO.</v>
          </cell>
          <cell r="AF10" t="str">
            <v>NO.</v>
          </cell>
          <cell r="AG10" t="str">
            <v>DESCRIPTION</v>
          </cell>
          <cell r="AH10" t="str">
            <v>ACTUAL</v>
          </cell>
          <cell r="AI10" t="str">
            <v>RESTATED</v>
          </cell>
          <cell r="AJ10" t="str">
            <v>ADJUSTMENT</v>
          </cell>
        </row>
        <row r="12">
          <cell r="A12">
            <v>1</v>
          </cell>
          <cell r="B12" t="str">
            <v>PROFORMA SALES FOR RESALE - OTHER UTILITIES</v>
          </cell>
          <cell r="AF12">
            <v>1</v>
          </cell>
          <cell r="AG12" t="str">
            <v>OPERATING EXPENSES</v>
          </cell>
        </row>
        <row r="13">
          <cell r="A13">
            <v>2</v>
          </cell>
          <cell r="B13" t="str">
            <v>RESTATED SALES FOR RESALE - OTHER UTIL. - in revenue adj.</v>
          </cell>
          <cell r="AF13">
            <v>2</v>
          </cell>
          <cell r="AG13" t="str">
            <v>MERGER COSTS AMORTIZED</v>
          </cell>
          <cell r="AH13">
            <v>0</v>
          </cell>
          <cell r="AI13">
            <v>8524719.8499999996</v>
          </cell>
          <cell r="AJ13">
            <v>8524719.8499999996</v>
          </cell>
        </row>
        <row r="14">
          <cell r="A14">
            <v>3</v>
          </cell>
          <cell r="B14" t="str">
            <v>INCREASE (DECREASE) REVENUES - OTHER UTILITIES</v>
          </cell>
          <cell r="E14">
            <v>0</v>
          </cell>
          <cell r="AF14">
            <v>3</v>
          </cell>
        </row>
        <row r="15">
          <cell r="A15">
            <v>4</v>
          </cell>
          <cell r="AF15">
            <v>4</v>
          </cell>
        </row>
        <row r="16">
          <cell r="A16">
            <v>5</v>
          </cell>
          <cell r="B16" t="str">
            <v>PROFORMA REV. - WHEELING FOR OTHERS</v>
          </cell>
          <cell r="AF16">
            <v>5</v>
          </cell>
        </row>
        <row r="17">
          <cell r="A17">
            <v>6</v>
          </cell>
          <cell r="B17" t="str">
            <v>RESTATED REV. - WHEELING FOR OTHERS - in revenue adj.</v>
          </cell>
          <cell r="AF17">
            <v>6</v>
          </cell>
        </row>
        <row r="18">
          <cell r="A18">
            <v>7</v>
          </cell>
          <cell r="B18" t="str">
            <v>INCREASE (DECREASE) OTHER OPERATING REVENUES</v>
          </cell>
          <cell r="E18">
            <v>0</v>
          </cell>
          <cell r="AF18">
            <v>7</v>
          </cell>
          <cell r="AG18" t="str">
            <v>SUBTOTAL MERGER COSTS EXPENSED</v>
          </cell>
          <cell r="AH18">
            <v>0</v>
          </cell>
          <cell r="AI18">
            <v>8524719.8499999996</v>
          </cell>
          <cell r="AJ18">
            <v>8524719.8499999996</v>
          </cell>
        </row>
        <row r="19">
          <cell r="A19">
            <v>8</v>
          </cell>
          <cell r="B19" t="str">
            <v>INCREASE (DECREASE) REVENUE</v>
          </cell>
          <cell r="E19">
            <v>0</v>
          </cell>
          <cell r="AF19">
            <v>8</v>
          </cell>
        </row>
        <row r="20">
          <cell r="A20">
            <v>9</v>
          </cell>
          <cell r="AF20">
            <v>9</v>
          </cell>
        </row>
        <row r="21">
          <cell r="A21">
            <v>10</v>
          </cell>
          <cell r="B21" t="str">
            <v>STATE UTILITY TAX</v>
          </cell>
          <cell r="AF21">
            <v>10</v>
          </cell>
        </row>
        <row r="22">
          <cell r="A22">
            <v>11</v>
          </cell>
          <cell r="B22" t="str">
            <v>(APPLICABLE TO LINE 7)</v>
          </cell>
          <cell r="C22">
            <v>0</v>
          </cell>
          <cell r="D22">
            <v>0</v>
          </cell>
          <cell r="AF22">
            <v>11</v>
          </cell>
        </row>
        <row r="23">
          <cell r="A23">
            <v>12</v>
          </cell>
          <cell r="B23" t="str">
            <v>INCREASE (DECREASE) STATE UTILITY TAX</v>
          </cell>
          <cell r="E23">
            <v>0</v>
          </cell>
          <cell r="AF23">
            <v>12</v>
          </cell>
        </row>
        <row r="24">
          <cell r="A24">
            <v>13</v>
          </cell>
          <cell r="B24" t="str">
            <v>INCREASE (DECREASE) INCOME</v>
          </cell>
          <cell r="E24">
            <v>0</v>
          </cell>
          <cell r="AF24">
            <v>13</v>
          </cell>
          <cell r="AG24" t="str">
            <v>INCREASE(DECREASE) INCOME</v>
          </cell>
          <cell r="AJ24">
            <v>-8524719.8499999996</v>
          </cell>
        </row>
        <row r="25">
          <cell r="A25">
            <v>14</v>
          </cell>
          <cell r="AF25">
            <v>14</v>
          </cell>
          <cell r="AG25" t="str">
            <v>INCREASE(DECREASE) FIT@</v>
          </cell>
          <cell r="AH25">
            <v>0.35</v>
          </cell>
          <cell r="AJ25">
            <v>-2983651.9474999998</v>
          </cell>
        </row>
        <row r="26">
          <cell r="A26">
            <v>15</v>
          </cell>
          <cell r="B26" t="str">
            <v>INCREASE (DECREASE) FIT @</v>
          </cell>
          <cell r="D26">
            <v>0</v>
          </cell>
          <cell r="E26">
            <v>0</v>
          </cell>
          <cell r="AF26">
            <v>15</v>
          </cell>
        </row>
        <row r="27">
          <cell r="A27">
            <v>16</v>
          </cell>
          <cell r="B27" t="str">
            <v>INCREASE (DECREASE) NOI</v>
          </cell>
          <cell r="E27">
            <v>0</v>
          </cell>
          <cell r="AF27">
            <v>16</v>
          </cell>
          <cell r="AG27" t="str">
            <v>INCREASE (DECREASE) NOI</v>
          </cell>
          <cell r="AJ27">
            <v>-5541067.9024999999</v>
          </cell>
        </row>
      </sheetData>
      <sheetData sheetId="1"/>
      <sheetData sheetId="2"/>
      <sheetData sheetId="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100F4"/>
    </sheetNames>
    <sheetDataSet>
      <sheetData sheetId="0">
        <row r="1">
          <cell r="A1" t="str">
            <v>Classcd</v>
          </cell>
          <cell r="B1" t="str">
            <v>Class</v>
          </cell>
          <cell r="C1" t="str">
            <v>Analysis</v>
          </cell>
          <cell r="D1" t="str">
            <v>statistic</v>
          </cell>
          <cell r="E1" t="str">
            <v>Alias</v>
          </cell>
          <cell r="F1" t="str">
            <v>Annual</v>
          </cell>
          <cell r="G1" t="str">
            <v>Month1</v>
          </cell>
          <cell r="H1" t="str">
            <v>Month2</v>
          </cell>
          <cell r="I1" t="str">
            <v>Month3</v>
          </cell>
          <cell r="J1" t="str">
            <v>Month4</v>
          </cell>
          <cell r="K1" t="str">
            <v>Month5</v>
          </cell>
          <cell r="L1" t="str">
            <v>Month6</v>
          </cell>
          <cell r="M1" t="str">
            <v>Month7</v>
          </cell>
          <cell r="N1" t="str">
            <v>Month8</v>
          </cell>
          <cell r="O1" t="str">
            <v>Month9</v>
          </cell>
          <cell r="P1" t="str">
            <v>Month10</v>
          </cell>
          <cell r="Q1" t="str">
            <v>Month11</v>
          </cell>
          <cell r="R1" t="str">
            <v>Month12</v>
          </cell>
          <cell r="S1" t="str">
            <v>Uom</v>
          </cell>
          <cell r="T1" t="str">
            <v>Module</v>
          </cell>
          <cell r="U1" t="str">
            <v>Last_Change</v>
          </cell>
          <cell r="V1" t="str">
            <v>_LABEL_</v>
          </cell>
        </row>
        <row r="2">
          <cell r="D2" t="str">
            <v>Year</v>
          </cell>
          <cell r="G2">
            <v>2005</v>
          </cell>
          <cell r="H2">
            <v>2005</v>
          </cell>
          <cell r="I2">
            <v>2005</v>
          </cell>
          <cell r="J2">
            <v>2006</v>
          </cell>
          <cell r="K2">
            <v>2006</v>
          </cell>
          <cell r="L2">
            <v>2006</v>
          </cell>
          <cell r="M2">
            <v>2006</v>
          </cell>
          <cell r="N2">
            <v>2006</v>
          </cell>
          <cell r="O2">
            <v>2006</v>
          </cell>
          <cell r="P2">
            <v>2006</v>
          </cell>
          <cell r="Q2">
            <v>2006</v>
          </cell>
          <cell r="R2">
            <v>2006</v>
          </cell>
        </row>
        <row r="3">
          <cell r="D3" t="str">
            <v>Month</v>
          </cell>
          <cell r="G3">
            <v>10</v>
          </cell>
          <cell r="H3">
            <v>11</v>
          </cell>
          <cell r="I3">
            <v>12</v>
          </cell>
          <cell r="J3">
            <v>1</v>
          </cell>
          <cell r="K3">
            <v>2</v>
          </cell>
          <cell r="L3">
            <v>3</v>
          </cell>
          <cell r="M3">
            <v>4</v>
          </cell>
          <cell r="N3">
            <v>5</v>
          </cell>
          <cell r="O3">
            <v>6</v>
          </cell>
          <cell r="P3">
            <v>7</v>
          </cell>
          <cell r="Q3">
            <v>8</v>
          </cell>
          <cell r="R3">
            <v>9</v>
          </cell>
        </row>
        <row r="4">
          <cell r="A4">
            <v>991</v>
          </cell>
          <cell r="B4" t="str">
            <v>R991</v>
          </cell>
          <cell r="C4" t="str">
            <v>HourlyLoad</v>
          </cell>
          <cell r="D4" t="str">
            <v>PopN</v>
          </cell>
          <cell r="E4" t="str">
            <v>Accounts in Population</v>
          </cell>
          <cell r="F4">
            <v>1</v>
          </cell>
          <cell r="G4">
            <v>1</v>
          </cell>
          <cell r="H4">
            <v>1</v>
          </cell>
          <cell r="I4">
            <v>1</v>
          </cell>
          <cell r="J4">
            <v>1</v>
          </cell>
          <cell r="K4">
            <v>1</v>
          </cell>
          <cell r="L4">
            <v>1</v>
          </cell>
          <cell r="M4">
            <v>1</v>
          </cell>
          <cell r="N4">
            <v>1</v>
          </cell>
          <cell r="O4">
            <v>1</v>
          </cell>
          <cell r="P4">
            <v>1</v>
          </cell>
          <cell r="Q4">
            <v>1</v>
          </cell>
          <cell r="R4">
            <v>1</v>
          </cell>
          <cell r="S4" t="str">
            <v>Accounts</v>
          </cell>
          <cell r="T4" t="str">
            <v>M7100</v>
          </cell>
          <cell r="U4">
            <v>39072.409803240742</v>
          </cell>
        </row>
        <row r="5">
          <cell r="A5">
            <v>991</v>
          </cell>
          <cell r="B5" t="str">
            <v>R991</v>
          </cell>
          <cell r="C5" t="str">
            <v>HourlyLoadGen_ADJ</v>
          </cell>
          <cell r="D5" t="str">
            <v>Totalx</v>
          </cell>
          <cell r="E5" t="str">
            <v>Total Energy Use</v>
          </cell>
          <cell r="F5">
            <v>153115281.74003071</v>
          </cell>
          <cell r="G5">
            <v>12545745.004299102</v>
          </cell>
          <cell r="H5">
            <v>11892086.008524956</v>
          </cell>
          <cell r="I5">
            <v>12551910.269065348</v>
          </cell>
          <cell r="J5">
            <v>12547210.15061702</v>
          </cell>
          <cell r="K5">
            <v>11234263.085919837</v>
          </cell>
          <cell r="L5">
            <v>12346924.553129328</v>
          </cell>
          <cell r="M5">
            <v>12065748.577041971</v>
          </cell>
          <cell r="N5">
            <v>12835801.86012632</v>
          </cell>
          <cell r="O5">
            <v>13021893.507662972</v>
          </cell>
          <cell r="P5">
            <v>14508360.795146713</v>
          </cell>
          <cell r="Q5">
            <v>14336712.161630616</v>
          </cell>
          <cell r="R5">
            <v>13228625.766866531</v>
          </cell>
          <cell r="S5" t="str">
            <v>kWh</v>
          </cell>
          <cell r="T5" t="str">
            <v>M7400</v>
          </cell>
          <cell r="U5">
            <v>39079.352719907409</v>
          </cell>
        </row>
        <row r="6">
          <cell r="A6">
            <v>991</v>
          </cell>
          <cell r="B6" t="str">
            <v>R991</v>
          </cell>
          <cell r="C6" t="str">
            <v>HourlyLoadGen_ADJ</v>
          </cell>
          <cell r="D6" t="str">
            <v>TotalxperSite</v>
          </cell>
          <cell r="E6" t="str">
            <v>Energy Use per Account</v>
          </cell>
          <cell r="F6">
            <v>153115281.74003071</v>
          </cell>
          <cell r="G6">
            <v>12545745.004299102</v>
          </cell>
          <cell r="H6">
            <v>11892086.008524956</v>
          </cell>
          <cell r="I6">
            <v>12551910.269065348</v>
          </cell>
          <cell r="J6">
            <v>12547210.15061702</v>
          </cell>
          <cell r="K6">
            <v>11234263.085919837</v>
          </cell>
          <cell r="L6">
            <v>12346924.553129328</v>
          </cell>
          <cell r="M6">
            <v>12065748.577041971</v>
          </cell>
          <cell r="N6">
            <v>12835801.86012632</v>
          </cell>
          <cell r="O6">
            <v>13021893.507662972</v>
          </cell>
          <cell r="P6">
            <v>14508360.795146713</v>
          </cell>
          <cell r="Q6">
            <v>14336712.161630616</v>
          </cell>
          <cell r="R6">
            <v>13228625.766866531</v>
          </cell>
          <cell r="S6" t="str">
            <v>kWh</v>
          </cell>
          <cell r="T6" t="str">
            <v>M7400</v>
          </cell>
          <cell r="U6">
            <v>39079.352719907409</v>
          </cell>
        </row>
        <row r="7">
          <cell r="A7">
            <v>991</v>
          </cell>
          <cell r="B7" t="str">
            <v>R991</v>
          </cell>
          <cell r="C7" t="str">
            <v>HourlyLoad</v>
          </cell>
          <cell r="D7" t="str">
            <v>Days</v>
          </cell>
          <cell r="E7" t="str">
            <v>Number of Days</v>
          </cell>
          <cell r="F7">
            <v>365</v>
          </cell>
          <cell r="G7">
            <v>31</v>
          </cell>
          <cell r="H7">
            <v>30</v>
          </cell>
          <cell r="I7">
            <v>31</v>
          </cell>
          <cell r="J7">
            <v>31</v>
          </cell>
          <cell r="K7">
            <v>28</v>
          </cell>
          <cell r="L7">
            <v>31</v>
          </cell>
          <cell r="M7">
            <v>30</v>
          </cell>
          <cell r="N7">
            <v>31</v>
          </cell>
          <cell r="O7">
            <v>30</v>
          </cell>
          <cell r="P7">
            <v>31</v>
          </cell>
          <cell r="Q7">
            <v>31</v>
          </cell>
          <cell r="R7">
            <v>30</v>
          </cell>
          <cell r="S7" t="str">
            <v>Days</v>
          </cell>
          <cell r="T7" t="str">
            <v>M7100</v>
          </cell>
          <cell r="U7">
            <v>39072.409803240742</v>
          </cell>
        </row>
        <row r="8">
          <cell r="A8">
            <v>991</v>
          </cell>
          <cell r="B8" t="str">
            <v>R991</v>
          </cell>
          <cell r="C8" t="str">
            <v>HourlyLoad</v>
          </cell>
          <cell r="D8" t="str">
            <v>Samn_min</v>
          </cell>
          <cell r="E8" t="str">
            <v>Minimum Number of Accounts in Sample with Valid Data</v>
          </cell>
          <cell r="F8">
            <v>1</v>
          </cell>
          <cell r="G8">
            <v>1</v>
          </cell>
          <cell r="H8">
            <v>1</v>
          </cell>
          <cell r="I8">
            <v>1</v>
          </cell>
          <cell r="J8">
            <v>1</v>
          </cell>
          <cell r="K8">
            <v>1</v>
          </cell>
          <cell r="L8">
            <v>1</v>
          </cell>
          <cell r="M8">
            <v>1</v>
          </cell>
          <cell r="N8">
            <v>1</v>
          </cell>
          <cell r="O8">
            <v>1</v>
          </cell>
          <cell r="P8">
            <v>1</v>
          </cell>
          <cell r="Q8">
            <v>1</v>
          </cell>
          <cell r="R8">
            <v>1</v>
          </cell>
          <cell r="S8" t="str">
            <v>Accounts</v>
          </cell>
          <cell r="T8" t="str">
            <v>M7100</v>
          </cell>
          <cell r="U8">
            <v>39072.409768518519</v>
          </cell>
        </row>
        <row r="9">
          <cell r="A9">
            <v>991</v>
          </cell>
          <cell r="B9" t="str">
            <v>R991</v>
          </cell>
          <cell r="C9" t="str">
            <v>HourlyLoad</v>
          </cell>
          <cell r="D9" t="str">
            <v>Samn_max</v>
          </cell>
          <cell r="E9" t="str">
            <v>Maximum Number of Accounts in Sample with Valid Data</v>
          </cell>
          <cell r="F9">
            <v>1</v>
          </cell>
          <cell r="G9">
            <v>1</v>
          </cell>
          <cell r="H9">
            <v>1</v>
          </cell>
          <cell r="I9">
            <v>1</v>
          </cell>
          <cell r="J9">
            <v>1</v>
          </cell>
          <cell r="K9">
            <v>1</v>
          </cell>
          <cell r="L9">
            <v>1</v>
          </cell>
          <cell r="M9">
            <v>1</v>
          </cell>
          <cell r="N9">
            <v>1</v>
          </cell>
          <cell r="O9">
            <v>1</v>
          </cell>
          <cell r="P9">
            <v>1</v>
          </cell>
          <cell r="Q9">
            <v>1</v>
          </cell>
          <cell r="R9">
            <v>1</v>
          </cell>
          <cell r="S9" t="str">
            <v>Accounts</v>
          </cell>
          <cell r="T9" t="str">
            <v>M7100</v>
          </cell>
          <cell r="U9">
            <v>39072.409768518519</v>
          </cell>
        </row>
        <row r="10">
          <cell r="A10">
            <v>991</v>
          </cell>
          <cell r="B10" t="str">
            <v>R991</v>
          </cell>
          <cell r="C10" t="str">
            <v>SysPk_MonthlyPeaks_ADJ</v>
          </cell>
          <cell r="D10" t="str">
            <v>Date</v>
          </cell>
          <cell r="E10" t="str">
            <v>Day of System Peak Demand</v>
          </cell>
          <cell r="F10">
            <v>38701</v>
          </cell>
          <cell r="G10">
            <v>38652</v>
          </cell>
          <cell r="H10">
            <v>38685</v>
          </cell>
          <cell r="I10">
            <v>38701</v>
          </cell>
          <cell r="J10">
            <v>38720</v>
          </cell>
          <cell r="K10">
            <v>38765</v>
          </cell>
          <cell r="L10">
            <v>38785</v>
          </cell>
          <cell r="M10">
            <v>38824</v>
          </cell>
          <cell r="N10">
            <v>38839</v>
          </cell>
          <cell r="O10">
            <v>38894</v>
          </cell>
          <cell r="P10">
            <v>38922</v>
          </cell>
          <cell r="Q10">
            <v>38957</v>
          </cell>
          <cell r="R10">
            <v>38980</v>
          </cell>
          <cell r="S10" t="str">
            <v>Date</v>
          </cell>
          <cell r="T10" t="str">
            <v>M8100</v>
          </cell>
          <cell r="U10">
            <v>39079.35297453704</v>
          </cell>
        </row>
        <row r="11">
          <cell r="A11">
            <v>991</v>
          </cell>
          <cell r="B11" t="str">
            <v>R991</v>
          </cell>
          <cell r="C11" t="str">
            <v>SysPk_MonthlyPeaks_ADJ</v>
          </cell>
          <cell r="D11" t="str">
            <v>Interval</v>
          </cell>
          <cell r="E11" t="str">
            <v>Hour of System Peak Demand</v>
          </cell>
          <cell r="F11">
            <v>19</v>
          </cell>
          <cell r="G11">
            <v>8</v>
          </cell>
          <cell r="H11">
            <v>18</v>
          </cell>
          <cell r="I11">
            <v>19</v>
          </cell>
          <cell r="J11">
            <v>18</v>
          </cell>
          <cell r="K11">
            <v>8</v>
          </cell>
          <cell r="L11">
            <v>19</v>
          </cell>
          <cell r="M11">
            <v>8</v>
          </cell>
          <cell r="N11">
            <v>8</v>
          </cell>
          <cell r="O11">
            <v>17</v>
          </cell>
          <cell r="P11">
            <v>15</v>
          </cell>
          <cell r="Q11">
            <v>17</v>
          </cell>
          <cell r="R11">
            <v>20</v>
          </cell>
          <cell r="S11" t="str">
            <v>Hour</v>
          </cell>
          <cell r="T11" t="str">
            <v>M8100</v>
          </cell>
          <cell r="U11">
            <v>39079.35297453704</v>
          </cell>
        </row>
        <row r="12">
          <cell r="A12">
            <v>991</v>
          </cell>
          <cell r="B12" t="str">
            <v>R991</v>
          </cell>
          <cell r="C12" t="str">
            <v>SysPk_MonthlyPeaks_ADJ</v>
          </cell>
          <cell r="D12" t="str">
            <v>Totalx</v>
          </cell>
          <cell r="E12" t="str">
            <v>Total Energy Use</v>
          </cell>
          <cell r="F12">
            <v>153115281.74003074</v>
          </cell>
          <cell r="G12">
            <v>12545745.004299102</v>
          </cell>
          <cell r="H12">
            <v>11892086.008524956</v>
          </cell>
          <cell r="I12">
            <v>12551910.269065348</v>
          </cell>
          <cell r="J12">
            <v>12547210.15061702</v>
          </cell>
          <cell r="K12">
            <v>11234263.085919837</v>
          </cell>
          <cell r="L12">
            <v>12346924.553129328</v>
          </cell>
          <cell r="M12">
            <v>12065748.577041971</v>
          </cell>
          <cell r="N12">
            <v>12835801.86012632</v>
          </cell>
          <cell r="O12">
            <v>13021893.507662972</v>
          </cell>
          <cell r="P12">
            <v>14508360.795146713</v>
          </cell>
          <cell r="Q12">
            <v>14336712.161630616</v>
          </cell>
          <cell r="R12">
            <v>13228625.766866531</v>
          </cell>
          <cell r="S12" t="str">
            <v>kWh</v>
          </cell>
          <cell r="T12" t="str">
            <v>M8100</v>
          </cell>
          <cell r="U12">
            <v>39079.35297453704</v>
          </cell>
        </row>
        <row r="13">
          <cell r="A13">
            <v>991</v>
          </cell>
          <cell r="B13" t="str">
            <v>R991</v>
          </cell>
          <cell r="C13" t="str">
            <v>SysPk_MonthlyPeaks_ADJ</v>
          </cell>
          <cell r="D13" t="str">
            <v>Peaky</v>
          </cell>
          <cell r="E13" t="str">
            <v>Total Demand at System Peak Hour</v>
          </cell>
          <cell r="F13">
            <v>17331.294827407579</v>
          </cell>
          <cell r="G13">
            <v>17685.502987854223</v>
          </cell>
          <cell r="H13">
            <v>17273.049375596591</v>
          </cell>
          <cell r="I13">
            <v>17331.294827407579</v>
          </cell>
          <cell r="J13">
            <v>17722.567617858265</v>
          </cell>
          <cell r="K13">
            <v>17394.12120981569</v>
          </cell>
          <cell r="L13">
            <v>16728.319336669625</v>
          </cell>
          <cell r="M13">
            <v>17193.220956460773</v>
          </cell>
          <cell r="N13">
            <v>16895.019620371633</v>
          </cell>
          <cell r="O13">
            <v>21183.780955073926</v>
          </cell>
          <cell r="P13">
            <v>23054.5302227756</v>
          </cell>
          <cell r="Q13">
            <v>21427.99200081755</v>
          </cell>
          <cell r="R13">
            <v>17686.852500484631</v>
          </cell>
          <cell r="S13" t="str">
            <v>kW</v>
          </cell>
          <cell r="T13" t="str">
            <v>M8100</v>
          </cell>
          <cell r="U13">
            <v>39079.35297453704</v>
          </cell>
        </row>
        <row r="14">
          <cell r="A14">
            <v>991</v>
          </cell>
          <cell r="B14" t="str">
            <v>R991</v>
          </cell>
          <cell r="C14" t="str">
            <v>SysPk_MonthlyPeaks_ADJ</v>
          </cell>
          <cell r="D14" t="str">
            <v>ErrBndforPeaky</v>
          </cell>
          <cell r="E14" t="str">
            <v>Error Bound for Total Demand</v>
          </cell>
          <cell r="F14">
            <v>0</v>
          </cell>
          <cell r="G14">
            <v>0</v>
          </cell>
          <cell r="H14">
            <v>0</v>
          </cell>
          <cell r="I14">
            <v>0</v>
          </cell>
          <cell r="J14">
            <v>0</v>
          </cell>
          <cell r="K14">
            <v>0</v>
          </cell>
          <cell r="L14">
            <v>0</v>
          </cell>
          <cell r="M14">
            <v>0</v>
          </cell>
          <cell r="N14">
            <v>0</v>
          </cell>
          <cell r="O14">
            <v>0</v>
          </cell>
          <cell r="P14">
            <v>0</v>
          </cell>
          <cell r="Q14">
            <v>0</v>
          </cell>
          <cell r="R14">
            <v>0</v>
          </cell>
          <cell r="S14" t="str">
            <v>kW</v>
          </cell>
          <cell r="T14" t="str">
            <v>M8100</v>
          </cell>
          <cell r="U14">
            <v>39079.35297453704</v>
          </cell>
        </row>
        <row r="15">
          <cell r="A15">
            <v>991</v>
          </cell>
          <cell r="B15" t="str">
            <v>R991</v>
          </cell>
          <cell r="C15" t="str">
            <v>SysPk_MonthlyPeaks_ADJ</v>
          </cell>
          <cell r="D15" t="str">
            <v>TotalxperSite</v>
          </cell>
          <cell r="E15" t="str">
            <v>Energy Use per Account</v>
          </cell>
          <cell r="F15">
            <v>153115281.74003074</v>
          </cell>
          <cell r="G15">
            <v>12545745.004299102</v>
          </cell>
          <cell r="H15">
            <v>11892086.008524956</v>
          </cell>
          <cell r="I15">
            <v>12551910.269065348</v>
          </cell>
          <cell r="J15">
            <v>12547210.15061702</v>
          </cell>
          <cell r="K15">
            <v>11234263.085919837</v>
          </cell>
          <cell r="L15">
            <v>12346924.553129328</v>
          </cell>
          <cell r="M15">
            <v>12065748.577041971</v>
          </cell>
          <cell r="N15">
            <v>12835801.86012632</v>
          </cell>
          <cell r="O15">
            <v>13021893.507662972</v>
          </cell>
          <cell r="P15">
            <v>14508360.795146713</v>
          </cell>
          <cell r="Q15">
            <v>14336712.161630616</v>
          </cell>
          <cell r="R15">
            <v>13228625.766866531</v>
          </cell>
          <cell r="S15" t="str">
            <v>kWh</v>
          </cell>
          <cell r="T15" t="str">
            <v>M8100</v>
          </cell>
          <cell r="U15">
            <v>39079.35297453704</v>
          </cell>
        </row>
        <row r="16">
          <cell r="A16">
            <v>991</v>
          </cell>
          <cell r="B16" t="str">
            <v>R991</v>
          </cell>
          <cell r="C16" t="str">
            <v>SysPk_MonthlyPeaks_ADJ</v>
          </cell>
          <cell r="D16" t="str">
            <v>PeakyperSite</v>
          </cell>
          <cell r="E16" t="str">
            <v>Demand per Account at System Peak Hour</v>
          </cell>
          <cell r="F16">
            <v>17331.294827407579</v>
          </cell>
          <cell r="G16">
            <v>17685.502987854223</v>
          </cell>
          <cell r="H16">
            <v>17273.049375596591</v>
          </cell>
          <cell r="I16">
            <v>17331.294827407579</v>
          </cell>
          <cell r="J16">
            <v>17722.567617858265</v>
          </cell>
          <cell r="K16">
            <v>17394.12120981569</v>
          </cell>
          <cell r="L16">
            <v>16728.319336669625</v>
          </cell>
          <cell r="M16">
            <v>17193.220956460773</v>
          </cell>
          <cell r="N16">
            <v>16895.019620371633</v>
          </cell>
          <cell r="O16">
            <v>21183.780955073926</v>
          </cell>
          <cell r="P16">
            <v>23054.5302227756</v>
          </cell>
          <cell r="Q16">
            <v>21427.99200081755</v>
          </cell>
          <cell r="R16">
            <v>17686.852500484631</v>
          </cell>
          <cell r="S16" t="str">
            <v>kW</v>
          </cell>
          <cell r="T16" t="str">
            <v>M8100</v>
          </cell>
          <cell r="U16">
            <v>39079.35297453704</v>
          </cell>
        </row>
        <row r="17">
          <cell r="A17">
            <v>991</v>
          </cell>
          <cell r="B17" t="str">
            <v>R991</v>
          </cell>
          <cell r="C17" t="str">
            <v>SysPk_MonthlyPeaks_ADJ</v>
          </cell>
          <cell r="D17" t="str">
            <v>ErrBndperSite</v>
          </cell>
          <cell r="E17" t="str">
            <v>Error Bound for Demand per Account</v>
          </cell>
          <cell r="F17">
            <v>0</v>
          </cell>
          <cell r="G17">
            <v>0</v>
          </cell>
          <cell r="H17">
            <v>0</v>
          </cell>
          <cell r="I17">
            <v>0</v>
          </cell>
          <cell r="J17">
            <v>0</v>
          </cell>
          <cell r="K17">
            <v>0</v>
          </cell>
          <cell r="L17">
            <v>0</v>
          </cell>
          <cell r="M17">
            <v>0</v>
          </cell>
          <cell r="N17">
            <v>0</v>
          </cell>
          <cell r="O17">
            <v>0</v>
          </cell>
          <cell r="P17">
            <v>0</v>
          </cell>
          <cell r="Q17">
            <v>0</v>
          </cell>
          <cell r="R17">
            <v>0</v>
          </cell>
          <cell r="S17" t="str">
            <v>kW</v>
          </cell>
          <cell r="T17" t="str">
            <v>M8100</v>
          </cell>
          <cell r="U17">
            <v>39079.35297453704</v>
          </cell>
        </row>
        <row r="18">
          <cell r="A18">
            <v>991</v>
          </cell>
          <cell r="B18" t="str">
            <v>R991</v>
          </cell>
          <cell r="C18" t="str">
            <v>SysPk_MonthlyPeaks_ADJ</v>
          </cell>
          <cell r="D18" t="str">
            <v>RelPrec</v>
          </cell>
          <cell r="E18" t="str">
            <v>Relative Precision of Demand at System Peak</v>
          </cell>
          <cell r="F18">
            <v>0</v>
          </cell>
          <cell r="G18">
            <v>0</v>
          </cell>
          <cell r="H18">
            <v>0</v>
          </cell>
          <cell r="I18">
            <v>0</v>
          </cell>
          <cell r="J18">
            <v>0</v>
          </cell>
          <cell r="K18">
            <v>0</v>
          </cell>
          <cell r="L18">
            <v>0</v>
          </cell>
          <cell r="M18">
            <v>0</v>
          </cell>
          <cell r="N18">
            <v>0</v>
          </cell>
          <cell r="O18">
            <v>0</v>
          </cell>
          <cell r="P18">
            <v>0</v>
          </cell>
          <cell r="Q18">
            <v>0</v>
          </cell>
          <cell r="R18">
            <v>0</v>
          </cell>
          <cell r="S18" t="str">
            <v>None</v>
          </cell>
          <cell r="T18" t="str">
            <v>M8100</v>
          </cell>
          <cell r="U18">
            <v>39079.35297453704</v>
          </cell>
        </row>
        <row r="19">
          <cell r="A19">
            <v>991</v>
          </cell>
          <cell r="B19" t="str">
            <v>R991</v>
          </cell>
          <cell r="C19" t="str">
            <v>SysPk_MonthlyPeaks_ADJ</v>
          </cell>
          <cell r="D19" t="str">
            <v>Days</v>
          </cell>
          <cell r="E19" t="str">
            <v>Number of Days</v>
          </cell>
          <cell r="F19">
            <v>365</v>
          </cell>
          <cell r="G19">
            <v>31</v>
          </cell>
          <cell r="H19">
            <v>30</v>
          </cell>
          <cell r="I19">
            <v>31</v>
          </cell>
          <cell r="J19">
            <v>31</v>
          </cell>
          <cell r="K19">
            <v>28</v>
          </cell>
          <cell r="L19">
            <v>31</v>
          </cell>
          <cell r="M19">
            <v>30</v>
          </cell>
          <cell r="N19">
            <v>31</v>
          </cell>
          <cell r="O19">
            <v>30</v>
          </cell>
          <cell r="P19">
            <v>31</v>
          </cell>
          <cell r="Q19">
            <v>31</v>
          </cell>
          <cell r="R19">
            <v>30</v>
          </cell>
          <cell r="S19" t="str">
            <v>Days</v>
          </cell>
          <cell r="T19" t="str">
            <v>M8100</v>
          </cell>
          <cell r="U19">
            <v>39079.35297453704</v>
          </cell>
        </row>
        <row r="20">
          <cell r="A20">
            <v>991</v>
          </cell>
          <cell r="B20" t="str">
            <v>R991</v>
          </cell>
          <cell r="C20" t="str">
            <v>SysPk_MonthlyPeaks_ADJ</v>
          </cell>
          <cell r="D20" t="str">
            <v>Load_Factor</v>
          </cell>
          <cell r="E20" t="str">
            <v>Load Factor at System Peak</v>
          </cell>
          <cell r="F20">
            <v>1.008517460161243</v>
          </cell>
          <cell r="G20">
            <v>0.95346796193639172</v>
          </cell>
          <cell r="H20">
            <v>0.95621715446991584</v>
          </cell>
          <cell r="I20">
            <v>0.97343258561161239</v>
          </cell>
          <cell r="J20">
            <v>0.95158501499190484</v>
          </cell>
          <cell r="K20">
            <v>0.96110940012493828</v>
          </cell>
          <cell r="L20">
            <v>0.99204997025998576</v>
          </cell>
          <cell r="M20">
            <v>0.9746855564305007</v>
          </cell>
          <cell r="N20">
            <v>1.0211542953288977</v>
          </cell>
          <cell r="O20">
            <v>0.85376464397190266</v>
          </cell>
          <cell r="P20">
            <v>0.84584178255988796</v>
          </cell>
          <cell r="Q20">
            <v>0.89928045567959103</v>
          </cell>
          <cell r="R20">
            <v>1.03879937611097</v>
          </cell>
          <cell r="S20" t="str">
            <v>None</v>
          </cell>
          <cell r="T20" t="str">
            <v>M8100</v>
          </cell>
          <cell r="U20">
            <v>39079.35297453704</v>
          </cell>
        </row>
        <row r="21">
          <cell r="A21">
            <v>991</v>
          </cell>
          <cell r="B21" t="str">
            <v>R991</v>
          </cell>
          <cell r="C21" t="str">
            <v>SysPk_MonthlyPeaks_ADJ</v>
          </cell>
          <cell r="D21" t="str">
            <v>Error_Ratio</v>
          </cell>
          <cell r="E21" t="str">
            <v>Error Ratio</v>
          </cell>
          <cell r="F21">
            <v>1.9565117849395946E-16</v>
          </cell>
          <cell r="G21">
            <v>2.6202888769341823E-16</v>
          </cell>
          <cell r="H21">
            <v>2.9694259538944611E-16</v>
          </cell>
          <cell r="I21">
            <v>1.9565117849395946E-16</v>
          </cell>
          <cell r="J21">
            <v>2.5345523921829229E-16</v>
          </cell>
          <cell r="K21">
            <v>2.8412075779085842E-16</v>
          </cell>
          <cell r="L21">
            <v>2.0208988812169792E-16</v>
          </cell>
          <cell r="M21">
            <v>2.9893354420977753E-16</v>
          </cell>
          <cell r="N21">
            <v>3.0002272629321725E-16</v>
          </cell>
          <cell r="O21">
            <v>1.8029527835654372E-16</v>
          </cell>
          <cell r="P21">
            <v>2.5801788935394208E-16</v>
          </cell>
          <cell r="Q21">
            <v>1.3680898893573561E-16</v>
          </cell>
          <cell r="R21">
            <v>2.4719526814613612E-16</v>
          </cell>
          <cell r="S21" t="str">
            <v>None</v>
          </cell>
          <cell r="T21" t="str">
            <v>M8100</v>
          </cell>
          <cell r="U21">
            <v>39079.35297453704</v>
          </cell>
        </row>
        <row r="22">
          <cell r="A22">
            <v>991</v>
          </cell>
          <cell r="B22" t="str">
            <v>R991</v>
          </cell>
          <cell r="C22" t="str">
            <v>ClassPeak_ADJ</v>
          </cell>
          <cell r="D22" t="str">
            <v>Date</v>
          </cell>
          <cell r="E22" t="str">
            <v>Day of Class Peak Demand</v>
          </cell>
          <cell r="F22">
            <v>38920</v>
          </cell>
          <cell r="G22">
            <v>38639</v>
          </cell>
          <cell r="H22">
            <v>38685</v>
          </cell>
          <cell r="I22">
            <v>38706</v>
          </cell>
          <cell r="J22">
            <v>38722</v>
          </cell>
          <cell r="K22">
            <v>38771</v>
          </cell>
          <cell r="L22">
            <v>38803</v>
          </cell>
          <cell r="M22">
            <v>38831</v>
          </cell>
          <cell r="N22">
            <v>38855</v>
          </cell>
          <cell r="O22">
            <v>38894</v>
          </cell>
          <cell r="P22">
            <v>38920</v>
          </cell>
          <cell r="Q22">
            <v>38956</v>
          </cell>
          <cell r="R22">
            <v>38962</v>
          </cell>
          <cell r="S22" t="str">
            <v>Date</v>
          </cell>
          <cell r="T22" t="str">
            <v>M8200</v>
          </cell>
          <cell r="U22">
            <v>39079.353009259263</v>
          </cell>
        </row>
        <row r="23">
          <cell r="A23">
            <v>991</v>
          </cell>
          <cell r="B23" t="str">
            <v>R991</v>
          </cell>
          <cell r="C23" t="str">
            <v>ClassPeak_ADJ</v>
          </cell>
          <cell r="D23" t="str">
            <v>Interval</v>
          </cell>
          <cell r="E23" t="str">
            <v>Hour of Class Peak Demand</v>
          </cell>
          <cell r="F23">
            <v>22</v>
          </cell>
          <cell r="G23">
            <v>15</v>
          </cell>
          <cell r="H23">
            <v>8</v>
          </cell>
          <cell r="I23">
            <v>8</v>
          </cell>
          <cell r="J23">
            <v>8</v>
          </cell>
          <cell r="K23">
            <v>8</v>
          </cell>
          <cell r="L23">
            <v>15</v>
          </cell>
          <cell r="M23">
            <v>13</v>
          </cell>
          <cell r="N23">
            <v>15</v>
          </cell>
          <cell r="O23">
            <v>13</v>
          </cell>
          <cell r="P23">
            <v>22</v>
          </cell>
          <cell r="Q23">
            <v>22</v>
          </cell>
          <cell r="R23">
            <v>15</v>
          </cell>
          <cell r="S23" t="str">
            <v>Hour</v>
          </cell>
          <cell r="T23" t="str">
            <v>M8200</v>
          </cell>
          <cell r="U23">
            <v>39079.353009259263</v>
          </cell>
        </row>
        <row r="24">
          <cell r="A24">
            <v>991</v>
          </cell>
          <cell r="B24" t="str">
            <v>R991</v>
          </cell>
          <cell r="C24" t="str">
            <v>ClassPeak_ADJ</v>
          </cell>
          <cell r="D24" t="str">
            <v>Totalx</v>
          </cell>
          <cell r="E24" t="str">
            <v>Total Energy Use</v>
          </cell>
          <cell r="F24">
            <v>153115281.74003074</v>
          </cell>
          <cell r="G24">
            <v>12545745.004299102</v>
          </cell>
          <cell r="H24">
            <v>11892086.008524956</v>
          </cell>
          <cell r="I24">
            <v>12551910.269065348</v>
          </cell>
          <cell r="J24">
            <v>12547210.15061702</v>
          </cell>
          <cell r="K24">
            <v>11234263.085919837</v>
          </cell>
          <cell r="L24">
            <v>12346924.553129328</v>
          </cell>
          <cell r="M24">
            <v>12065748.577041971</v>
          </cell>
          <cell r="N24">
            <v>12835801.86012632</v>
          </cell>
          <cell r="O24">
            <v>13021893.507662972</v>
          </cell>
          <cell r="P24">
            <v>14508360.795146713</v>
          </cell>
          <cell r="Q24">
            <v>14336712.161630616</v>
          </cell>
          <cell r="R24">
            <v>13228625.766866531</v>
          </cell>
          <cell r="S24" t="str">
            <v>kWh</v>
          </cell>
          <cell r="T24" t="str">
            <v>M8200</v>
          </cell>
          <cell r="U24">
            <v>39079.353009259263</v>
          </cell>
        </row>
        <row r="25">
          <cell r="A25">
            <v>991</v>
          </cell>
          <cell r="B25" t="str">
            <v>R991</v>
          </cell>
          <cell r="C25" t="str">
            <v>ClassPeak_ADJ</v>
          </cell>
          <cell r="D25" t="str">
            <v>Peaky</v>
          </cell>
          <cell r="E25" t="str">
            <v>Total Demand at Class Peak Hour</v>
          </cell>
          <cell r="F25">
            <v>24484.155817025512</v>
          </cell>
          <cell r="G25">
            <v>18578.430319027029</v>
          </cell>
          <cell r="H25">
            <v>18090.655866902605</v>
          </cell>
          <cell r="I25">
            <v>18850.425054878178</v>
          </cell>
          <cell r="J25">
            <v>18494.560352613735</v>
          </cell>
          <cell r="K25">
            <v>18493.847134821845</v>
          </cell>
          <cell r="L25">
            <v>18256.964624630153</v>
          </cell>
          <cell r="M25">
            <v>18911.339312270986</v>
          </cell>
          <cell r="N25">
            <v>20079.933025764567</v>
          </cell>
          <cell r="O25">
            <v>22313.736658129827</v>
          </cell>
          <cell r="P25">
            <v>24484.155817025512</v>
          </cell>
          <cell r="Q25">
            <v>21672.440463183608</v>
          </cell>
          <cell r="R25">
            <v>21369.900480369884</v>
          </cell>
          <cell r="S25" t="str">
            <v>kW</v>
          </cell>
          <cell r="T25" t="str">
            <v>M8200</v>
          </cell>
          <cell r="U25">
            <v>39079.353009259263</v>
          </cell>
        </row>
        <row r="26">
          <cell r="A26">
            <v>991</v>
          </cell>
          <cell r="B26" t="str">
            <v>R991</v>
          </cell>
          <cell r="C26" t="str">
            <v>ClassPeak_ADJ</v>
          </cell>
          <cell r="D26" t="str">
            <v>ErrBndforPeaky</v>
          </cell>
          <cell r="E26" t="str">
            <v>Error Bound for Total Demand</v>
          </cell>
          <cell r="F26">
            <v>0</v>
          </cell>
          <cell r="G26">
            <v>0</v>
          </cell>
          <cell r="H26">
            <v>0</v>
          </cell>
          <cell r="I26">
            <v>0</v>
          </cell>
          <cell r="J26">
            <v>0</v>
          </cell>
          <cell r="K26">
            <v>0</v>
          </cell>
          <cell r="L26">
            <v>0</v>
          </cell>
          <cell r="M26">
            <v>0</v>
          </cell>
          <cell r="N26">
            <v>0</v>
          </cell>
          <cell r="O26">
            <v>0</v>
          </cell>
          <cell r="P26">
            <v>0</v>
          </cell>
          <cell r="Q26">
            <v>0</v>
          </cell>
          <cell r="R26">
            <v>0</v>
          </cell>
          <cell r="S26" t="str">
            <v>kW</v>
          </cell>
          <cell r="T26" t="str">
            <v>M8200</v>
          </cell>
          <cell r="U26">
            <v>39079.353009259263</v>
          </cell>
        </row>
        <row r="27">
          <cell r="A27">
            <v>991</v>
          </cell>
          <cell r="B27" t="str">
            <v>R991</v>
          </cell>
          <cell r="C27" t="str">
            <v>ClassPeak_ADJ</v>
          </cell>
          <cell r="D27" t="str">
            <v>TotalxperSite</v>
          </cell>
          <cell r="E27" t="str">
            <v>Energy Use per Account</v>
          </cell>
          <cell r="F27">
            <v>153115281.74003074</v>
          </cell>
          <cell r="G27">
            <v>12545745.004299102</v>
          </cell>
          <cell r="H27">
            <v>11892086.008524956</v>
          </cell>
          <cell r="I27">
            <v>12551910.269065348</v>
          </cell>
          <cell r="J27">
            <v>12547210.15061702</v>
          </cell>
          <cell r="K27">
            <v>11234263.085919837</v>
          </cell>
          <cell r="L27">
            <v>12346924.553129328</v>
          </cell>
          <cell r="M27">
            <v>12065748.577041971</v>
          </cell>
          <cell r="N27">
            <v>12835801.86012632</v>
          </cell>
          <cell r="O27">
            <v>13021893.507662972</v>
          </cell>
          <cell r="P27">
            <v>14508360.795146713</v>
          </cell>
          <cell r="Q27">
            <v>14336712.161630616</v>
          </cell>
          <cell r="R27">
            <v>13228625.766866531</v>
          </cell>
          <cell r="S27" t="str">
            <v>kWh</v>
          </cell>
          <cell r="T27" t="str">
            <v>M8200</v>
          </cell>
          <cell r="U27">
            <v>39079.353009259263</v>
          </cell>
        </row>
        <row r="28">
          <cell r="A28">
            <v>991</v>
          </cell>
          <cell r="B28" t="str">
            <v>R991</v>
          </cell>
          <cell r="C28" t="str">
            <v>ClassPeak_ADJ</v>
          </cell>
          <cell r="D28" t="str">
            <v>PeakyperSite</v>
          </cell>
          <cell r="E28" t="str">
            <v>Demand per Account at Class Peak Hour</v>
          </cell>
          <cell r="F28">
            <v>24484.155817025512</v>
          </cell>
          <cell r="G28">
            <v>18578.430319027029</v>
          </cell>
          <cell r="H28">
            <v>18090.655866902605</v>
          </cell>
          <cell r="I28">
            <v>18850.425054878178</v>
          </cell>
          <cell r="J28">
            <v>18494.560352613735</v>
          </cell>
          <cell r="K28">
            <v>18493.847134821845</v>
          </cell>
          <cell r="L28">
            <v>18256.964624630153</v>
          </cell>
          <cell r="M28">
            <v>18911.339312270986</v>
          </cell>
          <cell r="N28">
            <v>20079.933025764567</v>
          </cell>
          <cell r="O28">
            <v>22313.736658129827</v>
          </cell>
          <cell r="P28">
            <v>24484.155817025512</v>
          </cell>
          <cell r="Q28">
            <v>21672.440463183608</v>
          </cell>
          <cell r="R28">
            <v>21369.900480369884</v>
          </cell>
          <cell r="S28" t="str">
            <v>kW</v>
          </cell>
          <cell r="T28" t="str">
            <v>M8200</v>
          </cell>
          <cell r="U28">
            <v>39079.353009259263</v>
          </cell>
        </row>
        <row r="29">
          <cell r="A29">
            <v>991</v>
          </cell>
          <cell r="B29" t="str">
            <v>R991</v>
          </cell>
          <cell r="C29" t="str">
            <v>ClassPeak_ADJ</v>
          </cell>
          <cell r="D29" t="str">
            <v>ErrBndperSite</v>
          </cell>
          <cell r="E29" t="str">
            <v>Error Bound for Demand per Account</v>
          </cell>
          <cell r="F29">
            <v>0</v>
          </cell>
          <cell r="G29">
            <v>0</v>
          </cell>
          <cell r="H29">
            <v>0</v>
          </cell>
          <cell r="I29">
            <v>0</v>
          </cell>
          <cell r="J29">
            <v>0</v>
          </cell>
          <cell r="K29">
            <v>0</v>
          </cell>
          <cell r="L29">
            <v>0</v>
          </cell>
          <cell r="M29">
            <v>0</v>
          </cell>
          <cell r="N29">
            <v>0</v>
          </cell>
          <cell r="O29">
            <v>0</v>
          </cell>
          <cell r="P29">
            <v>0</v>
          </cell>
          <cell r="Q29">
            <v>0</v>
          </cell>
          <cell r="R29">
            <v>0</v>
          </cell>
          <cell r="S29" t="str">
            <v>kW</v>
          </cell>
          <cell r="T29" t="str">
            <v>M8200</v>
          </cell>
          <cell r="U29">
            <v>39079.353009259263</v>
          </cell>
        </row>
        <row r="30">
          <cell r="A30">
            <v>991</v>
          </cell>
          <cell r="B30" t="str">
            <v>R991</v>
          </cell>
          <cell r="C30" t="str">
            <v>ClassPeak_ADJ</v>
          </cell>
          <cell r="D30" t="str">
            <v>RelPrec</v>
          </cell>
          <cell r="E30" t="str">
            <v>Relative Precision of Demand at Class Peak</v>
          </cell>
          <cell r="F30">
            <v>0</v>
          </cell>
          <cell r="G30">
            <v>0</v>
          </cell>
          <cell r="H30">
            <v>0</v>
          </cell>
          <cell r="I30">
            <v>0</v>
          </cell>
          <cell r="J30">
            <v>0</v>
          </cell>
          <cell r="K30">
            <v>0</v>
          </cell>
          <cell r="L30">
            <v>0</v>
          </cell>
          <cell r="M30">
            <v>0</v>
          </cell>
          <cell r="N30">
            <v>0</v>
          </cell>
          <cell r="O30">
            <v>0</v>
          </cell>
          <cell r="P30">
            <v>0</v>
          </cell>
          <cell r="Q30">
            <v>0</v>
          </cell>
          <cell r="R30">
            <v>0</v>
          </cell>
          <cell r="S30" t="str">
            <v>None</v>
          </cell>
          <cell r="T30" t="str">
            <v>M8200</v>
          </cell>
          <cell r="U30">
            <v>39079.353009259263</v>
          </cell>
        </row>
        <row r="31">
          <cell r="A31">
            <v>991</v>
          </cell>
          <cell r="B31" t="str">
            <v>R991</v>
          </cell>
          <cell r="C31" t="str">
            <v>ClassPeak_ADJ</v>
          </cell>
          <cell r="D31" t="str">
            <v>Days</v>
          </cell>
          <cell r="E31" t="str">
            <v>Number of Days</v>
          </cell>
          <cell r="F31">
            <v>365</v>
          </cell>
          <cell r="G31">
            <v>31</v>
          </cell>
          <cell r="H31">
            <v>30</v>
          </cell>
          <cell r="I31">
            <v>31</v>
          </cell>
          <cell r="J31">
            <v>31</v>
          </cell>
          <cell r="K31">
            <v>28</v>
          </cell>
          <cell r="L31">
            <v>31</v>
          </cell>
          <cell r="M31">
            <v>30</v>
          </cell>
          <cell r="N31">
            <v>31</v>
          </cell>
          <cell r="O31">
            <v>30</v>
          </cell>
          <cell r="P31">
            <v>31</v>
          </cell>
          <cell r="Q31">
            <v>31</v>
          </cell>
          <cell r="R31">
            <v>30</v>
          </cell>
          <cell r="S31" t="str">
            <v>Days</v>
          </cell>
          <cell r="T31" t="str">
            <v>M8200</v>
          </cell>
          <cell r="U31">
            <v>39079.353009259263</v>
          </cell>
        </row>
        <row r="32">
          <cell r="A32">
            <v>991</v>
          </cell>
          <cell r="B32" t="str">
            <v>R991</v>
          </cell>
          <cell r="C32" t="str">
            <v>ClassPeak_ADJ</v>
          </cell>
          <cell r="D32" t="str">
            <v>Load_Factor</v>
          </cell>
          <cell r="E32" t="str">
            <v>Load Factor at Class Peak</v>
          </cell>
          <cell r="F32">
            <v>0.71388670988968672</v>
          </cell>
          <cell r="G32">
            <v>0.90764182980408215</v>
          </cell>
          <cell r="H32">
            <v>0.91300095720516583</v>
          </cell>
          <cell r="I32">
            <v>0.89498497178314962</v>
          </cell>
          <cell r="J32">
            <v>0.91186432393086503</v>
          </cell>
          <cell r="K32">
            <v>0.90395758544953864</v>
          </cell>
          <cell r="L32">
            <v>0.90898618919676155</v>
          </cell>
          <cell r="M32">
            <v>0.88613417897413405</v>
          </cell>
          <cell r="N32">
            <v>0.85918722103663936</v>
          </cell>
          <cell r="O32">
            <v>0.81053045853250172</v>
          </cell>
          <cell r="P32">
            <v>0.79645322817923336</v>
          </cell>
          <cell r="Q32">
            <v>0.88913726368420132</v>
          </cell>
          <cell r="R32">
            <v>0.85976494648383917</v>
          </cell>
          <cell r="S32" t="str">
            <v>None</v>
          </cell>
          <cell r="T32" t="str">
            <v>M8200</v>
          </cell>
          <cell r="U32">
            <v>39079.353009259263</v>
          </cell>
        </row>
        <row r="33">
          <cell r="A33">
            <v>991</v>
          </cell>
          <cell r="B33" t="str">
            <v>R991</v>
          </cell>
          <cell r="C33" t="str">
            <v>ClassPeak_ADJ</v>
          </cell>
          <cell r="D33" t="str">
            <v>Error_Ratio</v>
          </cell>
          <cell r="E33" t="str">
            <v>Error Ratio</v>
          </cell>
          <cell r="F33">
            <v>2.3777988262206278E-16</v>
          </cell>
          <cell r="G33">
            <v>1.6889866967753024E-16</v>
          </cell>
          <cell r="H33">
            <v>2.2714406826872931E-16</v>
          </cell>
          <cell r="I33">
            <v>1.1659686060349963E-16</v>
          </cell>
          <cell r="J33">
            <v>2.5836130224494336E-16</v>
          </cell>
          <cell r="K33">
            <v>2.1079478318564526E-16</v>
          </cell>
          <cell r="L33">
            <v>2.4138375483570123E-16</v>
          </cell>
          <cell r="M33">
            <v>1.4514257542538933E-16</v>
          </cell>
          <cell r="N33">
            <v>3.0634183112727132E-16</v>
          </cell>
          <cell r="O33">
            <v>1.9716186829516641E-16</v>
          </cell>
          <cell r="P33">
            <v>2.3777988262206278E-16</v>
          </cell>
          <cell r="Q33">
            <v>2.2726721383552293E-16</v>
          </cell>
          <cell r="R33">
            <v>1.9555809273867622E-16</v>
          </cell>
          <cell r="S33" t="str">
            <v>None</v>
          </cell>
          <cell r="T33" t="str">
            <v>M8200</v>
          </cell>
          <cell r="U33">
            <v>39079.353009259263</v>
          </cell>
        </row>
        <row r="34">
          <cell r="A34">
            <v>991</v>
          </cell>
          <cell r="B34" t="str">
            <v>R991</v>
          </cell>
          <cell r="C34" t="str">
            <v>Periods:OnPeak_ADJ</v>
          </cell>
          <cell r="D34" t="str">
            <v>Intervals</v>
          </cell>
          <cell r="E34" t="str">
            <v>Number of Hours in Period</v>
          </cell>
          <cell r="F34">
            <v>4864</v>
          </cell>
          <cell r="G34">
            <v>416</v>
          </cell>
          <cell r="H34">
            <v>368</v>
          </cell>
          <cell r="I34">
            <v>416</v>
          </cell>
          <cell r="J34">
            <v>400</v>
          </cell>
          <cell r="K34">
            <v>368</v>
          </cell>
          <cell r="L34">
            <v>432</v>
          </cell>
          <cell r="M34">
            <v>400</v>
          </cell>
          <cell r="N34">
            <v>416</v>
          </cell>
          <cell r="O34">
            <v>416</v>
          </cell>
          <cell r="P34">
            <v>400</v>
          </cell>
          <cell r="Q34">
            <v>432</v>
          </cell>
          <cell r="R34">
            <v>400</v>
          </cell>
          <cell r="S34" t="str">
            <v>Hours</v>
          </cell>
          <cell r="T34" t="str">
            <v>M8300</v>
          </cell>
          <cell r="U34">
            <v>39079.353055555555</v>
          </cell>
        </row>
        <row r="35">
          <cell r="A35">
            <v>991</v>
          </cell>
          <cell r="B35" t="str">
            <v>R991</v>
          </cell>
          <cell r="C35" t="str">
            <v>Periods:OnPeak_ADJ</v>
          </cell>
          <cell r="D35" t="str">
            <v>Totalx</v>
          </cell>
          <cell r="E35" t="str">
            <v>Total Energy Use in Period</v>
          </cell>
          <cell r="F35">
            <v>86825130.085919037</v>
          </cell>
          <cell r="G35">
            <v>7164096.6865193127</v>
          </cell>
          <cell r="H35">
            <v>6194084.635725623</v>
          </cell>
          <cell r="I35">
            <v>7155649.398380911</v>
          </cell>
          <cell r="J35">
            <v>6884413.8348092912</v>
          </cell>
          <cell r="K35">
            <v>6268916.265413072</v>
          </cell>
          <cell r="L35">
            <v>7301854.8307890221</v>
          </cell>
          <cell r="M35">
            <v>6851630.3499744767</v>
          </cell>
          <cell r="N35">
            <v>7344085.2580618896</v>
          </cell>
          <cell r="O35">
            <v>7698961.67066989</v>
          </cell>
          <cell r="P35">
            <v>7975083.2270771535</v>
          </cell>
          <cell r="Q35">
            <v>8476631.3107456248</v>
          </cell>
          <cell r="R35">
            <v>7509722.61775277</v>
          </cell>
          <cell r="S35" t="str">
            <v>kWh</v>
          </cell>
          <cell r="T35" t="str">
            <v>M8300</v>
          </cell>
          <cell r="U35">
            <v>39079.353055555555</v>
          </cell>
        </row>
        <row r="36">
          <cell r="A36">
            <v>991</v>
          </cell>
          <cell r="B36" t="str">
            <v>R991</v>
          </cell>
          <cell r="C36" t="str">
            <v>Periods:OnPeak_ADJ</v>
          </cell>
          <cell r="D36" t="str">
            <v>Peaky</v>
          </cell>
          <cell r="E36" t="str">
            <v>Total Demand at Class Peak Hour in Period</v>
          </cell>
          <cell r="F36">
            <v>24484.155817025512</v>
          </cell>
          <cell r="G36">
            <v>18578.430319027029</v>
          </cell>
          <cell r="H36">
            <v>18090.655866902605</v>
          </cell>
          <cell r="I36">
            <v>18850.425054878178</v>
          </cell>
          <cell r="J36">
            <v>18494.560352613735</v>
          </cell>
          <cell r="K36">
            <v>18493.847134821845</v>
          </cell>
          <cell r="L36">
            <v>18256.964624630153</v>
          </cell>
          <cell r="M36">
            <v>18911.339312270986</v>
          </cell>
          <cell r="N36">
            <v>20079.933025764567</v>
          </cell>
          <cell r="O36">
            <v>22313.736658129827</v>
          </cell>
          <cell r="P36">
            <v>24484.155817025512</v>
          </cell>
          <cell r="Q36">
            <v>21427.99200081755</v>
          </cell>
          <cell r="R36">
            <v>21369.900480369884</v>
          </cell>
          <cell r="S36" t="str">
            <v>kW</v>
          </cell>
          <cell r="T36" t="str">
            <v>M8300</v>
          </cell>
          <cell r="U36">
            <v>39079.353055555555</v>
          </cell>
        </row>
        <row r="37">
          <cell r="A37">
            <v>991</v>
          </cell>
          <cell r="B37" t="str">
            <v>R991</v>
          </cell>
          <cell r="C37" t="str">
            <v>Periods:OnPeak_ADJ</v>
          </cell>
          <cell r="D37" t="str">
            <v>TotalxperSite</v>
          </cell>
          <cell r="E37" t="str">
            <v>Energy Use per Account in Period</v>
          </cell>
          <cell r="F37">
            <v>86825130.085919037</v>
          </cell>
          <cell r="G37">
            <v>7164096.6865193127</v>
          </cell>
          <cell r="H37">
            <v>6194084.635725623</v>
          </cell>
          <cell r="I37">
            <v>7155649.398380911</v>
          </cell>
          <cell r="J37">
            <v>6884413.8348092912</v>
          </cell>
          <cell r="K37">
            <v>6268916.265413072</v>
          </cell>
          <cell r="L37">
            <v>7301854.8307890221</v>
          </cell>
          <cell r="M37">
            <v>6851630.3499744767</v>
          </cell>
          <cell r="N37">
            <v>7344085.2580618896</v>
          </cell>
          <cell r="O37">
            <v>7698961.67066989</v>
          </cell>
          <cell r="P37">
            <v>7975083.2270771535</v>
          </cell>
          <cell r="Q37">
            <v>8476631.3107456248</v>
          </cell>
          <cell r="R37">
            <v>7509722.61775277</v>
          </cell>
          <cell r="S37" t="str">
            <v>kWh</v>
          </cell>
          <cell r="T37" t="str">
            <v>M8300</v>
          </cell>
          <cell r="U37">
            <v>39079.353055555555</v>
          </cell>
        </row>
        <row r="38">
          <cell r="A38">
            <v>991</v>
          </cell>
          <cell r="B38" t="str">
            <v>R991</v>
          </cell>
          <cell r="C38" t="str">
            <v>Periods:OnPeak_ADJ</v>
          </cell>
          <cell r="D38" t="str">
            <v>PeakyperSite</v>
          </cell>
          <cell r="E38" t="str">
            <v>Demand per Account at Class Peak Hour in Period</v>
          </cell>
          <cell r="F38">
            <v>24484.155817025512</v>
          </cell>
          <cell r="G38">
            <v>18578.430319027029</v>
          </cell>
          <cell r="H38">
            <v>18090.655866902605</v>
          </cell>
          <cell r="I38">
            <v>18850.425054878178</v>
          </cell>
          <cell r="J38">
            <v>18494.560352613735</v>
          </cell>
          <cell r="K38">
            <v>18493.847134821845</v>
          </cell>
          <cell r="L38">
            <v>18256.964624630153</v>
          </cell>
          <cell r="M38">
            <v>18911.339312270986</v>
          </cell>
          <cell r="N38">
            <v>20079.933025764567</v>
          </cell>
          <cell r="O38">
            <v>22313.736658129827</v>
          </cell>
          <cell r="P38">
            <v>24484.155817025512</v>
          </cell>
          <cell r="Q38">
            <v>21427.99200081755</v>
          </cell>
          <cell r="R38">
            <v>21369.900480369884</v>
          </cell>
          <cell r="S38" t="str">
            <v>kW</v>
          </cell>
          <cell r="T38" t="str">
            <v>M8300</v>
          </cell>
          <cell r="U38">
            <v>39079.353055555555</v>
          </cell>
        </row>
        <row r="39">
          <cell r="A39">
            <v>991</v>
          </cell>
          <cell r="B39" t="str">
            <v>R991</v>
          </cell>
          <cell r="C39" t="str">
            <v>Periods:OnPeak_ADJ</v>
          </cell>
          <cell r="D39" t="str">
            <v>Load_Factor</v>
          </cell>
          <cell r="E39" t="str">
            <v>Load Factor in Period</v>
          </cell>
          <cell r="F39">
            <v>0.7290658259779137</v>
          </cell>
          <cell r="G39">
            <v>0.92695593599391479</v>
          </cell>
          <cell r="H39">
            <v>0.93041135995016477</v>
          </cell>
          <cell r="I39">
            <v>0.91250357668291104</v>
          </cell>
          <cell r="J39">
            <v>0.93059982280632514</v>
          </cell>
          <cell r="K39">
            <v>0.92112249134161739</v>
          </cell>
          <cell r="L39">
            <v>0.9258078812912176</v>
          </cell>
          <cell r="M39">
            <v>0.90575688966786516</v>
          </cell>
          <cell r="N39">
            <v>0.87918874422829962</v>
          </cell>
          <cell r="O39">
            <v>0.82940476013486775</v>
          </cell>
          <cell r="P39">
            <v>0.81431061853596065</v>
          </cell>
          <cell r="Q39">
            <v>0.91571024186906802</v>
          </cell>
          <cell r="R39">
            <v>0.87853972748388609</v>
          </cell>
          <cell r="S39" t="str">
            <v>None</v>
          </cell>
          <cell r="T39" t="str">
            <v>M8300</v>
          </cell>
          <cell r="U39">
            <v>39079.353055555555</v>
          </cell>
        </row>
        <row r="40">
          <cell r="A40">
            <v>991</v>
          </cell>
          <cell r="B40" t="str">
            <v>R991</v>
          </cell>
          <cell r="C40" t="str">
            <v>Periods:OffPeak_ADJ</v>
          </cell>
          <cell r="D40" t="str">
            <v>Intervals</v>
          </cell>
          <cell r="E40" t="str">
            <v>Number of Hours in Period</v>
          </cell>
          <cell r="F40">
            <v>3896</v>
          </cell>
          <cell r="G40">
            <v>328</v>
          </cell>
          <cell r="H40">
            <v>352</v>
          </cell>
          <cell r="I40">
            <v>328</v>
          </cell>
          <cell r="J40">
            <v>344</v>
          </cell>
          <cell r="K40">
            <v>304</v>
          </cell>
          <cell r="L40">
            <v>312</v>
          </cell>
          <cell r="M40">
            <v>320</v>
          </cell>
          <cell r="N40">
            <v>328</v>
          </cell>
          <cell r="O40">
            <v>304</v>
          </cell>
          <cell r="P40">
            <v>344</v>
          </cell>
          <cell r="Q40">
            <v>312</v>
          </cell>
          <cell r="R40">
            <v>320</v>
          </cell>
          <cell r="S40" t="str">
            <v>Hours</v>
          </cell>
          <cell r="T40" t="str">
            <v>M8300</v>
          </cell>
          <cell r="U40">
            <v>39079.353055555555</v>
          </cell>
        </row>
        <row r="41">
          <cell r="A41">
            <v>991</v>
          </cell>
          <cell r="B41" t="str">
            <v>R991</v>
          </cell>
          <cell r="C41" t="str">
            <v>Periods:OffPeak_ADJ</v>
          </cell>
          <cell r="D41" t="str">
            <v>Totalx</v>
          </cell>
          <cell r="E41" t="str">
            <v>Total Energy Use in Period</v>
          </cell>
          <cell r="F41">
            <v>66290151.654111698</v>
          </cell>
          <cell r="G41">
            <v>5381648.3177797906</v>
          </cell>
          <cell r="H41">
            <v>5698001.372799336</v>
          </cell>
          <cell r="I41">
            <v>5396260.8706844347</v>
          </cell>
          <cell r="J41">
            <v>5662796.3158077355</v>
          </cell>
          <cell r="K41">
            <v>4965346.8205067711</v>
          </cell>
          <cell r="L41">
            <v>5045069.7223403007</v>
          </cell>
          <cell r="M41">
            <v>5214118.2270674957</v>
          </cell>
          <cell r="N41">
            <v>5491716.6020644307</v>
          </cell>
          <cell r="O41">
            <v>5322931.8369930834</v>
          </cell>
          <cell r="P41">
            <v>6533277.5680695651</v>
          </cell>
          <cell r="Q41">
            <v>5860080.8508849964</v>
          </cell>
          <cell r="R41">
            <v>5718903.1491137603</v>
          </cell>
          <cell r="S41" t="str">
            <v>kWh</v>
          </cell>
          <cell r="T41" t="str">
            <v>M8300</v>
          </cell>
          <cell r="U41">
            <v>39079.353055555555</v>
          </cell>
        </row>
        <row r="42">
          <cell r="A42">
            <v>991</v>
          </cell>
          <cell r="B42" t="str">
            <v>R991</v>
          </cell>
          <cell r="C42" t="str">
            <v>Periods:OffPeak_ADJ</v>
          </cell>
          <cell r="D42" t="str">
            <v>Peaky</v>
          </cell>
          <cell r="E42" t="str">
            <v>Total Demand at Class Peak Hour in Period</v>
          </cell>
          <cell r="F42">
            <v>24236.278862679465</v>
          </cell>
          <cell r="G42">
            <v>18176.178785607062</v>
          </cell>
          <cell r="H42">
            <v>17489.764880840063</v>
          </cell>
          <cell r="I42">
            <v>18222.680723358724</v>
          </cell>
          <cell r="J42">
            <v>17835.358038063172</v>
          </cell>
          <cell r="K42">
            <v>18078.239405404984</v>
          </cell>
          <cell r="L42">
            <v>17862.998005719164</v>
          </cell>
          <cell r="M42">
            <v>18107.82081551075</v>
          </cell>
          <cell r="N42">
            <v>18935.07891603035</v>
          </cell>
          <cell r="O42">
            <v>20740.005111072387</v>
          </cell>
          <cell r="P42">
            <v>24236.278862679465</v>
          </cell>
          <cell r="Q42">
            <v>21672.440463183608</v>
          </cell>
          <cell r="R42">
            <v>21208.049264180016</v>
          </cell>
          <cell r="S42" t="str">
            <v>kW</v>
          </cell>
          <cell r="T42" t="str">
            <v>M8300</v>
          </cell>
          <cell r="U42">
            <v>39079.353055555555</v>
          </cell>
        </row>
        <row r="43">
          <cell r="A43">
            <v>991</v>
          </cell>
          <cell r="B43" t="str">
            <v>R991</v>
          </cell>
          <cell r="C43" t="str">
            <v>Periods:OffPeak_ADJ</v>
          </cell>
          <cell r="D43" t="str">
            <v>TotalxperSite</v>
          </cell>
          <cell r="E43" t="str">
            <v>Energy Use per Account in Period</v>
          </cell>
          <cell r="F43">
            <v>66290151.654111698</v>
          </cell>
          <cell r="G43">
            <v>5381648.3177797906</v>
          </cell>
          <cell r="H43">
            <v>5698001.372799336</v>
          </cell>
          <cell r="I43">
            <v>5396260.8706844347</v>
          </cell>
          <cell r="J43">
            <v>5662796.3158077355</v>
          </cell>
          <cell r="K43">
            <v>4965346.8205067711</v>
          </cell>
          <cell r="L43">
            <v>5045069.7223403007</v>
          </cell>
          <cell r="M43">
            <v>5214118.2270674957</v>
          </cell>
          <cell r="N43">
            <v>5491716.6020644307</v>
          </cell>
          <cell r="O43">
            <v>5322931.8369930834</v>
          </cell>
          <cell r="P43">
            <v>6533277.5680695651</v>
          </cell>
          <cell r="Q43">
            <v>5860080.8508849964</v>
          </cell>
          <cell r="R43">
            <v>5718903.1491137603</v>
          </cell>
          <cell r="S43" t="str">
            <v>kWh</v>
          </cell>
          <cell r="T43" t="str">
            <v>M8300</v>
          </cell>
          <cell r="U43">
            <v>39079.353055555555</v>
          </cell>
        </row>
        <row r="44">
          <cell r="A44">
            <v>991</v>
          </cell>
          <cell r="B44" t="str">
            <v>R991</v>
          </cell>
          <cell r="C44" t="str">
            <v>Periods:OffPeak_ADJ</v>
          </cell>
          <cell r="D44" t="str">
            <v>PeakyperSite</v>
          </cell>
          <cell r="E44" t="str">
            <v>Demand per Account at Class Peak Hour in Period</v>
          </cell>
          <cell r="F44">
            <v>24236.278862679465</v>
          </cell>
          <cell r="G44">
            <v>18176.178785607062</v>
          </cell>
          <cell r="H44">
            <v>17489.764880840063</v>
          </cell>
          <cell r="I44">
            <v>18222.680723358724</v>
          </cell>
          <cell r="J44">
            <v>17835.358038063172</v>
          </cell>
          <cell r="K44">
            <v>18078.239405404984</v>
          </cell>
          <cell r="L44">
            <v>17862.998005719164</v>
          </cell>
          <cell r="M44">
            <v>18107.82081551075</v>
          </cell>
          <cell r="N44">
            <v>18935.07891603035</v>
          </cell>
          <cell r="O44">
            <v>20740.005111072387</v>
          </cell>
          <cell r="P44">
            <v>24236.278862679465</v>
          </cell>
          <cell r="Q44">
            <v>21672.440463183608</v>
          </cell>
          <cell r="R44">
            <v>21208.049264180016</v>
          </cell>
          <cell r="S44" t="str">
            <v>kW</v>
          </cell>
          <cell r="T44" t="str">
            <v>M8300</v>
          </cell>
          <cell r="U44">
            <v>39079.353055555555</v>
          </cell>
        </row>
        <row r="45">
          <cell r="A45">
            <v>991</v>
          </cell>
          <cell r="B45" t="str">
            <v>R991</v>
          </cell>
          <cell r="C45" t="str">
            <v>Periods:OffPeak_ADJ</v>
          </cell>
          <cell r="D45" t="str">
            <v>Load_Factor</v>
          </cell>
          <cell r="E45" t="str">
            <v>Load Factor in Period</v>
          </cell>
          <cell r="F45">
            <v>0.70204366295888054</v>
          </cell>
          <cell r="G45">
            <v>0.90269052571530273</v>
          </cell>
          <cell r="H45">
            <v>0.92554153873911882</v>
          </cell>
          <cell r="I45">
            <v>0.90283175672164795</v>
          </cell>
          <cell r="J45">
            <v>0.9229765481569866</v>
          </cell>
          <cell r="K45">
            <v>0.9034827636009799</v>
          </cell>
          <cell r="L45">
            <v>0.90522852091984052</v>
          </cell>
          <cell r="M45">
            <v>0.89983878378279236</v>
          </cell>
          <cell r="N45">
            <v>0.88423388649062162</v>
          </cell>
          <cell r="O45">
            <v>0.84424493180511972</v>
          </cell>
          <cell r="P45">
            <v>0.78362219139736822</v>
          </cell>
          <cell r="Q45">
            <v>0.86664491945011601</v>
          </cell>
          <cell r="R45">
            <v>0.84267874514820373</v>
          </cell>
          <cell r="S45" t="str">
            <v>None</v>
          </cell>
          <cell r="T45" t="str">
            <v>M8300</v>
          </cell>
          <cell r="U45">
            <v>39079.353055555555</v>
          </cell>
        </row>
        <row r="46">
          <cell r="A46">
            <v>991</v>
          </cell>
          <cell r="B46" t="str">
            <v>R991</v>
          </cell>
          <cell r="C46" t="str">
            <v>Weekday_ADJ</v>
          </cell>
          <cell r="D46" t="str">
            <v>Date</v>
          </cell>
          <cell r="E46" t="str">
            <v>Day of Peak Demand on Weekdays</v>
          </cell>
          <cell r="F46">
            <v>38919</v>
          </cell>
          <cell r="G46">
            <v>38639</v>
          </cell>
          <cell r="H46">
            <v>38685</v>
          </cell>
          <cell r="I46">
            <v>38706</v>
          </cell>
          <cell r="J46">
            <v>38722</v>
          </cell>
          <cell r="K46">
            <v>38771</v>
          </cell>
          <cell r="L46">
            <v>38803</v>
          </cell>
          <cell r="M46">
            <v>38831</v>
          </cell>
          <cell r="N46">
            <v>38855</v>
          </cell>
          <cell r="O46">
            <v>38894</v>
          </cell>
          <cell r="P46">
            <v>38919</v>
          </cell>
          <cell r="Q46">
            <v>38957</v>
          </cell>
          <cell r="R46">
            <v>38961</v>
          </cell>
          <cell r="S46" t="str">
            <v>Date</v>
          </cell>
          <cell r="T46" t="str">
            <v>M8500</v>
          </cell>
          <cell r="U46">
            <v>39079.353125000001</v>
          </cell>
        </row>
        <row r="47">
          <cell r="A47">
            <v>991</v>
          </cell>
          <cell r="B47" t="str">
            <v>R991</v>
          </cell>
          <cell r="C47" t="str">
            <v>Weekday_ADJ</v>
          </cell>
          <cell r="D47" t="str">
            <v>Interval</v>
          </cell>
          <cell r="E47" t="str">
            <v>Hour of Peak Demand on Weekday or Weekend</v>
          </cell>
          <cell r="F47">
            <v>18</v>
          </cell>
          <cell r="G47">
            <v>15</v>
          </cell>
          <cell r="H47">
            <v>8</v>
          </cell>
          <cell r="I47">
            <v>8</v>
          </cell>
          <cell r="J47">
            <v>8</v>
          </cell>
          <cell r="K47">
            <v>8</v>
          </cell>
          <cell r="L47">
            <v>15</v>
          </cell>
          <cell r="M47">
            <v>13</v>
          </cell>
          <cell r="N47">
            <v>15</v>
          </cell>
          <cell r="O47">
            <v>13</v>
          </cell>
          <cell r="P47">
            <v>18</v>
          </cell>
          <cell r="Q47">
            <v>17</v>
          </cell>
          <cell r="R47">
            <v>18</v>
          </cell>
          <cell r="S47" t="str">
            <v>Hour</v>
          </cell>
          <cell r="T47" t="str">
            <v>M8500</v>
          </cell>
          <cell r="U47">
            <v>39079.353125000001</v>
          </cell>
        </row>
        <row r="48">
          <cell r="A48">
            <v>991</v>
          </cell>
          <cell r="B48" t="str">
            <v>R991</v>
          </cell>
          <cell r="C48" t="str">
            <v>Weekday_ADJ</v>
          </cell>
          <cell r="D48" t="str">
            <v>Totalx</v>
          </cell>
          <cell r="E48" t="str">
            <v>Total Energy Use on Weekday or Weekend</v>
          </cell>
          <cell r="F48">
            <v>106478901.72826916</v>
          </cell>
          <cell r="G48">
            <v>8578174.3617786281</v>
          </cell>
          <cell r="H48">
            <v>8007422.1454710253</v>
          </cell>
          <cell r="I48">
            <v>8576441.6726468652</v>
          </cell>
          <cell r="J48">
            <v>8583146.9885001592</v>
          </cell>
          <cell r="K48">
            <v>7683477.6789534651</v>
          </cell>
          <cell r="L48">
            <v>9241679.058541717</v>
          </cell>
          <cell r="M48">
            <v>8155509.5712680127</v>
          </cell>
          <cell r="N48">
            <v>9219122.7111523282</v>
          </cell>
          <cell r="O48">
            <v>9647244.2027414627</v>
          </cell>
          <cell r="P48">
            <v>9333124.8592539541</v>
          </cell>
          <cell r="Q48">
            <v>10576323.495895073</v>
          </cell>
          <cell r="R48">
            <v>8877234.9820664227</v>
          </cell>
          <cell r="S48" t="str">
            <v>kWh</v>
          </cell>
          <cell r="T48" t="str">
            <v>M8500</v>
          </cell>
          <cell r="U48">
            <v>39079.353125000001</v>
          </cell>
        </row>
        <row r="49">
          <cell r="A49">
            <v>991</v>
          </cell>
          <cell r="B49" t="str">
            <v>R991</v>
          </cell>
          <cell r="C49" t="str">
            <v>Weekday_ADJ</v>
          </cell>
          <cell r="D49" t="str">
            <v>Peaky</v>
          </cell>
          <cell r="E49" t="str">
            <v>Peak Demand on Weekday or Weekend</v>
          </cell>
          <cell r="F49">
            <v>24462.824791317526</v>
          </cell>
          <cell r="G49">
            <v>18578.430319027029</v>
          </cell>
          <cell r="H49">
            <v>18090.655866902605</v>
          </cell>
          <cell r="I49">
            <v>18850.425054878178</v>
          </cell>
          <cell r="J49">
            <v>18494.560352613735</v>
          </cell>
          <cell r="K49">
            <v>18493.847134821845</v>
          </cell>
          <cell r="L49">
            <v>18256.964624630153</v>
          </cell>
          <cell r="M49">
            <v>18911.339312270986</v>
          </cell>
          <cell r="N49">
            <v>20079.933025764567</v>
          </cell>
          <cell r="O49">
            <v>22313.736658129827</v>
          </cell>
          <cell r="P49">
            <v>24462.824791317526</v>
          </cell>
          <cell r="Q49">
            <v>21427.99200081755</v>
          </cell>
          <cell r="R49">
            <v>21163.346760408695</v>
          </cell>
          <cell r="S49" t="str">
            <v>kW</v>
          </cell>
          <cell r="T49" t="str">
            <v>M8500</v>
          </cell>
          <cell r="U49">
            <v>39079.353125000001</v>
          </cell>
        </row>
        <row r="50">
          <cell r="A50">
            <v>991</v>
          </cell>
          <cell r="B50" t="str">
            <v>R991</v>
          </cell>
          <cell r="C50" t="str">
            <v>Weekday_ADJ</v>
          </cell>
          <cell r="D50" t="str">
            <v>ErrBndforPeaky</v>
          </cell>
          <cell r="E50" t="str">
            <v>Error Bound for Peak Demand</v>
          </cell>
          <cell r="F50">
            <v>0</v>
          </cell>
          <cell r="G50">
            <v>0</v>
          </cell>
          <cell r="H50">
            <v>0</v>
          </cell>
          <cell r="I50">
            <v>0</v>
          </cell>
          <cell r="J50">
            <v>0</v>
          </cell>
          <cell r="K50">
            <v>0</v>
          </cell>
          <cell r="L50">
            <v>0</v>
          </cell>
          <cell r="M50">
            <v>0</v>
          </cell>
          <cell r="N50">
            <v>0</v>
          </cell>
          <cell r="O50">
            <v>0</v>
          </cell>
          <cell r="P50">
            <v>0</v>
          </cell>
          <cell r="Q50">
            <v>0</v>
          </cell>
          <cell r="R50">
            <v>0</v>
          </cell>
          <cell r="S50" t="str">
            <v>kW</v>
          </cell>
          <cell r="T50" t="str">
            <v>M8500</v>
          </cell>
          <cell r="U50">
            <v>39079.353125000001</v>
          </cell>
        </row>
        <row r="51">
          <cell r="A51">
            <v>991</v>
          </cell>
          <cell r="B51" t="str">
            <v>R991</v>
          </cell>
          <cell r="C51" t="str">
            <v>Weekday_ADJ</v>
          </cell>
          <cell r="D51" t="str">
            <v>TotalxperSite</v>
          </cell>
          <cell r="E51" t="str">
            <v>Energy Use per Account on Weekday or Weekend</v>
          </cell>
          <cell r="F51">
            <v>106478901.72826916</v>
          </cell>
          <cell r="G51">
            <v>8578174.3617786281</v>
          </cell>
          <cell r="H51">
            <v>8007422.1454710253</v>
          </cell>
          <cell r="I51">
            <v>8576441.6726468652</v>
          </cell>
          <cell r="J51">
            <v>8583146.9885001592</v>
          </cell>
          <cell r="K51">
            <v>7683477.6789534651</v>
          </cell>
          <cell r="L51">
            <v>9241679.058541717</v>
          </cell>
          <cell r="M51">
            <v>8155509.5712680127</v>
          </cell>
          <cell r="N51">
            <v>9219122.7111523282</v>
          </cell>
          <cell r="O51">
            <v>9647244.2027414627</v>
          </cell>
          <cell r="P51">
            <v>9333124.8592539541</v>
          </cell>
          <cell r="Q51">
            <v>10576323.495895073</v>
          </cell>
          <cell r="R51">
            <v>8877234.9820664227</v>
          </cell>
          <cell r="S51" t="str">
            <v>kWh</v>
          </cell>
          <cell r="T51" t="str">
            <v>M8500</v>
          </cell>
          <cell r="U51">
            <v>39079.353125000001</v>
          </cell>
        </row>
        <row r="52">
          <cell r="A52">
            <v>991</v>
          </cell>
          <cell r="B52" t="str">
            <v>R991</v>
          </cell>
          <cell r="C52" t="str">
            <v>Weekday_ADJ</v>
          </cell>
          <cell r="D52" t="str">
            <v>PeakyperSite</v>
          </cell>
          <cell r="E52" t="str">
            <v>Peak Demand per Account on Weekday or Weekend</v>
          </cell>
          <cell r="F52">
            <v>24462.824791317526</v>
          </cell>
          <cell r="G52">
            <v>18578.430319027029</v>
          </cell>
          <cell r="H52">
            <v>18090.655866902605</v>
          </cell>
          <cell r="I52">
            <v>18850.425054878178</v>
          </cell>
          <cell r="J52">
            <v>18494.560352613735</v>
          </cell>
          <cell r="K52">
            <v>18493.847134821845</v>
          </cell>
          <cell r="L52">
            <v>18256.964624630153</v>
          </cell>
          <cell r="M52">
            <v>18911.339312270986</v>
          </cell>
          <cell r="N52">
            <v>20079.933025764567</v>
          </cell>
          <cell r="O52">
            <v>22313.736658129827</v>
          </cell>
          <cell r="P52">
            <v>24462.824791317526</v>
          </cell>
          <cell r="Q52">
            <v>21427.99200081755</v>
          </cell>
          <cell r="R52">
            <v>21163.346760408695</v>
          </cell>
          <cell r="S52" t="str">
            <v>kW</v>
          </cell>
          <cell r="T52" t="str">
            <v>M8500</v>
          </cell>
          <cell r="U52">
            <v>39079.353125000001</v>
          </cell>
        </row>
        <row r="53">
          <cell r="A53">
            <v>991</v>
          </cell>
          <cell r="B53" t="str">
            <v>R991</v>
          </cell>
          <cell r="C53" t="str">
            <v>Weekday_ADJ</v>
          </cell>
          <cell r="D53" t="str">
            <v>ErrBndperSite</v>
          </cell>
          <cell r="E53" t="str">
            <v>Error Bound for Demand per Account</v>
          </cell>
          <cell r="F53">
            <v>0</v>
          </cell>
          <cell r="G53">
            <v>0</v>
          </cell>
          <cell r="H53">
            <v>0</v>
          </cell>
          <cell r="I53">
            <v>0</v>
          </cell>
          <cell r="J53">
            <v>0</v>
          </cell>
          <cell r="K53">
            <v>0</v>
          </cell>
          <cell r="L53">
            <v>0</v>
          </cell>
          <cell r="M53">
            <v>0</v>
          </cell>
          <cell r="N53">
            <v>0</v>
          </cell>
          <cell r="O53">
            <v>0</v>
          </cell>
          <cell r="P53">
            <v>0</v>
          </cell>
          <cell r="Q53">
            <v>0</v>
          </cell>
          <cell r="R53">
            <v>0</v>
          </cell>
          <cell r="S53" t="str">
            <v>kW</v>
          </cell>
          <cell r="T53" t="str">
            <v>M8500</v>
          </cell>
          <cell r="U53">
            <v>39079.353125000001</v>
          </cell>
        </row>
        <row r="54">
          <cell r="A54">
            <v>991</v>
          </cell>
          <cell r="B54" t="str">
            <v>R991</v>
          </cell>
          <cell r="C54" t="str">
            <v>Weekday_ADJ</v>
          </cell>
          <cell r="D54" t="str">
            <v>RelPrec</v>
          </cell>
          <cell r="E54" t="str">
            <v>Relative Precision of Demand per Account</v>
          </cell>
          <cell r="F54">
            <v>0</v>
          </cell>
          <cell r="G54">
            <v>0</v>
          </cell>
          <cell r="H54">
            <v>0</v>
          </cell>
          <cell r="I54">
            <v>0</v>
          </cell>
          <cell r="J54">
            <v>0</v>
          </cell>
          <cell r="K54">
            <v>0</v>
          </cell>
          <cell r="L54">
            <v>0</v>
          </cell>
          <cell r="M54">
            <v>0</v>
          </cell>
          <cell r="N54">
            <v>0</v>
          </cell>
          <cell r="O54">
            <v>0</v>
          </cell>
          <cell r="P54">
            <v>0</v>
          </cell>
          <cell r="Q54">
            <v>0</v>
          </cell>
          <cell r="R54">
            <v>0</v>
          </cell>
          <cell r="S54" t="str">
            <v>None</v>
          </cell>
          <cell r="T54" t="str">
            <v>M8500</v>
          </cell>
          <cell r="U54">
            <v>39079.353125000001</v>
          </cell>
        </row>
        <row r="55">
          <cell r="A55">
            <v>991</v>
          </cell>
          <cell r="B55" t="str">
            <v>R991</v>
          </cell>
          <cell r="C55" t="str">
            <v>Weekday_ADJ</v>
          </cell>
          <cell r="D55" t="str">
            <v>Days</v>
          </cell>
          <cell r="E55" t="str">
            <v>Number of Days</v>
          </cell>
          <cell r="F55">
            <v>252</v>
          </cell>
          <cell r="G55">
            <v>21</v>
          </cell>
          <cell r="H55">
            <v>20</v>
          </cell>
          <cell r="I55">
            <v>21</v>
          </cell>
          <cell r="J55">
            <v>21</v>
          </cell>
          <cell r="K55">
            <v>19</v>
          </cell>
          <cell r="L55">
            <v>23</v>
          </cell>
          <cell r="M55">
            <v>20</v>
          </cell>
          <cell r="N55">
            <v>22</v>
          </cell>
          <cell r="O55">
            <v>22</v>
          </cell>
          <cell r="P55">
            <v>20</v>
          </cell>
          <cell r="Q55">
            <v>23</v>
          </cell>
          <cell r="R55">
            <v>20</v>
          </cell>
          <cell r="S55" t="str">
            <v>Days</v>
          </cell>
          <cell r="T55" t="str">
            <v>M8500</v>
          </cell>
          <cell r="U55">
            <v>39079.353125000001</v>
          </cell>
        </row>
        <row r="56">
          <cell r="A56">
            <v>991</v>
          </cell>
          <cell r="B56" t="str">
            <v>R991</v>
          </cell>
          <cell r="C56" t="str">
            <v>Weekday_ADJ</v>
          </cell>
          <cell r="D56" t="str">
            <v>Load_Factor</v>
          </cell>
          <cell r="E56" t="str">
            <v>Load Factor on Weekday or Weekend</v>
          </cell>
          <cell r="F56">
            <v>0.71968951515038049</v>
          </cell>
          <cell r="G56">
            <v>0.91612622452393544</v>
          </cell>
          <cell r="H56">
            <v>0.92214066711930309</v>
          </cell>
          <cell r="I56">
            <v>0.90272496778984612</v>
          </cell>
          <cell r="J56">
            <v>0.92081418665378889</v>
          </cell>
          <cell r="K56">
            <v>0.91109933099667362</v>
          </cell>
          <cell r="L56">
            <v>0.91702933930849262</v>
          </cell>
          <cell r="M56">
            <v>0.89843689331495347</v>
          </cell>
          <cell r="N56">
            <v>0.86954770505505286</v>
          </cell>
          <cell r="O56">
            <v>0.81883622265787126</v>
          </cell>
          <cell r="P56">
            <v>0.79483911973840848</v>
          </cell>
          <cell r="Q56">
            <v>0.89415780687300184</v>
          </cell>
          <cell r="R56">
            <v>0.87388066525327601</v>
          </cell>
          <cell r="S56" t="str">
            <v>None</v>
          </cell>
          <cell r="T56" t="str">
            <v>M8500</v>
          </cell>
          <cell r="U56">
            <v>39079.353125000001</v>
          </cell>
        </row>
        <row r="57">
          <cell r="A57">
            <v>991</v>
          </cell>
          <cell r="B57" t="str">
            <v>R991</v>
          </cell>
          <cell r="C57" t="str">
            <v>Weekday_ADJ</v>
          </cell>
          <cell r="D57" t="str">
            <v>Error_Ratio</v>
          </cell>
          <cell r="E57" t="str">
            <v>Error Ratio</v>
          </cell>
          <cell r="F57">
            <v>2.4564002597965902E-16</v>
          </cell>
          <cell r="G57">
            <v>1.6889866967753024E-16</v>
          </cell>
          <cell r="H57">
            <v>2.2714406826872931E-16</v>
          </cell>
          <cell r="I57">
            <v>1.1659686060349963E-16</v>
          </cell>
          <cell r="J57">
            <v>2.5836130224494336E-16</v>
          </cell>
          <cell r="K57">
            <v>2.1079478318564526E-16</v>
          </cell>
          <cell r="L57">
            <v>2.4138375483570123E-16</v>
          </cell>
          <cell r="M57">
            <v>1.4514257542538933E-16</v>
          </cell>
          <cell r="N57">
            <v>3.0634183112727132E-16</v>
          </cell>
          <cell r="O57">
            <v>1.9716186829516641E-16</v>
          </cell>
          <cell r="P57">
            <v>2.4564002597965902E-16</v>
          </cell>
          <cell r="Q57">
            <v>1.3680898893573561E-16</v>
          </cell>
          <cell r="R57">
            <v>1.2344928728506192E-16</v>
          </cell>
          <cell r="S57" t="str">
            <v>None</v>
          </cell>
          <cell r="T57" t="str">
            <v>M8500</v>
          </cell>
          <cell r="U57">
            <v>39079.353125000001</v>
          </cell>
        </row>
        <row r="58">
          <cell r="A58">
            <v>991</v>
          </cell>
          <cell r="B58" t="str">
            <v>R991</v>
          </cell>
          <cell r="C58" t="str">
            <v>Weekend_ADJ</v>
          </cell>
          <cell r="D58" t="str">
            <v>Date</v>
          </cell>
          <cell r="E58" t="str">
            <v>Day of Peak Demand on Weekdays</v>
          </cell>
          <cell r="F58">
            <v>38920</v>
          </cell>
          <cell r="G58">
            <v>38647</v>
          </cell>
          <cell r="H58">
            <v>38668</v>
          </cell>
          <cell r="I58">
            <v>38712</v>
          </cell>
          <cell r="J58">
            <v>38731</v>
          </cell>
          <cell r="K58">
            <v>38773</v>
          </cell>
          <cell r="L58">
            <v>38794</v>
          </cell>
          <cell r="M58">
            <v>38830</v>
          </cell>
          <cell r="N58">
            <v>38866</v>
          </cell>
          <cell r="O58">
            <v>38893</v>
          </cell>
          <cell r="P58">
            <v>38920</v>
          </cell>
          <cell r="Q58">
            <v>38956</v>
          </cell>
          <cell r="R58">
            <v>38962</v>
          </cell>
          <cell r="S58" t="str">
            <v>Date</v>
          </cell>
          <cell r="T58" t="str">
            <v>M8500</v>
          </cell>
          <cell r="U58">
            <v>39079.353125000001</v>
          </cell>
        </row>
        <row r="59">
          <cell r="A59">
            <v>991</v>
          </cell>
          <cell r="B59" t="str">
            <v>R991</v>
          </cell>
          <cell r="C59" t="str">
            <v>Weekend_ADJ</v>
          </cell>
          <cell r="D59" t="str">
            <v>Interval</v>
          </cell>
          <cell r="E59" t="str">
            <v>Hour of Peak Demand on Weekday or Weekend</v>
          </cell>
          <cell r="F59">
            <v>22</v>
          </cell>
          <cell r="G59">
            <v>7</v>
          </cell>
          <cell r="H59">
            <v>7</v>
          </cell>
          <cell r="I59">
            <v>8</v>
          </cell>
          <cell r="J59">
            <v>8</v>
          </cell>
          <cell r="K59">
            <v>7</v>
          </cell>
          <cell r="L59">
            <v>6</v>
          </cell>
          <cell r="M59">
            <v>22</v>
          </cell>
          <cell r="N59">
            <v>22</v>
          </cell>
          <cell r="O59">
            <v>18</v>
          </cell>
          <cell r="P59">
            <v>22</v>
          </cell>
          <cell r="Q59">
            <v>22</v>
          </cell>
          <cell r="R59">
            <v>15</v>
          </cell>
          <cell r="S59" t="str">
            <v>Hour</v>
          </cell>
          <cell r="T59" t="str">
            <v>M8500</v>
          </cell>
          <cell r="U59">
            <v>39079.353125000001</v>
          </cell>
        </row>
        <row r="60">
          <cell r="A60">
            <v>991</v>
          </cell>
          <cell r="B60" t="str">
            <v>R991</v>
          </cell>
          <cell r="C60" t="str">
            <v>Weekend_ADJ</v>
          </cell>
          <cell r="D60" t="str">
            <v>Totalx</v>
          </cell>
          <cell r="E60" t="str">
            <v>Total Energy Use on Weekday or Weekend</v>
          </cell>
          <cell r="F60">
            <v>46636380.011761598</v>
          </cell>
          <cell r="G60">
            <v>3967570.6425204752</v>
          </cell>
          <cell r="H60">
            <v>3884663.8630539314</v>
          </cell>
          <cell r="I60">
            <v>3975468.5964184846</v>
          </cell>
          <cell r="J60">
            <v>3964063.1621168596</v>
          </cell>
          <cell r="K60">
            <v>3550785.4069663752</v>
          </cell>
          <cell r="L60">
            <v>3105245.4945876095</v>
          </cell>
          <cell r="M60">
            <v>3910239.0057739578</v>
          </cell>
          <cell r="N60">
            <v>3616679.1489739954</v>
          </cell>
          <cell r="O60">
            <v>3374649.3049215125</v>
          </cell>
          <cell r="P60">
            <v>5175235.9358927617</v>
          </cell>
          <cell r="Q60">
            <v>3760388.6657355423</v>
          </cell>
          <cell r="R60">
            <v>4351390.7848001067</v>
          </cell>
          <cell r="S60" t="str">
            <v>kWh</v>
          </cell>
          <cell r="T60" t="str">
            <v>M8500</v>
          </cell>
          <cell r="U60">
            <v>39079.353125000001</v>
          </cell>
        </row>
        <row r="61">
          <cell r="A61">
            <v>991</v>
          </cell>
          <cell r="B61" t="str">
            <v>R991</v>
          </cell>
          <cell r="C61" t="str">
            <v>Weekend_ADJ</v>
          </cell>
          <cell r="D61" t="str">
            <v>Peaky</v>
          </cell>
          <cell r="E61" t="str">
            <v>Peak Demand on Weekday or Weekend</v>
          </cell>
          <cell r="F61">
            <v>24484.155817025512</v>
          </cell>
          <cell r="G61">
            <v>17931.189258491759</v>
          </cell>
          <cell r="H61">
            <v>17441.625491441861</v>
          </cell>
          <cell r="I61">
            <v>18222.680723358724</v>
          </cell>
          <cell r="J61">
            <v>18311.718325660859</v>
          </cell>
          <cell r="K61">
            <v>17759.422892702543</v>
          </cell>
          <cell r="L61">
            <v>17306.89350032495</v>
          </cell>
          <cell r="M61">
            <v>17943.53561218625</v>
          </cell>
          <cell r="N61">
            <v>18388.645593658253</v>
          </cell>
          <cell r="O61">
            <v>20569.106781631748</v>
          </cell>
          <cell r="P61">
            <v>24484.155817025512</v>
          </cell>
          <cell r="Q61">
            <v>21672.440463183608</v>
          </cell>
          <cell r="R61">
            <v>21369.900480369884</v>
          </cell>
          <cell r="S61" t="str">
            <v>kW</v>
          </cell>
          <cell r="T61" t="str">
            <v>M8500</v>
          </cell>
          <cell r="U61">
            <v>39079.353125000001</v>
          </cell>
        </row>
        <row r="62">
          <cell r="A62">
            <v>991</v>
          </cell>
          <cell r="B62" t="str">
            <v>R991</v>
          </cell>
          <cell r="C62" t="str">
            <v>Weekend_ADJ</v>
          </cell>
          <cell r="D62" t="str">
            <v>ErrBndforPeaky</v>
          </cell>
          <cell r="E62" t="str">
            <v>Error Bound for Peak Demand</v>
          </cell>
          <cell r="F62">
            <v>0</v>
          </cell>
          <cell r="G62">
            <v>0</v>
          </cell>
          <cell r="H62">
            <v>0</v>
          </cell>
          <cell r="I62">
            <v>0</v>
          </cell>
          <cell r="J62">
            <v>0</v>
          </cell>
          <cell r="K62">
            <v>0</v>
          </cell>
          <cell r="L62">
            <v>0</v>
          </cell>
          <cell r="M62">
            <v>0</v>
          </cell>
          <cell r="N62">
            <v>0</v>
          </cell>
          <cell r="O62">
            <v>0</v>
          </cell>
          <cell r="P62">
            <v>0</v>
          </cell>
          <cell r="Q62">
            <v>0</v>
          </cell>
          <cell r="R62">
            <v>0</v>
          </cell>
          <cell r="S62" t="str">
            <v>kW</v>
          </cell>
          <cell r="T62" t="str">
            <v>M8500</v>
          </cell>
          <cell r="U62">
            <v>39079.353125000001</v>
          </cell>
        </row>
        <row r="63">
          <cell r="A63">
            <v>991</v>
          </cell>
          <cell r="B63" t="str">
            <v>R991</v>
          </cell>
          <cell r="C63" t="str">
            <v>Weekend_ADJ</v>
          </cell>
          <cell r="D63" t="str">
            <v>TotalxperSite</v>
          </cell>
          <cell r="E63" t="str">
            <v>Energy Use per Account on Weekday or Weekend</v>
          </cell>
          <cell r="F63">
            <v>46636380.011761598</v>
          </cell>
          <cell r="G63">
            <v>3967570.6425204752</v>
          </cell>
          <cell r="H63">
            <v>3884663.8630539314</v>
          </cell>
          <cell r="I63">
            <v>3975468.5964184846</v>
          </cell>
          <cell r="J63">
            <v>3964063.1621168596</v>
          </cell>
          <cell r="K63">
            <v>3550785.4069663752</v>
          </cell>
          <cell r="L63">
            <v>3105245.4945876095</v>
          </cell>
          <cell r="M63">
            <v>3910239.0057739578</v>
          </cell>
          <cell r="N63">
            <v>3616679.1489739954</v>
          </cell>
          <cell r="O63">
            <v>3374649.3049215125</v>
          </cell>
          <cell r="P63">
            <v>5175235.9358927617</v>
          </cell>
          <cell r="Q63">
            <v>3760388.6657355423</v>
          </cell>
          <cell r="R63">
            <v>4351390.7848001067</v>
          </cell>
          <cell r="S63" t="str">
            <v>kWh</v>
          </cell>
          <cell r="T63" t="str">
            <v>M8500</v>
          </cell>
          <cell r="U63">
            <v>39079.353125000001</v>
          </cell>
        </row>
        <row r="64">
          <cell r="A64">
            <v>991</v>
          </cell>
          <cell r="B64" t="str">
            <v>R991</v>
          </cell>
          <cell r="C64" t="str">
            <v>Weekend_ADJ</v>
          </cell>
          <cell r="D64" t="str">
            <v>PeakyperSite</v>
          </cell>
          <cell r="E64" t="str">
            <v>Peak Demand per Account on Weekday or Weekend</v>
          </cell>
          <cell r="F64">
            <v>24484.155817025512</v>
          </cell>
          <cell r="G64">
            <v>17931.189258491759</v>
          </cell>
          <cell r="H64">
            <v>17441.625491441861</v>
          </cell>
          <cell r="I64">
            <v>18222.680723358724</v>
          </cell>
          <cell r="J64">
            <v>18311.718325660859</v>
          </cell>
          <cell r="K64">
            <v>17759.422892702543</v>
          </cell>
          <cell r="L64">
            <v>17306.89350032495</v>
          </cell>
          <cell r="M64">
            <v>17943.53561218625</v>
          </cell>
          <cell r="N64">
            <v>18388.645593658253</v>
          </cell>
          <cell r="O64">
            <v>20569.106781631748</v>
          </cell>
          <cell r="P64">
            <v>24484.155817025512</v>
          </cell>
          <cell r="Q64">
            <v>21672.440463183608</v>
          </cell>
          <cell r="R64">
            <v>21369.900480369884</v>
          </cell>
          <cell r="S64" t="str">
            <v>kW</v>
          </cell>
          <cell r="T64" t="str">
            <v>M8500</v>
          </cell>
          <cell r="U64">
            <v>39079.353125000001</v>
          </cell>
        </row>
        <row r="65">
          <cell r="A65">
            <v>991</v>
          </cell>
          <cell r="B65" t="str">
            <v>R991</v>
          </cell>
          <cell r="C65" t="str">
            <v>Weekend_ADJ</v>
          </cell>
          <cell r="D65" t="str">
            <v>ErrBndperSite</v>
          </cell>
          <cell r="E65" t="str">
            <v>Error Bound for Demand per Account</v>
          </cell>
          <cell r="F65">
            <v>0</v>
          </cell>
          <cell r="G65">
            <v>0</v>
          </cell>
          <cell r="H65">
            <v>0</v>
          </cell>
          <cell r="I65">
            <v>0</v>
          </cell>
          <cell r="J65">
            <v>0</v>
          </cell>
          <cell r="K65">
            <v>0</v>
          </cell>
          <cell r="L65">
            <v>0</v>
          </cell>
          <cell r="M65">
            <v>0</v>
          </cell>
          <cell r="N65">
            <v>0</v>
          </cell>
          <cell r="O65">
            <v>0</v>
          </cell>
          <cell r="P65">
            <v>0</v>
          </cell>
          <cell r="Q65">
            <v>0</v>
          </cell>
          <cell r="R65">
            <v>0</v>
          </cell>
          <cell r="S65" t="str">
            <v>kW</v>
          </cell>
          <cell r="T65" t="str">
            <v>M8500</v>
          </cell>
          <cell r="U65">
            <v>39079.353125000001</v>
          </cell>
        </row>
        <row r="66">
          <cell r="A66">
            <v>991</v>
          </cell>
          <cell r="B66" t="str">
            <v>R991</v>
          </cell>
          <cell r="C66" t="str">
            <v>Weekend_ADJ</v>
          </cell>
          <cell r="D66" t="str">
            <v>RelPrec</v>
          </cell>
          <cell r="E66" t="str">
            <v>Relative Precision of Demand per Account</v>
          </cell>
          <cell r="F66">
            <v>0</v>
          </cell>
          <cell r="G66">
            <v>0</v>
          </cell>
          <cell r="H66">
            <v>0</v>
          </cell>
          <cell r="I66">
            <v>0</v>
          </cell>
          <cell r="J66">
            <v>0</v>
          </cell>
          <cell r="K66">
            <v>0</v>
          </cell>
          <cell r="L66">
            <v>0</v>
          </cell>
          <cell r="M66">
            <v>0</v>
          </cell>
          <cell r="N66">
            <v>0</v>
          </cell>
          <cell r="O66">
            <v>0</v>
          </cell>
          <cell r="P66">
            <v>0</v>
          </cell>
          <cell r="Q66">
            <v>0</v>
          </cell>
          <cell r="R66">
            <v>0</v>
          </cell>
          <cell r="S66" t="str">
            <v>None</v>
          </cell>
          <cell r="T66" t="str">
            <v>M8500</v>
          </cell>
          <cell r="U66">
            <v>39079.353125000001</v>
          </cell>
        </row>
        <row r="67">
          <cell r="A67">
            <v>991</v>
          </cell>
          <cell r="B67" t="str">
            <v>R991</v>
          </cell>
          <cell r="C67" t="str">
            <v>Weekend_ADJ</v>
          </cell>
          <cell r="D67" t="str">
            <v>Days</v>
          </cell>
          <cell r="E67" t="str">
            <v>Number of Days</v>
          </cell>
          <cell r="F67">
            <v>113</v>
          </cell>
          <cell r="G67">
            <v>10</v>
          </cell>
          <cell r="H67">
            <v>10</v>
          </cell>
          <cell r="I67">
            <v>10</v>
          </cell>
          <cell r="J67">
            <v>10</v>
          </cell>
          <cell r="K67">
            <v>9</v>
          </cell>
          <cell r="L67">
            <v>8</v>
          </cell>
          <cell r="M67">
            <v>10</v>
          </cell>
          <cell r="N67">
            <v>9</v>
          </cell>
          <cell r="O67">
            <v>8</v>
          </cell>
          <cell r="P67">
            <v>11</v>
          </cell>
          <cell r="Q67">
            <v>8</v>
          </cell>
          <cell r="R67">
            <v>10</v>
          </cell>
          <cell r="S67" t="str">
            <v>Days</v>
          </cell>
          <cell r="T67" t="str">
            <v>M8500</v>
          </cell>
          <cell r="U67">
            <v>39079.353125000001</v>
          </cell>
        </row>
        <row r="68">
          <cell r="A68">
            <v>991</v>
          </cell>
          <cell r="B68" t="str">
            <v>R991</v>
          </cell>
          <cell r="C68" t="str">
            <v>Weekend_ADJ</v>
          </cell>
          <cell r="D68" t="str">
            <v>Load_Factor</v>
          </cell>
          <cell r="E68" t="str">
            <v>Load Factor on Weekday or Weekend</v>
          </cell>
          <cell r="F68">
            <v>0.70234421977144978</v>
          </cell>
          <cell r="G68">
            <v>0.92194355352121393</v>
          </cell>
          <cell r="H68">
            <v>0.92801553601374298</v>
          </cell>
          <cell r="I68">
            <v>0.90900195951103357</v>
          </cell>
          <cell r="J68">
            <v>0.90198688885509037</v>
          </cell>
          <cell r="K68">
            <v>0.92563938748836516</v>
          </cell>
          <cell r="L68">
            <v>0.93449200558957257</v>
          </cell>
          <cell r="M68">
            <v>0.9079962208224498</v>
          </cell>
          <cell r="N68">
            <v>0.91055563954792818</v>
          </cell>
          <cell r="O68">
            <v>0.8544998404514359</v>
          </cell>
          <cell r="P68">
            <v>0.80064702129549403</v>
          </cell>
          <cell r="Q68">
            <v>0.90369876282785089</v>
          </cell>
          <cell r="R68">
            <v>0.84842673709790206</v>
          </cell>
          <cell r="S68" t="str">
            <v>None</v>
          </cell>
          <cell r="T68" t="str">
            <v>M8500</v>
          </cell>
          <cell r="U68">
            <v>39079.353125000001</v>
          </cell>
        </row>
        <row r="69">
          <cell r="A69">
            <v>991</v>
          </cell>
          <cell r="B69" t="str">
            <v>R991</v>
          </cell>
          <cell r="C69" t="str">
            <v>Weekend_ADJ</v>
          </cell>
          <cell r="D69" t="str">
            <v>Error_Ratio</v>
          </cell>
          <cell r="E69" t="str">
            <v>Error Ratio</v>
          </cell>
          <cell r="F69">
            <v>2.3777988262206278E-16</v>
          </cell>
          <cell r="G69">
            <v>2.1245752333245714E-16</v>
          </cell>
          <cell r="H69">
            <v>2.9248644535228274E-16</v>
          </cell>
          <cell r="I69">
            <v>1.9731227068767947E-16</v>
          </cell>
          <cell r="J69">
            <v>2.5720753800867939E-16</v>
          </cell>
          <cell r="K69">
            <v>2.7050346018665975E-16</v>
          </cell>
          <cell r="L69">
            <v>2.1795271120952108E-16</v>
          </cell>
          <cell r="M69">
            <v>2.2243758013366944E-16</v>
          </cell>
          <cell r="N69">
            <v>2.6737311025729495E-16</v>
          </cell>
          <cell r="O69">
            <v>1.4145579134524904E-16</v>
          </cell>
          <cell r="P69">
            <v>2.3777988262206278E-16</v>
          </cell>
          <cell r="Q69">
            <v>2.2726721383552293E-16</v>
          </cell>
          <cell r="R69">
            <v>1.9555809273867622E-16</v>
          </cell>
          <cell r="S69" t="str">
            <v>None</v>
          </cell>
          <cell r="T69" t="str">
            <v>M8500</v>
          </cell>
          <cell r="U69">
            <v>39079.353125000001</v>
          </cell>
        </row>
        <row r="70">
          <cell r="A70">
            <v>991</v>
          </cell>
          <cell r="B70" t="str">
            <v>R991</v>
          </cell>
          <cell r="C70" t="str">
            <v>NonCoinPeak_ADJ</v>
          </cell>
          <cell r="D70" t="str">
            <v>Totalx</v>
          </cell>
          <cell r="E70" t="str">
            <v>Total Energy Use</v>
          </cell>
          <cell r="F70">
            <v>153115281.74003071</v>
          </cell>
          <cell r="G70">
            <v>12545745.004299102</v>
          </cell>
          <cell r="H70">
            <v>11892086.008524956</v>
          </cell>
          <cell r="I70">
            <v>12551910.269065348</v>
          </cell>
          <cell r="J70">
            <v>12547210.15061702</v>
          </cell>
          <cell r="K70">
            <v>11234263.085919837</v>
          </cell>
          <cell r="L70">
            <v>12346924.553129328</v>
          </cell>
          <cell r="M70">
            <v>12065748.577041971</v>
          </cell>
          <cell r="N70">
            <v>12835801.86012632</v>
          </cell>
          <cell r="O70">
            <v>13021893.507662972</v>
          </cell>
          <cell r="P70">
            <v>14508360.795146713</v>
          </cell>
          <cell r="Q70">
            <v>14336712.161630616</v>
          </cell>
          <cell r="R70">
            <v>13228625.766866531</v>
          </cell>
          <cell r="S70" t="str">
            <v>kWh</v>
          </cell>
          <cell r="T70" t="str">
            <v>M8600</v>
          </cell>
          <cell r="U70">
            <v>39079.353136574071</v>
          </cell>
        </row>
        <row r="71">
          <cell r="A71">
            <v>991</v>
          </cell>
          <cell r="B71" t="str">
            <v>R991</v>
          </cell>
          <cell r="C71" t="str">
            <v>NonCoinPeak_ADJ</v>
          </cell>
          <cell r="D71" t="str">
            <v>Peaky</v>
          </cell>
          <cell r="E71" t="str">
            <v>Sum of Each Customer's Individual Peak Demand</v>
          </cell>
          <cell r="F71">
            <v>24604.983539447923</v>
          </cell>
          <cell r="G71">
            <v>18619.292003551422</v>
          </cell>
          <cell r="H71">
            <v>18091.675733591092</v>
          </cell>
          <cell r="I71">
            <v>18856.210024879252</v>
          </cell>
          <cell r="J71">
            <v>18461.460872140156</v>
          </cell>
          <cell r="K71">
            <v>18532.376116359497</v>
          </cell>
          <cell r="L71">
            <v>18193.504614598314</v>
          </cell>
          <cell r="M71">
            <v>18832.951465334419</v>
          </cell>
          <cell r="N71">
            <v>20067.534495888071</v>
          </cell>
          <cell r="O71">
            <v>22349.007096454236</v>
          </cell>
          <cell r="P71">
            <v>24604.983539447923</v>
          </cell>
          <cell r="Q71">
            <v>21571.641660095749</v>
          </cell>
          <cell r="R71">
            <v>21438.216441278288</v>
          </cell>
          <cell r="S71" t="str">
            <v>kW</v>
          </cell>
          <cell r="T71" t="str">
            <v>M8600</v>
          </cell>
          <cell r="U71">
            <v>39079.353136574071</v>
          </cell>
        </row>
        <row r="72">
          <cell r="A72">
            <v>991</v>
          </cell>
          <cell r="B72" t="str">
            <v>R991</v>
          </cell>
          <cell r="C72" t="str">
            <v>NonCoinPeak_ADJ</v>
          </cell>
          <cell r="D72" t="str">
            <v>ErrBndforPeaky</v>
          </cell>
          <cell r="E72" t="str">
            <v>Error Bound for Total Demand</v>
          </cell>
          <cell r="F72">
            <v>3.5801219053250772E-12</v>
          </cell>
          <cell r="G72">
            <v>4.5048070058721414E-12</v>
          </cell>
          <cell r="H72">
            <v>3.0921685432288131E-12</v>
          </cell>
          <cell r="I72">
            <v>2.8522356745737438E-12</v>
          </cell>
          <cell r="J72">
            <v>2.127045318751119E-12</v>
          </cell>
          <cell r="K72">
            <v>3.3887147853867635E-12</v>
          </cell>
          <cell r="L72">
            <v>2.6796996791363912E-12</v>
          </cell>
          <cell r="M72">
            <v>2.0704319452482376E-12</v>
          </cell>
          <cell r="N72">
            <v>3.1460860418029856E-12</v>
          </cell>
          <cell r="O72">
            <v>5.6909919745039446E-12</v>
          </cell>
          <cell r="P72">
            <v>3.5801219053250772E-12</v>
          </cell>
          <cell r="Q72">
            <v>4.9684974936100284E-12</v>
          </cell>
          <cell r="R72">
            <v>6.2005123360298782E-14</v>
          </cell>
          <cell r="S72" t="str">
            <v>kW</v>
          </cell>
          <cell r="T72" t="str">
            <v>M8600</v>
          </cell>
          <cell r="U72">
            <v>39079.353136574071</v>
          </cell>
        </row>
        <row r="73">
          <cell r="A73">
            <v>991</v>
          </cell>
          <cell r="B73" t="str">
            <v>R991</v>
          </cell>
          <cell r="C73" t="str">
            <v>NonCoinPeak_ADJ</v>
          </cell>
          <cell r="D73" t="str">
            <v>TotalxperSite</v>
          </cell>
          <cell r="E73" t="str">
            <v>Energy Use per Account</v>
          </cell>
          <cell r="F73">
            <v>153115281.74003071</v>
          </cell>
          <cell r="G73">
            <v>12545745.004299102</v>
          </cell>
          <cell r="H73">
            <v>11892086.008524956</v>
          </cell>
          <cell r="I73">
            <v>12551910.269065348</v>
          </cell>
          <cell r="J73">
            <v>12547210.15061702</v>
          </cell>
          <cell r="K73">
            <v>11234263.085919837</v>
          </cell>
          <cell r="L73">
            <v>12346924.553129328</v>
          </cell>
          <cell r="M73">
            <v>12065748.577041971</v>
          </cell>
          <cell r="N73">
            <v>12835801.86012632</v>
          </cell>
          <cell r="O73">
            <v>13021893.507662972</v>
          </cell>
          <cell r="P73">
            <v>14508360.795146713</v>
          </cell>
          <cell r="Q73">
            <v>14336712.161630616</v>
          </cell>
          <cell r="R73">
            <v>13228625.766866531</v>
          </cell>
          <cell r="S73" t="str">
            <v>kWh</v>
          </cell>
          <cell r="T73" t="str">
            <v>M8600</v>
          </cell>
          <cell r="U73">
            <v>39079.353136574071</v>
          </cell>
        </row>
        <row r="74">
          <cell r="A74">
            <v>991</v>
          </cell>
          <cell r="B74" t="str">
            <v>R991</v>
          </cell>
          <cell r="C74" t="str">
            <v>NonCoinPeak_ADJ</v>
          </cell>
          <cell r="D74" t="str">
            <v>PeakyperSite</v>
          </cell>
          <cell r="E74" t="str">
            <v>Average Customer Peak Demand per Account</v>
          </cell>
          <cell r="F74">
            <v>24604.983539447923</v>
          </cell>
          <cell r="G74">
            <v>18619.292003551422</v>
          </cell>
          <cell r="H74">
            <v>18091.675733591092</v>
          </cell>
          <cell r="I74">
            <v>18856.210024879252</v>
          </cell>
          <cell r="J74">
            <v>18461.460872140156</v>
          </cell>
          <cell r="K74">
            <v>18532.376116359497</v>
          </cell>
          <cell r="L74">
            <v>18193.504614598314</v>
          </cell>
          <cell r="M74">
            <v>18832.951465334419</v>
          </cell>
          <cell r="N74">
            <v>20067.534495888071</v>
          </cell>
          <cell r="O74">
            <v>22349.007096454236</v>
          </cell>
          <cell r="P74">
            <v>24604.983539447923</v>
          </cell>
          <cell r="Q74">
            <v>21571.641660095749</v>
          </cell>
          <cell r="R74">
            <v>21438.216441278288</v>
          </cell>
          <cell r="S74" t="str">
            <v>kW</v>
          </cell>
          <cell r="T74" t="str">
            <v>M8600</v>
          </cell>
          <cell r="U74">
            <v>39079.353136574071</v>
          </cell>
        </row>
        <row r="75">
          <cell r="A75">
            <v>991</v>
          </cell>
          <cell r="B75" t="str">
            <v>R991</v>
          </cell>
          <cell r="C75" t="str">
            <v>NonCoinPeak_ADJ</v>
          </cell>
          <cell r="D75" t="str">
            <v>ErrBndperSite</v>
          </cell>
          <cell r="E75" t="str">
            <v>Error Bound for Demand per Account</v>
          </cell>
          <cell r="F75">
            <v>3.5801219053250772E-12</v>
          </cell>
          <cell r="G75">
            <v>4.5048070058721414E-12</v>
          </cell>
          <cell r="H75">
            <v>3.0921685432288131E-12</v>
          </cell>
          <cell r="I75">
            <v>2.8522356745737438E-12</v>
          </cell>
          <cell r="J75">
            <v>2.127045318751119E-12</v>
          </cell>
          <cell r="K75">
            <v>3.3887147853867635E-12</v>
          </cell>
          <cell r="L75">
            <v>2.6796996791363912E-12</v>
          </cell>
          <cell r="M75">
            <v>2.0704319452482376E-12</v>
          </cell>
          <cell r="N75">
            <v>3.1460860418029856E-12</v>
          </cell>
          <cell r="O75">
            <v>5.6909919745039446E-12</v>
          </cell>
          <cell r="P75">
            <v>3.5801219053250772E-12</v>
          </cell>
          <cell r="Q75">
            <v>4.9684974936100284E-12</v>
          </cell>
          <cell r="R75">
            <v>6.2005123360298782E-14</v>
          </cell>
          <cell r="S75" t="str">
            <v>kW</v>
          </cell>
          <cell r="T75" t="str">
            <v>M8600</v>
          </cell>
          <cell r="U75">
            <v>39079.353136574071</v>
          </cell>
        </row>
        <row r="76">
          <cell r="A76">
            <v>991</v>
          </cell>
          <cell r="B76" t="str">
            <v>R991</v>
          </cell>
          <cell r="C76" t="str">
            <v>NonCoinPeak_ADJ</v>
          </cell>
          <cell r="D76" t="str">
            <v>RelPrec</v>
          </cell>
          <cell r="E76" t="str">
            <v>Relative Precision of Demand per Account</v>
          </cell>
          <cell r="F76">
            <v>1.4550393417598711E-16</v>
          </cell>
          <cell r="G76">
            <v>2.4194298070049601E-16</v>
          </cell>
          <cell r="H76">
            <v>1.7091664634954385E-16</v>
          </cell>
          <cell r="I76">
            <v>1.5126240484224816E-16</v>
          </cell>
          <cell r="J76">
            <v>1.1521543898841739E-16</v>
          </cell>
          <cell r="K76">
            <v>1.8285376705663598E-16</v>
          </cell>
          <cell r="L76">
            <v>1.4728881190852162E-16</v>
          </cell>
          <cell r="M76">
            <v>1.0993666866604823E-16</v>
          </cell>
          <cell r="N76">
            <v>1.5677491634299335E-16</v>
          </cell>
          <cell r="O76">
            <v>2.5464182591838028E-16</v>
          </cell>
          <cell r="P76">
            <v>1.4550393417598711E-16</v>
          </cell>
          <cell r="Q76">
            <v>2.3032542315965651E-16</v>
          </cell>
          <cell r="R76">
            <v>2.8922706107636267E-18</v>
          </cell>
          <cell r="S76" t="str">
            <v>None</v>
          </cell>
          <cell r="T76" t="str">
            <v>M8600</v>
          </cell>
          <cell r="U76">
            <v>39079.353136574071</v>
          </cell>
        </row>
        <row r="77">
          <cell r="A77">
            <v>991</v>
          </cell>
          <cell r="B77" t="str">
            <v>R991</v>
          </cell>
          <cell r="C77" t="str">
            <v>NonCoinPeak_ADJ</v>
          </cell>
          <cell r="D77" t="str">
            <v>Days</v>
          </cell>
          <cell r="E77" t="str">
            <v>Number of Days</v>
          </cell>
          <cell r="F77">
            <v>365</v>
          </cell>
          <cell r="G77">
            <v>31</v>
          </cell>
          <cell r="H77">
            <v>30</v>
          </cell>
          <cell r="I77">
            <v>31</v>
          </cell>
          <cell r="J77">
            <v>31</v>
          </cell>
          <cell r="K77">
            <v>28</v>
          </cell>
          <cell r="L77">
            <v>31</v>
          </cell>
          <cell r="M77">
            <v>30</v>
          </cell>
          <cell r="N77">
            <v>31</v>
          </cell>
          <cell r="O77">
            <v>30</v>
          </cell>
          <cell r="P77">
            <v>31</v>
          </cell>
          <cell r="Q77">
            <v>31</v>
          </cell>
          <cell r="R77">
            <v>30</v>
          </cell>
          <cell r="S77" t="str">
            <v>Days</v>
          </cell>
          <cell r="T77" t="str">
            <v>M8600</v>
          </cell>
          <cell r="U77">
            <v>39079.353136574071</v>
          </cell>
        </row>
        <row r="78">
          <cell r="A78">
            <v>991</v>
          </cell>
          <cell r="B78" t="str">
            <v>R991</v>
          </cell>
          <cell r="C78" t="str">
            <v>NonCoinPeak_ADJ</v>
          </cell>
          <cell r="D78" t="str">
            <v>Load_Factor</v>
          </cell>
          <cell r="E78" t="str">
            <v>Load Factor based on Peak Customer Demand</v>
          </cell>
          <cell r="F78">
            <v>0.7103810255601154</v>
          </cell>
          <cell r="G78">
            <v>0.90564992946203249</v>
          </cell>
          <cell r="H78">
            <v>0.91294948937672804</v>
          </cell>
          <cell r="I78">
            <v>0.89471039586326184</v>
          </cell>
          <cell r="J78">
            <v>0.9134992018851904</v>
          </cell>
          <cell r="K78">
            <v>0.90207824925962288</v>
          </cell>
          <cell r="L78">
            <v>0.91215678628111563</v>
          </cell>
          <cell r="M78">
            <v>0.88982250953212128</v>
          </cell>
          <cell r="N78">
            <v>0.85971806145610941</v>
          </cell>
          <cell r="O78">
            <v>0.80925130709528814</v>
          </cell>
          <cell r="P78">
            <v>0.79254208434844853</v>
          </cell>
          <cell r="Q78">
            <v>0.89329197630980428</v>
          </cell>
          <cell r="R78">
            <v>0.85702518179141296</v>
          </cell>
          <cell r="S78" t="str">
            <v>None</v>
          </cell>
          <cell r="T78" t="str">
            <v>M8600</v>
          </cell>
          <cell r="U78">
            <v>39079.353136574071</v>
          </cell>
        </row>
        <row r="79">
          <cell r="A79">
            <v>991</v>
          </cell>
          <cell r="B79" t="str">
            <v>R991</v>
          </cell>
          <cell r="C79" t="str">
            <v>NonCoinPeak_ADJ</v>
          </cell>
          <cell r="D79" t="str">
            <v>Error_Ratio</v>
          </cell>
          <cell r="E79" t="str">
            <v>Error Ratio</v>
          </cell>
          <cell r="F79">
            <v>9.9549711261695899E-17</v>
          </cell>
          <cell r="G79">
            <v>1.6553060236431261E-16</v>
          </cell>
          <cell r="H79">
            <v>1.1693637625863218E-16</v>
          </cell>
          <cell r="I79">
            <v>1.0348949540142836E-16</v>
          </cell>
          <cell r="J79">
            <v>7.8827172262668344E-17</v>
          </cell>
          <cell r="K79">
            <v>1.2510341948269879E-16</v>
          </cell>
          <cell r="L79">
            <v>1.0077087455131754E-16</v>
          </cell>
          <cell r="M79">
            <v>7.5215585645545893E-17</v>
          </cell>
          <cell r="N79">
            <v>1.0726100117777547E-16</v>
          </cell>
          <cell r="O79">
            <v>1.7421879613691767E-16</v>
          </cell>
          <cell r="P79">
            <v>9.9549711261695899E-17</v>
          </cell>
          <cell r="Q79">
            <v>1.5758219529679034E-16</v>
          </cell>
          <cell r="R79">
            <v>1.9788104412624521E-18</v>
          </cell>
          <cell r="S79" t="str">
            <v>None</v>
          </cell>
          <cell r="T79" t="str">
            <v>M8600</v>
          </cell>
          <cell r="U79">
            <v>39079.353136574071</v>
          </cell>
        </row>
        <row r="80">
          <cell r="A80">
            <v>991</v>
          </cell>
          <cell r="B80" t="str">
            <v>R991</v>
          </cell>
          <cell r="C80" t="str">
            <v>CCSP_MonthlyPeaks_ADJ</v>
          </cell>
          <cell r="D80" t="str">
            <v>Totalx</v>
          </cell>
          <cell r="E80" t="str">
            <v>Total Energy Use</v>
          </cell>
          <cell r="F80">
            <v>153115281.74003071</v>
          </cell>
          <cell r="G80">
            <v>0</v>
          </cell>
          <cell r="H80">
            <v>0</v>
          </cell>
          <cell r="I80">
            <v>0</v>
          </cell>
          <cell r="J80">
            <v>0</v>
          </cell>
          <cell r="K80">
            <v>0</v>
          </cell>
          <cell r="L80">
            <v>0</v>
          </cell>
          <cell r="M80">
            <v>0</v>
          </cell>
          <cell r="N80">
            <v>0</v>
          </cell>
          <cell r="O80">
            <v>0</v>
          </cell>
          <cell r="P80">
            <v>0</v>
          </cell>
          <cell r="Q80">
            <v>0</v>
          </cell>
          <cell r="R80">
            <v>0</v>
          </cell>
          <cell r="S80" t="str">
            <v>kWh</v>
          </cell>
          <cell r="T80" t="str">
            <v>M8700</v>
          </cell>
          <cell r="U80">
            <v>39079.353159722225</v>
          </cell>
        </row>
        <row r="81">
          <cell r="A81">
            <v>991</v>
          </cell>
          <cell r="B81" t="str">
            <v>R991</v>
          </cell>
          <cell r="C81" t="str">
            <v>CCSP_MonthlyPeaks_ADJ</v>
          </cell>
          <cell r="D81" t="str">
            <v>Peaky</v>
          </cell>
          <cell r="E81" t="str">
            <v>Total of Average Demand per Hour during Monthly Peak Hours</v>
          </cell>
          <cell r="F81">
            <v>18464.687634265505</v>
          </cell>
          <cell r="G81">
            <v>0</v>
          </cell>
          <cell r="H81">
            <v>0</v>
          </cell>
          <cell r="I81">
            <v>0</v>
          </cell>
          <cell r="J81">
            <v>0</v>
          </cell>
          <cell r="K81">
            <v>0</v>
          </cell>
          <cell r="L81">
            <v>0</v>
          </cell>
          <cell r="M81">
            <v>0</v>
          </cell>
          <cell r="N81">
            <v>0</v>
          </cell>
          <cell r="O81">
            <v>0</v>
          </cell>
          <cell r="P81">
            <v>0</v>
          </cell>
          <cell r="Q81">
            <v>0</v>
          </cell>
          <cell r="R81">
            <v>0</v>
          </cell>
          <cell r="S81" t="str">
            <v>kW</v>
          </cell>
          <cell r="T81" t="str">
            <v>M8700</v>
          </cell>
          <cell r="U81">
            <v>39079.353159722225</v>
          </cell>
        </row>
        <row r="82">
          <cell r="A82">
            <v>991</v>
          </cell>
          <cell r="B82" t="str">
            <v>R991</v>
          </cell>
          <cell r="C82" t="str">
            <v>CCSP_MonthlyPeaks_ADJ</v>
          </cell>
          <cell r="D82" t="str">
            <v>ErrBndforPeaky</v>
          </cell>
          <cell r="E82" t="str">
            <v>Error Bound for Total of Average Demand per Hour</v>
          </cell>
          <cell r="F82">
            <v>2.563615048724222E-12</v>
          </cell>
          <cell r="G82">
            <v>0</v>
          </cell>
          <cell r="H82">
            <v>0</v>
          </cell>
          <cell r="I82">
            <v>0</v>
          </cell>
          <cell r="J82">
            <v>0</v>
          </cell>
          <cell r="K82">
            <v>0</v>
          </cell>
          <cell r="L82">
            <v>0</v>
          </cell>
          <cell r="M82">
            <v>0</v>
          </cell>
          <cell r="N82">
            <v>0</v>
          </cell>
          <cell r="O82">
            <v>0</v>
          </cell>
          <cell r="P82">
            <v>0</v>
          </cell>
          <cell r="Q82">
            <v>0</v>
          </cell>
          <cell r="R82">
            <v>0</v>
          </cell>
          <cell r="S82" t="str">
            <v>kW</v>
          </cell>
          <cell r="T82" t="str">
            <v>M8700</v>
          </cell>
          <cell r="U82">
            <v>39079.353159722225</v>
          </cell>
        </row>
        <row r="83">
          <cell r="A83">
            <v>991</v>
          </cell>
          <cell r="B83" t="str">
            <v>R991</v>
          </cell>
          <cell r="C83" t="str">
            <v>CCSP_MonthlyPeaks_ADJ</v>
          </cell>
          <cell r="D83" t="str">
            <v>TotalxperSite</v>
          </cell>
          <cell r="E83" t="str">
            <v>Energy Use per Account</v>
          </cell>
          <cell r="F83">
            <v>153115281.74003071</v>
          </cell>
          <cell r="G83">
            <v>0</v>
          </cell>
          <cell r="H83">
            <v>0</v>
          </cell>
          <cell r="I83">
            <v>0</v>
          </cell>
          <cell r="J83">
            <v>0</v>
          </cell>
          <cell r="K83">
            <v>0</v>
          </cell>
          <cell r="L83">
            <v>0</v>
          </cell>
          <cell r="M83">
            <v>0</v>
          </cell>
          <cell r="N83">
            <v>0</v>
          </cell>
          <cell r="O83">
            <v>0</v>
          </cell>
          <cell r="P83">
            <v>0</v>
          </cell>
          <cell r="Q83">
            <v>0</v>
          </cell>
          <cell r="R83">
            <v>0</v>
          </cell>
          <cell r="S83" t="str">
            <v>kWh</v>
          </cell>
          <cell r="T83" t="str">
            <v>M8700</v>
          </cell>
          <cell r="U83">
            <v>39079.353159722225</v>
          </cell>
        </row>
        <row r="84">
          <cell r="A84">
            <v>991</v>
          </cell>
          <cell r="B84" t="str">
            <v>R991</v>
          </cell>
          <cell r="C84" t="str">
            <v>CCSP_MonthlyPeaks_ADJ</v>
          </cell>
          <cell r="D84" t="str">
            <v>PeakyperSite</v>
          </cell>
          <cell r="E84" t="str">
            <v>Average Demand per Account per Hour during Monthly Peak Hour</v>
          </cell>
          <cell r="F84">
            <v>18464.687634265505</v>
          </cell>
          <cell r="G84">
            <v>0</v>
          </cell>
          <cell r="H84">
            <v>0</v>
          </cell>
          <cell r="I84">
            <v>0</v>
          </cell>
          <cell r="J84">
            <v>0</v>
          </cell>
          <cell r="K84">
            <v>0</v>
          </cell>
          <cell r="L84">
            <v>0</v>
          </cell>
          <cell r="M84">
            <v>0</v>
          </cell>
          <cell r="N84">
            <v>0</v>
          </cell>
          <cell r="O84">
            <v>0</v>
          </cell>
          <cell r="P84">
            <v>0</v>
          </cell>
          <cell r="Q84">
            <v>0</v>
          </cell>
          <cell r="R84">
            <v>0</v>
          </cell>
          <cell r="S84" t="str">
            <v>kW</v>
          </cell>
          <cell r="T84" t="str">
            <v>M8700</v>
          </cell>
          <cell r="U84">
            <v>39079.353159722225</v>
          </cell>
        </row>
        <row r="85">
          <cell r="A85">
            <v>991</v>
          </cell>
          <cell r="B85" t="str">
            <v>R991</v>
          </cell>
          <cell r="C85" t="str">
            <v>CCSP_MonthlyPeaks_ADJ</v>
          </cell>
          <cell r="D85" t="str">
            <v>ErrBndperSite</v>
          </cell>
          <cell r="E85" t="str">
            <v>Error Bound for Average Demand per Account</v>
          </cell>
          <cell r="F85">
            <v>2.563615048724222E-12</v>
          </cell>
          <cell r="G85">
            <v>0</v>
          </cell>
          <cell r="H85">
            <v>0</v>
          </cell>
          <cell r="I85">
            <v>0</v>
          </cell>
          <cell r="J85">
            <v>0</v>
          </cell>
          <cell r="K85">
            <v>0</v>
          </cell>
          <cell r="L85">
            <v>0</v>
          </cell>
          <cell r="M85">
            <v>0</v>
          </cell>
          <cell r="N85">
            <v>0</v>
          </cell>
          <cell r="O85">
            <v>0</v>
          </cell>
          <cell r="P85">
            <v>0</v>
          </cell>
          <cell r="Q85">
            <v>0</v>
          </cell>
          <cell r="R85">
            <v>0</v>
          </cell>
          <cell r="S85" t="str">
            <v>kW</v>
          </cell>
          <cell r="T85" t="str">
            <v>M8700</v>
          </cell>
          <cell r="U85">
            <v>39079.353159722225</v>
          </cell>
        </row>
        <row r="86">
          <cell r="A86">
            <v>991</v>
          </cell>
          <cell r="B86" t="str">
            <v>R991</v>
          </cell>
          <cell r="C86" t="str">
            <v>CCSP_MonthlyPeaks_ADJ</v>
          </cell>
          <cell r="D86" t="str">
            <v>RelPrec</v>
          </cell>
          <cell r="E86" t="str">
            <v>Relative Precision of Demand per Hour during Monthly Peak Ho</v>
          </cell>
          <cell r="F86">
            <v>1.3883879865732689E-16</v>
          </cell>
          <cell r="G86">
            <v>0</v>
          </cell>
          <cell r="H86">
            <v>0</v>
          </cell>
          <cell r="I86">
            <v>0</v>
          </cell>
          <cell r="J86">
            <v>0</v>
          </cell>
          <cell r="K86">
            <v>0</v>
          </cell>
          <cell r="L86">
            <v>0</v>
          </cell>
          <cell r="M86">
            <v>0</v>
          </cell>
          <cell r="N86">
            <v>0</v>
          </cell>
          <cell r="O86">
            <v>0</v>
          </cell>
          <cell r="P86">
            <v>0</v>
          </cell>
          <cell r="Q86">
            <v>0</v>
          </cell>
          <cell r="R86">
            <v>0</v>
          </cell>
          <cell r="S86" t="str">
            <v>None</v>
          </cell>
          <cell r="T86" t="str">
            <v>M8700</v>
          </cell>
          <cell r="U86">
            <v>39079.353159722225</v>
          </cell>
        </row>
        <row r="87">
          <cell r="A87">
            <v>991</v>
          </cell>
          <cell r="B87" t="str">
            <v>R991</v>
          </cell>
          <cell r="C87" t="str">
            <v>CCSP_MonthlyPeaks_ADJ</v>
          </cell>
          <cell r="D87" t="str">
            <v>Days</v>
          </cell>
          <cell r="E87" t="str">
            <v>Number of Days</v>
          </cell>
          <cell r="F87">
            <v>365</v>
          </cell>
          <cell r="G87">
            <v>0</v>
          </cell>
          <cell r="H87">
            <v>0</v>
          </cell>
          <cell r="I87">
            <v>0</v>
          </cell>
          <cell r="J87">
            <v>0</v>
          </cell>
          <cell r="K87">
            <v>0</v>
          </cell>
          <cell r="L87">
            <v>0</v>
          </cell>
          <cell r="M87">
            <v>0</v>
          </cell>
          <cell r="N87">
            <v>0</v>
          </cell>
          <cell r="O87">
            <v>0</v>
          </cell>
          <cell r="P87">
            <v>0</v>
          </cell>
          <cell r="Q87">
            <v>0</v>
          </cell>
          <cell r="R87">
            <v>0</v>
          </cell>
          <cell r="S87" t="str">
            <v>Days</v>
          </cell>
          <cell r="T87" t="str">
            <v>M8700</v>
          </cell>
          <cell r="U87">
            <v>39079.353159722225</v>
          </cell>
        </row>
        <row r="88">
          <cell r="A88">
            <v>991</v>
          </cell>
          <cell r="B88" t="str">
            <v>R991</v>
          </cell>
          <cell r="C88" t="str">
            <v>CCSP_MonthlyPeaks_ADJ</v>
          </cell>
          <cell r="D88" t="str">
            <v>Load_Factor</v>
          </cell>
          <cell r="E88" t="str">
            <v>Load Factor based on Demand during Monthly Peak Hours</v>
          </cell>
          <cell r="F88">
            <v>0.94661300460921971</v>
          </cell>
          <cell r="G88">
            <v>0</v>
          </cell>
          <cell r="H88">
            <v>0</v>
          </cell>
          <cell r="I88">
            <v>0</v>
          </cell>
          <cell r="J88">
            <v>0</v>
          </cell>
          <cell r="K88">
            <v>0</v>
          </cell>
          <cell r="L88">
            <v>0</v>
          </cell>
          <cell r="M88">
            <v>0</v>
          </cell>
          <cell r="N88">
            <v>0</v>
          </cell>
          <cell r="O88">
            <v>0</v>
          </cell>
          <cell r="P88">
            <v>0</v>
          </cell>
          <cell r="Q88">
            <v>0</v>
          </cell>
          <cell r="R88">
            <v>0</v>
          </cell>
          <cell r="S88" t="str">
            <v>None</v>
          </cell>
          <cell r="T88" t="str">
            <v>M8700</v>
          </cell>
          <cell r="U88">
            <v>39079.353159722225</v>
          </cell>
        </row>
        <row r="89">
          <cell r="A89">
            <v>991</v>
          </cell>
          <cell r="B89" t="str">
            <v>R991</v>
          </cell>
          <cell r="C89" t="str">
            <v>CCSP_MonthlyPeaks_ADJ</v>
          </cell>
          <cell r="D89" t="str">
            <v>Error_Ratio</v>
          </cell>
          <cell r="E89" t="str">
            <v>Error Ratio</v>
          </cell>
          <cell r="F89">
            <v>9.4989612456393605E-17</v>
          </cell>
          <cell r="G89">
            <v>0</v>
          </cell>
          <cell r="H89">
            <v>0</v>
          </cell>
          <cell r="I89">
            <v>0</v>
          </cell>
          <cell r="J89">
            <v>0</v>
          </cell>
          <cell r="K89">
            <v>0</v>
          </cell>
          <cell r="L89">
            <v>0</v>
          </cell>
          <cell r="M89">
            <v>0</v>
          </cell>
          <cell r="N89">
            <v>0</v>
          </cell>
          <cell r="O89">
            <v>0</v>
          </cell>
          <cell r="P89">
            <v>0</v>
          </cell>
          <cell r="Q89">
            <v>0</v>
          </cell>
          <cell r="R89">
            <v>0</v>
          </cell>
          <cell r="S89" t="str">
            <v>None</v>
          </cell>
          <cell r="T89" t="str">
            <v>M8700</v>
          </cell>
          <cell r="U89">
            <v>39079.353159722225</v>
          </cell>
        </row>
        <row r="90">
          <cell r="A90">
            <v>991</v>
          </cell>
          <cell r="B90" t="str">
            <v>R991</v>
          </cell>
          <cell r="C90" t="str">
            <v>PkHrs_Annualpeaks_ADJ</v>
          </cell>
          <cell r="D90" t="str">
            <v>Totalx</v>
          </cell>
          <cell r="E90" t="str">
            <v>Total Energy Use</v>
          </cell>
          <cell r="F90">
            <v>153115281.74003071</v>
          </cell>
          <cell r="G90">
            <v>0</v>
          </cell>
          <cell r="H90">
            <v>0</v>
          </cell>
          <cell r="I90">
            <v>0</v>
          </cell>
          <cell r="J90">
            <v>0</v>
          </cell>
          <cell r="K90">
            <v>0</v>
          </cell>
          <cell r="L90">
            <v>0</v>
          </cell>
          <cell r="M90">
            <v>0</v>
          </cell>
          <cell r="N90">
            <v>0</v>
          </cell>
          <cell r="O90">
            <v>0</v>
          </cell>
          <cell r="P90">
            <v>0</v>
          </cell>
          <cell r="Q90">
            <v>0</v>
          </cell>
          <cell r="R90">
            <v>0</v>
          </cell>
          <cell r="S90" t="str">
            <v>kWh</v>
          </cell>
          <cell r="T90" t="str">
            <v>M8800</v>
          </cell>
          <cell r="U90">
            <v>39079.353194444448</v>
          </cell>
        </row>
        <row r="91">
          <cell r="A91">
            <v>991</v>
          </cell>
          <cell r="B91" t="str">
            <v>R991</v>
          </cell>
          <cell r="C91" t="str">
            <v>PkHrs_Annualpeaks_ADJ</v>
          </cell>
          <cell r="D91" t="str">
            <v>Peaky</v>
          </cell>
          <cell r="E91" t="str">
            <v>Total of Average Demand per Hour during System Peak Hours</v>
          </cell>
          <cell r="F91">
            <v>17196.966929560305</v>
          </cell>
          <cell r="G91">
            <v>0</v>
          </cell>
          <cell r="H91">
            <v>0</v>
          </cell>
          <cell r="I91">
            <v>0</v>
          </cell>
          <cell r="J91">
            <v>0</v>
          </cell>
          <cell r="K91">
            <v>0</v>
          </cell>
          <cell r="L91">
            <v>0</v>
          </cell>
          <cell r="M91">
            <v>0</v>
          </cell>
          <cell r="N91">
            <v>0</v>
          </cell>
          <cell r="O91">
            <v>0</v>
          </cell>
          <cell r="P91">
            <v>0</v>
          </cell>
          <cell r="Q91">
            <v>0</v>
          </cell>
          <cell r="R91">
            <v>0</v>
          </cell>
          <cell r="S91" t="str">
            <v>kW</v>
          </cell>
          <cell r="T91" t="str">
            <v>M8800</v>
          </cell>
          <cell r="U91">
            <v>39079.353194444448</v>
          </cell>
        </row>
        <row r="92">
          <cell r="A92">
            <v>991</v>
          </cell>
          <cell r="B92" t="str">
            <v>R991</v>
          </cell>
          <cell r="C92" t="str">
            <v>PkHrs_Annualpeaks_ADJ</v>
          </cell>
          <cell r="D92" t="str">
            <v>ErrBndforPeaky</v>
          </cell>
          <cell r="E92" t="str">
            <v>Error Bound for Total of Average Demand per Hour</v>
          </cell>
          <cell r="F92">
            <v>1.8069260204562268E-11</v>
          </cell>
          <cell r="G92">
            <v>0</v>
          </cell>
          <cell r="H92">
            <v>0</v>
          </cell>
          <cell r="I92">
            <v>0</v>
          </cell>
          <cell r="J92">
            <v>0</v>
          </cell>
          <cell r="K92">
            <v>0</v>
          </cell>
          <cell r="L92">
            <v>0</v>
          </cell>
          <cell r="M92">
            <v>0</v>
          </cell>
          <cell r="N92">
            <v>0</v>
          </cell>
          <cell r="O92">
            <v>0</v>
          </cell>
          <cell r="P92">
            <v>0</v>
          </cell>
          <cell r="Q92">
            <v>0</v>
          </cell>
          <cell r="R92">
            <v>0</v>
          </cell>
          <cell r="S92" t="str">
            <v>kW</v>
          </cell>
          <cell r="T92" t="str">
            <v>M8800</v>
          </cell>
          <cell r="U92">
            <v>39079.353194444448</v>
          </cell>
        </row>
        <row r="93">
          <cell r="A93">
            <v>991</v>
          </cell>
          <cell r="B93" t="str">
            <v>R991</v>
          </cell>
          <cell r="C93" t="str">
            <v>PkHrs_Annualpeaks_ADJ</v>
          </cell>
          <cell r="D93" t="str">
            <v>TotalxperSite</v>
          </cell>
          <cell r="E93" t="str">
            <v>Energy Use per Account</v>
          </cell>
          <cell r="F93">
            <v>153115281.74003071</v>
          </cell>
          <cell r="G93">
            <v>0</v>
          </cell>
          <cell r="H93">
            <v>0</v>
          </cell>
          <cell r="I93">
            <v>0</v>
          </cell>
          <cell r="J93">
            <v>0</v>
          </cell>
          <cell r="K93">
            <v>0</v>
          </cell>
          <cell r="L93">
            <v>0</v>
          </cell>
          <cell r="M93">
            <v>0</v>
          </cell>
          <cell r="N93">
            <v>0</v>
          </cell>
          <cell r="O93">
            <v>0</v>
          </cell>
          <cell r="P93">
            <v>0</v>
          </cell>
          <cell r="Q93">
            <v>0</v>
          </cell>
          <cell r="R93">
            <v>0</v>
          </cell>
          <cell r="S93" t="str">
            <v>kWh</v>
          </cell>
          <cell r="T93" t="str">
            <v>M8800</v>
          </cell>
          <cell r="U93">
            <v>39079.353194444448</v>
          </cell>
        </row>
        <row r="94">
          <cell r="A94">
            <v>991</v>
          </cell>
          <cell r="B94" t="str">
            <v>R991</v>
          </cell>
          <cell r="C94" t="str">
            <v>PkHrs_Annualpeaks_ADJ</v>
          </cell>
          <cell r="D94" t="str">
            <v>PeakyperSite</v>
          </cell>
          <cell r="E94" t="str">
            <v>Average Demand per Account per Hour during System Peak Hours</v>
          </cell>
          <cell r="F94">
            <v>17196.966929560305</v>
          </cell>
          <cell r="G94">
            <v>0</v>
          </cell>
          <cell r="H94">
            <v>0</v>
          </cell>
          <cell r="I94">
            <v>0</v>
          </cell>
          <cell r="J94">
            <v>0</v>
          </cell>
          <cell r="K94">
            <v>0</v>
          </cell>
          <cell r="L94">
            <v>0</v>
          </cell>
          <cell r="M94">
            <v>0</v>
          </cell>
          <cell r="N94">
            <v>0</v>
          </cell>
          <cell r="O94">
            <v>0</v>
          </cell>
          <cell r="P94">
            <v>0</v>
          </cell>
          <cell r="Q94">
            <v>0</v>
          </cell>
          <cell r="R94">
            <v>0</v>
          </cell>
          <cell r="S94" t="str">
            <v>kW</v>
          </cell>
          <cell r="T94" t="str">
            <v>M8800</v>
          </cell>
          <cell r="U94">
            <v>39079.353194444448</v>
          </cell>
        </row>
        <row r="95">
          <cell r="A95">
            <v>991</v>
          </cell>
          <cell r="B95" t="str">
            <v>R991</v>
          </cell>
          <cell r="C95" t="str">
            <v>PkHrs_Annualpeaks_ADJ</v>
          </cell>
          <cell r="D95" t="str">
            <v>ErrBndperSite</v>
          </cell>
          <cell r="E95" t="str">
            <v>Error Bound for Average Demand per Account</v>
          </cell>
          <cell r="F95">
            <v>1.8069260204562268E-11</v>
          </cell>
          <cell r="G95">
            <v>0</v>
          </cell>
          <cell r="H95">
            <v>0</v>
          </cell>
          <cell r="I95">
            <v>0</v>
          </cell>
          <cell r="J95">
            <v>0</v>
          </cell>
          <cell r="K95">
            <v>0</v>
          </cell>
          <cell r="L95">
            <v>0</v>
          </cell>
          <cell r="M95">
            <v>0</v>
          </cell>
          <cell r="N95">
            <v>0</v>
          </cell>
          <cell r="O95">
            <v>0</v>
          </cell>
          <cell r="P95">
            <v>0</v>
          </cell>
          <cell r="Q95">
            <v>0</v>
          </cell>
          <cell r="R95">
            <v>0</v>
          </cell>
          <cell r="S95" t="str">
            <v>kW</v>
          </cell>
          <cell r="T95" t="str">
            <v>M8800</v>
          </cell>
          <cell r="U95">
            <v>39079.353194444448</v>
          </cell>
        </row>
        <row r="96">
          <cell r="A96">
            <v>991</v>
          </cell>
          <cell r="B96" t="str">
            <v>R991</v>
          </cell>
          <cell r="C96" t="str">
            <v>PkHrs_Annualpeaks_ADJ</v>
          </cell>
          <cell r="D96" t="str">
            <v>RelPrec</v>
          </cell>
          <cell r="E96" t="str">
            <v>Relative Precision of Demand per Hour during System Peak Hou</v>
          </cell>
          <cell r="F96">
            <v>1.0507236699689498E-15</v>
          </cell>
          <cell r="G96">
            <v>0</v>
          </cell>
          <cell r="H96">
            <v>0</v>
          </cell>
          <cell r="I96">
            <v>0</v>
          </cell>
          <cell r="J96">
            <v>0</v>
          </cell>
          <cell r="K96">
            <v>0</v>
          </cell>
          <cell r="L96">
            <v>0</v>
          </cell>
          <cell r="M96">
            <v>0</v>
          </cell>
          <cell r="N96">
            <v>0</v>
          </cell>
          <cell r="O96">
            <v>0</v>
          </cell>
          <cell r="P96">
            <v>0</v>
          </cell>
          <cell r="Q96">
            <v>0</v>
          </cell>
          <cell r="R96">
            <v>0</v>
          </cell>
          <cell r="S96" t="str">
            <v>None</v>
          </cell>
          <cell r="T96" t="str">
            <v>M8800</v>
          </cell>
          <cell r="U96">
            <v>39079.353194444448</v>
          </cell>
        </row>
        <row r="97">
          <cell r="A97">
            <v>991</v>
          </cell>
          <cell r="B97" t="str">
            <v>R991</v>
          </cell>
          <cell r="C97" t="str">
            <v>PkHrs_Annualpeaks_ADJ</v>
          </cell>
          <cell r="D97" t="str">
            <v>Days</v>
          </cell>
          <cell r="E97" t="str">
            <v>Number of Days</v>
          </cell>
          <cell r="F97">
            <v>365</v>
          </cell>
          <cell r="G97">
            <v>0</v>
          </cell>
          <cell r="H97">
            <v>0</v>
          </cell>
          <cell r="I97">
            <v>0</v>
          </cell>
          <cell r="J97">
            <v>0</v>
          </cell>
          <cell r="K97">
            <v>0</v>
          </cell>
          <cell r="L97">
            <v>0</v>
          </cell>
          <cell r="M97">
            <v>0</v>
          </cell>
          <cell r="N97">
            <v>0</v>
          </cell>
          <cell r="O97">
            <v>0</v>
          </cell>
          <cell r="P97">
            <v>0</v>
          </cell>
          <cell r="Q97">
            <v>0</v>
          </cell>
          <cell r="R97">
            <v>0</v>
          </cell>
          <cell r="S97" t="str">
            <v>Days</v>
          </cell>
          <cell r="T97" t="str">
            <v>M8800</v>
          </cell>
          <cell r="U97">
            <v>39079.353194444448</v>
          </cell>
        </row>
        <row r="98">
          <cell r="A98">
            <v>991</v>
          </cell>
          <cell r="B98" t="str">
            <v>R991</v>
          </cell>
          <cell r="C98" t="str">
            <v>PkHrs_Annualpeaks_ADJ</v>
          </cell>
          <cell r="D98" t="str">
            <v>Load_Factor</v>
          </cell>
          <cell r="E98" t="str">
            <v>Load Factor based on Demand during System Peak Hours</v>
          </cell>
          <cell r="F98">
            <v>1.0163951301550638</v>
          </cell>
          <cell r="G98">
            <v>0</v>
          </cell>
          <cell r="H98">
            <v>0</v>
          </cell>
          <cell r="I98">
            <v>0</v>
          </cell>
          <cell r="J98">
            <v>0</v>
          </cell>
          <cell r="K98">
            <v>0</v>
          </cell>
          <cell r="L98">
            <v>0</v>
          </cell>
          <cell r="M98">
            <v>0</v>
          </cell>
          <cell r="N98">
            <v>0</v>
          </cell>
          <cell r="O98">
            <v>0</v>
          </cell>
          <cell r="P98">
            <v>0</v>
          </cell>
          <cell r="Q98">
            <v>0</v>
          </cell>
          <cell r="R98">
            <v>0</v>
          </cell>
          <cell r="S98" t="str">
            <v>None</v>
          </cell>
          <cell r="T98" t="str">
            <v>M8800</v>
          </cell>
          <cell r="U98">
            <v>39079.353194444448</v>
          </cell>
        </row>
        <row r="99">
          <cell r="A99">
            <v>991</v>
          </cell>
          <cell r="B99" t="str">
            <v>R991</v>
          </cell>
          <cell r="C99" t="str">
            <v>PkHrs_Annualpeaks_ADJ</v>
          </cell>
          <cell r="D99" t="str">
            <v>Error_Ratio</v>
          </cell>
          <cell r="E99" t="str">
            <v>Error Ratio</v>
          </cell>
          <cell r="F99">
            <v>7.188756685762562E-16</v>
          </cell>
          <cell r="G99">
            <v>0</v>
          </cell>
          <cell r="H99">
            <v>0</v>
          </cell>
          <cell r="I99">
            <v>0</v>
          </cell>
          <cell r="J99">
            <v>0</v>
          </cell>
          <cell r="K99">
            <v>0</v>
          </cell>
          <cell r="L99">
            <v>0</v>
          </cell>
          <cell r="M99">
            <v>0</v>
          </cell>
          <cell r="N99">
            <v>0</v>
          </cell>
          <cell r="O99">
            <v>0</v>
          </cell>
          <cell r="P99">
            <v>0</v>
          </cell>
          <cell r="Q99">
            <v>0</v>
          </cell>
          <cell r="R99">
            <v>0</v>
          </cell>
          <cell r="S99" t="str">
            <v>None</v>
          </cell>
          <cell r="T99" t="str">
            <v>M8800</v>
          </cell>
          <cell r="U99">
            <v>39079.353194444448</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refreshError="1"/>
      <sheetData sheetId="1" refreshError="1"/>
      <sheetData sheetId="2" refreshError="1"/>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refreshError="1"/>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refreshError="1"/>
      <sheetData sheetId="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For Printing"/>
      <sheetName val="Input_Area"/>
      <sheetName val="Mthly"/>
      <sheetName val="QTD"/>
      <sheetName val="YTD"/>
      <sheetName val="12ME"/>
      <sheetName val="Budget"/>
      <sheetName val="OPSTATS-RELEASE "/>
      <sheetName val="Approval History"/>
    </sheetNames>
    <sheetDataSet>
      <sheetData sheetId="0" refreshError="1"/>
      <sheetData sheetId="1" refreshError="1"/>
      <sheetData sheetId="2" refreshError="1"/>
      <sheetData sheetId="3">
        <row r="11">
          <cell r="B11">
            <v>132465526</v>
          </cell>
          <cell r="D11">
            <v>123353000</v>
          </cell>
        </row>
        <row r="31">
          <cell r="B31">
            <v>7897841.8300000001</v>
          </cell>
          <cell r="D31">
            <v>7507369</v>
          </cell>
        </row>
      </sheetData>
      <sheetData sheetId="4" refreshError="1"/>
      <sheetData sheetId="5">
        <row r="13">
          <cell r="B13">
            <v>132465526</v>
          </cell>
          <cell r="D13">
            <v>235931000</v>
          </cell>
        </row>
        <row r="32">
          <cell r="B32">
            <v>71715878.549999997</v>
          </cell>
          <cell r="D32">
            <v>14665446</v>
          </cell>
        </row>
      </sheetData>
      <sheetData sheetId="6" refreshError="1"/>
      <sheetData sheetId="7" refreshError="1"/>
      <sheetData sheetId="8" refreshError="1"/>
      <sheetData sheetId="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efreshError="1">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0">
          <cell r="F120" t="str">
            <v>BaseCase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refreshError="1"/>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Sch 40 Feeder OH"/>
      <sheetName val="Sch 40 Substation O&amp;M"/>
      <sheetName val="Sch 40 Substation A&amp;G"/>
      <sheetName val="Account Summary"/>
      <sheetName val="BC detail"/>
    </sheetNames>
    <sheetDataSet>
      <sheetData sheetId="0" refreshError="1"/>
      <sheetData sheetId="1" refreshError="1">
        <row r="25">
          <cell r="F25">
            <v>3.408125E-2</v>
          </cell>
        </row>
        <row r="29">
          <cell r="F29">
            <v>0</v>
          </cell>
        </row>
        <row r="30">
          <cell r="F30">
            <v>0</v>
          </cell>
        </row>
        <row r="31">
          <cell r="F31">
            <v>0</v>
          </cell>
        </row>
        <row r="34">
          <cell r="F34">
            <v>0</v>
          </cell>
        </row>
        <row r="35">
          <cell r="F35">
            <v>0</v>
          </cell>
        </row>
        <row r="36">
          <cell r="F36">
            <v>0</v>
          </cell>
        </row>
      </sheetData>
      <sheetData sheetId="2" refreshError="1">
        <row r="4">
          <cell r="A4" t="str">
            <v>DEM</v>
          </cell>
          <cell r="B4" t="str">
            <v>Demand</v>
          </cell>
          <cell r="C4">
            <v>1</v>
          </cell>
          <cell r="D4">
            <v>1</v>
          </cell>
        </row>
        <row r="5">
          <cell r="A5" t="str">
            <v>NRG</v>
          </cell>
          <cell r="B5" t="str">
            <v>Energy</v>
          </cell>
          <cell r="C5">
            <v>1</v>
          </cell>
          <cell r="E5">
            <v>1</v>
          </cell>
        </row>
        <row r="6">
          <cell r="A6" t="str">
            <v>CUS</v>
          </cell>
          <cell r="B6" t="str">
            <v>Customer</v>
          </cell>
          <cell r="C6">
            <v>1</v>
          </cell>
          <cell r="F6">
            <v>1</v>
          </cell>
        </row>
        <row r="7">
          <cell r="A7" t="str">
            <v>PC1</v>
          </cell>
          <cell r="B7" t="str">
            <v>Peak Credit - No Transportation Top 200</v>
          </cell>
          <cell r="C7">
            <v>1</v>
          </cell>
          <cell r="D7">
            <v>0.13</v>
          </cell>
          <cell r="E7">
            <v>0.87</v>
          </cell>
        </row>
        <row r="8">
          <cell r="A8" t="str">
            <v>OH</v>
          </cell>
          <cell r="B8" t="str">
            <v>Pri / Sec Voltage</v>
          </cell>
          <cell r="C8">
            <v>1</v>
          </cell>
          <cell r="G8">
            <v>0.92</v>
          </cell>
          <cell r="H8">
            <v>0.08</v>
          </cell>
        </row>
        <row r="9">
          <cell r="A9" t="str">
            <v>UG</v>
          </cell>
          <cell r="B9" t="str">
            <v>Pri / Sec Voltage</v>
          </cell>
          <cell r="C9">
            <v>1</v>
          </cell>
          <cell r="G9">
            <v>0.8</v>
          </cell>
          <cell r="H9">
            <v>0.2</v>
          </cell>
        </row>
        <row r="10">
          <cell r="A10" t="str">
            <v>PC2</v>
          </cell>
          <cell r="B10" t="str">
            <v>Peak Credit - All Customers Top 200</v>
          </cell>
          <cell r="C10">
            <v>1</v>
          </cell>
          <cell r="D10">
            <v>0.13</v>
          </cell>
          <cell r="E10">
            <v>0.87</v>
          </cell>
        </row>
        <row r="11">
          <cell r="A11" t="str">
            <v>TFR</v>
          </cell>
          <cell r="B11" t="str">
            <v>Transformers</v>
          </cell>
          <cell r="C11">
            <v>1</v>
          </cell>
          <cell r="D11">
            <v>0</v>
          </cell>
          <cell r="F11">
            <v>1</v>
          </cell>
        </row>
        <row r="12">
          <cell r="A12" t="str">
            <v>PC3</v>
          </cell>
          <cell r="B12" t="str">
            <v>Peak Credit - No Transportation Top 75</v>
          </cell>
          <cell r="C12">
            <v>1</v>
          </cell>
          <cell r="D12">
            <v>0.2</v>
          </cell>
          <cell r="E12">
            <v>0.8</v>
          </cell>
        </row>
        <row r="13">
          <cell r="A13" t="str">
            <v>PC4</v>
          </cell>
          <cell r="B13" t="str">
            <v>Peak Credit - All Customers Top 75</v>
          </cell>
          <cell r="C13">
            <v>1</v>
          </cell>
          <cell r="D13">
            <v>0.2</v>
          </cell>
          <cell r="E13">
            <v>0.8</v>
          </cell>
        </row>
      </sheetData>
      <sheetData sheetId="3" refreshError="1">
        <row r="4">
          <cell r="A4" t="str">
            <v>ENERGY_1</v>
          </cell>
          <cell r="B4" t="str">
            <v>Annual kWhs</v>
          </cell>
          <cell r="C4" t="str">
            <v>NRG</v>
          </cell>
          <cell r="E4">
            <v>0.46156404591758265</v>
          </cell>
          <cell r="F4">
            <v>0.11184030612701876</v>
          </cell>
          <cell r="G4">
            <v>0.1330117764232478</v>
          </cell>
          <cell r="H4">
            <v>8.5947576971571321E-2</v>
          </cell>
          <cell r="I4">
            <v>6.0326706292810998E-2</v>
          </cell>
          <cell r="J4">
            <v>2.4623579678621587E-4</v>
          </cell>
          <cell r="K4">
            <v>7.45924169993033E-3</v>
          </cell>
          <cell r="L4">
            <v>2.2066893850063527E-2</v>
          </cell>
          <cell r="M4">
            <v>2.0268871035032752E-2</v>
          </cell>
          <cell r="N4">
            <v>5.0185465531079488E-3</v>
          </cell>
          <cell r="O4">
            <v>8.1937900590374924E-2</v>
          </cell>
          <cell r="P4">
            <v>3.7871758568948769E-3</v>
          </cell>
          <cell r="Q4">
            <v>6.20252109705236E-3</v>
          </cell>
          <cell r="R4">
            <v>3.2220178852558027E-4</v>
          </cell>
          <cell r="S4">
            <v>0</v>
          </cell>
          <cell r="T4">
            <v>0</v>
          </cell>
          <cell r="U4">
            <v>0</v>
          </cell>
          <cell r="V4">
            <v>0</v>
          </cell>
          <cell r="W4">
            <v>0</v>
          </cell>
          <cell r="X4">
            <v>0</v>
          </cell>
        </row>
        <row r="5">
          <cell r="A5" t="str">
            <v/>
          </cell>
          <cell r="B5" t="str">
            <v>Historical Test Year Twelve Months ended September 2005</v>
          </cell>
          <cell r="D5">
            <v>23994289527</v>
          </cell>
          <cell r="E5">
            <v>11074901353</v>
          </cell>
          <cell r="F5">
            <v>2683528686</v>
          </cell>
          <cell r="G5">
            <v>3191523074</v>
          </cell>
          <cell r="H5">
            <v>2062251046</v>
          </cell>
          <cell r="I5">
            <v>1447496457</v>
          </cell>
          <cell r="J5">
            <v>5908253</v>
          </cell>
          <cell r="K5">
            <v>178979205</v>
          </cell>
          <cell r="L5">
            <v>529479440</v>
          </cell>
          <cell r="M5">
            <v>486337160</v>
          </cell>
          <cell r="N5">
            <v>120416459</v>
          </cell>
          <cell r="O5">
            <v>1966041710</v>
          </cell>
          <cell r="P5">
            <v>90870594</v>
          </cell>
          <cell r="Q5">
            <v>148825087</v>
          </cell>
          <cell r="R5">
            <v>7731003</v>
          </cell>
        </row>
        <row r="6">
          <cell r="A6" t="str">
            <v/>
          </cell>
        </row>
        <row r="7">
          <cell r="A7" t="str">
            <v>DEM_1</v>
          </cell>
          <cell r="B7" t="str">
            <v>Annual Kw</v>
          </cell>
          <cell r="C7" t="str">
            <v>DEM</v>
          </cell>
          <cell r="E7">
            <v>0.5484110078399288</v>
          </cell>
          <cell r="F7">
            <v>0.11094322378070802</v>
          </cell>
          <cell r="G7">
            <v>0.11823231839299886</v>
          </cell>
          <cell r="H7">
            <v>6.5240934698380174E-2</v>
          </cell>
          <cell r="I7">
            <v>4.642068306393559E-2</v>
          </cell>
          <cell r="J7">
            <v>7.3706632859891057E-7</v>
          </cell>
          <cell r="K7">
            <v>1.0441772988484567E-2</v>
          </cell>
          <cell r="L7">
            <v>1.5727521319643556E-2</v>
          </cell>
          <cell r="M7">
            <v>1.5063915935128335E-2</v>
          </cell>
          <cell r="N7">
            <v>3.4251472289991377E-3</v>
          </cell>
          <cell r="O7">
            <v>5.8168046209145029E-2</v>
          </cell>
          <cell r="P7">
            <v>3.4020524840363718E-3</v>
          </cell>
          <cell r="Q7">
            <v>4.1494377412356672E-3</v>
          </cell>
          <cell r="R7">
            <v>3.732012510472484E-4</v>
          </cell>
          <cell r="S7">
            <v>0</v>
          </cell>
          <cell r="T7">
            <v>0</v>
          </cell>
          <cell r="U7">
            <v>0</v>
          </cell>
          <cell r="V7">
            <v>0</v>
          </cell>
          <cell r="W7">
            <v>0</v>
          </cell>
          <cell r="X7">
            <v>0</v>
          </cell>
        </row>
        <row r="8">
          <cell r="A8" t="str">
            <v/>
          </cell>
          <cell r="B8" t="str">
            <v>Historical Test Year Twelve Months ended September 2005</v>
          </cell>
          <cell r="D8">
            <v>4070190</v>
          </cell>
          <cell r="E8">
            <v>2232137</v>
          </cell>
          <cell r="F8">
            <v>451560</v>
          </cell>
          <cell r="G8">
            <v>481228</v>
          </cell>
          <cell r="H8">
            <v>265543</v>
          </cell>
          <cell r="I8">
            <v>188941</v>
          </cell>
          <cell r="J8">
            <v>3</v>
          </cell>
          <cell r="K8">
            <v>42500</v>
          </cell>
          <cell r="L8">
            <v>64014</v>
          </cell>
          <cell r="M8">
            <v>61313</v>
          </cell>
          <cell r="N8">
            <v>13941</v>
          </cell>
          <cell r="O8">
            <v>236755</v>
          </cell>
          <cell r="P8">
            <v>13847</v>
          </cell>
          <cell r="Q8">
            <v>16889</v>
          </cell>
          <cell r="R8">
            <v>1519</v>
          </cell>
        </row>
        <row r="9">
          <cell r="A9" t="str">
            <v/>
          </cell>
        </row>
        <row r="10">
          <cell r="A10" t="str">
            <v>DIR450.01</v>
          </cell>
          <cell r="B10" t="str">
            <v>Late Payment Interest Rev</v>
          </cell>
          <cell r="C10" t="str">
            <v>CUS</v>
          </cell>
          <cell r="E10">
            <v>0.77637157085197672</v>
          </cell>
          <cell r="F10">
            <v>0.12330309745460201</v>
          </cell>
          <cell r="G10">
            <v>6.2249506966091987E-2</v>
          </cell>
          <cell r="H10">
            <v>1.4418149302683942E-2</v>
          </cell>
          <cell r="I10">
            <v>1.377004827844576E-2</v>
          </cell>
          <cell r="J10">
            <v>0</v>
          </cell>
          <cell r="K10">
            <v>7.2938976892790745E-4</v>
          </cell>
          <cell r="L10">
            <v>1.0611715475256412E-3</v>
          </cell>
          <cell r="M10">
            <v>2.4616352467996976E-3</v>
          </cell>
          <cell r="N10">
            <v>0</v>
          </cell>
          <cell r="O10">
            <v>4.0304196619801941E-3</v>
          </cell>
          <cell r="P10">
            <v>1.6050109209661343E-3</v>
          </cell>
          <cell r="Q10">
            <v>0</v>
          </cell>
          <cell r="R10">
            <v>0</v>
          </cell>
          <cell r="S10">
            <v>0</v>
          </cell>
          <cell r="T10">
            <v>0</v>
          </cell>
          <cell r="U10">
            <v>0</v>
          </cell>
          <cell r="V10">
            <v>0</v>
          </cell>
          <cell r="W10">
            <v>0</v>
          </cell>
          <cell r="X10">
            <v>0</v>
          </cell>
        </row>
        <row r="11">
          <cell r="A11" t="str">
            <v/>
          </cell>
          <cell r="B11" t="str">
            <v>Historical Test Year Twelve Months ended September 2005</v>
          </cell>
          <cell r="D11">
            <v>2263536</v>
          </cell>
          <cell r="E11">
            <v>1757345</v>
          </cell>
          <cell r="F11">
            <v>279101</v>
          </cell>
          <cell r="G11">
            <v>140904</v>
          </cell>
          <cell r="H11">
            <v>32636</v>
          </cell>
          <cell r="I11">
            <v>31169</v>
          </cell>
          <cell r="J11">
            <v>0</v>
          </cell>
          <cell r="K11">
            <v>1651</v>
          </cell>
          <cell r="L11">
            <v>2402</v>
          </cell>
          <cell r="M11">
            <v>5572</v>
          </cell>
          <cell r="N11">
            <v>0</v>
          </cell>
          <cell r="O11">
            <v>9123</v>
          </cell>
          <cell r="P11">
            <v>3633</v>
          </cell>
          <cell r="Q11">
            <v>0</v>
          </cell>
          <cell r="R11">
            <v>0</v>
          </cell>
        </row>
        <row r="12">
          <cell r="A12" t="str">
            <v/>
          </cell>
        </row>
        <row r="13">
          <cell r="A13" t="str">
            <v>NCP_360</v>
          </cell>
          <cell r="B13" t="str">
            <v>Allocate Substation Land - 12 NCP</v>
          </cell>
          <cell r="C13" t="str">
            <v>DEM</v>
          </cell>
          <cell r="E13">
            <v>0.38233768229206183</v>
          </cell>
          <cell r="F13">
            <v>0.12994735154862891</v>
          </cell>
          <cell r="G13">
            <v>0.19344954689388996</v>
          </cell>
          <cell r="H13">
            <v>0.14995490120946325</v>
          </cell>
          <cell r="I13">
            <v>8.557293958753813E-2</v>
          </cell>
          <cell r="J13">
            <v>6.8288389456272672E-5</v>
          </cell>
          <cell r="K13">
            <v>7.5340904492364347E-3</v>
          </cell>
          <cell r="L13">
            <v>2.9520501692034538E-2</v>
          </cell>
          <cell r="M13">
            <v>0</v>
          </cell>
          <cell r="N13">
            <v>9.0693936496856198E-3</v>
          </cell>
          <cell r="O13">
            <v>0</v>
          </cell>
          <cell r="P13">
            <v>1.2513136030471796E-2</v>
          </cell>
          <cell r="Q13">
            <v>0</v>
          </cell>
          <cell r="R13">
            <v>3.2168257533221034E-5</v>
          </cell>
          <cell r="S13">
            <v>0</v>
          </cell>
          <cell r="T13">
            <v>0</v>
          </cell>
          <cell r="U13">
            <v>0</v>
          </cell>
          <cell r="V13">
            <v>0</v>
          </cell>
          <cell r="W13">
            <v>0</v>
          </cell>
          <cell r="X13">
            <v>0</v>
          </cell>
        </row>
        <row r="14">
          <cell r="A14" t="str">
            <v/>
          </cell>
          <cell r="B14" t="str">
            <v>Historical Test Year Twelve Months ended September 2005</v>
          </cell>
          <cell r="D14">
            <v>12652224</v>
          </cell>
          <cell r="E14">
            <v>4837422</v>
          </cell>
          <cell r="F14">
            <v>1644123</v>
          </cell>
          <cell r="G14">
            <v>2447567</v>
          </cell>
          <cell r="H14">
            <v>1897263</v>
          </cell>
          <cell r="I14">
            <v>1082688</v>
          </cell>
          <cell r="J14">
            <v>864</v>
          </cell>
          <cell r="K14">
            <v>95323</v>
          </cell>
          <cell r="L14">
            <v>373500</v>
          </cell>
          <cell r="M14">
            <v>0</v>
          </cell>
          <cell r="N14">
            <v>114748</v>
          </cell>
          <cell r="O14">
            <v>0</v>
          </cell>
          <cell r="P14">
            <v>158319</v>
          </cell>
          <cell r="Q14">
            <v>0</v>
          </cell>
          <cell r="R14">
            <v>407</v>
          </cell>
        </row>
        <row r="15">
          <cell r="A15" t="str">
            <v/>
          </cell>
        </row>
        <row r="16">
          <cell r="A16" t="str">
            <v>NCP_361</v>
          </cell>
          <cell r="B16" t="str">
            <v>Allocate Substation Structures - 12 NCP</v>
          </cell>
          <cell r="C16" t="str">
            <v>DEM</v>
          </cell>
          <cell r="E16">
            <v>0.47217309764801435</v>
          </cell>
          <cell r="F16">
            <v>0.12725414213287409</v>
          </cell>
          <cell r="G16">
            <v>0.1534577411331384</v>
          </cell>
          <cell r="H16">
            <v>0.11657275539180251</v>
          </cell>
          <cell r="I16">
            <v>7.9647702985328597E-2</v>
          </cell>
          <cell r="J16">
            <v>0</v>
          </cell>
          <cell r="K16">
            <v>1.2815540073302687E-2</v>
          </cell>
          <cell r="L16">
            <v>1.5693581730566158E-2</v>
          </cell>
          <cell r="M16">
            <v>0</v>
          </cell>
          <cell r="N16">
            <v>6.2513652233414877E-3</v>
          </cell>
          <cell r="O16">
            <v>0</v>
          </cell>
          <cell r="P16">
            <v>1.6118384927210214E-2</v>
          </cell>
          <cell r="Q16">
            <v>0</v>
          </cell>
          <cell r="R16">
            <v>1.5688754421513385E-5</v>
          </cell>
          <cell r="S16">
            <v>0</v>
          </cell>
          <cell r="T16">
            <v>0</v>
          </cell>
          <cell r="U16">
            <v>0</v>
          </cell>
          <cell r="V16">
            <v>0</v>
          </cell>
          <cell r="W16">
            <v>0</v>
          </cell>
          <cell r="X16">
            <v>0</v>
          </cell>
        </row>
        <row r="17">
          <cell r="A17" t="str">
            <v/>
          </cell>
          <cell r="B17" t="str">
            <v>Historical Test Year Twelve Months ended September 2005</v>
          </cell>
          <cell r="D17">
            <v>4143095</v>
          </cell>
          <cell r="E17">
            <v>1956258</v>
          </cell>
          <cell r="F17">
            <v>527226</v>
          </cell>
          <cell r="G17">
            <v>635790</v>
          </cell>
          <cell r="H17">
            <v>482972</v>
          </cell>
          <cell r="I17">
            <v>329988</v>
          </cell>
          <cell r="J17">
            <v>0</v>
          </cell>
          <cell r="K17">
            <v>53096</v>
          </cell>
          <cell r="L17">
            <v>65020</v>
          </cell>
          <cell r="M17">
            <v>0</v>
          </cell>
          <cell r="N17">
            <v>25900</v>
          </cell>
          <cell r="O17">
            <v>0</v>
          </cell>
          <cell r="P17">
            <v>66780</v>
          </cell>
          <cell r="Q17">
            <v>0</v>
          </cell>
          <cell r="R17">
            <v>65</v>
          </cell>
        </row>
        <row r="18">
          <cell r="A18" t="str">
            <v/>
          </cell>
        </row>
        <row r="19">
          <cell r="A19" t="str">
            <v>NCP_362</v>
          </cell>
          <cell r="B19" t="str">
            <v>Allocate Substation Equipment - 12 NCP</v>
          </cell>
          <cell r="C19" t="str">
            <v>DEM</v>
          </cell>
          <cell r="E19">
            <v>0.4976067940089749</v>
          </cell>
          <cell r="F19">
            <v>0.14212694401001752</v>
          </cell>
          <cell r="G19">
            <v>0.14548995691824093</v>
          </cell>
          <cell r="H19">
            <v>9.5623684213414453E-2</v>
          </cell>
          <cell r="I19">
            <v>7.4571975032741988E-2</v>
          </cell>
          <cell r="J19">
            <v>2.7105373593005176E-4</v>
          </cell>
          <cell r="K19">
            <v>1.1564620667195418E-2</v>
          </cell>
          <cell r="L19">
            <v>1.6406467349817228E-2</v>
          </cell>
          <cell r="M19">
            <v>0</v>
          </cell>
          <cell r="N19">
            <v>5.8784719701644788E-3</v>
          </cell>
          <cell r="O19">
            <v>0</v>
          </cell>
          <cell r="P19">
            <v>1.0289717399144581E-2</v>
          </cell>
          <cell r="Q19">
            <v>0</v>
          </cell>
          <cell r="R19">
            <v>1.7031469435844793E-4</v>
          </cell>
          <cell r="S19">
            <v>0</v>
          </cell>
          <cell r="T19">
            <v>0</v>
          </cell>
          <cell r="U19">
            <v>0</v>
          </cell>
          <cell r="V19">
            <v>0</v>
          </cell>
          <cell r="W19">
            <v>0</v>
          </cell>
          <cell r="X19">
            <v>0</v>
          </cell>
        </row>
        <row r="20">
          <cell r="A20" t="str">
            <v/>
          </cell>
          <cell r="B20" t="str">
            <v>Historical Test Year Twelve Months ended September 2005</v>
          </cell>
          <cell r="D20">
            <v>221413661</v>
          </cell>
          <cell r="E20">
            <v>110176942</v>
          </cell>
          <cell r="F20">
            <v>31468847</v>
          </cell>
          <cell r="G20">
            <v>32213464</v>
          </cell>
          <cell r="H20">
            <v>21172390</v>
          </cell>
          <cell r="I20">
            <v>16511254</v>
          </cell>
          <cell r="J20">
            <v>60015</v>
          </cell>
          <cell r="K20">
            <v>2560565</v>
          </cell>
          <cell r="L20">
            <v>3632616</v>
          </cell>
          <cell r="M20">
            <v>0</v>
          </cell>
          <cell r="N20">
            <v>1301574</v>
          </cell>
          <cell r="O20">
            <v>0</v>
          </cell>
          <cell r="P20">
            <v>2278284</v>
          </cell>
          <cell r="Q20">
            <v>0</v>
          </cell>
          <cell r="R20">
            <v>37710</v>
          </cell>
        </row>
        <row r="21">
          <cell r="A21" t="str">
            <v/>
          </cell>
        </row>
        <row r="22">
          <cell r="A22" t="str">
            <v>CUST_1</v>
          </cell>
          <cell r="B22" t="str">
            <v>Ave. No. Cust.</v>
          </cell>
          <cell r="C22" t="str">
            <v>CUS</v>
          </cell>
          <cell r="E22">
            <v>0.88327632852639681</v>
          </cell>
          <cell r="F22">
            <v>0.10452480826031919</v>
          </cell>
          <cell r="G22">
            <v>7.9019087095733333E-3</v>
          </cell>
          <cell r="H22">
            <v>7.0292139293603713E-4</v>
          </cell>
          <cell r="I22">
            <v>4.854923180024324E-4</v>
          </cell>
          <cell r="J22">
            <v>9.9282682618084339E-7</v>
          </cell>
          <cell r="K22">
            <v>1.8962992380054108E-4</v>
          </cell>
          <cell r="L22">
            <v>6.1555263223212286E-5</v>
          </cell>
          <cell r="M22">
            <v>1.7870882871255182E-5</v>
          </cell>
          <cell r="N22">
            <v>1.9856536523616868E-6</v>
          </cell>
          <cell r="O22">
            <v>1.489240239271265E-5</v>
          </cell>
          <cell r="P22">
            <v>2.8126783985703294E-3</v>
          </cell>
          <cell r="Q22">
            <v>9.9282682618084339E-7</v>
          </cell>
          <cell r="R22">
            <v>7.9426146094467471E-6</v>
          </cell>
          <cell r="S22">
            <v>0</v>
          </cell>
          <cell r="T22">
            <v>0</v>
          </cell>
          <cell r="U22">
            <v>0</v>
          </cell>
          <cell r="V22">
            <v>0</v>
          </cell>
          <cell r="W22">
            <v>0</v>
          </cell>
          <cell r="X22">
            <v>0</v>
          </cell>
        </row>
        <row r="23">
          <cell r="A23" t="str">
            <v/>
          </cell>
          <cell r="B23" t="str">
            <v>Historical Test Year Twelve Months ended September 2005</v>
          </cell>
          <cell r="D23">
            <v>1007225</v>
          </cell>
          <cell r="E23">
            <v>889658</v>
          </cell>
          <cell r="F23">
            <v>105280</v>
          </cell>
          <cell r="G23">
            <v>7959</v>
          </cell>
          <cell r="H23">
            <v>708</v>
          </cell>
          <cell r="I23">
            <v>489</v>
          </cell>
          <cell r="J23">
            <v>1</v>
          </cell>
          <cell r="K23">
            <v>191</v>
          </cell>
          <cell r="L23">
            <v>62</v>
          </cell>
          <cell r="M23">
            <v>18</v>
          </cell>
          <cell r="N23">
            <v>2</v>
          </cell>
          <cell r="O23">
            <v>15</v>
          </cell>
          <cell r="P23">
            <v>2833</v>
          </cell>
          <cell r="Q23">
            <v>1</v>
          </cell>
          <cell r="R23">
            <v>8</v>
          </cell>
        </row>
        <row r="24">
          <cell r="A24" t="str">
            <v/>
          </cell>
        </row>
        <row r="25">
          <cell r="A25" t="str">
            <v>CUST_4</v>
          </cell>
          <cell r="B25" t="str">
            <v>Ave. No. Cust Incl. RES &amp; SEC Only</v>
          </cell>
          <cell r="C25" t="str">
            <v>CUS</v>
          </cell>
          <cell r="E25">
            <v>0.88642167446652276</v>
          </cell>
          <cell r="F25">
            <v>0.10489702097641511</v>
          </cell>
          <cell r="G25">
            <v>7.9300473969537225E-3</v>
          </cell>
          <cell r="H25">
            <v>7.0542449516814115E-4</v>
          </cell>
          <cell r="I25">
            <v>0</v>
          </cell>
          <cell r="J25">
            <v>0</v>
          </cell>
          <cell r="K25">
            <v>0</v>
          </cell>
          <cell r="L25">
            <v>4.5832664940302951E-5</v>
          </cell>
          <cell r="M25">
            <v>0</v>
          </cell>
          <cell r="N25">
            <v>0</v>
          </cell>
          <cell r="O25">
            <v>0</v>
          </cell>
          <cell r="P25">
            <v>0</v>
          </cell>
          <cell r="Q25">
            <v>0</v>
          </cell>
          <cell r="R25">
            <v>0</v>
          </cell>
          <cell r="S25">
            <v>0</v>
          </cell>
          <cell r="T25">
            <v>0</v>
          </cell>
          <cell r="U25">
            <v>0</v>
          </cell>
          <cell r="V25">
            <v>0</v>
          </cell>
          <cell r="W25">
            <v>0</v>
          </cell>
          <cell r="X25">
            <v>0</v>
          </cell>
        </row>
        <row r="26">
          <cell r="A26" t="str">
            <v/>
          </cell>
          <cell r="B26" t="str">
            <v>Historical Test Year Twelve Months ended September 2005</v>
          </cell>
          <cell r="D26">
            <v>1003651</v>
          </cell>
          <cell r="E26">
            <v>889658</v>
          </cell>
          <cell r="F26">
            <v>105280</v>
          </cell>
          <cell r="G26">
            <v>7959</v>
          </cell>
          <cell r="H26">
            <v>708</v>
          </cell>
          <cell r="I26">
            <v>0</v>
          </cell>
          <cell r="J26">
            <v>0</v>
          </cell>
          <cell r="K26">
            <v>0</v>
          </cell>
          <cell r="L26">
            <v>46</v>
          </cell>
          <cell r="M26">
            <v>0</v>
          </cell>
          <cell r="N26">
            <v>0</v>
          </cell>
          <cell r="O26">
            <v>0</v>
          </cell>
          <cell r="P26">
            <v>0</v>
          </cell>
          <cell r="Q26">
            <v>0</v>
          </cell>
          <cell r="R26">
            <v>0</v>
          </cell>
        </row>
        <row r="27">
          <cell r="A27" t="str">
            <v/>
          </cell>
        </row>
        <row r="28">
          <cell r="A28" t="str">
            <v>CUST_5</v>
          </cell>
          <cell r="B28" t="str">
            <v>Wtd. Ave. No. Cust. CAE - NO HV</v>
          </cell>
          <cell r="C28" t="str">
            <v>CUS</v>
          </cell>
          <cell r="E28">
            <v>0.81358028834032914</v>
          </cell>
          <cell r="F28">
            <v>0.12243587680922405</v>
          </cell>
          <cell r="G28">
            <v>1.3615952432809945E-2</v>
          </cell>
          <cell r="H28">
            <v>1.6734148926663091E-2</v>
          </cell>
          <cell r="I28">
            <v>1.5026255069782351E-2</v>
          </cell>
          <cell r="J28">
            <v>1.260921353165674E-5</v>
          </cell>
          <cell r="K28">
            <v>1.0531793925211653E-2</v>
          </cell>
          <cell r="L28">
            <v>1.6041951335739465E-3</v>
          </cell>
          <cell r="M28">
            <v>1.5368770919322601E-3</v>
          </cell>
          <cell r="N28">
            <v>1.6192159453220402E-4</v>
          </cell>
          <cell r="O28">
            <v>1.2145497646038981E-3</v>
          </cell>
          <cell r="P28">
            <v>3.2866638549728221E-3</v>
          </cell>
          <cell r="Q28">
            <v>8.0960797266102012E-5</v>
          </cell>
          <cell r="R28">
            <v>1.7790704556687269E-4</v>
          </cell>
          <cell r="S28">
            <v>0</v>
          </cell>
          <cell r="T28">
            <v>0</v>
          </cell>
          <cell r="U28">
            <v>0</v>
          </cell>
          <cell r="V28">
            <v>0</v>
          </cell>
          <cell r="W28">
            <v>0</v>
          </cell>
          <cell r="X28">
            <v>0</v>
          </cell>
        </row>
        <row r="29">
          <cell r="A29" t="str">
            <v/>
          </cell>
          <cell r="B29" t="str">
            <v>Historical Test Year Twelve Months ended September 2005</v>
          </cell>
          <cell r="D29">
            <v>14513197</v>
          </cell>
          <cell r="E29">
            <v>11807651</v>
          </cell>
          <cell r="F29">
            <v>1776936</v>
          </cell>
          <cell r="G29">
            <v>197611</v>
          </cell>
          <cell r="H29">
            <v>242866</v>
          </cell>
          <cell r="I29">
            <v>218079</v>
          </cell>
          <cell r="J29">
            <v>183</v>
          </cell>
          <cell r="K29">
            <v>152850</v>
          </cell>
          <cell r="L29">
            <v>23282</v>
          </cell>
          <cell r="M29">
            <v>22305</v>
          </cell>
          <cell r="N29">
            <v>2350</v>
          </cell>
          <cell r="O29">
            <v>17627</v>
          </cell>
          <cell r="P29">
            <v>47700</v>
          </cell>
          <cell r="Q29">
            <v>1175</v>
          </cell>
          <cell r="R29">
            <v>2582</v>
          </cell>
        </row>
        <row r="30">
          <cell r="A30" t="str">
            <v/>
          </cell>
        </row>
        <row r="31">
          <cell r="A31" t="str">
            <v>CUST_6</v>
          </cell>
          <cell r="B31" t="str">
            <v>Wtd. Ave. No. Sch. Mtr Reading</v>
          </cell>
          <cell r="C31" t="str">
            <v>CUS</v>
          </cell>
          <cell r="E31">
            <v>0.82591092762824314</v>
          </cell>
          <cell r="F31">
            <v>0.12188538482962462</v>
          </cell>
          <cell r="G31">
            <v>2.9585399772528314E-2</v>
          </cell>
          <cell r="H31">
            <v>3.1372013221438069E-3</v>
          </cell>
          <cell r="I31">
            <v>2.0891769316599977E-3</v>
          </cell>
          <cell r="J31">
            <v>2.492729650803609E-6</v>
          </cell>
          <cell r="K31">
            <v>7.9006055716145736E-4</v>
          </cell>
          <cell r="L31">
            <v>3.0674048919213055E-4</v>
          </cell>
          <cell r="M31">
            <v>9.8620469514387969E-3</v>
          </cell>
          <cell r="N31">
            <v>7.113711454820353E-4</v>
          </cell>
          <cell r="O31">
            <v>5.3352499055794433E-3</v>
          </cell>
          <cell r="P31">
            <v>0</v>
          </cell>
          <cell r="Q31">
            <v>3.5565188720519599E-4</v>
          </cell>
          <cell r="R31">
            <v>2.8295850090203128E-5</v>
          </cell>
          <cell r="S31">
            <v>0</v>
          </cell>
          <cell r="T31">
            <v>0</v>
          </cell>
          <cell r="U31">
            <v>0</v>
          </cell>
          <cell r="V31">
            <v>0</v>
          </cell>
          <cell r="W31">
            <v>0</v>
          </cell>
          <cell r="X31">
            <v>0</v>
          </cell>
        </row>
        <row r="32">
          <cell r="A32" t="str">
            <v/>
          </cell>
          <cell r="B32" t="str">
            <v>Historical Test Year Twelve Months ended September 2005</v>
          </cell>
          <cell r="D32">
            <v>14843166</v>
          </cell>
          <cell r="E32">
            <v>12259133</v>
          </cell>
          <cell r="F32">
            <v>1809165</v>
          </cell>
          <cell r="G32">
            <v>439141</v>
          </cell>
          <cell r="H32">
            <v>46566</v>
          </cell>
          <cell r="I32">
            <v>31010</v>
          </cell>
          <cell r="J32">
            <v>37</v>
          </cell>
          <cell r="K32">
            <v>11727</v>
          </cell>
          <cell r="L32">
            <v>4553</v>
          </cell>
          <cell r="M32">
            <v>146384</v>
          </cell>
          <cell r="N32">
            <v>10559</v>
          </cell>
          <cell r="O32">
            <v>79192</v>
          </cell>
          <cell r="P32">
            <v>0</v>
          </cell>
          <cell r="Q32">
            <v>5279</v>
          </cell>
          <cell r="R32">
            <v>420</v>
          </cell>
        </row>
        <row r="33">
          <cell r="A33" t="str">
            <v/>
          </cell>
        </row>
        <row r="37">
          <cell r="A37" t="str">
            <v>DIR360.01</v>
          </cell>
          <cell r="B37" t="str">
            <v>Direct Assign Substation Land</v>
          </cell>
          <cell r="C37" t="str">
            <v>DEM</v>
          </cell>
          <cell r="E37">
            <v>0</v>
          </cell>
          <cell r="F37">
            <v>0</v>
          </cell>
          <cell r="G37">
            <v>0</v>
          </cell>
          <cell r="H37">
            <v>0</v>
          </cell>
          <cell r="I37">
            <v>0</v>
          </cell>
          <cell r="J37">
            <v>0</v>
          </cell>
          <cell r="K37">
            <v>0</v>
          </cell>
          <cell r="L37">
            <v>0.6133514300746491</v>
          </cell>
          <cell r="M37">
            <v>0.38579609140887705</v>
          </cell>
          <cell r="N37">
            <v>0</v>
          </cell>
          <cell r="O37">
            <v>0</v>
          </cell>
          <cell r="P37">
            <v>0</v>
          </cell>
          <cell r="Q37">
            <v>0</v>
          </cell>
          <cell r="R37">
            <v>8.5247851647388042E-4</v>
          </cell>
          <cell r="S37">
            <v>0</v>
          </cell>
          <cell r="T37">
            <v>0</v>
          </cell>
          <cell r="U37">
            <v>0</v>
          </cell>
          <cell r="V37">
            <v>0</v>
          </cell>
          <cell r="W37">
            <v>0</v>
          </cell>
          <cell r="X37">
            <v>0</v>
          </cell>
        </row>
        <row r="38">
          <cell r="A38" t="str">
            <v/>
          </cell>
          <cell r="B38" t="str">
            <v>Historical Test Year Twelve Months ended September 2005</v>
          </cell>
          <cell r="D38">
            <v>655735</v>
          </cell>
          <cell r="E38">
            <v>0</v>
          </cell>
          <cell r="F38">
            <v>0</v>
          </cell>
          <cell r="G38">
            <v>0</v>
          </cell>
          <cell r="H38">
            <v>0</v>
          </cell>
          <cell r="I38">
            <v>0</v>
          </cell>
          <cell r="J38">
            <v>0</v>
          </cell>
          <cell r="K38">
            <v>0</v>
          </cell>
          <cell r="L38">
            <v>402196</v>
          </cell>
          <cell r="M38">
            <v>252980</v>
          </cell>
          <cell r="N38">
            <v>0</v>
          </cell>
          <cell r="O38">
            <v>0</v>
          </cell>
          <cell r="P38">
            <v>0</v>
          </cell>
          <cell r="Q38">
            <v>0</v>
          </cell>
          <cell r="R38">
            <v>559</v>
          </cell>
        </row>
        <row r="39">
          <cell r="A39" t="str">
            <v/>
          </cell>
        </row>
        <row r="40">
          <cell r="A40" t="str">
            <v>DIR361.01</v>
          </cell>
          <cell r="B40" t="str">
            <v>Direct Assign Substation Structures</v>
          </cell>
          <cell r="C40" t="str">
            <v>DEM</v>
          </cell>
          <cell r="E40">
            <v>3.2338492433164661E-8</v>
          </cell>
          <cell r="F40">
            <v>0</v>
          </cell>
          <cell r="G40">
            <v>0</v>
          </cell>
          <cell r="H40">
            <v>0</v>
          </cell>
          <cell r="I40">
            <v>0</v>
          </cell>
          <cell r="J40">
            <v>0</v>
          </cell>
          <cell r="K40">
            <v>0</v>
          </cell>
          <cell r="L40">
            <v>0.23189286153973715</v>
          </cell>
          <cell r="M40">
            <v>0.46422552657656535</v>
          </cell>
          <cell r="N40">
            <v>0</v>
          </cell>
          <cell r="O40">
            <v>0.30359376696254986</v>
          </cell>
          <cell r="P40">
            <v>0</v>
          </cell>
          <cell r="Q40">
            <v>0</v>
          </cell>
          <cell r="R40">
            <v>2.8781258265516552E-4</v>
          </cell>
          <cell r="S40">
            <v>0</v>
          </cell>
          <cell r="T40">
            <v>0</v>
          </cell>
          <cell r="U40">
            <v>0</v>
          </cell>
          <cell r="V40">
            <v>0</v>
          </cell>
          <cell r="W40">
            <v>0</v>
          </cell>
          <cell r="X40">
            <v>0</v>
          </cell>
        </row>
        <row r="41">
          <cell r="A41" t="str">
            <v/>
          </cell>
          <cell r="B41" t="str">
            <v>Historical Test Year Twelve Months ended September 2005</v>
          </cell>
          <cell r="D41">
            <v>309229.01</v>
          </cell>
          <cell r="E41">
            <v>0.01</v>
          </cell>
          <cell r="F41">
            <v>0</v>
          </cell>
          <cell r="G41">
            <v>0</v>
          </cell>
          <cell r="H41">
            <v>0</v>
          </cell>
          <cell r="I41">
            <v>0</v>
          </cell>
          <cell r="J41">
            <v>0</v>
          </cell>
          <cell r="K41">
            <v>0</v>
          </cell>
          <cell r="L41">
            <v>71708</v>
          </cell>
          <cell r="M41">
            <v>143552</v>
          </cell>
          <cell r="N41">
            <v>0</v>
          </cell>
          <cell r="O41">
            <v>93880</v>
          </cell>
          <cell r="P41">
            <v>0</v>
          </cell>
          <cell r="Q41">
            <v>0</v>
          </cell>
          <cell r="R41">
            <v>89</v>
          </cell>
        </row>
        <row r="42">
          <cell r="A42" t="str">
            <v/>
          </cell>
        </row>
        <row r="43">
          <cell r="A43" t="str">
            <v>DIR362.01</v>
          </cell>
          <cell r="B43" t="str">
            <v>Direct Assign Substation Equipment</v>
          </cell>
          <cell r="C43" t="str">
            <v>DEM</v>
          </cell>
          <cell r="E43">
            <v>4.4294995080024233E-10</v>
          </cell>
          <cell r="F43">
            <v>0</v>
          </cell>
          <cell r="G43">
            <v>0</v>
          </cell>
          <cell r="H43">
            <v>0</v>
          </cell>
          <cell r="I43">
            <v>2.0814705433049266E-2</v>
          </cell>
          <cell r="J43">
            <v>0</v>
          </cell>
          <cell r="K43">
            <v>0</v>
          </cell>
          <cell r="L43">
            <v>0.17673490420953283</v>
          </cell>
          <cell r="M43">
            <v>0.36022856024335115</v>
          </cell>
          <cell r="N43">
            <v>0</v>
          </cell>
          <cell r="O43">
            <v>0.43640288475744426</v>
          </cell>
          <cell r="P43">
            <v>0</v>
          </cell>
          <cell r="Q43">
            <v>3.9307821583964304E-3</v>
          </cell>
          <cell r="R43">
            <v>1.8881627552761928E-3</v>
          </cell>
          <cell r="S43">
            <v>0</v>
          </cell>
          <cell r="T43">
            <v>0</v>
          </cell>
          <cell r="U43">
            <v>0</v>
          </cell>
          <cell r="V43">
            <v>0</v>
          </cell>
          <cell r="W43">
            <v>0</v>
          </cell>
          <cell r="X43">
            <v>0</v>
          </cell>
        </row>
        <row r="44">
          <cell r="A44" t="str">
            <v/>
          </cell>
          <cell r="B44" t="str">
            <v>Historical Test Year Twelve Months ended September 2005</v>
          </cell>
          <cell r="D44">
            <v>22575914.009999998</v>
          </cell>
          <cell r="E44">
            <v>0.01</v>
          </cell>
          <cell r="F44">
            <v>0</v>
          </cell>
          <cell r="G44">
            <v>0</v>
          </cell>
          <cell r="H44">
            <v>0</v>
          </cell>
          <cell r="I44">
            <v>469911</v>
          </cell>
          <cell r="J44">
            <v>0</v>
          </cell>
          <cell r="K44">
            <v>0</v>
          </cell>
          <cell r="L44">
            <v>3989952</v>
          </cell>
          <cell r="M44">
            <v>8132489</v>
          </cell>
          <cell r="N44">
            <v>0</v>
          </cell>
          <cell r="O44">
            <v>9852194</v>
          </cell>
          <cell r="P44">
            <v>0</v>
          </cell>
          <cell r="Q44">
            <v>88741</v>
          </cell>
          <cell r="R44">
            <v>42627</v>
          </cell>
        </row>
        <row r="45">
          <cell r="A45" t="str">
            <v/>
          </cell>
        </row>
        <row r="46">
          <cell r="A46" t="str">
            <v>DIR364.01</v>
          </cell>
          <cell r="B46" t="str">
            <v>Direct Assign OH Dist Lines</v>
          </cell>
          <cell r="C46" t="str">
            <v>DEM</v>
          </cell>
          <cell r="E46">
            <v>0</v>
          </cell>
          <cell r="F46">
            <v>0</v>
          </cell>
          <cell r="G46">
            <v>0</v>
          </cell>
          <cell r="H46">
            <v>0</v>
          </cell>
          <cell r="I46">
            <v>0</v>
          </cell>
          <cell r="J46">
            <v>0</v>
          </cell>
          <cell r="K46">
            <v>0</v>
          </cell>
          <cell r="L46">
            <v>0.85581237225384643</v>
          </cell>
          <cell r="M46">
            <v>0</v>
          </cell>
          <cell r="N46">
            <v>0</v>
          </cell>
          <cell r="O46">
            <v>0</v>
          </cell>
          <cell r="P46">
            <v>0</v>
          </cell>
          <cell r="Q46">
            <v>0.14418762774615362</v>
          </cell>
          <cell r="R46">
            <v>0</v>
          </cell>
          <cell r="S46">
            <v>0</v>
          </cell>
          <cell r="T46">
            <v>0</v>
          </cell>
          <cell r="U46">
            <v>0</v>
          </cell>
          <cell r="V46">
            <v>0</v>
          </cell>
          <cell r="W46">
            <v>0</v>
          </cell>
          <cell r="X46">
            <v>0</v>
          </cell>
        </row>
        <row r="47">
          <cell r="A47" t="str">
            <v/>
          </cell>
          <cell r="B47" t="str">
            <v>Historical Test Year Twelve Months ended September 2005</v>
          </cell>
          <cell r="D47">
            <v>1206005</v>
          </cell>
          <cell r="E47">
            <v>0</v>
          </cell>
          <cell r="F47">
            <v>0</v>
          </cell>
          <cell r="G47">
            <v>0</v>
          </cell>
          <cell r="H47">
            <v>0</v>
          </cell>
          <cell r="I47">
            <v>0</v>
          </cell>
          <cell r="J47">
            <v>0</v>
          </cell>
          <cell r="K47">
            <v>0</v>
          </cell>
          <cell r="L47">
            <v>1032114</v>
          </cell>
          <cell r="M47">
            <v>0</v>
          </cell>
          <cell r="N47">
            <v>0</v>
          </cell>
          <cell r="O47">
            <v>0</v>
          </cell>
          <cell r="P47">
            <v>0</v>
          </cell>
          <cell r="Q47">
            <v>173891</v>
          </cell>
          <cell r="R47">
            <v>0</v>
          </cell>
        </row>
        <row r="48">
          <cell r="A48" t="str">
            <v/>
          </cell>
        </row>
        <row r="49">
          <cell r="A49" t="str">
            <v>DIR366.01</v>
          </cell>
          <cell r="B49" t="str">
            <v>Direct Assign OH Dist Lines</v>
          </cell>
          <cell r="C49" t="str">
            <v>DEM</v>
          </cell>
          <cell r="E49">
            <v>0</v>
          </cell>
          <cell r="F49">
            <v>0</v>
          </cell>
          <cell r="G49">
            <v>0</v>
          </cell>
          <cell r="H49">
            <v>0</v>
          </cell>
          <cell r="I49">
            <v>0</v>
          </cell>
          <cell r="J49">
            <v>0</v>
          </cell>
          <cell r="K49">
            <v>0</v>
          </cell>
          <cell r="L49">
            <v>0.83937789880606462</v>
          </cell>
          <cell r="M49">
            <v>0.11810879638070632</v>
          </cell>
          <cell r="N49">
            <v>0</v>
          </cell>
          <cell r="O49">
            <v>0</v>
          </cell>
          <cell r="P49">
            <v>0</v>
          </cell>
          <cell r="Q49">
            <v>4.2513304813229125E-2</v>
          </cell>
          <cell r="R49">
            <v>0</v>
          </cell>
          <cell r="S49">
            <v>0</v>
          </cell>
          <cell r="T49">
            <v>0</v>
          </cell>
          <cell r="U49">
            <v>0</v>
          </cell>
          <cell r="V49">
            <v>0</v>
          </cell>
          <cell r="W49">
            <v>0</v>
          </cell>
          <cell r="X49">
            <v>0</v>
          </cell>
        </row>
        <row r="50">
          <cell r="A50" t="str">
            <v/>
          </cell>
          <cell r="B50" t="str">
            <v>Historical Test Year Twelve Months ended September 2005</v>
          </cell>
          <cell r="D50">
            <v>13108414</v>
          </cell>
          <cell r="E50">
            <v>0</v>
          </cell>
          <cell r="F50">
            <v>0</v>
          </cell>
          <cell r="G50">
            <v>0</v>
          </cell>
          <cell r="H50">
            <v>0</v>
          </cell>
          <cell r="I50">
            <v>0</v>
          </cell>
          <cell r="J50">
            <v>0</v>
          </cell>
          <cell r="K50">
            <v>0</v>
          </cell>
          <cell r="L50">
            <v>11002913</v>
          </cell>
          <cell r="M50">
            <v>1548219</v>
          </cell>
          <cell r="N50">
            <v>0</v>
          </cell>
          <cell r="O50">
            <v>0</v>
          </cell>
          <cell r="P50">
            <v>0</v>
          </cell>
          <cell r="Q50">
            <v>557282</v>
          </cell>
          <cell r="R50">
            <v>0</v>
          </cell>
        </row>
        <row r="51">
          <cell r="A51" t="str">
            <v/>
          </cell>
        </row>
        <row r="52">
          <cell r="A52" t="str">
            <v>DIR368.03C</v>
          </cell>
          <cell r="B52" t="str">
            <v>Line Transformers - Customer Related</v>
          </cell>
          <cell r="C52" t="str">
            <v>CUS</v>
          </cell>
          <cell r="E52">
            <v>0</v>
          </cell>
          <cell r="F52">
            <v>0</v>
          </cell>
          <cell r="G52">
            <v>0</v>
          </cell>
          <cell r="H52">
            <v>0</v>
          </cell>
          <cell r="I52">
            <v>0.59684801613529559</v>
          </cell>
          <cell r="J52">
            <v>0</v>
          </cell>
          <cell r="K52">
            <v>4.557735497771543E-2</v>
          </cell>
          <cell r="L52">
            <v>0.34598822362781961</v>
          </cell>
          <cell r="M52">
            <v>0</v>
          </cell>
          <cell r="N52">
            <v>0</v>
          </cell>
          <cell r="O52">
            <v>0</v>
          </cell>
          <cell r="P52">
            <v>0</v>
          </cell>
          <cell r="Q52">
            <v>0</v>
          </cell>
          <cell r="R52">
            <v>1.1586405259169373E-2</v>
          </cell>
          <cell r="S52">
            <v>0</v>
          </cell>
          <cell r="T52">
            <v>0</v>
          </cell>
          <cell r="U52">
            <v>0</v>
          </cell>
          <cell r="V52">
            <v>0</v>
          </cell>
          <cell r="W52">
            <v>0</v>
          </cell>
          <cell r="X52">
            <v>0</v>
          </cell>
        </row>
        <row r="53">
          <cell r="A53" t="str">
            <v/>
          </cell>
          <cell r="B53" t="str">
            <v>Historical Test Year Twelve Months ended September 2005</v>
          </cell>
          <cell r="D53">
            <v>1674133.57</v>
          </cell>
          <cell r="E53">
            <v>0</v>
          </cell>
          <cell r="F53">
            <v>0</v>
          </cell>
          <cell r="G53">
            <v>0</v>
          </cell>
          <cell r="H53">
            <v>0</v>
          </cell>
          <cell r="I53">
            <v>999203.3</v>
          </cell>
          <cell r="J53">
            <v>0</v>
          </cell>
          <cell r="K53">
            <v>76302.58</v>
          </cell>
          <cell r="L53">
            <v>579230.5</v>
          </cell>
          <cell r="M53">
            <v>0</v>
          </cell>
          <cell r="N53">
            <v>0</v>
          </cell>
          <cell r="O53">
            <v>0</v>
          </cell>
          <cell r="P53">
            <v>0</v>
          </cell>
          <cell r="Q53">
            <v>0</v>
          </cell>
          <cell r="R53">
            <v>19397.189999999999</v>
          </cell>
        </row>
        <row r="54">
          <cell r="A54" t="str">
            <v/>
          </cell>
        </row>
        <row r="55">
          <cell r="A55" t="str">
            <v>DIR368.03</v>
          </cell>
          <cell r="B55" t="str">
            <v>Line Transformers</v>
          </cell>
          <cell r="C55" t="str">
            <v>DEM</v>
          </cell>
          <cell r="E55">
            <v>0</v>
          </cell>
          <cell r="F55">
            <v>0</v>
          </cell>
          <cell r="G55">
            <v>0</v>
          </cell>
          <cell r="H55">
            <v>0</v>
          </cell>
          <cell r="I55">
            <v>0.59684801613529559</v>
          </cell>
          <cell r="J55">
            <v>0</v>
          </cell>
          <cell r="K55">
            <v>4.557735497771543E-2</v>
          </cell>
          <cell r="L55">
            <v>0.34598822362781961</v>
          </cell>
          <cell r="M55">
            <v>0</v>
          </cell>
          <cell r="N55">
            <v>0</v>
          </cell>
          <cell r="O55">
            <v>0</v>
          </cell>
          <cell r="P55">
            <v>0</v>
          </cell>
          <cell r="Q55">
            <v>0</v>
          </cell>
          <cell r="R55">
            <v>1.1586405259169373E-2</v>
          </cell>
          <cell r="S55">
            <v>0</v>
          </cell>
          <cell r="T55">
            <v>0</v>
          </cell>
          <cell r="U55">
            <v>0</v>
          </cell>
          <cell r="V55">
            <v>0</v>
          </cell>
          <cell r="W55">
            <v>0</v>
          </cell>
          <cell r="X55">
            <v>0</v>
          </cell>
        </row>
        <row r="56">
          <cell r="A56" t="str">
            <v/>
          </cell>
          <cell r="B56" t="str">
            <v>Historical Test Year Twelve Months ended September 2005</v>
          </cell>
          <cell r="D56">
            <v>1674133.57</v>
          </cell>
          <cell r="E56">
            <v>0</v>
          </cell>
          <cell r="F56">
            <v>0</v>
          </cell>
          <cell r="G56">
            <v>0</v>
          </cell>
          <cell r="H56">
            <v>0</v>
          </cell>
          <cell r="I56">
            <v>999203.3</v>
          </cell>
          <cell r="J56">
            <v>0</v>
          </cell>
          <cell r="K56">
            <v>76302.58</v>
          </cell>
          <cell r="L56">
            <v>579230.5</v>
          </cell>
          <cell r="M56">
            <v>0</v>
          </cell>
          <cell r="N56">
            <v>0</v>
          </cell>
          <cell r="O56">
            <v>0</v>
          </cell>
          <cell r="P56">
            <v>0</v>
          </cell>
          <cell r="Q56">
            <v>0</v>
          </cell>
          <cell r="R56">
            <v>19397.189999999999</v>
          </cell>
        </row>
        <row r="57">
          <cell r="A57" t="str">
            <v/>
          </cell>
        </row>
        <row r="58">
          <cell r="A58" t="str">
            <v>DIR372.00</v>
          </cell>
          <cell r="B58" t="str">
            <v>Leased Wtr. Htrs.</v>
          </cell>
          <cell r="C58" t="str">
            <v>CUS</v>
          </cell>
          <cell r="E58">
            <v>0.97930401824490343</v>
          </cell>
          <cell r="F58">
            <v>1.8958814267068601E-2</v>
          </cell>
          <cell r="G58">
            <v>1.4320019694091309E-3</v>
          </cell>
          <cell r="H58">
            <v>0</v>
          </cell>
          <cell r="I58">
            <v>2.6661340591658807E-4</v>
          </cell>
          <cell r="J58">
            <v>0</v>
          </cell>
          <cell r="K58">
            <v>3.8552112702224411E-5</v>
          </cell>
          <cell r="L58">
            <v>0</v>
          </cell>
          <cell r="M58">
            <v>0</v>
          </cell>
          <cell r="N58">
            <v>0</v>
          </cell>
          <cell r="O58">
            <v>0</v>
          </cell>
          <cell r="P58">
            <v>0</v>
          </cell>
          <cell r="Q58">
            <v>0</v>
          </cell>
          <cell r="R58">
            <v>0</v>
          </cell>
          <cell r="S58">
            <v>0</v>
          </cell>
          <cell r="T58">
            <v>0</v>
          </cell>
          <cell r="U58">
            <v>0</v>
          </cell>
          <cell r="V58">
            <v>0</v>
          </cell>
          <cell r="W58">
            <v>0</v>
          </cell>
          <cell r="X58">
            <v>0</v>
          </cell>
        </row>
        <row r="59">
          <cell r="A59" t="str">
            <v/>
          </cell>
          <cell r="B59" t="str">
            <v>Historical Test Year Twelve Months ended September 2005</v>
          </cell>
          <cell r="D59">
            <v>2152930</v>
          </cell>
          <cell r="E59">
            <v>2108373</v>
          </cell>
          <cell r="F59">
            <v>40817</v>
          </cell>
          <cell r="G59">
            <v>3083</v>
          </cell>
          <cell r="H59">
            <v>0</v>
          </cell>
          <cell r="I59">
            <v>574</v>
          </cell>
          <cell r="J59">
            <v>0</v>
          </cell>
          <cell r="K59">
            <v>83</v>
          </cell>
          <cell r="L59">
            <v>0</v>
          </cell>
          <cell r="M59">
            <v>0</v>
          </cell>
          <cell r="N59">
            <v>0</v>
          </cell>
          <cell r="O59">
            <v>0</v>
          </cell>
          <cell r="P59">
            <v>0</v>
          </cell>
          <cell r="Q59">
            <v>0</v>
          </cell>
          <cell r="R59">
            <v>0</v>
          </cell>
        </row>
        <row r="60">
          <cell r="A60" t="str">
            <v/>
          </cell>
        </row>
        <row r="61">
          <cell r="A61" t="str">
            <v>DIR373.00</v>
          </cell>
          <cell r="B61" t="str">
            <v>Str. &amp; Signal Systems</v>
          </cell>
          <cell r="C61" t="str">
            <v>CUS</v>
          </cell>
          <cell r="E61">
            <v>0</v>
          </cell>
          <cell r="F61">
            <v>0</v>
          </cell>
          <cell r="G61">
            <v>0</v>
          </cell>
          <cell r="H61">
            <v>0</v>
          </cell>
          <cell r="I61">
            <v>0</v>
          </cell>
          <cell r="J61">
            <v>0</v>
          </cell>
          <cell r="K61">
            <v>0</v>
          </cell>
          <cell r="L61">
            <v>0</v>
          </cell>
          <cell r="M61">
            <v>0</v>
          </cell>
          <cell r="N61">
            <v>0</v>
          </cell>
          <cell r="O61">
            <v>0</v>
          </cell>
          <cell r="P61">
            <v>1</v>
          </cell>
          <cell r="Q61">
            <v>0</v>
          </cell>
          <cell r="R61">
            <v>0</v>
          </cell>
          <cell r="S61">
            <v>0</v>
          </cell>
          <cell r="T61">
            <v>0</v>
          </cell>
          <cell r="U61">
            <v>0</v>
          </cell>
          <cell r="V61">
            <v>0</v>
          </cell>
          <cell r="W61">
            <v>0</v>
          </cell>
          <cell r="X61">
            <v>0</v>
          </cell>
        </row>
        <row r="62">
          <cell r="A62" t="str">
            <v/>
          </cell>
          <cell r="B62" t="str">
            <v>Historical Test Year Twelve Months ended September 2005</v>
          </cell>
          <cell r="D62">
            <v>1</v>
          </cell>
          <cell r="E62">
            <v>0</v>
          </cell>
          <cell r="F62">
            <v>0</v>
          </cell>
          <cell r="G62">
            <v>0</v>
          </cell>
          <cell r="H62">
            <v>0</v>
          </cell>
          <cell r="I62">
            <v>0</v>
          </cell>
          <cell r="J62">
            <v>0</v>
          </cell>
          <cell r="K62">
            <v>0</v>
          </cell>
          <cell r="L62">
            <v>0</v>
          </cell>
          <cell r="M62">
            <v>0</v>
          </cell>
          <cell r="N62">
            <v>0</v>
          </cell>
          <cell r="O62">
            <v>0</v>
          </cell>
          <cell r="P62">
            <v>1</v>
          </cell>
          <cell r="Q62">
            <v>0</v>
          </cell>
          <cell r="R62">
            <v>0</v>
          </cell>
        </row>
        <row r="63">
          <cell r="A63" t="str">
            <v/>
          </cell>
        </row>
        <row r="64">
          <cell r="A64" t="str">
            <v>UNBILLED</v>
          </cell>
          <cell r="B64" t="str">
            <v>Direct Assignment of Unbilled Revenue</v>
          </cell>
          <cell r="C64" t="str">
            <v>CUS</v>
          </cell>
          <cell r="E64">
            <v>0.1537510342389749</v>
          </cell>
          <cell r="F64">
            <v>4.3938485602228128E-2</v>
          </cell>
          <cell r="G64">
            <v>5.1366878715329523E-2</v>
          </cell>
          <cell r="H64">
            <v>3.093847394883123E-2</v>
          </cell>
          <cell r="I64">
            <v>1.9633384133511674E-2</v>
          </cell>
          <cell r="J64">
            <v>1.385459409276363E-4</v>
          </cell>
          <cell r="K64">
            <v>1.7247027412673976E-3</v>
          </cell>
          <cell r="L64">
            <v>7.9735131236671423E-3</v>
          </cell>
          <cell r="M64">
            <v>6.8198268305220593E-3</v>
          </cell>
          <cell r="N64">
            <v>3.9226628788810669E-2</v>
          </cell>
          <cell r="O64">
            <v>0.6402440998204082</v>
          </cell>
          <cell r="P64">
            <v>4.2444261155214179E-3</v>
          </cell>
          <cell r="Q64">
            <v>0</v>
          </cell>
          <cell r="R64">
            <v>0</v>
          </cell>
          <cell r="S64">
            <v>0</v>
          </cell>
          <cell r="T64">
            <v>0</v>
          </cell>
          <cell r="U64">
            <v>0</v>
          </cell>
          <cell r="V64">
            <v>0</v>
          </cell>
          <cell r="W64">
            <v>0</v>
          </cell>
          <cell r="X64">
            <v>0</v>
          </cell>
        </row>
        <row r="65">
          <cell r="A65" t="str">
            <v/>
          </cell>
          <cell r="B65" t="str">
            <v>Historical Test Year Twelve Months ended September 2005</v>
          </cell>
          <cell r="D65">
            <v>-772307</v>
          </cell>
          <cell r="E65">
            <v>-118743</v>
          </cell>
          <cell r="F65">
            <v>-33934</v>
          </cell>
          <cell r="G65">
            <v>-39671</v>
          </cell>
          <cell r="H65">
            <v>-23894</v>
          </cell>
          <cell r="I65">
            <v>-15163</v>
          </cell>
          <cell r="J65">
            <v>-107</v>
          </cell>
          <cell r="K65">
            <v>-1332</v>
          </cell>
          <cell r="L65">
            <v>-6158</v>
          </cell>
          <cell r="M65">
            <v>-5267</v>
          </cell>
          <cell r="N65">
            <v>-30295</v>
          </cell>
          <cell r="O65">
            <v>-494465</v>
          </cell>
          <cell r="P65">
            <v>-3278</v>
          </cell>
          <cell r="Q65">
            <v>0</v>
          </cell>
          <cell r="R65">
            <v>0</v>
          </cell>
        </row>
        <row r="66">
          <cell r="A66" t="str">
            <v/>
          </cell>
        </row>
        <row r="67">
          <cell r="A67" t="str">
            <v>PROFORMA</v>
          </cell>
          <cell r="B67" t="str">
            <v>Proforma Revenue</v>
          </cell>
          <cell r="C67" t="str">
            <v>CUS</v>
          </cell>
          <cell r="E67">
            <v>0.54023264276228622</v>
          </cell>
          <cell r="F67">
            <v>0.1223348905308808</v>
          </cell>
          <cell r="G67">
            <v>0.14147065370057785</v>
          </cell>
          <cell r="H67">
            <v>8.3041137924974806E-2</v>
          </cell>
          <cell r="I67">
            <v>5.4191536612645766E-2</v>
          </cell>
          <cell r="J67">
            <v>1.6303854456289625E-4</v>
          </cell>
          <cell r="K67">
            <v>7.5165275419861559E-3</v>
          </cell>
          <cell r="L67">
            <v>1.9828441954852585E-2</v>
          </cell>
          <cell r="M67">
            <v>1.7563570344598475E-2</v>
          </cell>
          <cell r="N67">
            <v>5.4913096780014417E-4</v>
          </cell>
          <cell r="O67">
            <v>3.3542976835472037E-3</v>
          </cell>
          <cell r="P67">
            <v>8.48064221120454E-3</v>
          </cell>
          <cell r="Q67">
            <v>9.8670778235148446E-4</v>
          </cell>
          <cell r="R67">
            <v>2.8678143773105247E-4</v>
          </cell>
          <cell r="S67">
            <v>0</v>
          </cell>
          <cell r="T67">
            <v>0</v>
          </cell>
          <cell r="U67">
            <v>0</v>
          </cell>
          <cell r="V67">
            <v>0</v>
          </cell>
          <cell r="W67">
            <v>0</v>
          </cell>
          <cell r="X67">
            <v>0</v>
          </cell>
        </row>
        <row r="68">
          <cell r="A68" t="str">
            <v/>
          </cell>
          <cell r="B68" t="str">
            <v>Historical Test Year Twelve Months ended September 2005</v>
          </cell>
          <cell r="D68">
            <v>1616820125</v>
          </cell>
          <cell r="E68">
            <v>873459009</v>
          </cell>
          <cell r="F68">
            <v>197793513</v>
          </cell>
          <cell r="G68">
            <v>228732600</v>
          </cell>
          <cell r="H68">
            <v>134262583</v>
          </cell>
          <cell r="I68">
            <v>87617967</v>
          </cell>
          <cell r="J68">
            <v>263604</v>
          </cell>
          <cell r="K68">
            <v>12152873</v>
          </cell>
          <cell r="L68">
            <v>32059024</v>
          </cell>
          <cell r="M68">
            <v>28397134</v>
          </cell>
          <cell r="N68">
            <v>887846</v>
          </cell>
          <cell r="O68">
            <v>5423296</v>
          </cell>
          <cell r="P68">
            <v>13711673</v>
          </cell>
          <cell r="Q68">
            <v>1595329</v>
          </cell>
          <cell r="R68">
            <v>463674</v>
          </cell>
        </row>
        <row r="69">
          <cell r="A69" t="str">
            <v/>
          </cell>
        </row>
        <row r="70">
          <cell r="A70" t="str">
            <v>DIR451.02</v>
          </cell>
          <cell r="B70" t="str">
            <v>Seasonal Svc. Chgs.</v>
          </cell>
          <cell r="C70" t="str">
            <v>CUS</v>
          </cell>
          <cell r="E70">
            <v>0.66666666666666663</v>
          </cell>
          <cell r="F70">
            <v>0</v>
          </cell>
          <cell r="G70">
            <v>0.33333333333333331</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row>
        <row r="71">
          <cell r="A71" t="str">
            <v/>
          </cell>
          <cell r="B71" t="str">
            <v>Historical Test Year Twelve Months ended September 2005</v>
          </cell>
          <cell r="D71">
            <v>15</v>
          </cell>
          <cell r="E71">
            <v>10</v>
          </cell>
          <cell r="F71">
            <v>0</v>
          </cell>
          <cell r="G71">
            <v>5</v>
          </cell>
          <cell r="H71">
            <v>0</v>
          </cell>
          <cell r="I71">
            <v>0</v>
          </cell>
          <cell r="J71">
            <v>0</v>
          </cell>
          <cell r="K71">
            <v>0</v>
          </cell>
          <cell r="L71">
            <v>0</v>
          </cell>
          <cell r="M71">
            <v>0</v>
          </cell>
          <cell r="N71">
            <v>0</v>
          </cell>
          <cell r="O71">
            <v>0</v>
          </cell>
          <cell r="P71">
            <v>0</v>
          </cell>
          <cell r="Q71">
            <v>0</v>
          </cell>
          <cell r="R71">
            <v>0</v>
          </cell>
        </row>
        <row r="72">
          <cell r="A72" t="str">
            <v/>
          </cell>
        </row>
        <row r="73">
          <cell r="A73" t="str">
            <v>DIR454.04</v>
          </cell>
          <cell r="B73" t="str">
            <v>Equip. (Transf.) Rentals</v>
          </cell>
          <cell r="C73" t="str">
            <v>CUS</v>
          </cell>
          <cell r="E73">
            <v>0</v>
          </cell>
          <cell r="F73">
            <v>0</v>
          </cell>
          <cell r="G73">
            <v>0</v>
          </cell>
          <cell r="H73">
            <v>0</v>
          </cell>
          <cell r="I73">
            <v>0.18608247472875239</v>
          </cell>
          <cell r="J73">
            <v>0</v>
          </cell>
          <cell r="K73">
            <v>7.379199687406481E-3</v>
          </cell>
          <cell r="L73">
            <v>2.9581580722156012E-2</v>
          </cell>
          <cell r="M73">
            <v>0.37268792038131571</v>
          </cell>
          <cell r="N73">
            <v>0</v>
          </cell>
          <cell r="O73">
            <v>0.40280687371579604</v>
          </cell>
          <cell r="P73">
            <v>0</v>
          </cell>
          <cell r="Q73">
            <v>0</v>
          </cell>
          <cell r="R73">
            <v>1.4619507645733426E-3</v>
          </cell>
          <cell r="S73">
            <v>0</v>
          </cell>
          <cell r="T73">
            <v>0</v>
          </cell>
          <cell r="U73">
            <v>0</v>
          </cell>
          <cell r="V73">
            <v>0</v>
          </cell>
          <cell r="W73">
            <v>0</v>
          </cell>
          <cell r="X73">
            <v>0</v>
          </cell>
        </row>
        <row r="74">
          <cell r="A74" t="str">
            <v/>
          </cell>
          <cell r="B74" t="str">
            <v>Historical Test Year Twelve Months ended September 2005</v>
          </cell>
          <cell r="D74">
            <v>2341392.12</v>
          </cell>
          <cell r="E74">
            <v>0</v>
          </cell>
          <cell r="F74">
            <v>0</v>
          </cell>
          <cell r="G74">
            <v>0</v>
          </cell>
          <cell r="H74">
            <v>0</v>
          </cell>
          <cell r="I74">
            <v>435692.04</v>
          </cell>
          <cell r="J74">
            <v>0</v>
          </cell>
          <cell r="K74">
            <v>17277.599999999999</v>
          </cell>
          <cell r="L74">
            <v>69262.080000000002</v>
          </cell>
          <cell r="M74">
            <v>872608.56</v>
          </cell>
          <cell r="N74">
            <v>0</v>
          </cell>
          <cell r="O74">
            <v>943128.84</v>
          </cell>
          <cell r="P74">
            <v>0</v>
          </cell>
          <cell r="Q74">
            <v>0</v>
          </cell>
          <cell r="R74">
            <v>3423</v>
          </cell>
        </row>
        <row r="75">
          <cell r="A75" t="str">
            <v/>
          </cell>
        </row>
        <row r="76">
          <cell r="A76" t="str">
            <v>DIR451.05</v>
          </cell>
          <cell r="B76" t="str">
            <v>Water Htr. Rentals</v>
          </cell>
          <cell r="C76" t="str">
            <v>CUS</v>
          </cell>
          <cell r="E76">
            <v>0.88884733624138956</v>
          </cell>
          <cell r="F76">
            <v>0.10182153912342941</v>
          </cell>
          <cell r="G76">
            <v>7.6917606525047219E-3</v>
          </cell>
          <cell r="H76">
            <v>0</v>
          </cell>
          <cell r="I76">
            <v>1.4329176928539154E-3</v>
          </cell>
          <cell r="J76">
            <v>0</v>
          </cell>
          <cell r="K76">
            <v>2.0644628982228634E-4</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
          </cell>
          <cell r="B77" t="str">
            <v>Historical Test Year Twelve Months ended September 2005</v>
          </cell>
          <cell r="D77">
            <v>56528.020000000004</v>
          </cell>
          <cell r="E77">
            <v>50244.78</v>
          </cell>
          <cell r="F77">
            <v>5755.77</v>
          </cell>
          <cell r="G77">
            <v>434.8</v>
          </cell>
          <cell r="H77">
            <v>0</v>
          </cell>
          <cell r="I77">
            <v>81</v>
          </cell>
          <cell r="J77">
            <v>0</v>
          </cell>
          <cell r="K77">
            <v>11.67</v>
          </cell>
          <cell r="L77">
            <v>0</v>
          </cell>
          <cell r="M77">
            <v>0</v>
          </cell>
          <cell r="N77">
            <v>0</v>
          </cell>
          <cell r="O77">
            <v>0</v>
          </cell>
          <cell r="P77">
            <v>0</v>
          </cell>
          <cell r="Q77">
            <v>0</v>
          </cell>
          <cell r="R77">
            <v>0</v>
          </cell>
        </row>
        <row r="78">
          <cell r="A78" t="str">
            <v/>
          </cell>
        </row>
        <row r="79">
          <cell r="A79" t="str">
            <v>OH_NCP</v>
          </cell>
          <cell r="B79" t="str">
            <v>Allocate Overhead Lines - 12 NCP</v>
          </cell>
          <cell r="C79" t="str">
            <v>DEM</v>
          </cell>
          <cell r="E79">
            <v>0.67850441517067683</v>
          </cell>
          <cell r="F79">
            <v>0.1193320644177162</v>
          </cell>
          <cell r="G79">
            <v>9.9606983278469105E-2</v>
          </cell>
          <cell r="H79">
            <v>3.8059754740595461E-2</v>
          </cell>
          <cell r="I79">
            <v>4.1890607131768585E-2</v>
          </cell>
          <cell r="J79">
            <v>1.4926150268150023E-3</v>
          </cell>
          <cell r="K79">
            <v>1.5026429313879196E-2</v>
          </cell>
          <cell r="L79">
            <v>1.0895704007112099E-3</v>
          </cell>
          <cell r="M79">
            <v>0</v>
          </cell>
          <cell r="N79">
            <v>8.6779943419476879E-6</v>
          </cell>
          <cell r="O79">
            <v>0</v>
          </cell>
          <cell r="P79">
            <v>4.398778909773928E-3</v>
          </cell>
          <cell r="Q79">
            <v>0</v>
          </cell>
          <cell r="R79">
            <v>5.9010361525244277E-4</v>
          </cell>
          <cell r="S79">
            <v>0</v>
          </cell>
          <cell r="T79">
            <v>0</v>
          </cell>
          <cell r="U79">
            <v>0</v>
          </cell>
          <cell r="V79">
            <v>0</v>
          </cell>
          <cell r="W79">
            <v>0</v>
          </cell>
          <cell r="X79">
            <v>0</v>
          </cell>
        </row>
        <row r="80">
          <cell r="A80" t="str">
            <v/>
          </cell>
          <cell r="B80" t="str">
            <v>Historical Test Year Twelve Months ended September 2005</v>
          </cell>
          <cell r="D80">
            <v>10371.060000000001</v>
          </cell>
          <cell r="E80">
            <v>7036.81</v>
          </cell>
          <cell r="F80">
            <v>1237.5999999999999</v>
          </cell>
          <cell r="G80">
            <v>1033.03</v>
          </cell>
          <cell r="H80">
            <v>394.72</v>
          </cell>
          <cell r="I80">
            <v>434.45</v>
          </cell>
          <cell r="J80">
            <v>15.48</v>
          </cell>
          <cell r="K80">
            <v>155.84</v>
          </cell>
          <cell r="L80">
            <v>11.3</v>
          </cell>
          <cell r="M80">
            <v>0</v>
          </cell>
          <cell r="N80">
            <v>0.09</v>
          </cell>
          <cell r="O80">
            <v>0</v>
          </cell>
          <cell r="P80">
            <v>45.62</v>
          </cell>
          <cell r="Q80">
            <v>0</v>
          </cell>
          <cell r="R80">
            <v>6.12</v>
          </cell>
        </row>
        <row r="81">
          <cell r="A81" t="str">
            <v/>
          </cell>
        </row>
        <row r="82">
          <cell r="A82" t="str">
            <v>UG_NCP</v>
          </cell>
          <cell r="B82" t="str">
            <v>Allocate Underground Lines - 12 NCP</v>
          </cell>
          <cell r="C82" t="str">
            <v>DEM</v>
          </cell>
          <cell r="E82">
            <v>0.66860465116279089</v>
          </cell>
          <cell r="F82">
            <v>0.11270310970228871</v>
          </cell>
          <cell r="G82">
            <v>0.10752795570990165</v>
          </cell>
          <cell r="H82">
            <v>5.0724192280843489E-2</v>
          </cell>
          <cell r="I82">
            <v>3.3557827818291183E-2</v>
          </cell>
          <cell r="J82">
            <v>4.2586633065666839E-4</v>
          </cell>
          <cell r="K82">
            <v>1.5545218662604108E-2</v>
          </cell>
          <cell r="L82">
            <v>5.3211339459369282E-3</v>
          </cell>
          <cell r="M82">
            <v>0</v>
          </cell>
          <cell r="N82">
            <v>1.1085695720701935E-4</v>
          </cell>
          <cell r="O82">
            <v>0</v>
          </cell>
          <cell r="P82">
            <v>5.2179601441799004E-3</v>
          </cell>
          <cell r="Q82">
            <v>0</v>
          </cell>
          <cell r="R82">
            <v>2.6122728529970893E-4</v>
          </cell>
          <cell r="S82">
            <v>0</v>
          </cell>
          <cell r="T82">
            <v>0</v>
          </cell>
          <cell r="U82">
            <v>0</v>
          </cell>
          <cell r="V82">
            <v>0</v>
          </cell>
          <cell r="W82">
            <v>0</v>
          </cell>
          <cell r="X82">
            <v>0</v>
          </cell>
        </row>
        <row r="83">
          <cell r="A83" t="str">
            <v/>
          </cell>
          <cell r="B83" t="str">
            <v>Historical Test Year Twelve Months ended September 2005</v>
          </cell>
          <cell r="D83">
            <v>9110.8399999999983</v>
          </cell>
          <cell r="E83">
            <v>6091.55</v>
          </cell>
          <cell r="F83">
            <v>1026.82</v>
          </cell>
          <cell r="G83">
            <v>979.67000000000007</v>
          </cell>
          <cell r="H83">
            <v>462.14</v>
          </cell>
          <cell r="I83">
            <v>305.74</v>
          </cell>
          <cell r="J83">
            <v>3.88</v>
          </cell>
          <cell r="K83">
            <v>141.63</v>
          </cell>
          <cell r="L83">
            <v>48.48</v>
          </cell>
          <cell r="M83">
            <v>0</v>
          </cell>
          <cell r="N83">
            <v>1.01</v>
          </cell>
          <cell r="O83">
            <v>0</v>
          </cell>
          <cell r="P83">
            <v>47.54</v>
          </cell>
          <cell r="Q83">
            <v>0</v>
          </cell>
          <cell r="R83">
            <v>2.38</v>
          </cell>
        </row>
        <row r="84">
          <cell r="A84" t="str">
            <v/>
          </cell>
        </row>
        <row r="85">
          <cell r="A85" t="str">
            <v>DIR235.00</v>
          </cell>
          <cell r="B85" t="str">
            <v>Customer Deposits</v>
          </cell>
          <cell r="C85" t="str">
            <v>CUS</v>
          </cell>
          <cell r="E85">
            <v>0.80262092099597404</v>
          </cell>
          <cell r="F85">
            <v>0.12226930454285714</v>
          </cell>
          <cell r="G85">
            <v>5.1959679991550198E-2</v>
          </cell>
          <cell r="H85">
            <v>1.2335830518469927E-2</v>
          </cell>
          <cell r="I85">
            <v>1.0814263951148656E-2</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
          </cell>
          <cell r="B86" t="str">
            <v>Historical Test Year Twelve Months ended September 2005</v>
          </cell>
          <cell r="D86">
            <v>8634522</v>
          </cell>
          <cell r="E86">
            <v>6930248</v>
          </cell>
          <cell r="F86">
            <v>1055737</v>
          </cell>
          <cell r="G86">
            <v>448647</v>
          </cell>
          <cell r="H86">
            <v>106514</v>
          </cell>
          <cell r="I86">
            <v>93376</v>
          </cell>
          <cell r="J86">
            <v>0</v>
          </cell>
          <cell r="K86">
            <v>0</v>
          </cell>
          <cell r="L86">
            <v>0</v>
          </cell>
          <cell r="M86">
            <v>0</v>
          </cell>
          <cell r="N86">
            <v>0</v>
          </cell>
          <cell r="O86">
            <v>0</v>
          </cell>
          <cell r="P86">
            <v>0</v>
          </cell>
          <cell r="Q86">
            <v>0</v>
          </cell>
          <cell r="R86">
            <v>0</v>
          </cell>
        </row>
        <row r="87">
          <cell r="A87" t="str">
            <v/>
          </cell>
        </row>
        <row r="88">
          <cell r="A88" t="str">
            <v>RESID</v>
          </cell>
          <cell r="B88" t="str">
            <v>Residential Allocation Only</v>
          </cell>
          <cell r="C88" t="str">
            <v>CUS</v>
          </cell>
          <cell r="E88">
            <v>1</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
          </cell>
          <cell r="B89" t="str">
            <v>Historical Test Year Twelve Months ended September 2005</v>
          </cell>
          <cell r="D89">
            <v>1</v>
          </cell>
          <cell r="E89">
            <v>1</v>
          </cell>
          <cell r="F89">
            <v>0</v>
          </cell>
          <cell r="G89">
            <v>0</v>
          </cell>
          <cell r="H89">
            <v>0</v>
          </cell>
          <cell r="I89">
            <v>0</v>
          </cell>
          <cell r="J89">
            <v>0</v>
          </cell>
          <cell r="K89">
            <v>0</v>
          </cell>
          <cell r="L89">
            <v>0</v>
          </cell>
          <cell r="M89">
            <v>0</v>
          </cell>
          <cell r="N89">
            <v>0</v>
          </cell>
          <cell r="O89">
            <v>0</v>
          </cell>
          <cell r="P89">
            <v>0</v>
          </cell>
          <cell r="Q89">
            <v>0</v>
          </cell>
          <cell r="R89">
            <v>0</v>
          </cell>
        </row>
        <row r="90">
          <cell r="A90" t="str">
            <v/>
          </cell>
        </row>
        <row r="91">
          <cell r="A91" t="str">
            <v>PROFORMA_RETAIL</v>
          </cell>
          <cell r="B91" t="str">
            <v>Proforma Retail Revenue - No Transportation</v>
          </cell>
          <cell r="C91" t="str">
            <v>CUS</v>
          </cell>
          <cell r="E91">
            <v>0.54304393662276029</v>
          </cell>
          <cell r="F91">
            <v>0.12297150390713425</v>
          </cell>
          <cell r="G91">
            <v>0.14220684686756624</v>
          </cell>
          <cell r="H91">
            <v>8.3473272199611703E-2</v>
          </cell>
          <cell r="I91">
            <v>5.4473541664006239E-2</v>
          </cell>
          <cell r="J91">
            <v>1.6388697396732226E-4</v>
          </cell>
          <cell r="K91">
            <v>7.5556424825843826E-3</v>
          </cell>
          <cell r="L91">
            <v>1.9931626347497608E-2</v>
          </cell>
          <cell r="M91">
            <v>1.7654968667412337E-2</v>
          </cell>
          <cell r="N91">
            <v>0</v>
          </cell>
          <cell r="O91">
            <v>0</v>
          </cell>
          <cell r="P91">
            <v>8.5247742674596574E-3</v>
          </cell>
          <cell r="Q91">
            <v>0</v>
          </cell>
          <cell r="R91">
            <v>0</v>
          </cell>
          <cell r="S91">
            <v>0</v>
          </cell>
          <cell r="T91">
            <v>0</v>
          </cell>
          <cell r="U91">
            <v>0</v>
          </cell>
          <cell r="V91">
            <v>0</v>
          </cell>
          <cell r="W91">
            <v>0</v>
          </cell>
          <cell r="X91">
            <v>0</v>
          </cell>
        </row>
        <row r="92">
          <cell r="A92" t="str">
            <v/>
          </cell>
          <cell r="B92" t="str">
            <v>Historical Test Year Twelve Months ended September 2005</v>
          </cell>
          <cell r="D92">
            <v>1608449980</v>
          </cell>
          <cell r="E92">
            <v>873459009</v>
          </cell>
          <cell r="F92">
            <v>197793513</v>
          </cell>
          <cell r="G92">
            <v>228732600</v>
          </cell>
          <cell r="H92">
            <v>134262583</v>
          </cell>
          <cell r="I92">
            <v>87617967</v>
          </cell>
          <cell r="J92">
            <v>263604</v>
          </cell>
          <cell r="K92">
            <v>12152873</v>
          </cell>
          <cell r="L92">
            <v>32059024</v>
          </cell>
          <cell r="M92">
            <v>28397134</v>
          </cell>
          <cell r="N92">
            <v>0</v>
          </cell>
          <cell r="O92">
            <v>0</v>
          </cell>
          <cell r="P92">
            <v>13711673</v>
          </cell>
          <cell r="Q92">
            <v>0</v>
          </cell>
          <cell r="R92">
            <v>0</v>
          </cell>
        </row>
        <row r="93">
          <cell r="A93" t="str">
            <v/>
          </cell>
        </row>
        <row r="94">
          <cell r="A94" t="str">
            <v>OH_TFMRC</v>
          </cell>
          <cell r="B94" t="str">
            <v>Allocate Overhead Transformers</v>
          </cell>
          <cell r="C94" t="str">
            <v>CUS</v>
          </cell>
          <cell r="E94">
            <v>0.83789404821706592</v>
          </cell>
          <cell r="F94">
            <v>0.13766780913971724</v>
          </cell>
          <cell r="G94">
            <v>2.3098181861595655E-2</v>
          </cell>
          <cell r="H94">
            <v>2.7852109380830493E-4</v>
          </cell>
          <cell r="I94">
            <v>0</v>
          </cell>
          <cell r="J94">
            <v>0</v>
          </cell>
          <cell r="K94">
            <v>0</v>
          </cell>
          <cell r="L94">
            <v>0</v>
          </cell>
          <cell r="M94">
            <v>0</v>
          </cell>
          <cell r="N94">
            <v>0</v>
          </cell>
          <cell r="O94">
            <v>0</v>
          </cell>
          <cell r="P94">
            <v>1.061439687812837E-3</v>
          </cell>
          <cell r="Q94">
            <v>0</v>
          </cell>
          <cell r="R94">
            <v>0</v>
          </cell>
          <cell r="S94">
            <v>0</v>
          </cell>
          <cell r="T94">
            <v>0</v>
          </cell>
          <cell r="U94">
            <v>0</v>
          </cell>
          <cell r="V94">
            <v>0</v>
          </cell>
          <cell r="W94">
            <v>0</v>
          </cell>
          <cell r="X94">
            <v>0</v>
          </cell>
        </row>
        <row r="95">
          <cell r="A95" t="str">
            <v/>
          </cell>
          <cell r="B95" t="str">
            <v>Historical Test Year Twelve Months ended September 2005</v>
          </cell>
          <cell r="D95">
            <v>235199421</v>
          </cell>
          <cell r="E95">
            <v>197072195</v>
          </cell>
          <cell r="F95">
            <v>32379389</v>
          </cell>
          <cell r="G95">
            <v>5432679</v>
          </cell>
          <cell r="H95">
            <v>65508</v>
          </cell>
          <cell r="I95">
            <v>0</v>
          </cell>
          <cell r="J95">
            <v>0</v>
          </cell>
          <cell r="K95">
            <v>0</v>
          </cell>
          <cell r="L95">
            <v>0</v>
          </cell>
          <cell r="M95">
            <v>0</v>
          </cell>
          <cell r="N95">
            <v>0</v>
          </cell>
          <cell r="O95">
            <v>0</v>
          </cell>
          <cell r="P95">
            <v>249650</v>
          </cell>
          <cell r="Q95">
            <v>0</v>
          </cell>
          <cell r="R95">
            <v>0</v>
          </cell>
        </row>
        <row r="96">
          <cell r="A96" t="str">
            <v/>
          </cell>
        </row>
        <row r="97">
          <cell r="A97" t="str">
            <v>OH_TFMR</v>
          </cell>
          <cell r="B97" t="str">
            <v>Allocate Overhead Transformers</v>
          </cell>
          <cell r="C97" t="str">
            <v>DEM</v>
          </cell>
          <cell r="E97">
            <v>0.83789404821706592</v>
          </cell>
          <cell r="F97">
            <v>0.13766780913971724</v>
          </cell>
          <cell r="G97">
            <v>2.3098181861595655E-2</v>
          </cell>
          <cell r="H97">
            <v>2.7852109380830493E-4</v>
          </cell>
          <cell r="I97">
            <v>0</v>
          </cell>
          <cell r="J97">
            <v>0</v>
          </cell>
          <cell r="K97">
            <v>0</v>
          </cell>
          <cell r="L97">
            <v>0</v>
          </cell>
          <cell r="M97">
            <v>0</v>
          </cell>
          <cell r="N97">
            <v>0</v>
          </cell>
          <cell r="O97">
            <v>0</v>
          </cell>
          <cell r="P97">
            <v>1.061439687812837E-3</v>
          </cell>
          <cell r="Q97">
            <v>0</v>
          </cell>
          <cell r="R97">
            <v>0</v>
          </cell>
          <cell r="S97">
            <v>0</v>
          </cell>
          <cell r="T97">
            <v>0</v>
          </cell>
          <cell r="U97">
            <v>0</v>
          </cell>
          <cell r="V97">
            <v>0</v>
          </cell>
          <cell r="W97">
            <v>0</v>
          </cell>
          <cell r="X97">
            <v>0</v>
          </cell>
        </row>
        <row r="98">
          <cell r="A98" t="str">
            <v/>
          </cell>
          <cell r="B98" t="str">
            <v>Historical Test Year Twelve Months ended September 2005</v>
          </cell>
          <cell r="D98">
            <v>235199421</v>
          </cell>
          <cell r="E98">
            <v>197072195</v>
          </cell>
          <cell r="F98">
            <v>32379389</v>
          </cell>
          <cell r="G98">
            <v>5432679</v>
          </cell>
          <cell r="H98">
            <v>65508</v>
          </cell>
          <cell r="I98">
            <v>0</v>
          </cell>
          <cell r="J98">
            <v>0</v>
          </cell>
          <cell r="K98">
            <v>0</v>
          </cell>
          <cell r="L98">
            <v>0</v>
          </cell>
          <cell r="M98">
            <v>0</v>
          </cell>
          <cell r="N98">
            <v>0</v>
          </cell>
          <cell r="O98">
            <v>0</v>
          </cell>
          <cell r="P98">
            <v>249650</v>
          </cell>
          <cell r="Q98">
            <v>0</v>
          </cell>
          <cell r="R98">
            <v>0</v>
          </cell>
        </row>
        <row r="99">
          <cell r="A99" t="str">
            <v/>
          </cell>
        </row>
        <row r="100">
          <cell r="A100" t="str">
            <v>UG_TFMRC</v>
          </cell>
          <cell r="B100" t="str">
            <v>Allocate Underground Transformers</v>
          </cell>
          <cell r="C100" t="str">
            <v>CUS</v>
          </cell>
          <cell r="E100">
            <v>0.63241112403193611</v>
          </cell>
          <cell r="F100">
            <v>0.17588735914830722</v>
          </cell>
          <cell r="G100">
            <v>0.149112597009986</v>
          </cell>
          <cell r="H100">
            <v>3.9865203927957484E-2</v>
          </cell>
          <cell r="I100">
            <v>0</v>
          </cell>
          <cell r="J100">
            <v>0</v>
          </cell>
          <cell r="K100">
            <v>0</v>
          </cell>
          <cell r="L100">
            <v>2.3679182100649074E-3</v>
          </cell>
          <cell r="M100">
            <v>0</v>
          </cell>
          <cell r="N100">
            <v>0</v>
          </cell>
          <cell r="O100">
            <v>0</v>
          </cell>
          <cell r="P100">
            <v>2.3956549961804866E-4</v>
          </cell>
          <cell r="Q100">
            <v>0</v>
          </cell>
          <cell r="R100">
            <v>1.1623217213027623E-4</v>
          </cell>
          <cell r="S100">
            <v>0</v>
          </cell>
          <cell r="T100">
            <v>0</v>
          </cell>
          <cell r="U100">
            <v>0</v>
          </cell>
          <cell r="V100">
            <v>0</v>
          </cell>
          <cell r="W100">
            <v>0</v>
          </cell>
          <cell r="X100">
            <v>0</v>
          </cell>
        </row>
        <row r="101">
          <cell r="A101" t="str">
            <v/>
          </cell>
          <cell r="B101" t="str">
            <v>Historical Test Year Twelve Months ended September 2005</v>
          </cell>
          <cell r="D101">
            <v>208135145</v>
          </cell>
          <cell r="E101">
            <v>131626981</v>
          </cell>
          <cell r="F101">
            <v>36608341</v>
          </cell>
          <cell r="G101">
            <v>31035572</v>
          </cell>
          <cell r="H101">
            <v>8297350</v>
          </cell>
          <cell r="I101">
            <v>0</v>
          </cell>
          <cell r="J101">
            <v>0</v>
          </cell>
          <cell r="K101">
            <v>0</v>
          </cell>
          <cell r="L101">
            <v>492847</v>
          </cell>
          <cell r="M101">
            <v>0</v>
          </cell>
          <cell r="N101">
            <v>0</v>
          </cell>
          <cell r="O101">
            <v>0</v>
          </cell>
          <cell r="P101">
            <v>49862</v>
          </cell>
          <cell r="Q101">
            <v>0</v>
          </cell>
          <cell r="R101">
            <v>24192</v>
          </cell>
        </row>
        <row r="102">
          <cell r="A102" t="str">
            <v/>
          </cell>
        </row>
        <row r="103">
          <cell r="A103" t="str">
            <v>UG_TFMR</v>
          </cell>
          <cell r="B103" t="str">
            <v>Allocate Underground Transformers</v>
          </cell>
          <cell r="C103" t="str">
            <v>DEM</v>
          </cell>
          <cell r="E103">
            <v>0.63241112403193611</v>
          </cell>
          <cell r="F103">
            <v>0.17588735914830722</v>
          </cell>
          <cell r="G103">
            <v>0.149112597009986</v>
          </cell>
          <cell r="H103">
            <v>3.9865203927957484E-2</v>
          </cell>
          <cell r="I103">
            <v>0</v>
          </cell>
          <cell r="J103">
            <v>0</v>
          </cell>
          <cell r="K103">
            <v>0</v>
          </cell>
          <cell r="L103">
            <v>2.3679182100649074E-3</v>
          </cell>
          <cell r="M103">
            <v>0</v>
          </cell>
          <cell r="N103">
            <v>0</v>
          </cell>
          <cell r="O103">
            <v>0</v>
          </cell>
          <cell r="P103">
            <v>2.3956549961804866E-4</v>
          </cell>
          <cell r="Q103">
            <v>0</v>
          </cell>
          <cell r="R103">
            <v>1.1623217213027623E-4</v>
          </cell>
          <cell r="S103">
            <v>0</v>
          </cell>
          <cell r="T103">
            <v>0</v>
          </cell>
          <cell r="U103">
            <v>0</v>
          </cell>
          <cell r="V103">
            <v>0</v>
          </cell>
          <cell r="W103">
            <v>0</v>
          </cell>
          <cell r="X103">
            <v>0</v>
          </cell>
        </row>
        <row r="104">
          <cell r="A104" t="str">
            <v/>
          </cell>
          <cell r="B104" t="str">
            <v>Historical Test Year Twelve Months ended September 2005</v>
          </cell>
          <cell r="D104">
            <v>208135145</v>
          </cell>
          <cell r="E104">
            <v>131626981</v>
          </cell>
          <cell r="F104">
            <v>36608341</v>
          </cell>
          <cell r="G104">
            <v>31035572</v>
          </cell>
          <cell r="H104">
            <v>8297350</v>
          </cell>
          <cell r="I104">
            <v>0</v>
          </cell>
          <cell r="J104">
            <v>0</v>
          </cell>
          <cell r="K104">
            <v>0</v>
          </cell>
          <cell r="L104">
            <v>492847</v>
          </cell>
          <cell r="M104">
            <v>0</v>
          </cell>
          <cell r="N104">
            <v>0</v>
          </cell>
          <cell r="O104">
            <v>0</v>
          </cell>
          <cell r="P104">
            <v>49862</v>
          </cell>
          <cell r="Q104">
            <v>0</v>
          </cell>
          <cell r="R104">
            <v>24192</v>
          </cell>
        </row>
        <row r="105">
          <cell r="A105" t="str">
            <v/>
          </cell>
        </row>
        <row r="106">
          <cell r="A106" t="str">
            <v>DIR108.09</v>
          </cell>
          <cell r="B106" t="str">
            <v>Dist Accum Depr - Subs &amp; Lines</v>
          </cell>
          <cell r="C106" t="str">
            <v>DEM</v>
          </cell>
          <cell r="E106">
            <v>0</v>
          </cell>
          <cell r="F106">
            <v>0</v>
          </cell>
          <cell r="G106">
            <v>0</v>
          </cell>
          <cell r="H106">
            <v>0</v>
          </cell>
          <cell r="I106">
            <v>5.2637416600764637E-3</v>
          </cell>
          <cell r="J106">
            <v>0</v>
          </cell>
          <cell r="K106">
            <v>0</v>
          </cell>
          <cell r="L106">
            <v>0.44453099339040236</v>
          </cell>
          <cell r="M106">
            <v>0.23934085332917032</v>
          </cell>
          <cell r="N106">
            <v>0</v>
          </cell>
          <cell r="O106">
            <v>0.28983347232394158</v>
          </cell>
          <cell r="P106">
            <v>0</v>
          </cell>
          <cell r="Q106">
            <v>1.9024591142274214E-2</v>
          </cell>
          <cell r="R106">
            <v>2.0063481541350214E-3</v>
          </cell>
          <cell r="S106">
            <v>0</v>
          </cell>
          <cell r="T106">
            <v>0</v>
          </cell>
          <cell r="U106">
            <v>0</v>
          </cell>
          <cell r="V106">
            <v>0</v>
          </cell>
          <cell r="W106">
            <v>0</v>
          </cell>
          <cell r="X106">
            <v>0</v>
          </cell>
        </row>
        <row r="107">
          <cell r="A107" t="str">
            <v/>
          </cell>
          <cell r="B107" t="str">
            <v>Historical Test Year Twelve Months ended September 2005</v>
          </cell>
          <cell r="D107">
            <v>-15399122</v>
          </cell>
          <cell r="E107">
            <v>0</v>
          </cell>
          <cell r="F107">
            <v>0</v>
          </cell>
          <cell r="G107">
            <v>0</v>
          </cell>
          <cell r="H107">
            <v>0</v>
          </cell>
          <cell r="I107">
            <v>-81057</v>
          </cell>
          <cell r="J107">
            <v>0</v>
          </cell>
          <cell r="K107">
            <v>0</v>
          </cell>
          <cell r="L107">
            <v>-6845387</v>
          </cell>
          <cell r="M107">
            <v>-3685639</v>
          </cell>
          <cell r="N107">
            <v>0</v>
          </cell>
          <cell r="O107">
            <v>-4463181</v>
          </cell>
          <cell r="P107">
            <v>0</v>
          </cell>
          <cell r="Q107">
            <v>-292962</v>
          </cell>
          <cell r="R107">
            <v>-30896</v>
          </cell>
        </row>
        <row r="108">
          <cell r="A108" t="str">
            <v/>
          </cell>
        </row>
        <row r="109">
          <cell r="A109" t="str">
            <v>DIR451.06</v>
          </cell>
          <cell r="B109" t="str">
            <v>Acct. Svc. Chgs. Rev.</v>
          </cell>
          <cell r="C109" t="str">
            <v>CUS</v>
          </cell>
          <cell r="E109">
            <v>0.91815628370642788</v>
          </cell>
          <cell r="F109">
            <v>7.8816257864066236E-2</v>
          </cell>
          <cell r="G109">
            <v>2.8095285425570687E-3</v>
          </cell>
          <cell r="H109">
            <v>1.7817240757306358E-4</v>
          </cell>
          <cell r="I109">
            <v>3.9021229757737065E-5</v>
          </cell>
          <cell r="J109">
            <v>0</v>
          </cell>
          <cell r="K109">
            <v>0</v>
          </cell>
          <cell r="L109">
            <v>0</v>
          </cell>
          <cell r="M109">
            <v>4.4174977084230635E-6</v>
          </cell>
          <cell r="N109">
            <v>0</v>
          </cell>
          <cell r="O109">
            <v>0</v>
          </cell>
          <cell r="P109">
            <v>-3.6812480903525531E-6</v>
          </cell>
          <cell r="Q109">
            <v>0</v>
          </cell>
          <cell r="R109">
            <v>0</v>
          </cell>
          <cell r="S109">
            <v>0</v>
          </cell>
          <cell r="T109">
            <v>0</v>
          </cell>
          <cell r="U109">
            <v>0</v>
          </cell>
          <cell r="V109">
            <v>0</v>
          </cell>
          <cell r="W109">
            <v>0</v>
          </cell>
          <cell r="X109">
            <v>0</v>
          </cell>
        </row>
        <row r="110">
          <cell r="A110" t="str">
            <v/>
          </cell>
          <cell r="B110" t="str">
            <v>Historical Test Year Twelve Months ended September 2005</v>
          </cell>
          <cell r="D110">
            <v>1358235</v>
          </cell>
          <cell r="E110">
            <v>1247072</v>
          </cell>
          <cell r="F110">
            <v>107051</v>
          </cell>
          <cell r="G110">
            <v>3816</v>
          </cell>
          <cell r="H110">
            <v>242</v>
          </cell>
          <cell r="I110">
            <v>53</v>
          </cell>
          <cell r="J110">
            <v>0</v>
          </cell>
          <cell r="K110">
            <v>0</v>
          </cell>
          <cell r="L110">
            <v>0</v>
          </cell>
          <cell r="M110">
            <v>6</v>
          </cell>
          <cell r="N110">
            <v>0</v>
          </cell>
          <cell r="O110">
            <v>0</v>
          </cell>
          <cell r="P110">
            <v>-5</v>
          </cell>
          <cell r="Q110">
            <v>0</v>
          </cell>
          <cell r="R110">
            <v>0</v>
          </cell>
        </row>
        <row r="111">
          <cell r="A111" t="str">
            <v/>
          </cell>
        </row>
        <row r="112">
          <cell r="A112" t="str">
            <v>SEC24</v>
          </cell>
          <cell r="B112" t="str">
            <v>Secondary Schedule 24 Only</v>
          </cell>
          <cell r="C112" t="str">
            <v>CUS</v>
          </cell>
          <cell r="E112">
            <v>0</v>
          </cell>
          <cell r="F112">
            <v>1</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
          </cell>
          <cell r="B113" t="str">
            <v>Historical Test Year Twelve Months ended September 2005</v>
          </cell>
          <cell r="D113">
            <v>1</v>
          </cell>
          <cell r="E113">
            <v>0</v>
          </cell>
          <cell r="F113">
            <v>1</v>
          </cell>
          <cell r="G113">
            <v>0</v>
          </cell>
          <cell r="H113">
            <v>0</v>
          </cell>
          <cell r="I113">
            <v>0</v>
          </cell>
          <cell r="J113">
            <v>0</v>
          </cell>
          <cell r="K113">
            <v>0</v>
          </cell>
          <cell r="L113">
            <v>0</v>
          </cell>
          <cell r="M113">
            <v>0</v>
          </cell>
          <cell r="N113">
            <v>0</v>
          </cell>
          <cell r="O113">
            <v>0</v>
          </cell>
          <cell r="P113">
            <v>0</v>
          </cell>
          <cell r="Q113">
            <v>0</v>
          </cell>
          <cell r="R113">
            <v>0</v>
          </cell>
        </row>
        <row r="114">
          <cell r="A114" t="str">
            <v/>
          </cell>
        </row>
        <row r="115">
          <cell r="A115" t="str">
            <v>DEM_1A</v>
          </cell>
          <cell r="B115" t="str">
            <v>200 CP Demand Excl. Interruptible</v>
          </cell>
          <cell r="C115" t="str">
            <v>DEM</v>
          </cell>
          <cell r="E115">
            <v>0.55501262252979222</v>
          </cell>
          <cell r="F115">
            <v>0.11227872654301817</v>
          </cell>
          <cell r="G115">
            <v>0.11965556518921859</v>
          </cell>
          <cell r="H115">
            <v>6.6026286390319502E-2</v>
          </cell>
          <cell r="I115">
            <v>4.6979481955364506E-2</v>
          </cell>
          <cell r="J115">
            <v>7.4593892202377206E-7</v>
          </cell>
          <cell r="K115">
            <v>0</v>
          </cell>
          <cell r="L115">
            <v>1.5916844718143249E-2</v>
          </cell>
          <cell r="M115">
            <v>1.3775005426705659E-2</v>
          </cell>
          <cell r="N115">
            <v>3.466378170644469E-3</v>
          </cell>
          <cell r="O115">
            <v>5.8868256494579385E-2</v>
          </cell>
          <cell r="P115">
            <v>3.4430054177543908E-3</v>
          </cell>
          <cell r="Q115">
            <v>4.1993874846864955E-3</v>
          </cell>
          <cell r="R115">
            <v>3.7769374085136991E-4</v>
          </cell>
          <cell r="S115">
            <v>0</v>
          </cell>
          <cell r="T115">
            <v>0</v>
          </cell>
          <cell r="U115">
            <v>0</v>
          </cell>
          <cell r="V115">
            <v>0</v>
          </cell>
          <cell r="W115">
            <v>0</v>
          </cell>
          <cell r="X115">
            <v>0</v>
          </cell>
        </row>
        <row r="116">
          <cell r="A116" t="str">
            <v/>
          </cell>
          <cell r="B116" t="str">
            <v>Historical Test Year Twelve Months ended September 2005</v>
          </cell>
          <cell r="D116">
            <v>4021777</v>
          </cell>
          <cell r="E116">
            <v>2232137</v>
          </cell>
          <cell r="F116">
            <v>451560</v>
          </cell>
          <cell r="G116">
            <v>481228</v>
          </cell>
          <cell r="H116">
            <v>265543</v>
          </cell>
          <cell r="I116">
            <v>188941</v>
          </cell>
          <cell r="J116">
            <v>3</v>
          </cell>
          <cell r="K116">
            <v>0</v>
          </cell>
          <cell r="L116">
            <v>64014</v>
          </cell>
          <cell r="M116">
            <v>55400</v>
          </cell>
          <cell r="N116">
            <v>13941</v>
          </cell>
          <cell r="O116">
            <v>236755</v>
          </cell>
          <cell r="P116">
            <v>13847</v>
          </cell>
          <cell r="Q116">
            <v>16889</v>
          </cell>
          <cell r="R116">
            <v>1519</v>
          </cell>
        </row>
        <row r="117">
          <cell r="A117" t="str">
            <v/>
          </cell>
        </row>
        <row r="118">
          <cell r="A118" t="str">
            <v>DEM_12CP</v>
          </cell>
          <cell r="B118" t="str">
            <v>12 Monthly CP Demand</v>
          </cell>
          <cell r="C118" t="str">
            <v>DEM</v>
          </cell>
          <cell r="E118">
            <v>0.52186887011442418</v>
          </cell>
          <cell r="F118">
            <v>0.11015252524075382</v>
          </cell>
          <cell r="G118">
            <v>0.13078093354233808</v>
          </cell>
          <cell r="H118">
            <v>6.9672550184117818E-2</v>
          </cell>
          <cell r="I118">
            <v>5.2520689205552536E-2</v>
          </cell>
          <cell r="J118">
            <v>8.7952623439857886E-7</v>
          </cell>
          <cell r="K118">
            <v>1.7700025704154201E-2</v>
          </cell>
          <cell r="L118">
            <v>1.6314991766535038E-2</v>
          </cell>
          <cell r="M118">
            <v>1.4606512056215798E-2</v>
          </cell>
          <cell r="N118">
            <v>3.3690252408637563E-3</v>
          </cell>
          <cell r="O118">
            <v>5.4951919598988812E-2</v>
          </cell>
          <cell r="P118">
            <v>3.8584815903065653E-3</v>
          </cell>
          <cell r="Q118">
            <v>3.8844276142213237E-3</v>
          </cell>
          <cell r="R118">
            <v>3.1816861529368592E-4</v>
          </cell>
          <cell r="S118">
            <v>0</v>
          </cell>
          <cell r="T118">
            <v>0</v>
          </cell>
          <cell r="U118">
            <v>0</v>
          </cell>
          <cell r="V118">
            <v>0</v>
          </cell>
          <cell r="W118">
            <v>0</v>
          </cell>
          <cell r="X118">
            <v>0</v>
          </cell>
        </row>
        <row r="119">
          <cell r="A119" t="str">
            <v/>
          </cell>
          <cell r="B119" t="str">
            <v>Historical Test Year Twelve Months ended September 2005</v>
          </cell>
          <cell r="D119">
            <v>4547903</v>
          </cell>
          <cell r="E119">
            <v>2373409</v>
          </cell>
          <cell r="F119">
            <v>500963</v>
          </cell>
          <cell r="G119">
            <v>594779</v>
          </cell>
          <cell r="H119">
            <v>316864</v>
          </cell>
          <cell r="I119">
            <v>238859</v>
          </cell>
          <cell r="J119">
            <v>4</v>
          </cell>
          <cell r="K119">
            <v>80498</v>
          </cell>
          <cell r="L119">
            <v>74199</v>
          </cell>
          <cell r="M119">
            <v>66429</v>
          </cell>
          <cell r="N119">
            <v>15322</v>
          </cell>
          <cell r="O119">
            <v>249916</v>
          </cell>
          <cell r="P119">
            <v>17548</v>
          </cell>
          <cell r="Q119">
            <v>17666</v>
          </cell>
          <cell r="R119">
            <v>1447</v>
          </cell>
        </row>
        <row r="120">
          <cell r="A120" t="str">
            <v/>
          </cell>
        </row>
        <row r="121">
          <cell r="A121" t="str">
            <v>BPAX</v>
          </cell>
          <cell r="B121" t="str">
            <v>BPA Residential Exchange kWh</v>
          </cell>
          <cell r="C121" t="str">
            <v>NRG</v>
          </cell>
          <cell r="E121">
            <v>0.95103584675056285</v>
          </cell>
          <cell r="F121">
            <v>2.5916994088286835E-2</v>
          </cell>
          <cell r="G121">
            <v>1.7676337029349256E-2</v>
          </cell>
          <cell r="H121">
            <v>1.9693832800008583E-3</v>
          </cell>
          <cell r="I121">
            <v>2.6419381960398379E-3</v>
          </cell>
          <cell r="J121">
            <v>5.5009468573624372E-4</v>
          </cell>
          <cell r="K121">
            <v>0</v>
          </cell>
          <cell r="L121">
            <v>0</v>
          </cell>
          <cell r="M121">
            <v>0</v>
          </cell>
          <cell r="N121">
            <v>0</v>
          </cell>
          <cell r="O121">
            <v>0</v>
          </cell>
          <cell r="P121">
            <v>2.094059700241021E-4</v>
          </cell>
          <cell r="Q121">
            <v>0</v>
          </cell>
          <cell r="R121">
            <v>0</v>
          </cell>
          <cell r="S121">
            <v>0</v>
          </cell>
          <cell r="T121">
            <v>0</v>
          </cell>
          <cell r="U121">
            <v>0</v>
          </cell>
          <cell r="V121">
            <v>0</v>
          </cell>
          <cell r="W121">
            <v>0</v>
          </cell>
          <cell r="X121">
            <v>0</v>
          </cell>
        </row>
        <row r="122">
          <cell r="A122" t="str">
            <v/>
          </cell>
          <cell r="B122" t="str">
            <v>Historical Test Year Twelve Months ended September 2005</v>
          </cell>
          <cell r="D122">
            <v>10675980249</v>
          </cell>
          <cell r="E122">
            <v>10153239916</v>
          </cell>
          <cell r="F122">
            <v>276689317</v>
          </cell>
          <cell r="G122">
            <v>188712225</v>
          </cell>
          <cell r="H122">
            <v>21025097</v>
          </cell>
          <cell r="I122">
            <v>28205280</v>
          </cell>
          <cell r="J122">
            <v>5872800</v>
          </cell>
          <cell r="K122">
            <v>0</v>
          </cell>
          <cell r="L122">
            <v>0</v>
          </cell>
          <cell r="M122">
            <v>0</v>
          </cell>
          <cell r="N122">
            <v>0</v>
          </cell>
          <cell r="O122">
            <v>0</v>
          </cell>
          <cell r="P122">
            <v>2235614</v>
          </cell>
          <cell r="Q122">
            <v>0</v>
          </cell>
          <cell r="R122">
            <v>0</v>
          </cell>
        </row>
        <row r="123">
          <cell r="A123" t="str">
            <v/>
          </cell>
        </row>
        <row r="124">
          <cell r="A124" t="str">
            <v>DIR_RESALE</v>
          </cell>
          <cell r="B124" t="str">
            <v>Firm Resale Allocation Only Excise Tax</v>
          </cell>
          <cell r="C124" t="str">
            <v>CUS</v>
          </cell>
          <cell r="E124">
            <v>0</v>
          </cell>
          <cell r="F124">
            <v>0</v>
          </cell>
          <cell r="G124">
            <v>0</v>
          </cell>
          <cell r="H124">
            <v>0</v>
          </cell>
          <cell r="I124">
            <v>0</v>
          </cell>
          <cell r="J124">
            <v>0</v>
          </cell>
          <cell r="K124">
            <v>0</v>
          </cell>
          <cell r="L124">
            <v>0</v>
          </cell>
          <cell r="M124">
            <v>0</v>
          </cell>
          <cell r="N124">
            <v>0</v>
          </cell>
          <cell r="O124">
            <v>0</v>
          </cell>
          <cell r="P124">
            <v>0</v>
          </cell>
          <cell r="Q124">
            <v>0.69679229155294187</v>
          </cell>
          <cell r="R124">
            <v>0.30320770844705813</v>
          </cell>
          <cell r="S124">
            <v>0</v>
          </cell>
          <cell r="T124">
            <v>0</v>
          </cell>
          <cell r="U124">
            <v>0</v>
          </cell>
          <cell r="V124">
            <v>0</v>
          </cell>
          <cell r="W124">
            <v>0</v>
          </cell>
          <cell r="X124">
            <v>0</v>
          </cell>
        </row>
        <row r="125">
          <cell r="A125" t="str">
            <v/>
          </cell>
          <cell r="B125" t="str">
            <v>Historical Test Year Twelve Months ended September 2005</v>
          </cell>
          <cell r="D125">
            <v>38525.01</v>
          </cell>
          <cell r="E125">
            <v>0</v>
          </cell>
          <cell r="F125">
            <v>0</v>
          </cell>
          <cell r="G125">
            <v>0</v>
          </cell>
          <cell r="H125">
            <v>0</v>
          </cell>
          <cell r="I125">
            <v>0</v>
          </cell>
          <cell r="J125">
            <v>0</v>
          </cell>
          <cell r="K125">
            <v>0</v>
          </cell>
          <cell r="L125">
            <v>0</v>
          </cell>
          <cell r="M125">
            <v>0</v>
          </cell>
          <cell r="N125">
            <v>0</v>
          </cell>
          <cell r="O125">
            <v>0</v>
          </cell>
          <cell r="P125">
            <v>0</v>
          </cell>
          <cell r="Q125">
            <v>26843.93</v>
          </cell>
          <cell r="R125">
            <v>11681.08</v>
          </cell>
        </row>
        <row r="126">
          <cell r="A126" t="str">
            <v/>
          </cell>
        </row>
        <row r="127">
          <cell r="A127" t="str">
            <v>DIR_449</v>
          </cell>
          <cell r="B127" t="str">
            <v>Schedule 449 / 459 Allocation Only</v>
          </cell>
          <cell r="C127" t="str">
            <v>CUS</v>
          </cell>
          <cell r="E127">
            <v>0</v>
          </cell>
          <cell r="F127">
            <v>0</v>
          </cell>
          <cell r="G127">
            <v>0</v>
          </cell>
          <cell r="H127">
            <v>0</v>
          </cell>
          <cell r="I127">
            <v>0</v>
          </cell>
          <cell r="J127">
            <v>0</v>
          </cell>
          <cell r="K127">
            <v>0</v>
          </cell>
          <cell r="L127">
            <v>0</v>
          </cell>
          <cell r="M127">
            <v>0</v>
          </cell>
          <cell r="N127">
            <v>0.14067913540845697</v>
          </cell>
          <cell r="O127">
            <v>0.859320864591543</v>
          </cell>
          <cell r="P127">
            <v>0</v>
          </cell>
          <cell r="Q127">
            <v>0</v>
          </cell>
          <cell r="R127">
            <v>0</v>
          </cell>
          <cell r="S127">
            <v>0</v>
          </cell>
          <cell r="T127">
            <v>0</v>
          </cell>
          <cell r="U127">
            <v>0</v>
          </cell>
          <cell r="V127">
            <v>0</v>
          </cell>
          <cell r="W127">
            <v>0</v>
          </cell>
          <cell r="X127">
            <v>0</v>
          </cell>
        </row>
        <row r="128">
          <cell r="A128" t="str">
            <v/>
          </cell>
          <cell r="B128" t="str">
            <v>Historical Test Year Twelve Months ended September 2005</v>
          </cell>
          <cell r="D128">
            <v>6311142</v>
          </cell>
          <cell r="E128">
            <v>0</v>
          </cell>
          <cell r="F128">
            <v>0</v>
          </cell>
          <cell r="G128">
            <v>0</v>
          </cell>
          <cell r="H128">
            <v>0</v>
          </cell>
          <cell r="I128">
            <v>0</v>
          </cell>
          <cell r="J128">
            <v>0</v>
          </cell>
          <cell r="K128">
            <v>0</v>
          </cell>
          <cell r="L128">
            <v>0</v>
          </cell>
          <cell r="M128">
            <v>0</v>
          </cell>
          <cell r="N128">
            <v>887846</v>
          </cell>
          <cell r="O128">
            <v>5423296</v>
          </cell>
          <cell r="P128">
            <v>0</v>
          </cell>
          <cell r="Q128">
            <v>0</v>
          </cell>
          <cell r="R128">
            <v>0</v>
          </cell>
        </row>
        <row r="129">
          <cell r="A129" t="str">
            <v/>
          </cell>
        </row>
        <row r="130">
          <cell r="A130" t="str">
            <v>DEM_12NCP2</v>
          </cell>
          <cell r="B130" t="str">
            <v>Dist 12 NCP Dem, Excl Dir Assn Transf (No HV, PRI &amp; FR)</v>
          </cell>
          <cell r="C130" t="str">
            <v>DEM</v>
          </cell>
          <cell r="E130">
            <v>0.61690246298523865</v>
          </cell>
          <cell r="F130">
            <v>0.13414853646184971</v>
          </cell>
          <cell r="G130">
            <v>0.15568045398670377</v>
          </cell>
          <cell r="H130">
            <v>8.7402937885279586E-2</v>
          </cell>
          <cell r="I130">
            <v>0</v>
          </cell>
          <cell r="J130">
            <v>0</v>
          </cell>
          <cell r="K130">
            <v>0</v>
          </cell>
          <cell r="L130">
            <v>0</v>
          </cell>
          <cell r="M130">
            <v>0</v>
          </cell>
          <cell r="N130">
            <v>0</v>
          </cell>
          <cell r="O130">
            <v>0</v>
          </cell>
          <cell r="P130">
            <v>5.8656086809282873E-3</v>
          </cell>
          <cell r="Q130">
            <v>0</v>
          </cell>
          <cell r="R130">
            <v>0</v>
          </cell>
          <cell r="S130">
            <v>0</v>
          </cell>
          <cell r="T130">
            <v>0</v>
          </cell>
          <cell r="U130">
            <v>0</v>
          </cell>
          <cell r="V130">
            <v>0</v>
          </cell>
          <cell r="W130">
            <v>0</v>
          </cell>
          <cell r="X130">
            <v>0</v>
          </cell>
        </row>
        <row r="131">
          <cell r="A131" t="str">
            <v/>
          </cell>
          <cell r="B131" t="str">
            <v>Historical Test Year Twelve Months ended September 2005</v>
          </cell>
          <cell r="D131">
            <v>4172457</v>
          </cell>
          <cell r="E131">
            <v>2573999</v>
          </cell>
          <cell r="F131">
            <v>559729</v>
          </cell>
          <cell r="G131">
            <v>649570</v>
          </cell>
          <cell r="H131">
            <v>364685</v>
          </cell>
          <cell r="I131">
            <v>0</v>
          </cell>
          <cell r="J131">
            <v>0</v>
          </cell>
          <cell r="K131">
            <v>0</v>
          </cell>
          <cell r="L131">
            <v>0</v>
          </cell>
          <cell r="M131">
            <v>0</v>
          </cell>
          <cell r="N131">
            <v>0</v>
          </cell>
          <cell r="O131">
            <v>0</v>
          </cell>
          <cell r="P131">
            <v>24474</v>
          </cell>
          <cell r="Q131">
            <v>0</v>
          </cell>
          <cell r="R131">
            <v>0</v>
          </cell>
        </row>
        <row r="132">
          <cell r="A132" t="str">
            <v/>
          </cell>
        </row>
        <row r="133">
          <cell r="A133" t="str">
            <v>DIR451.07</v>
          </cell>
          <cell r="B133" t="str">
            <v>NSF Check Charge Revenue</v>
          </cell>
          <cell r="C133" t="str">
            <v>CUS</v>
          </cell>
          <cell r="E133">
            <v>0.94412098369570308</v>
          </cell>
          <cell r="F133">
            <v>5.2278757535697877E-2</v>
          </cell>
          <cell r="G133">
            <v>3.3752425955615559E-3</v>
          </cell>
          <cell r="H133">
            <v>7.5005391012479019E-5</v>
          </cell>
          <cell r="I133">
            <v>7.5005391012479019E-5</v>
          </cell>
          <cell r="J133">
            <v>0</v>
          </cell>
          <cell r="K133">
            <v>0</v>
          </cell>
          <cell r="L133">
            <v>0</v>
          </cell>
          <cell r="M133">
            <v>0</v>
          </cell>
          <cell r="N133">
            <v>0</v>
          </cell>
          <cell r="O133">
            <v>0</v>
          </cell>
          <cell r="P133">
            <v>7.5005391012479019E-5</v>
          </cell>
          <cell r="Q133">
            <v>0</v>
          </cell>
          <cell r="R133">
            <v>0</v>
          </cell>
          <cell r="S133">
            <v>0</v>
          </cell>
          <cell r="T133">
            <v>0</v>
          </cell>
          <cell r="U133">
            <v>0</v>
          </cell>
          <cell r="V133">
            <v>0</v>
          </cell>
          <cell r="W133">
            <v>0</v>
          </cell>
          <cell r="X133">
            <v>0</v>
          </cell>
        </row>
        <row r="134">
          <cell r="A134" t="str">
            <v/>
          </cell>
          <cell r="B134" t="str">
            <v>Historical Test Year Twelve Months ended September 2005</v>
          </cell>
          <cell r="D134">
            <v>213318</v>
          </cell>
          <cell r="E134">
            <v>201398</v>
          </cell>
          <cell r="F134">
            <v>11152</v>
          </cell>
          <cell r="G134">
            <v>720</v>
          </cell>
          <cell r="H134">
            <v>16</v>
          </cell>
          <cell r="I134">
            <v>16</v>
          </cell>
          <cell r="J134">
            <v>0</v>
          </cell>
          <cell r="K134">
            <v>0</v>
          </cell>
          <cell r="L134">
            <v>0</v>
          </cell>
          <cell r="M134">
            <v>0</v>
          </cell>
          <cell r="N134">
            <v>0</v>
          </cell>
          <cell r="O134">
            <v>0</v>
          </cell>
          <cell r="P134">
            <v>16</v>
          </cell>
          <cell r="Q134">
            <v>0</v>
          </cell>
          <cell r="R134">
            <v>0</v>
          </cell>
        </row>
        <row r="135">
          <cell r="A135" t="str">
            <v/>
          </cell>
        </row>
        <row r="136">
          <cell r="A136" t="str">
            <v>DIR451.03</v>
          </cell>
          <cell r="B136" t="str">
            <v>Connect/Reconnect Revenue</v>
          </cell>
          <cell r="C136" t="str">
            <v>CUS</v>
          </cell>
          <cell r="E136">
            <v>0.97374060348969105</v>
          </cell>
          <cell r="F136">
            <v>2.5135104425604356E-2</v>
          </cell>
          <cell r="G136">
            <v>1.0505353344669281E-3</v>
          </cell>
          <cell r="H136">
            <v>0</v>
          </cell>
          <cell r="I136">
            <v>7.3756750237716017E-5</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row>
        <row r="137">
          <cell r="A137" t="str">
            <v/>
          </cell>
          <cell r="B137" t="str">
            <v>Historical Test Year Twelve Months ended September 2005</v>
          </cell>
          <cell r="D137">
            <v>1003298</v>
          </cell>
          <cell r="E137">
            <v>976952</v>
          </cell>
          <cell r="F137">
            <v>25218</v>
          </cell>
          <cell r="G137">
            <v>1054</v>
          </cell>
          <cell r="H137">
            <v>0</v>
          </cell>
          <cell r="I137">
            <v>74</v>
          </cell>
          <cell r="J137">
            <v>0</v>
          </cell>
          <cell r="K137">
            <v>0</v>
          </cell>
          <cell r="L137">
            <v>0</v>
          </cell>
          <cell r="M137">
            <v>0</v>
          </cell>
          <cell r="N137">
            <v>0</v>
          </cell>
          <cell r="O137">
            <v>0</v>
          </cell>
          <cell r="P137">
            <v>0</v>
          </cell>
          <cell r="Q137">
            <v>0</v>
          </cell>
          <cell r="R137">
            <v>0</v>
          </cell>
        </row>
        <row r="138">
          <cell r="A138" t="str">
            <v/>
          </cell>
        </row>
        <row r="139">
          <cell r="A139" t="str">
            <v>DEM_12NCP1</v>
          </cell>
          <cell r="B139" t="str">
            <v>12 NCP Distribution Demand (No HV, LFR, Trans)</v>
          </cell>
          <cell r="C139" t="str">
            <v>DEM</v>
          </cell>
          <cell r="E139">
            <v>0.5716406604117813</v>
          </cell>
          <cell r="F139">
            <v>0.12430613034877867</v>
          </cell>
          <cell r="G139">
            <v>0.14425826264255767</v>
          </cell>
          <cell r="H139">
            <v>8.0990231248058167E-2</v>
          </cell>
          <cell r="I139">
            <v>5.4799573690039613E-2</v>
          </cell>
          <cell r="J139">
            <v>4.5771245486446628E-4</v>
          </cell>
          <cell r="K139">
            <v>1.7697770756016164E-2</v>
          </cell>
          <cell r="L139">
            <v>0</v>
          </cell>
          <cell r="M139">
            <v>0</v>
          </cell>
          <cell r="N139">
            <v>0</v>
          </cell>
          <cell r="O139">
            <v>0</v>
          </cell>
          <cell r="P139">
            <v>5.4352521205011869E-3</v>
          </cell>
          <cell r="Q139">
            <v>0</v>
          </cell>
          <cell r="R139">
            <v>4.1440632740276275E-4</v>
          </cell>
          <cell r="S139">
            <v>0</v>
          </cell>
          <cell r="T139">
            <v>0</v>
          </cell>
          <cell r="U139">
            <v>0</v>
          </cell>
          <cell r="V139">
            <v>0</v>
          </cell>
          <cell r="W139">
            <v>0</v>
          </cell>
          <cell r="X139">
            <v>0</v>
          </cell>
        </row>
        <row r="140">
          <cell r="A140" t="str">
            <v/>
          </cell>
          <cell r="B140" t="str">
            <v>Historical Test Year Twelve Months ended September 2005</v>
          </cell>
          <cell r="D140">
            <v>4502827</v>
          </cell>
          <cell r="E140">
            <v>2573999</v>
          </cell>
          <cell r="F140">
            <v>559729</v>
          </cell>
          <cell r="G140">
            <v>649570</v>
          </cell>
          <cell r="H140">
            <v>364685</v>
          </cell>
          <cell r="I140">
            <v>246753</v>
          </cell>
          <cell r="J140">
            <v>2061</v>
          </cell>
          <cell r="K140">
            <v>79690</v>
          </cell>
          <cell r="L140">
            <v>0</v>
          </cell>
          <cell r="M140">
            <v>0</v>
          </cell>
          <cell r="N140">
            <v>0</v>
          </cell>
          <cell r="O140">
            <v>0</v>
          </cell>
          <cell r="P140">
            <v>24474</v>
          </cell>
          <cell r="Q140">
            <v>0</v>
          </cell>
          <cell r="R140">
            <v>1866</v>
          </cell>
        </row>
        <row r="141">
          <cell r="A141" t="str">
            <v/>
          </cell>
        </row>
        <row r="142">
          <cell r="A142" t="str">
            <v>OH_SVC</v>
          </cell>
          <cell r="B142" t="str">
            <v>Dist OH Services</v>
          </cell>
          <cell r="C142" t="str">
            <v>CUS</v>
          </cell>
          <cell r="E142">
            <v>0.86817585956139687</v>
          </cell>
          <cell r="F142">
            <v>0.12612575364387879</v>
          </cell>
          <cell r="G142">
            <v>5.6351524555596361E-3</v>
          </cell>
          <cell r="H142">
            <v>6.3234339164674384E-5</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row>
        <row r="143">
          <cell r="A143" t="str">
            <v/>
          </cell>
          <cell r="B143" t="str">
            <v>Historical Test Year Twelve Months ended September 2005</v>
          </cell>
          <cell r="D143">
            <v>411169</v>
          </cell>
          <cell r="E143">
            <v>356967</v>
          </cell>
          <cell r="F143">
            <v>51859</v>
          </cell>
          <cell r="G143">
            <v>2317</v>
          </cell>
          <cell r="H143">
            <v>26</v>
          </cell>
          <cell r="I143">
            <v>0</v>
          </cell>
          <cell r="J143">
            <v>0</v>
          </cell>
          <cell r="K143">
            <v>0</v>
          </cell>
          <cell r="L143">
            <v>0</v>
          </cell>
          <cell r="M143">
            <v>0</v>
          </cell>
          <cell r="N143">
            <v>0</v>
          </cell>
          <cell r="O143">
            <v>0</v>
          </cell>
          <cell r="P143">
            <v>0</v>
          </cell>
          <cell r="Q143">
            <v>0</v>
          </cell>
          <cell r="R143">
            <v>0</v>
          </cell>
        </row>
        <row r="144">
          <cell r="A144" t="str">
            <v/>
          </cell>
        </row>
        <row r="145">
          <cell r="A145" t="str">
            <v>ENERGY_2</v>
          </cell>
          <cell r="B145" t="str">
            <v>Energy - NO RETAIL WHEELING</v>
          </cell>
          <cell r="C145" t="str">
            <v>NRG</v>
          </cell>
          <cell r="E145">
            <v>0.50898010759620138</v>
          </cell>
          <cell r="F145">
            <v>0.1233295607610793</v>
          </cell>
          <cell r="G145">
            <v>0.14667595726803034</v>
          </cell>
          <cell r="H145">
            <v>9.4776894694337671E-2</v>
          </cell>
          <cell r="I145">
            <v>6.6524014882480942E-2</v>
          </cell>
          <cell r="J145">
            <v>2.7153137999111706E-4</v>
          </cell>
          <cell r="K145">
            <v>8.2255229292589604E-3</v>
          </cell>
          <cell r="L145">
            <v>2.4333806121729022E-2</v>
          </cell>
          <cell r="M145">
            <v>2.2351074030810918E-2</v>
          </cell>
          <cell r="N145">
            <v>0</v>
          </cell>
          <cell r="O145">
            <v>0</v>
          </cell>
          <cell r="P145">
            <v>4.1762290459519116E-3</v>
          </cell>
          <cell r="Q145">
            <v>0</v>
          </cell>
          <cell r="R145">
            <v>3.5530129012848063E-4</v>
          </cell>
          <cell r="S145">
            <v>0</v>
          </cell>
          <cell r="T145">
            <v>0</v>
          </cell>
          <cell r="U145">
            <v>0</v>
          </cell>
          <cell r="V145">
            <v>0</v>
          </cell>
          <cell r="W145">
            <v>0</v>
          </cell>
          <cell r="X145">
            <v>0</v>
          </cell>
        </row>
        <row r="146">
          <cell r="A146" t="str">
            <v/>
          </cell>
          <cell r="B146" t="str">
            <v>Historical Test Year Twelve Months ended September 2005</v>
          </cell>
          <cell r="D146">
            <v>21759006271</v>
          </cell>
          <cell r="E146">
            <v>11074901353</v>
          </cell>
          <cell r="F146">
            <v>2683528686</v>
          </cell>
          <cell r="G146">
            <v>3191523074</v>
          </cell>
          <cell r="H146">
            <v>2062251046</v>
          </cell>
          <cell r="I146">
            <v>1447496457</v>
          </cell>
          <cell r="J146">
            <v>5908253</v>
          </cell>
          <cell r="K146">
            <v>178979205</v>
          </cell>
          <cell r="L146">
            <v>529479440</v>
          </cell>
          <cell r="M146">
            <v>486337160</v>
          </cell>
          <cell r="N146">
            <v>0</v>
          </cell>
          <cell r="O146">
            <v>0</v>
          </cell>
          <cell r="P146">
            <v>90870594</v>
          </cell>
          <cell r="Q146">
            <v>0</v>
          </cell>
          <cell r="R146">
            <v>7731003</v>
          </cell>
        </row>
        <row r="147">
          <cell r="A147" t="str">
            <v/>
          </cell>
        </row>
        <row r="148">
          <cell r="A148" t="str">
            <v>DEM_2A</v>
          </cell>
          <cell r="B148" t="str">
            <v>200 CP Demand - NO RETAIL WHEELING &amp; INTERRUPT</v>
          </cell>
          <cell r="C148" t="str">
            <v>DEM</v>
          </cell>
          <cell r="E148">
            <v>0.59457188124635074</v>
          </cell>
          <cell r="F148">
            <v>0.12028154127439407</v>
          </cell>
          <cell r="G148">
            <v>0.12818417385152384</v>
          </cell>
          <cell r="H148">
            <v>7.0732397277496722E-2</v>
          </cell>
          <cell r="I148">
            <v>5.0328006665615398E-2</v>
          </cell>
          <cell r="J148">
            <v>7.9910670525108997E-7</v>
          </cell>
          <cell r="K148">
            <v>0</v>
          </cell>
          <cell r="L148">
            <v>1.7051338876647757E-2</v>
          </cell>
          <cell r="M148">
            <v>1.4756837156970128E-2</v>
          </cell>
          <cell r="N148">
            <v>0</v>
          </cell>
          <cell r="O148">
            <v>0</v>
          </cell>
          <cell r="P148">
            <v>3.6884101825372809E-3</v>
          </cell>
          <cell r="Q148">
            <v>0</v>
          </cell>
          <cell r="R148">
            <v>4.0461436175880187E-4</v>
          </cell>
          <cell r="S148">
            <v>0</v>
          </cell>
          <cell r="T148">
            <v>0</v>
          </cell>
          <cell r="U148">
            <v>0</v>
          </cell>
          <cell r="V148">
            <v>0</v>
          </cell>
          <cell r="W148">
            <v>0</v>
          </cell>
          <cell r="X148">
            <v>0</v>
          </cell>
        </row>
        <row r="149">
          <cell r="A149" t="str">
            <v/>
          </cell>
          <cell r="B149" t="str">
            <v>Historical Test Year Twelve Months ended September 2005</v>
          </cell>
          <cell r="D149">
            <v>3754192</v>
          </cell>
          <cell r="E149">
            <v>2232137</v>
          </cell>
          <cell r="F149">
            <v>451560</v>
          </cell>
          <cell r="G149">
            <v>481228</v>
          </cell>
          <cell r="H149">
            <v>265543</v>
          </cell>
          <cell r="I149">
            <v>188941</v>
          </cell>
          <cell r="J149">
            <v>3</v>
          </cell>
          <cell r="K149">
            <v>0</v>
          </cell>
          <cell r="L149">
            <v>64014</v>
          </cell>
          <cell r="M149">
            <v>55400</v>
          </cell>
          <cell r="N149">
            <v>0</v>
          </cell>
          <cell r="O149">
            <v>0</v>
          </cell>
          <cell r="P149">
            <v>13847</v>
          </cell>
          <cell r="Q149">
            <v>0</v>
          </cell>
          <cell r="R149">
            <v>1519</v>
          </cell>
        </row>
        <row r="150">
          <cell r="A150" t="str">
            <v/>
          </cell>
        </row>
        <row r="151">
          <cell r="A151" t="str">
            <v>DIR_RESALE_SMALL</v>
          </cell>
          <cell r="B151" t="str">
            <v>Small Firm Resale Allocation Only</v>
          </cell>
          <cell r="C151" t="str">
            <v>CUS</v>
          </cell>
          <cell r="E151">
            <v>0</v>
          </cell>
          <cell r="F151">
            <v>0</v>
          </cell>
          <cell r="G151">
            <v>0</v>
          </cell>
          <cell r="H151">
            <v>0</v>
          </cell>
          <cell r="I151">
            <v>0</v>
          </cell>
          <cell r="J151">
            <v>0</v>
          </cell>
          <cell r="K151">
            <v>0</v>
          </cell>
          <cell r="L151">
            <v>0</v>
          </cell>
          <cell r="M151">
            <v>0</v>
          </cell>
          <cell r="N151">
            <v>0</v>
          </cell>
          <cell r="O151">
            <v>0</v>
          </cell>
          <cell r="P151">
            <v>0</v>
          </cell>
          <cell r="Q151">
            <v>0</v>
          </cell>
          <cell r="R151">
            <v>1</v>
          </cell>
          <cell r="S151">
            <v>0</v>
          </cell>
          <cell r="T151">
            <v>0</v>
          </cell>
          <cell r="U151">
            <v>0</v>
          </cell>
          <cell r="V151">
            <v>0</v>
          </cell>
          <cell r="W151">
            <v>0</v>
          </cell>
          <cell r="X151">
            <v>0</v>
          </cell>
        </row>
        <row r="152">
          <cell r="A152" t="str">
            <v/>
          </cell>
          <cell r="B152" t="str">
            <v>Historical Test Year Twelve Months ended September 2005</v>
          </cell>
          <cell r="D152">
            <v>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1</v>
          </cell>
        </row>
        <row r="153">
          <cell r="A153" t="str">
            <v/>
          </cell>
        </row>
        <row r="154">
          <cell r="A154" t="str">
            <v>DIR_RESALE_LARGE</v>
          </cell>
          <cell r="B154" t="str">
            <v>Large Firm Resale Allocation Only</v>
          </cell>
          <cell r="C154" t="str">
            <v>CUS</v>
          </cell>
          <cell r="E154">
            <v>0</v>
          </cell>
          <cell r="F154">
            <v>0</v>
          </cell>
          <cell r="G154">
            <v>0</v>
          </cell>
          <cell r="H154">
            <v>0</v>
          </cell>
          <cell r="I154">
            <v>0</v>
          </cell>
          <cell r="J154">
            <v>0</v>
          </cell>
          <cell r="K154">
            <v>0</v>
          </cell>
          <cell r="L154">
            <v>0</v>
          </cell>
          <cell r="M154">
            <v>0</v>
          </cell>
          <cell r="N154">
            <v>0</v>
          </cell>
          <cell r="O154">
            <v>0</v>
          </cell>
          <cell r="P154">
            <v>0</v>
          </cell>
          <cell r="Q154">
            <v>1</v>
          </cell>
          <cell r="R154">
            <v>0</v>
          </cell>
          <cell r="S154">
            <v>0</v>
          </cell>
          <cell r="T154">
            <v>0</v>
          </cell>
          <cell r="U154">
            <v>0</v>
          </cell>
          <cell r="V154">
            <v>0</v>
          </cell>
          <cell r="W154">
            <v>0</v>
          </cell>
          <cell r="X154">
            <v>0</v>
          </cell>
        </row>
        <row r="155">
          <cell r="A155" t="str">
            <v/>
          </cell>
          <cell r="B155" t="str">
            <v>Historical Test Year Twelve Months ended September 2005</v>
          </cell>
          <cell r="D155">
            <v>1</v>
          </cell>
          <cell r="E155">
            <v>0</v>
          </cell>
          <cell r="F155">
            <v>0</v>
          </cell>
          <cell r="G155">
            <v>0</v>
          </cell>
          <cell r="H155">
            <v>0</v>
          </cell>
          <cell r="I155">
            <v>0</v>
          </cell>
          <cell r="J155">
            <v>0</v>
          </cell>
          <cell r="K155">
            <v>0</v>
          </cell>
          <cell r="L155">
            <v>0</v>
          </cell>
          <cell r="M155">
            <v>0</v>
          </cell>
          <cell r="N155">
            <v>0</v>
          </cell>
          <cell r="O155">
            <v>0</v>
          </cell>
          <cell r="P155">
            <v>0</v>
          </cell>
          <cell r="Q155">
            <v>1</v>
          </cell>
          <cell r="R155">
            <v>0</v>
          </cell>
        </row>
        <row r="156">
          <cell r="A156" t="str">
            <v/>
          </cell>
        </row>
        <row r="157">
          <cell r="A157" t="str">
            <v>DIR_449_HV</v>
          </cell>
          <cell r="B157" t="str">
            <v>Schedule 449 / 459 HV Allocation Only</v>
          </cell>
          <cell r="C157" t="str">
            <v>DEM</v>
          </cell>
          <cell r="E157">
            <v>0</v>
          </cell>
          <cell r="F157">
            <v>0</v>
          </cell>
          <cell r="G157">
            <v>0</v>
          </cell>
          <cell r="H157">
            <v>0</v>
          </cell>
          <cell r="I157">
            <v>0</v>
          </cell>
          <cell r="J157">
            <v>0</v>
          </cell>
          <cell r="K157">
            <v>0</v>
          </cell>
          <cell r="L157">
            <v>0</v>
          </cell>
          <cell r="M157">
            <v>0</v>
          </cell>
          <cell r="N157">
            <v>0</v>
          </cell>
          <cell r="O157">
            <v>1</v>
          </cell>
          <cell r="P157">
            <v>0</v>
          </cell>
          <cell r="Q157">
            <v>0</v>
          </cell>
          <cell r="R157">
            <v>0</v>
          </cell>
          <cell r="S157">
            <v>0</v>
          </cell>
          <cell r="T157">
            <v>0</v>
          </cell>
          <cell r="U157">
            <v>0</v>
          </cell>
          <cell r="V157">
            <v>0</v>
          </cell>
          <cell r="W157">
            <v>0</v>
          </cell>
          <cell r="X157">
            <v>0</v>
          </cell>
        </row>
        <row r="158">
          <cell r="A158" t="str">
            <v/>
          </cell>
          <cell r="B158" t="str">
            <v>Historical Test Year Twelve Months ended September 2005</v>
          </cell>
          <cell r="D158">
            <v>1</v>
          </cell>
          <cell r="E158">
            <v>0</v>
          </cell>
          <cell r="F158">
            <v>0</v>
          </cell>
          <cell r="G158">
            <v>0</v>
          </cell>
          <cell r="H158">
            <v>0</v>
          </cell>
          <cell r="I158">
            <v>0</v>
          </cell>
          <cell r="J158">
            <v>0</v>
          </cell>
          <cell r="K158">
            <v>0</v>
          </cell>
          <cell r="L158">
            <v>0</v>
          </cell>
          <cell r="M158">
            <v>0</v>
          </cell>
          <cell r="N158">
            <v>0</v>
          </cell>
          <cell r="O158">
            <v>1</v>
          </cell>
          <cell r="P158">
            <v>0</v>
          </cell>
          <cell r="Q158">
            <v>0</v>
          </cell>
          <cell r="R158">
            <v>0</v>
          </cell>
        </row>
        <row r="159">
          <cell r="A159" t="str">
            <v/>
          </cell>
        </row>
        <row r="160">
          <cell r="A160" t="str">
            <v>DIR_449_ENERGY</v>
          </cell>
          <cell r="B160" t="str">
            <v>Schedule 449 / 459 Energy Allocation</v>
          </cell>
          <cell r="C160" t="str">
            <v>NRG</v>
          </cell>
          <cell r="E160">
            <v>0</v>
          </cell>
          <cell r="F160">
            <v>0</v>
          </cell>
          <cell r="G160">
            <v>0</v>
          </cell>
          <cell r="H160">
            <v>0</v>
          </cell>
          <cell r="I160">
            <v>0</v>
          </cell>
          <cell r="J160">
            <v>0</v>
          </cell>
          <cell r="K160">
            <v>0</v>
          </cell>
          <cell r="L160">
            <v>0</v>
          </cell>
          <cell r="M160">
            <v>0</v>
          </cell>
          <cell r="N160">
            <v>5.7713334870122673E-2</v>
          </cell>
          <cell r="O160">
            <v>0.94228666512987735</v>
          </cell>
          <cell r="P160">
            <v>0</v>
          </cell>
          <cell r="Q160">
            <v>0</v>
          </cell>
          <cell r="R160">
            <v>0</v>
          </cell>
          <cell r="S160">
            <v>0</v>
          </cell>
          <cell r="T160">
            <v>0</v>
          </cell>
          <cell r="U160">
            <v>0</v>
          </cell>
          <cell r="V160">
            <v>0</v>
          </cell>
          <cell r="W160">
            <v>0</v>
          </cell>
          <cell r="X160">
            <v>0</v>
          </cell>
        </row>
        <row r="161">
          <cell r="A161" t="str">
            <v/>
          </cell>
          <cell r="B161" t="str">
            <v>Historical Test Year Twelve Months ended September 2005</v>
          </cell>
          <cell r="D161">
            <v>2086458169</v>
          </cell>
          <cell r="E161">
            <v>0</v>
          </cell>
          <cell r="F161">
            <v>0</v>
          </cell>
          <cell r="G161">
            <v>0</v>
          </cell>
          <cell r="H161">
            <v>0</v>
          </cell>
          <cell r="I161">
            <v>0</v>
          </cell>
          <cell r="J161">
            <v>0</v>
          </cell>
          <cell r="K161">
            <v>0</v>
          </cell>
          <cell r="L161">
            <v>0</v>
          </cell>
          <cell r="M161">
            <v>0</v>
          </cell>
          <cell r="N161">
            <v>120416459</v>
          </cell>
          <cell r="O161">
            <v>1966041710</v>
          </cell>
          <cell r="P161">
            <v>0</v>
          </cell>
          <cell r="Q161">
            <v>0</v>
          </cell>
          <cell r="R161">
            <v>0</v>
          </cell>
        </row>
        <row r="162">
          <cell r="A162" t="str">
            <v/>
          </cell>
        </row>
        <row r="163">
          <cell r="A163" t="str">
            <v>ANCIL</v>
          </cell>
          <cell r="B163" t="str">
            <v>Transportation Ancillary Exp</v>
          </cell>
          <cell r="C163" t="str">
            <v>DEM</v>
          </cell>
          <cell r="E163">
            <v>0</v>
          </cell>
          <cell r="F163">
            <v>0</v>
          </cell>
          <cell r="G163">
            <v>0</v>
          </cell>
          <cell r="H163">
            <v>0</v>
          </cell>
          <cell r="I163">
            <v>0</v>
          </cell>
          <cell r="J163">
            <v>0</v>
          </cell>
          <cell r="K163">
            <v>0</v>
          </cell>
          <cell r="L163">
            <v>0</v>
          </cell>
          <cell r="M163">
            <v>0</v>
          </cell>
          <cell r="N163">
            <v>4.3665730453056086E-2</v>
          </cell>
          <cell r="O163">
            <v>0.83479950857140728</v>
          </cell>
          <cell r="P163">
            <v>0</v>
          </cell>
          <cell r="Q163">
            <v>0.1215347609755366</v>
          </cell>
          <cell r="R163">
            <v>0</v>
          </cell>
          <cell r="S163">
            <v>0</v>
          </cell>
          <cell r="T163">
            <v>0</v>
          </cell>
          <cell r="U163">
            <v>0</v>
          </cell>
          <cell r="V163">
            <v>0</v>
          </cell>
          <cell r="W163">
            <v>0</v>
          </cell>
          <cell r="X163">
            <v>0</v>
          </cell>
        </row>
        <row r="164">
          <cell r="A164" t="str">
            <v/>
          </cell>
          <cell r="B164" t="str">
            <v>Historical Test Year Twelve Months ended September 2005</v>
          </cell>
          <cell r="D164">
            <v>972438.33000000007</v>
          </cell>
          <cell r="E164">
            <v>0</v>
          </cell>
          <cell r="F164">
            <v>0</v>
          </cell>
          <cell r="G164">
            <v>0</v>
          </cell>
          <cell r="H164">
            <v>0</v>
          </cell>
          <cell r="I164">
            <v>0</v>
          </cell>
          <cell r="J164">
            <v>0</v>
          </cell>
          <cell r="K164">
            <v>0</v>
          </cell>
          <cell r="L164">
            <v>0</v>
          </cell>
          <cell r="M164">
            <v>0</v>
          </cell>
          <cell r="N164">
            <v>42462.23</v>
          </cell>
          <cell r="O164">
            <v>811791.04</v>
          </cell>
          <cell r="P164">
            <v>0</v>
          </cell>
          <cell r="Q164">
            <v>118185.06</v>
          </cell>
          <cell r="R164">
            <v>0</v>
          </cell>
        </row>
        <row r="165">
          <cell r="A165" t="str">
            <v/>
          </cell>
        </row>
        <row r="166">
          <cell r="A166" t="str">
            <v>DIR_449_OATT</v>
          </cell>
          <cell r="B166" t="str">
            <v>Transportation OATT Revenue</v>
          </cell>
          <cell r="C166" t="str">
            <v>CUS</v>
          </cell>
          <cell r="E166">
            <v>0</v>
          </cell>
          <cell r="F166">
            <v>0</v>
          </cell>
          <cell r="G166">
            <v>0</v>
          </cell>
          <cell r="H166">
            <v>0</v>
          </cell>
          <cell r="I166">
            <v>0</v>
          </cell>
          <cell r="J166">
            <v>0</v>
          </cell>
          <cell r="K166">
            <v>0</v>
          </cell>
          <cell r="L166">
            <v>0</v>
          </cell>
          <cell r="M166">
            <v>0</v>
          </cell>
          <cell r="N166">
            <v>5.221404014033313E-2</v>
          </cell>
          <cell r="O166">
            <v>0.94778595985966685</v>
          </cell>
          <cell r="P166">
            <v>0</v>
          </cell>
          <cell r="Q166">
            <v>0</v>
          </cell>
          <cell r="R166">
            <v>0</v>
          </cell>
          <cell r="S166">
            <v>0</v>
          </cell>
          <cell r="T166">
            <v>0</v>
          </cell>
          <cell r="U166">
            <v>0</v>
          </cell>
          <cell r="V166">
            <v>0</v>
          </cell>
          <cell r="W166">
            <v>0</v>
          </cell>
          <cell r="X166">
            <v>0</v>
          </cell>
        </row>
        <row r="167">
          <cell r="A167" t="str">
            <v/>
          </cell>
          <cell r="B167" t="str">
            <v>Historical Test Year Twelve Months ended September 2005</v>
          </cell>
          <cell r="D167">
            <v>1980000.01</v>
          </cell>
          <cell r="E167">
            <v>0</v>
          </cell>
          <cell r="F167">
            <v>0</v>
          </cell>
          <cell r="G167">
            <v>0</v>
          </cell>
          <cell r="H167">
            <v>0</v>
          </cell>
          <cell r="I167">
            <v>0</v>
          </cell>
          <cell r="J167">
            <v>0</v>
          </cell>
          <cell r="K167">
            <v>0</v>
          </cell>
          <cell r="L167">
            <v>0</v>
          </cell>
          <cell r="M167">
            <v>0</v>
          </cell>
          <cell r="N167">
            <v>103383.8</v>
          </cell>
          <cell r="O167">
            <v>1876616.21</v>
          </cell>
          <cell r="P167">
            <v>0</v>
          </cell>
          <cell r="Q167">
            <v>0</v>
          </cell>
          <cell r="R167">
            <v>0</v>
          </cell>
        </row>
        <row r="168">
          <cell r="A168" t="str">
            <v/>
          </cell>
        </row>
        <row r="169">
          <cell r="A169" t="str">
            <v>PROFORMA_RETAIL_TAX</v>
          </cell>
          <cell r="B169" t="str">
            <v>Proforma State Revenue</v>
          </cell>
          <cell r="C169" t="str">
            <v>CUS</v>
          </cell>
          <cell r="E169">
            <v>0.54092150046203558</v>
          </cell>
          <cell r="F169">
            <v>0.12249088134783567</v>
          </cell>
          <cell r="G169">
            <v>0.1416510447791175</v>
          </cell>
          <cell r="H169">
            <v>8.3147024764694571E-2</v>
          </cell>
          <cell r="I169">
            <v>5.4260636948874966E-2</v>
          </cell>
          <cell r="J169">
            <v>1.6324643714081197E-4</v>
          </cell>
          <cell r="K169">
            <v>7.5261119644420074E-3</v>
          </cell>
          <cell r="L169">
            <v>1.9853725460204634E-2</v>
          </cell>
          <cell r="M169">
            <v>1.7585965882574675E-2</v>
          </cell>
          <cell r="N169">
            <v>5.4983117187038639E-4</v>
          </cell>
          <cell r="O169">
            <v>3.3585747923400894E-3</v>
          </cell>
          <cell r="P169">
            <v>8.491455988869169E-3</v>
          </cell>
          <cell r="Q169">
            <v>0</v>
          </cell>
          <cell r="R169">
            <v>0</v>
          </cell>
          <cell r="S169">
            <v>0</v>
          </cell>
          <cell r="T169">
            <v>0</v>
          </cell>
          <cell r="U169">
            <v>0</v>
          </cell>
          <cell r="V169">
            <v>0</v>
          </cell>
          <cell r="W169">
            <v>0</v>
          </cell>
          <cell r="X169">
            <v>0</v>
          </cell>
        </row>
        <row r="170">
          <cell r="A170" t="str">
            <v/>
          </cell>
          <cell r="B170" t="str">
            <v>Historical Test Year Twelve Months ended September 2005</v>
          </cell>
          <cell r="D170">
            <v>1614761122</v>
          </cell>
          <cell r="E170">
            <v>873459009</v>
          </cell>
          <cell r="F170">
            <v>197793513</v>
          </cell>
          <cell r="G170">
            <v>228732600</v>
          </cell>
          <cell r="H170">
            <v>134262583</v>
          </cell>
          <cell r="I170">
            <v>87617967</v>
          </cell>
          <cell r="J170">
            <v>263604</v>
          </cell>
          <cell r="K170">
            <v>12152873</v>
          </cell>
          <cell r="L170">
            <v>32059024</v>
          </cell>
          <cell r="M170">
            <v>28397134</v>
          </cell>
          <cell r="N170">
            <v>887846</v>
          </cell>
          <cell r="O170">
            <v>5423296</v>
          </cell>
          <cell r="P170">
            <v>13711673</v>
          </cell>
          <cell r="Q170">
            <v>0</v>
          </cell>
          <cell r="R170">
            <v>0</v>
          </cell>
        </row>
        <row r="171">
          <cell r="A171" t="str">
            <v/>
          </cell>
        </row>
        <row r="172">
          <cell r="A172" t="str">
            <v>DIR908.01</v>
          </cell>
          <cell r="B172" t="str">
            <v>Direct Assign A/C 908</v>
          </cell>
          <cell r="C172" t="str">
            <v>CUS</v>
          </cell>
          <cell r="E172">
            <v>0.88217227295718714</v>
          </cell>
          <cell r="F172">
            <v>0.10607200646231199</v>
          </cell>
          <cell r="G172">
            <v>7.9520661531376682E-3</v>
          </cell>
          <cell r="H172">
            <v>7.0587169492250512E-4</v>
          </cell>
          <cell r="I172">
            <v>4.8064703647129583E-4</v>
          </cell>
          <cell r="J172">
            <v>2.5164766307397686E-5</v>
          </cell>
          <cell r="K172">
            <v>1.9502693888233207E-4</v>
          </cell>
          <cell r="L172">
            <v>6.291191576849422E-5</v>
          </cell>
          <cell r="M172">
            <v>1.6357098099808495E-5</v>
          </cell>
          <cell r="N172">
            <v>1.2582383153698843E-6</v>
          </cell>
          <cell r="O172">
            <v>1.2582383153698843E-5</v>
          </cell>
          <cell r="P172">
            <v>2.2950266872346688E-3</v>
          </cell>
          <cell r="Q172">
            <v>1.2582383153698843E-6</v>
          </cell>
          <cell r="R172">
            <v>7.5494298922193058E-6</v>
          </cell>
          <cell r="S172">
            <v>0</v>
          </cell>
          <cell r="T172">
            <v>0</v>
          </cell>
          <cell r="U172">
            <v>0</v>
          </cell>
          <cell r="V172">
            <v>0</v>
          </cell>
          <cell r="W172">
            <v>0</v>
          </cell>
          <cell r="X172">
            <v>0</v>
          </cell>
        </row>
        <row r="173">
          <cell r="A173" t="str">
            <v/>
          </cell>
          <cell r="B173" t="str">
            <v>Historical Test Year Twelve Months ended September 2005</v>
          </cell>
          <cell r="D173">
            <v>794762</v>
          </cell>
          <cell r="E173">
            <v>701117</v>
          </cell>
          <cell r="F173">
            <v>84302</v>
          </cell>
          <cell r="G173">
            <v>6320</v>
          </cell>
          <cell r="H173">
            <v>561</v>
          </cell>
          <cell r="I173">
            <v>382</v>
          </cell>
          <cell r="J173">
            <v>20</v>
          </cell>
          <cell r="K173">
            <v>155</v>
          </cell>
          <cell r="L173">
            <v>50</v>
          </cell>
          <cell r="M173">
            <v>13</v>
          </cell>
          <cell r="N173">
            <v>1</v>
          </cell>
          <cell r="O173">
            <v>10</v>
          </cell>
          <cell r="P173">
            <v>1824</v>
          </cell>
          <cell r="Q173">
            <v>1</v>
          </cell>
          <cell r="R173">
            <v>6</v>
          </cell>
        </row>
        <row r="174">
          <cell r="A174" t="str">
            <v/>
          </cell>
        </row>
        <row r="175">
          <cell r="A175" t="str">
            <v>DIR556.01</v>
          </cell>
          <cell r="B175" t="str">
            <v>Direct Assign A/C 556</v>
          </cell>
          <cell r="C175" t="str">
            <v>DEM</v>
          </cell>
          <cell r="E175">
            <v>0</v>
          </cell>
          <cell r="F175">
            <v>0</v>
          </cell>
          <cell r="G175">
            <v>0</v>
          </cell>
          <cell r="H175">
            <v>0</v>
          </cell>
          <cell r="I175">
            <v>0</v>
          </cell>
          <cell r="J175">
            <v>0</v>
          </cell>
          <cell r="K175">
            <v>0</v>
          </cell>
          <cell r="L175">
            <v>0</v>
          </cell>
          <cell r="M175">
            <v>0</v>
          </cell>
          <cell r="N175">
            <v>0.11109005936592144</v>
          </cell>
          <cell r="O175">
            <v>0.83333333333333337</v>
          </cell>
          <cell r="P175">
            <v>0</v>
          </cell>
          <cell r="Q175">
            <v>5.5576607300745234E-2</v>
          </cell>
          <cell r="R175">
            <v>0</v>
          </cell>
          <cell r="S175">
            <v>0</v>
          </cell>
          <cell r="T175">
            <v>0</v>
          </cell>
          <cell r="U175">
            <v>0</v>
          </cell>
          <cell r="V175">
            <v>0</v>
          </cell>
          <cell r="W175">
            <v>0</v>
          </cell>
          <cell r="X175">
            <v>0</v>
          </cell>
        </row>
        <row r="176">
          <cell r="A176" t="str">
            <v/>
          </cell>
          <cell r="B176" t="str">
            <v>Historical Test Year Twelve Months ended September 2005</v>
          </cell>
          <cell r="D176">
            <v>15834</v>
          </cell>
          <cell r="E176">
            <v>0</v>
          </cell>
          <cell r="F176">
            <v>0</v>
          </cell>
          <cell r="G176">
            <v>0</v>
          </cell>
          <cell r="H176">
            <v>0</v>
          </cell>
          <cell r="I176">
            <v>0</v>
          </cell>
          <cell r="J176">
            <v>0</v>
          </cell>
          <cell r="K176">
            <v>0</v>
          </cell>
          <cell r="L176">
            <v>0</v>
          </cell>
          <cell r="M176">
            <v>0</v>
          </cell>
          <cell r="N176">
            <v>1759</v>
          </cell>
          <cell r="O176">
            <v>13195</v>
          </cell>
          <cell r="P176">
            <v>0</v>
          </cell>
          <cell r="Q176">
            <v>880</v>
          </cell>
          <cell r="R176">
            <v>0</v>
          </cell>
        </row>
        <row r="177">
          <cell r="A177" t="str">
            <v/>
          </cell>
        </row>
        <row r="178">
          <cell r="A178" t="str">
            <v>DIR565.02</v>
          </cell>
          <cell r="B178" t="str">
            <v>Direct Assign A/C 565.02</v>
          </cell>
          <cell r="C178" t="str">
            <v>DEM</v>
          </cell>
          <cell r="E178">
            <v>1.5088871187966442E-7</v>
          </cell>
          <cell r="F178">
            <v>0</v>
          </cell>
          <cell r="G178">
            <v>0</v>
          </cell>
          <cell r="H178">
            <v>0</v>
          </cell>
          <cell r="I178">
            <v>0</v>
          </cell>
          <cell r="J178">
            <v>0</v>
          </cell>
          <cell r="K178">
            <v>0</v>
          </cell>
          <cell r="L178">
            <v>0</v>
          </cell>
          <cell r="M178">
            <v>0</v>
          </cell>
          <cell r="N178">
            <v>0.11111444742818488</v>
          </cell>
          <cell r="O178">
            <v>0.83332817796901071</v>
          </cell>
          <cell r="P178">
            <v>0</v>
          </cell>
          <cell r="Q178">
            <v>5.5557223714092441E-2</v>
          </cell>
          <cell r="R178">
            <v>0</v>
          </cell>
          <cell r="S178">
            <v>0</v>
          </cell>
          <cell r="T178">
            <v>0</v>
          </cell>
          <cell r="U178">
            <v>0</v>
          </cell>
          <cell r="V178">
            <v>0</v>
          </cell>
          <cell r="W178">
            <v>0</v>
          </cell>
          <cell r="X178">
            <v>0</v>
          </cell>
        </row>
        <row r="179">
          <cell r="A179" t="str">
            <v/>
          </cell>
          <cell r="B179" t="str">
            <v>Historical Test Year Twelve Months ended September 2005</v>
          </cell>
          <cell r="D179">
            <v>66274.010000000009</v>
          </cell>
          <cell r="E179">
            <v>0.01</v>
          </cell>
          <cell r="F179">
            <v>0</v>
          </cell>
          <cell r="G179">
            <v>0</v>
          </cell>
          <cell r="H179">
            <v>0</v>
          </cell>
          <cell r="I179">
            <v>0</v>
          </cell>
          <cell r="J179">
            <v>0</v>
          </cell>
          <cell r="K179">
            <v>0</v>
          </cell>
          <cell r="L179">
            <v>0</v>
          </cell>
          <cell r="M179">
            <v>0</v>
          </cell>
          <cell r="N179">
            <v>7364</v>
          </cell>
          <cell r="O179">
            <v>55228</v>
          </cell>
          <cell r="P179">
            <v>0</v>
          </cell>
          <cell r="Q179">
            <v>3682</v>
          </cell>
          <cell r="R179">
            <v>0</v>
          </cell>
        </row>
        <row r="180">
          <cell r="A180" t="str">
            <v/>
          </cell>
        </row>
        <row r="181">
          <cell r="A181" t="str">
            <v>DIR920.01</v>
          </cell>
          <cell r="B181" t="str">
            <v>Direct Assign A/C 920.01</v>
          </cell>
          <cell r="C181" t="str">
            <v>CUS</v>
          </cell>
          <cell r="E181">
            <v>0</v>
          </cell>
          <cell r="F181">
            <v>0</v>
          </cell>
          <cell r="G181">
            <v>0</v>
          </cell>
          <cell r="H181">
            <v>0</v>
          </cell>
          <cell r="I181">
            <v>0</v>
          </cell>
          <cell r="J181">
            <v>0</v>
          </cell>
          <cell r="K181">
            <v>0</v>
          </cell>
          <cell r="L181">
            <v>0.10921295592292486</v>
          </cell>
          <cell r="M181">
            <v>0.45245801924706192</v>
          </cell>
          <cell r="N181">
            <v>4.8704190472052655E-2</v>
          </cell>
          <cell r="O181">
            <v>0.36527273912193425</v>
          </cell>
          <cell r="P181">
            <v>0</v>
          </cell>
          <cell r="Q181">
            <v>2.4352095236026328E-2</v>
          </cell>
          <cell r="R181">
            <v>0</v>
          </cell>
          <cell r="S181">
            <v>0</v>
          </cell>
          <cell r="T181">
            <v>0</v>
          </cell>
          <cell r="U181">
            <v>0</v>
          </cell>
          <cell r="V181">
            <v>0</v>
          </cell>
          <cell r="W181">
            <v>0</v>
          </cell>
          <cell r="X181">
            <v>0</v>
          </cell>
        </row>
        <row r="182">
          <cell r="A182" t="str">
            <v/>
          </cell>
          <cell r="B182" t="str">
            <v>Historical Test Year Twelve Months ended September 2005</v>
          </cell>
          <cell r="D182">
            <v>230165</v>
          </cell>
          <cell r="E182">
            <v>0</v>
          </cell>
          <cell r="F182">
            <v>0</v>
          </cell>
          <cell r="G182">
            <v>0</v>
          </cell>
          <cell r="H182">
            <v>0</v>
          </cell>
          <cell r="I182">
            <v>0</v>
          </cell>
          <cell r="J182">
            <v>0</v>
          </cell>
          <cell r="K182">
            <v>0</v>
          </cell>
          <cell r="L182">
            <v>25137</v>
          </cell>
          <cell r="M182">
            <v>104140</v>
          </cell>
          <cell r="N182">
            <v>11210</v>
          </cell>
          <cell r="O182">
            <v>84073</v>
          </cell>
          <cell r="P182">
            <v>0</v>
          </cell>
          <cell r="Q182">
            <v>5605</v>
          </cell>
          <cell r="R182">
            <v>0</v>
          </cell>
        </row>
        <row r="183">
          <cell r="A183" t="str">
            <v/>
          </cell>
        </row>
        <row r="184">
          <cell r="A184" t="str">
            <v>DIR450.02</v>
          </cell>
          <cell r="B184" t="str">
            <v>Direct Assign  Disconnect Call - A/C 450.02</v>
          </cell>
          <cell r="C184" t="str">
            <v>CUS</v>
          </cell>
          <cell r="E184">
            <v>0.89279790505829737</v>
          </cell>
          <cell r="F184">
            <v>0.10206489531398476</v>
          </cell>
          <cell r="G184">
            <v>4.1527529087591331E-3</v>
          </cell>
          <cell r="H184">
            <v>3.175634577286396E-5</v>
          </cell>
          <cell r="I184">
            <v>2.222944204100477E-4</v>
          </cell>
          <cell r="J184">
            <v>0</v>
          </cell>
          <cell r="K184">
            <v>0</v>
          </cell>
          <cell r="L184">
            <v>0</v>
          </cell>
          <cell r="M184">
            <v>0</v>
          </cell>
          <cell r="N184">
            <v>0</v>
          </cell>
          <cell r="O184">
            <v>0</v>
          </cell>
          <cell r="P184">
            <v>7.3039595277587101E-4</v>
          </cell>
          <cell r="Q184">
            <v>0</v>
          </cell>
          <cell r="R184">
            <v>0</v>
          </cell>
          <cell r="S184">
            <v>0</v>
          </cell>
          <cell r="T184">
            <v>0</v>
          </cell>
          <cell r="U184">
            <v>0</v>
          </cell>
          <cell r="V184">
            <v>0</v>
          </cell>
          <cell r="W184">
            <v>0</v>
          </cell>
          <cell r="X184">
            <v>0</v>
          </cell>
        </row>
        <row r="185">
          <cell r="A185" t="str">
            <v/>
          </cell>
          <cell r="B185" t="str">
            <v>Historical Test Year Twelve Months ended September 2005</v>
          </cell>
          <cell r="D185">
            <v>409367</v>
          </cell>
          <cell r="E185">
            <v>365482</v>
          </cell>
          <cell r="F185">
            <v>41782</v>
          </cell>
          <cell r="G185">
            <v>1700</v>
          </cell>
          <cell r="H185">
            <v>13</v>
          </cell>
          <cell r="I185">
            <v>91</v>
          </cell>
          <cell r="J185">
            <v>0</v>
          </cell>
          <cell r="K185">
            <v>0</v>
          </cell>
          <cell r="L185">
            <v>0</v>
          </cell>
          <cell r="M185">
            <v>0</v>
          </cell>
          <cell r="N185">
            <v>0</v>
          </cell>
          <cell r="O185">
            <v>0</v>
          </cell>
          <cell r="P185">
            <v>299</v>
          </cell>
          <cell r="Q185">
            <v>0</v>
          </cell>
          <cell r="R185">
            <v>0</v>
          </cell>
        </row>
        <row r="186">
          <cell r="A186" t="str">
            <v/>
          </cell>
        </row>
        <row r="187">
          <cell r="A187" t="str">
            <v>DEM_12NCP_P</v>
          </cell>
          <cell r="B187" t="str">
            <v>12 NCP Distribution Demand (No HV)</v>
          </cell>
          <cell r="C187" t="str">
            <v>DMP</v>
          </cell>
          <cell r="E187">
            <v>0.5716406604117813</v>
          </cell>
          <cell r="F187">
            <v>0.12430613034877867</v>
          </cell>
          <cell r="G187">
            <v>0.14425826264255767</v>
          </cell>
          <cell r="H187">
            <v>8.0990231248058167E-2</v>
          </cell>
          <cell r="I187">
            <v>5.4799573690039613E-2</v>
          </cell>
          <cell r="J187">
            <v>4.5771245486446628E-4</v>
          </cell>
          <cell r="K187">
            <v>1.7697770756016164E-2</v>
          </cell>
          <cell r="L187">
            <v>0</v>
          </cell>
          <cell r="M187">
            <v>0</v>
          </cell>
          <cell r="N187">
            <v>0</v>
          </cell>
          <cell r="O187">
            <v>0</v>
          </cell>
          <cell r="P187">
            <v>5.4352521205011869E-3</v>
          </cell>
          <cell r="Q187">
            <v>0</v>
          </cell>
          <cell r="R187">
            <v>4.1440632740276275E-4</v>
          </cell>
          <cell r="S187">
            <v>0</v>
          </cell>
          <cell r="T187">
            <v>0</v>
          </cell>
          <cell r="U187">
            <v>0</v>
          </cell>
          <cell r="V187">
            <v>0</v>
          </cell>
          <cell r="W187">
            <v>0</v>
          </cell>
          <cell r="X187">
            <v>0</v>
          </cell>
        </row>
        <row r="188">
          <cell r="A188" t="str">
            <v/>
          </cell>
          <cell r="B188" t="str">
            <v>Historical Test Year Twelve Months ended September 2005</v>
          </cell>
          <cell r="D188">
            <v>4502827</v>
          </cell>
          <cell r="E188">
            <v>2573999</v>
          </cell>
          <cell r="F188">
            <v>559729</v>
          </cell>
          <cell r="G188">
            <v>649570</v>
          </cell>
          <cell r="H188">
            <v>364685</v>
          </cell>
          <cell r="I188">
            <v>246753</v>
          </cell>
          <cell r="J188">
            <v>2061</v>
          </cell>
          <cell r="K188">
            <v>79690</v>
          </cell>
          <cell r="L188">
            <v>0</v>
          </cell>
          <cell r="M188">
            <v>0</v>
          </cell>
          <cell r="N188">
            <v>0</v>
          </cell>
          <cell r="O188">
            <v>0</v>
          </cell>
          <cell r="P188">
            <v>24474</v>
          </cell>
          <cell r="Q188">
            <v>0</v>
          </cell>
          <cell r="R188">
            <v>1866</v>
          </cell>
        </row>
        <row r="189">
          <cell r="A189" t="str">
            <v/>
          </cell>
        </row>
        <row r="190">
          <cell r="A190" t="str">
            <v>DEM_12NCP_S</v>
          </cell>
          <cell r="B190" t="str">
            <v>Dist 12 NCP Dem, Excl Dir Assn Transf (No HV, PRI &amp; FR)</v>
          </cell>
          <cell r="C190" t="str">
            <v>DMS</v>
          </cell>
          <cell r="E190">
            <v>0.61690246298523865</v>
          </cell>
          <cell r="F190">
            <v>0.13414853646184971</v>
          </cell>
          <cell r="G190">
            <v>0.15568045398670377</v>
          </cell>
          <cell r="H190">
            <v>8.7402937885279586E-2</v>
          </cell>
          <cell r="I190">
            <v>0</v>
          </cell>
          <cell r="J190">
            <v>0</v>
          </cell>
          <cell r="K190">
            <v>0</v>
          </cell>
          <cell r="L190">
            <v>0</v>
          </cell>
          <cell r="M190">
            <v>0</v>
          </cell>
          <cell r="N190">
            <v>0</v>
          </cell>
          <cell r="O190">
            <v>0</v>
          </cell>
          <cell r="P190">
            <v>5.8656086809282873E-3</v>
          </cell>
          <cell r="Q190">
            <v>0</v>
          </cell>
          <cell r="R190">
            <v>0</v>
          </cell>
          <cell r="S190">
            <v>0</v>
          </cell>
          <cell r="T190">
            <v>0</v>
          </cell>
          <cell r="U190">
            <v>0</v>
          </cell>
          <cell r="V190">
            <v>0</v>
          </cell>
          <cell r="W190">
            <v>0</v>
          </cell>
          <cell r="X190">
            <v>0</v>
          </cell>
        </row>
        <row r="191">
          <cell r="A191" t="str">
            <v/>
          </cell>
          <cell r="B191" t="str">
            <v>Historical Test Year Twelve Months ended September 2005</v>
          </cell>
          <cell r="D191">
            <v>4172457</v>
          </cell>
          <cell r="E191">
            <v>2573999</v>
          </cell>
          <cell r="F191">
            <v>559729</v>
          </cell>
          <cell r="G191">
            <v>649570</v>
          </cell>
          <cell r="H191">
            <v>364685</v>
          </cell>
          <cell r="I191">
            <v>0</v>
          </cell>
          <cell r="J191">
            <v>0</v>
          </cell>
          <cell r="K191">
            <v>0</v>
          </cell>
          <cell r="L191">
            <v>0</v>
          </cell>
          <cell r="M191">
            <v>0</v>
          </cell>
          <cell r="N191">
            <v>0</v>
          </cell>
          <cell r="O191">
            <v>0</v>
          </cell>
          <cell r="P191">
            <v>24474</v>
          </cell>
          <cell r="Q191">
            <v>0</v>
          </cell>
          <cell r="R191">
            <v>0</v>
          </cell>
        </row>
        <row r="192">
          <cell r="A192" t="str">
            <v/>
          </cell>
        </row>
        <row r="193">
          <cell r="A193" t="str">
            <v>DIR_40</v>
          </cell>
          <cell r="B193" t="str">
            <v>Direct Assignment Schedule 40</v>
          </cell>
          <cell r="C193" t="str">
            <v>CUS</v>
          </cell>
          <cell r="E193">
            <v>0</v>
          </cell>
          <cell r="F193">
            <v>0</v>
          </cell>
          <cell r="G193">
            <v>0</v>
          </cell>
          <cell r="H193">
            <v>0</v>
          </cell>
          <cell r="I193">
            <v>0</v>
          </cell>
          <cell r="J193">
            <v>0</v>
          </cell>
          <cell r="K193">
            <v>0</v>
          </cell>
          <cell r="L193">
            <v>1</v>
          </cell>
          <cell r="M193">
            <v>0</v>
          </cell>
          <cell r="N193">
            <v>0</v>
          </cell>
          <cell r="O193">
            <v>0</v>
          </cell>
          <cell r="P193">
            <v>0</v>
          </cell>
          <cell r="Q193">
            <v>0</v>
          </cell>
          <cell r="R193">
            <v>0</v>
          </cell>
          <cell r="S193">
            <v>0</v>
          </cell>
          <cell r="T193">
            <v>0</v>
          </cell>
          <cell r="U193">
            <v>0</v>
          </cell>
          <cell r="V193">
            <v>0</v>
          </cell>
          <cell r="W193">
            <v>0</v>
          </cell>
          <cell r="X193">
            <v>0</v>
          </cell>
        </row>
        <row r="194">
          <cell r="A194" t="str">
            <v/>
          </cell>
          <cell r="B194" t="str">
            <v>Historical Test Year Twelve Months ended September 2005</v>
          </cell>
          <cell r="D194">
            <v>1</v>
          </cell>
          <cell r="E194">
            <v>0</v>
          </cell>
          <cell r="F194">
            <v>0</v>
          </cell>
          <cell r="G194">
            <v>0</v>
          </cell>
          <cell r="H194">
            <v>0</v>
          </cell>
          <cell r="I194">
            <v>0</v>
          </cell>
          <cell r="J194">
            <v>0</v>
          </cell>
          <cell r="K194">
            <v>0</v>
          </cell>
          <cell r="L194">
            <v>1</v>
          </cell>
          <cell r="M194">
            <v>0</v>
          </cell>
          <cell r="N194">
            <v>0</v>
          </cell>
          <cell r="O194">
            <v>0</v>
          </cell>
          <cell r="P194">
            <v>0</v>
          </cell>
          <cell r="Q194">
            <v>0</v>
          </cell>
          <cell r="R194">
            <v>0</v>
          </cell>
        </row>
        <row r="195">
          <cell r="A195" t="str">
            <v/>
          </cell>
        </row>
        <row r="196">
          <cell r="A196" t="str">
            <v>DEM_3B</v>
          </cell>
          <cell r="B196" t="str">
            <v>Top 75 CP - No Interruptibles</v>
          </cell>
          <cell r="C196" t="str">
            <v>DEM</v>
          </cell>
          <cell r="E196">
            <v>0.5550344459005877</v>
          </cell>
          <cell r="F196">
            <v>0.11431287341887425</v>
          </cell>
          <cell r="G196">
            <v>0.12019985625531962</v>
          </cell>
          <cell r="H196">
            <v>6.5487724457653038E-2</v>
          </cell>
          <cell r="I196">
            <v>4.7267476726340386E-2</v>
          </cell>
          <cell r="J196">
            <v>9.5606704611374291E-7</v>
          </cell>
          <cell r="K196">
            <v>0</v>
          </cell>
          <cell r="L196">
            <v>1.5715591087256175E-2</v>
          </cell>
          <cell r="M196">
            <v>1.3644510848612281E-2</v>
          </cell>
          <cell r="N196">
            <v>3.368224203458716E-3</v>
          </cell>
          <cell r="O196">
            <v>5.7168029022371253E-2</v>
          </cell>
          <cell r="P196">
            <v>3.386389477334877E-3</v>
          </cell>
          <cell r="Q196">
            <v>4.0362760519306934E-3</v>
          </cell>
          <cell r="R196">
            <v>3.7764648321492839E-4</v>
          </cell>
          <cell r="S196">
            <v>0</v>
          </cell>
          <cell r="T196">
            <v>0</v>
          </cell>
          <cell r="U196">
            <v>0</v>
          </cell>
          <cell r="V196">
            <v>0</v>
          </cell>
          <cell r="W196">
            <v>0</v>
          </cell>
          <cell r="X196">
            <v>0</v>
          </cell>
        </row>
        <row r="197">
          <cell r="A197" t="str">
            <v/>
          </cell>
          <cell r="B197" t="str">
            <v>Historical Test Year Twelve Months ended September 2005</v>
          </cell>
          <cell r="D197">
            <v>4183807</v>
          </cell>
          <cell r="E197">
            <v>2322157</v>
          </cell>
          <cell r="F197">
            <v>478263</v>
          </cell>
          <cell r="G197">
            <v>502893</v>
          </cell>
          <cell r="H197">
            <v>273988</v>
          </cell>
          <cell r="I197">
            <v>197758</v>
          </cell>
          <cell r="J197">
            <v>4</v>
          </cell>
          <cell r="K197">
            <v>0</v>
          </cell>
          <cell r="L197">
            <v>65751</v>
          </cell>
          <cell r="M197">
            <v>57086</v>
          </cell>
          <cell r="N197">
            <v>14092</v>
          </cell>
          <cell r="O197">
            <v>239180</v>
          </cell>
          <cell r="P197">
            <v>14168</v>
          </cell>
          <cell r="Q197">
            <v>16887</v>
          </cell>
          <cell r="R197">
            <v>1580</v>
          </cell>
        </row>
        <row r="198">
          <cell r="A198" t="str">
            <v/>
          </cell>
        </row>
        <row r="199">
          <cell r="A199" t="str">
            <v>DEM_3A</v>
          </cell>
          <cell r="B199" t="str">
            <v>Top 75 CP - No Interruptibles or Transportation</v>
          </cell>
          <cell r="C199" t="str">
            <v>DEM</v>
          </cell>
          <cell r="E199">
            <v>0.59334845647845691</v>
          </cell>
          <cell r="F199">
            <v>0.1222038875238652</v>
          </cell>
          <cell r="G199">
            <v>0.12849724860283807</v>
          </cell>
          <cell r="H199">
            <v>7.0008340044889067E-2</v>
          </cell>
          <cell r="I199">
            <v>5.0530349178055871E-2</v>
          </cell>
          <cell r="J199">
            <v>1.0220643246403356E-6</v>
          </cell>
          <cell r="K199">
            <v>0</v>
          </cell>
          <cell r="L199">
            <v>1.6800437852356676E-2</v>
          </cell>
          <cell r="M199">
            <v>1.4586391009104549E-2</v>
          </cell>
          <cell r="N199">
            <v>0</v>
          </cell>
          <cell r="O199">
            <v>0</v>
          </cell>
          <cell r="P199">
            <v>3.6201518378760687E-3</v>
          </cell>
          <cell r="Q199">
            <v>0</v>
          </cell>
          <cell r="R199">
            <v>4.0371540823293256E-4</v>
          </cell>
          <cell r="S199">
            <v>0</v>
          </cell>
          <cell r="T199">
            <v>0</v>
          </cell>
          <cell r="U199">
            <v>0</v>
          </cell>
          <cell r="V199">
            <v>0</v>
          </cell>
          <cell r="W199">
            <v>0</v>
          </cell>
          <cell r="X199">
            <v>0</v>
          </cell>
        </row>
        <row r="200">
          <cell r="A200" t="str">
            <v/>
          </cell>
          <cell r="B200" t="str">
            <v>Historical Test Year Twelve Months ended September 2005</v>
          </cell>
          <cell r="D200">
            <v>3913648</v>
          </cell>
          <cell r="E200">
            <v>2322157</v>
          </cell>
          <cell r="F200">
            <v>478263</v>
          </cell>
          <cell r="G200">
            <v>502893</v>
          </cell>
          <cell r="H200">
            <v>273988</v>
          </cell>
          <cell r="I200">
            <v>197758</v>
          </cell>
          <cell r="J200">
            <v>4</v>
          </cell>
          <cell r="K200">
            <v>0</v>
          </cell>
          <cell r="L200">
            <v>65751</v>
          </cell>
          <cell r="M200">
            <v>57086</v>
          </cell>
          <cell r="N200">
            <v>0</v>
          </cell>
          <cell r="O200">
            <v>0</v>
          </cell>
          <cell r="P200">
            <v>14168</v>
          </cell>
          <cell r="Q200">
            <v>0</v>
          </cell>
          <cell r="R200">
            <v>1580</v>
          </cell>
        </row>
        <row r="201">
          <cell r="A201" t="str">
            <v/>
          </cell>
        </row>
      </sheetData>
      <sheetData sheetId="4" refreshError="1">
        <row r="4">
          <cell r="A4" t="str">
            <v>D361.T</v>
          </cell>
          <cell r="B4" t="str">
            <v>Total Struct and Improvements</v>
          </cell>
          <cell r="C4">
            <v>5822059</v>
          </cell>
          <cell r="D4">
            <v>0</v>
          </cell>
          <cell r="E4">
            <v>0</v>
          </cell>
          <cell r="F4">
            <v>0</v>
          </cell>
          <cell r="G4">
            <v>0</v>
          </cell>
          <cell r="H4">
            <v>0</v>
          </cell>
          <cell r="I4">
            <v>0</v>
          </cell>
          <cell r="J4">
            <v>273947.40000000002</v>
          </cell>
          <cell r="K4">
            <v>309229</v>
          </cell>
          <cell r="L4">
            <v>4143093</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1095789.6000000001</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row>
        <row r="5">
          <cell r="A5" t="str">
            <v/>
          </cell>
          <cell r="D5">
            <v>0</v>
          </cell>
          <cell r="E5">
            <v>0</v>
          </cell>
          <cell r="F5">
            <v>0</v>
          </cell>
          <cell r="G5">
            <v>0</v>
          </cell>
          <cell r="H5">
            <v>0</v>
          </cell>
          <cell r="I5">
            <v>0</v>
          </cell>
          <cell r="J5">
            <v>4.7053353461378532E-2</v>
          </cell>
          <cell r="K5">
            <v>5.3113340143066227E-2</v>
          </cell>
          <cell r="L5">
            <v>0.7116198925500411</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0.18821341384551413</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row>
        <row r="6">
          <cell r="A6" t="str">
            <v/>
          </cell>
        </row>
        <row r="7">
          <cell r="A7" t="str">
            <v>D362.T</v>
          </cell>
          <cell r="B7" t="str">
            <v>Total Station Equip</v>
          </cell>
          <cell r="C7">
            <v>339335987</v>
          </cell>
          <cell r="D7">
            <v>0</v>
          </cell>
          <cell r="E7">
            <v>0</v>
          </cell>
          <cell r="F7">
            <v>0</v>
          </cell>
          <cell r="G7">
            <v>0</v>
          </cell>
          <cell r="H7">
            <v>0</v>
          </cell>
          <cell r="I7">
            <v>0</v>
          </cell>
          <cell r="J7">
            <v>19069282.600000001</v>
          </cell>
          <cell r="K7">
            <v>0</v>
          </cell>
          <cell r="L7">
            <v>0</v>
          </cell>
          <cell r="M7">
            <v>22575914</v>
          </cell>
          <cell r="N7">
            <v>221413660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76277130.400000006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row>
        <row r="8">
          <cell r="A8" t="str">
            <v/>
          </cell>
          <cell r="D8">
            <v>0</v>
          </cell>
          <cell r="E8">
            <v>0</v>
          </cell>
          <cell r="F8">
            <v>0</v>
          </cell>
          <cell r="G8">
            <v>0</v>
          </cell>
          <cell r="H8">
            <v>0</v>
          </cell>
          <cell r="I8">
            <v>0</v>
          </cell>
          <cell r="J8">
            <v>5.6195874680394574E-2</v>
          </cell>
          <cell r="K8">
            <v>0</v>
          </cell>
          <cell r="L8">
            <v>0</v>
          </cell>
          <cell r="M8">
            <v>6.6529678150522839E-2</v>
          </cell>
          <cell r="N8">
            <v>0.65249094844750433</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0.2247834987215783</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row>
        <row r="9">
          <cell r="A9" t="str">
            <v/>
          </cell>
        </row>
        <row r="10">
          <cell r="A10" t="str">
            <v>D364.T</v>
          </cell>
          <cell r="B10" t="str">
            <v>Total OVHD Lines</v>
          </cell>
          <cell r="C10">
            <v>451209396</v>
          </cell>
          <cell r="D10">
            <v>0</v>
          </cell>
          <cell r="E10">
            <v>0</v>
          </cell>
          <cell r="F10">
            <v>0</v>
          </cell>
          <cell r="G10">
            <v>0</v>
          </cell>
          <cell r="H10">
            <v>0</v>
          </cell>
          <cell r="I10">
            <v>0</v>
          </cell>
          <cell r="J10">
            <v>0</v>
          </cell>
          <cell r="K10">
            <v>0</v>
          </cell>
          <cell r="L10">
            <v>0</v>
          </cell>
          <cell r="M10">
            <v>0</v>
          </cell>
          <cell r="N10">
            <v>0</v>
          </cell>
          <cell r="O10">
            <v>450003391</v>
          </cell>
          <cell r="P10">
            <v>1206005</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row>
        <row r="11">
          <cell r="A11" t="str">
            <v/>
          </cell>
          <cell r="D11">
            <v>0</v>
          </cell>
          <cell r="E11">
            <v>0</v>
          </cell>
          <cell r="F11">
            <v>0</v>
          </cell>
          <cell r="G11">
            <v>0</v>
          </cell>
          <cell r="H11">
            <v>0</v>
          </cell>
          <cell r="I11">
            <v>0</v>
          </cell>
          <cell r="J11">
            <v>0</v>
          </cell>
          <cell r="K11">
            <v>0</v>
          </cell>
          <cell r="L11">
            <v>0</v>
          </cell>
          <cell r="M11">
            <v>0</v>
          </cell>
          <cell r="N11">
            <v>0</v>
          </cell>
          <cell r="O11">
            <v>0.99732717223823064</v>
          </cell>
          <cell r="P11">
            <v>2.6728277617693937E-3</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row>
        <row r="12">
          <cell r="A12" t="str">
            <v/>
          </cell>
        </row>
        <row r="13">
          <cell r="A13" t="str">
            <v>D366.T</v>
          </cell>
          <cell r="B13" t="str">
            <v>Total UNGD Lines</v>
          </cell>
          <cell r="C13">
            <v>940340482</v>
          </cell>
          <cell r="D13">
            <v>0</v>
          </cell>
          <cell r="E13">
            <v>0</v>
          </cell>
          <cell r="F13">
            <v>0</v>
          </cell>
          <cell r="G13">
            <v>0</v>
          </cell>
          <cell r="H13">
            <v>0</v>
          </cell>
          <cell r="I13">
            <v>0</v>
          </cell>
          <cell r="J13">
            <v>0</v>
          </cell>
          <cell r="K13">
            <v>0</v>
          </cell>
          <cell r="L13">
            <v>0</v>
          </cell>
          <cell r="M13">
            <v>0</v>
          </cell>
          <cell r="N13">
            <v>0</v>
          </cell>
          <cell r="O13">
            <v>0</v>
          </cell>
          <cell r="P13">
            <v>0</v>
          </cell>
          <cell r="Q13">
            <v>927232068</v>
          </cell>
          <cell r="R13">
            <v>13108414</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row>
        <row r="14">
          <cell r="A14" t="str">
            <v/>
          </cell>
          <cell r="D14">
            <v>0</v>
          </cell>
          <cell r="E14">
            <v>0</v>
          </cell>
          <cell r="F14">
            <v>0</v>
          </cell>
          <cell r="G14">
            <v>0</v>
          </cell>
          <cell r="H14">
            <v>0</v>
          </cell>
          <cell r="I14">
            <v>0</v>
          </cell>
          <cell r="J14">
            <v>0</v>
          </cell>
          <cell r="K14">
            <v>0</v>
          </cell>
          <cell r="L14">
            <v>0</v>
          </cell>
          <cell r="M14">
            <v>0</v>
          </cell>
          <cell r="N14">
            <v>0</v>
          </cell>
          <cell r="O14">
            <v>0</v>
          </cell>
          <cell r="P14">
            <v>0</v>
          </cell>
          <cell r="Q14">
            <v>0.98605992802509168</v>
          </cell>
          <cell r="R14">
            <v>1.394007197490834E-2</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row>
        <row r="15">
          <cell r="A15" t="str">
            <v/>
          </cell>
        </row>
        <row r="16">
          <cell r="A16" t="str">
            <v>D368.T</v>
          </cell>
          <cell r="B16" t="str">
            <v>Total Transformers</v>
          </cell>
          <cell r="C16">
            <v>326103464</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115456007</v>
          </cell>
          <cell r="AJ16">
            <v>208973323</v>
          </cell>
          <cell r="AK16">
            <v>1674134</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row>
        <row r="17">
          <cell r="A17" t="str">
            <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0.35404716522729118</v>
          </cell>
          <cell r="AJ17">
            <v>0.64081908372491259</v>
          </cell>
          <cell r="AK17">
            <v>5.133751047796291E-3</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row>
        <row r="18">
          <cell r="A18" t="str">
            <v/>
          </cell>
        </row>
        <row r="19">
          <cell r="A19" t="str">
            <v>D370.T</v>
          </cell>
          <cell r="B19" t="str">
            <v>Total Meters</v>
          </cell>
          <cell r="C19">
            <v>121949908</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121949908</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row>
        <row r="20">
          <cell r="A20" t="str">
            <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1</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row>
        <row r="21">
          <cell r="A21" t="str">
            <v/>
          </cell>
        </row>
        <row r="22">
          <cell r="A22" t="str">
            <v>D108.05.T</v>
          </cell>
          <cell r="B22" t="str">
            <v>Total Dist Acc Depr - Subs &amp; Lines</v>
          </cell>
          <cell r="C22">
            <v>1720363718</v>
          </cell>
          <cell r="D22">
            <v>0</v>
          </cell>
          <cell r="E22">
            <v>0</v>
          </cell>
          <cell r="F22">
            <v>0</v>
          </cell>
          <cell r="G22">
            <v>0</v>
          </cell>
          <cell r="H22">
            <v>0</v>
          </cell>
          <cell r="I22">
            <v>12652224</v>
          </cell>
          <cell r="J22">
            <v>20983856.400000002</v>
          </cell>
          <cell r="K22">
            <v>0</v>
          </cell>
          <cell r="L22">
            <v>4143093</v>
          </cell>
          <cell r="M22">
            <v>0</v>
          </cell>
          <cell r="N22">
            <v>221413660</v>
          </cell>
          <cell r="O22">
            <v>450003391</v>
          </cell>
          <cell r="P22">
            <v>0</v>
          </cell>
          <cell r="Q22">
            <v>927232068</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83935425.600000009</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row>
        <row r="23">
          <cell r="D23">
            <v>0</v>
          </cell>
          <cell r="E23">
            <v>0</v>
          </cell>
          <cell r="F23">
            <v>0</v>
          </cell>
          <cell r="G23">
            <v>0</v>
          </cell>
          <cell r="H23">
            <v>0</v>
          </cell>
          <cell r="I23">
            <v>7.3543889978735302E-3</v>
          </cell>
          <cell r="J23">
            <v>1.2197337214478503E-2</v>
          </cell>
          <cell r="K23">
            <v>0</v>
          </cell>
          <cell r="L23">
            <v>2.4082657386058637E-3</v>
          </cell>
          <cell r="M23">
            <v>0</v>
          </cell>
          <cell r="N23">
            <v>0.12870165633195479</v>
          </cell>
          <cell r="O23">
            <v>0.26157456489674702</v>
          </cell>
          <cell r="P23">
            <v>0</v>
          </cell>
          <cell r="Q23">
            <v>0.53897443796242628</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4.8789348857914014E-2</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row>
        <row r="25">
          <cell r="A25" t="str">
            <v>D108.10.T</v>
          </cell>
          <cell r="B25" t="str">
            <v>Total Dist Acc Depr - Other</v>
          </cell>
          <cell r="C25">
            <v>705188683</v>
          </cell>
          <cell r="D25">
            <v>0</v>
          </cell>
          <cell r="E25">
            <v>0</v>
          </cell>
          <cell r="F25">
            <v>0</v>
          </cell>
          <cell r="G25">
            <v>0</v>
          </cell>
          <cell r="H25">
            <v>0</v>
          </cell>
          <cell r="I25">
            <v>0</v>
          </cell>
          <cell r="J25">
            <v>0</v>
          </cell>
          <cell r="K25">
            <v>0</v>
          </cell>
          <cell r="L25">
            <v>0</v>
          </cell>
          <cell r="M25">
            <v>0</v>
          </cell>
          <cell r="N25">
            <v>0</v>
          </cell>
          <cell r="O25">
            <v>1922251.4758986074</v>
          </cell>
          <cell r="P25">
            <v>5151.6164934657127</v>
          </cell>
          <cell r="Q25">
            <v>3960799.5114274989</v>
          </cell>
          <cell r="R25">
            <v>55994.396180427822</v>
          </cell>
          <cell r="S25">
            <v>0</v>
          </cell>
          <cell r="T25">
            <v>0</v>
          </cell>
          <cell r="U25">
            <v>0</v>
          </cell>
          <cell r="V25">
            <v>1255565</v>
          </cell>
          <cell r="W25">
            <v>0</v>
          </cell>
          <cell r="X25">
            <v>0</v>
          </cell>
          <cell r="Y25">
            <v>0</v>
          </cell>
          <cell r="Z25">
            <v>0</v>
          </cell>
          <cell r="AA25">
            <v>0</v>
          </cell>
          <cell r="AB25">
            <v>0</v>
          </cell>
          <cell r="AC25">
            <v>0</v>
          </cell>
          <cell r="AD25">
            <v>0</v>
          </cell>
          <cell r="AE25">
            <v>0</v>
          </cell>
          <cell r="AF25">
            <v>0</v>
          </cell>
          <cell r="AG25">
            <v>0</v>
          </cell>
          <cell r="AH25">
            <v>0</v>
          </cell>
          <cell r="AI25">
            <v>115456007</v>
          </cell>
          <cell r="AJ25">
            <v>208973323</v>
          </cell>
          <cell r="AK25">
            <v>1674134</v>
          </cell>
          <cell r="AL25">
            <v>43231546</v>
          </cell>
          <cell r="AM25">
            <v>125725426</v>
          </cell>
          <cell r="AN25">
            <v>121949908</v>
          </cell>
          <cell r="AO25">
            <v>2152931</v>
          </cell>
          <cell r="AP25">
            <v>29334640</v>
          </cell>
          <cell r="AQ25">
            <v>0</v>
          </cell>
          <cell r="AR25">
            <v>0</v>
          </cell>
          <cell r="AS25">
            <v>14843197.701933347</v>
          </cell>
          <cell r="AT25">
            <v>26084483.951444812</v>
          </cell>
          <cell r="AU25">
            <v>7814967.0161784003</v>
          </cell>
          <cell r="AV25">
            <v>371888.33044344105</v>
          </cell>
          <cell r="AW25">
            <v>376469</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row>
        <row r="26">
          <cell r="A26" t="str">
            <v/>
          </cell>
          <cell r="D26">
            <v>0</v>
          </cell>
          <cell r="E26">
            <v>0</v>
          </cell>
          <cell r="F26">
            <v>0</v>
          </cell>
          <cell r="G26">
            <v>0</v>
          </cell>
          <cell r="H26">
            <v>0</v>
          </cell>
          <cell r="I26">
            <v>0</v>
          </cell>
          <cell r="J26">
            <v>0</v>
          </cell>
          <cell r="K26">
            <v>0</v>
          </cell>
          <cell r="L26">
            <v>0</v>
          </cell>
          <cell r="M26">
            <v>0</v>
          </cell>
          <cell r="N26">
            <v>0</v>
          </cell>
          <cell r="O26">
            <v>2.7258682991352081E-3</v>
          </cell>
          <cell r="P26">
            <v>7.3053022795967259E-6</v>
          </cell>
          <cell r="Q26">
            <v>5.6166521200787601E-3</v>
          </cell>
          <cell r="R26">
            <v>7.9403424261174395E-5</v>
          </cell>
          <cell r="S26">
            <v>0</v>
          </cell>
          <cell r="T26">
            <v>0</v>
          </cell>
          <cell r="U26">
            <v>0</v>
          </cell>
          <cell r="V26">
            <v>1.7804667463728995E-3</v>
          </cell>
          <cell r="W26">
            <v>0</v>
          </cell>
          <cell r="X26">
            <v>0</v>
          </cell>
          <cell r="Y26">
            <v>0</v>
          </cell>
          <cell r="Z26">
            <v>0</v>
          </cell>
          <cell r="AA26">
            <v>0</v>
          </cell>
          <cell r="AB26">
            <v>0</v>
          </cell>
          <cell r="AC26">
            <v>0</v>
          </cell>
          <cell r="AD26">
            <v>0</v>
          </cell>
          <cell r="AE26">
            <v>0</v>
          </cell>
          <cell r="AF26">
            <v>0</v>
          </cell>
          <cell r="AG26">
            <v>0</v>
          </cell>
          <cell r="AH26">
            <v>0</v>
          </cell>
          <cell r="AI26">
            <v>0.16372356758311732</v>
          </cell>
          <cell r="AJ26">
            <v>0.29633675077000632</v>
          </cell>
          <cell r="AK26">
            <v>2.3740227833463404E-3</v>
          </cell>
          <cell r="AL26">
            <v>6.1304934469573726E-2</v>
          </cell>
          <cell r="AM26">
            <v>0.17828622187347268</v>
          </cell>
          <cell r="AN26">
            <v>0.1729323100892701</v>
          </cell>
          <cell r="AO26">
            <v>3.0529857496309253E-3</v>
          </cell>
          <cell r="AP26">
            <v>4.1598285263463312E-2</v>
          </cell>
          <cell r="AQ26">
            <v>0</v>
          </cell>
          <cell r="AR26">
            <v>0</v>
          </cell>
          <cell r="AS26">
            <v>2.1048547799700505E-2</v>
          </cell>
          <cell r="AT26">
            <v>3.6989368349583697E-2</v>
          </cell>
          <cell r="AU26">
            <v>1.1082093636177086E-2</v>
          </cell>
          <cell r="AV26">
            <v>5.2736003768716333E-4</v>
          </cell>
          <cell r="AW26">
            <v>5.3385570284314953E-4</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row>
        <row r="27">
          <cell r="A27" t="str">
            <v/>
          </cell>
        </row>
        <row r="28">
          <cell r="A28" t="str">
            <v>D372.T</v>
          </cell>
          <cell r="B28" t="str">
            <v>Leased Property Assignment Factor</v>
          </cell>
          <cell r="C28">
            <v>2152931</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2152931</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A29" t="str">
            <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1</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row>
        <row r="30">
          <cell r="A30" t="str">
            <v/>
          </cell>
        </row>
        <row r="31">
          <cell r="A31" t="str">
            <v>ADJPTDCE.T</v>
          </cell>
          <cell r="B31" t="str">
            <v>Adj Total Prod Trans Dist &amp; Cust Exp</v>
          </cell>
          <cell r="C31">
            <v>186758210</v>
          </cell>
          <cell r="D31">
            <v>0</v>
          </cell>
          <cell r="E31">
            <v>14590907.200000001</v>
          </cell>
          <cell r="F31">
            <v>278602.99666853523</v>
          </cell>
          <cell r="G31">
            <v>535312.60333146469</v>
          </cell>
          <cell r="H31">
            <v>0</v>
          </cell>
          <cell r="I31">
            <v>0</v>
          </cell>
          <cell r="J31">
            <v>276225.11296018958</v>
          </cell>
          <cell r="K31">
            <v>43.517236190581819</v>
          </cell>
          <cell r="L31">
            <v>583.04996181000536</v>
          </cell>
          <cell r="M31">
            <v>326974.23265779892</v>
          </cell>
          <cell r="N31">
            <v>3206805.3403487797</v>
          </cell>
          <cell r="O31">
            <v>28192488.090587143</v>
          </cell>
          <cell r="P31">
            <v>75555.611979129608</v>
          </cell>
          <cell r="Q31">
            <v>13426019.134766128</v>
          </cell>
          <cell r="R31">
            <v>189805.57647240069</v>
          </cell>
          <cell r="S31">
            <v>0</v>
          </cell>
          <cell r="T31">
            <v>0</v>
          </cell>
          <cell r="U31">
            <v>0</v>
          </cell>
          <cell r="V31">
            <v>0</v>
          </cell>
          <cell r="W31">
            <v>0</v>
          </cell>
          <cell r="X31">
            <v>0</v>
          </cell>
          <cell r="Y31">
            <v>0</v>
          </cell>
          <cell r="Z31">
            <v>31669</v>
          </cell>
          <cell r="AA31">
            <v>82108</v>
          </cell>
          <cell r="AB31">
            <v>5707562.4261067724</v>
          </cell>
          <cell r="AC31">
            <v>58363628.800000004</v>
          </cell>
          <cell r="AD31">
            <v>1114411.9866741409</v>
          </cell>
          <cell r="AE31">
            <v>2141250.4133258588</v>
          </cell>
          <cell r="AF31">
            <v>1104900.4518407583</v>
          </cell>
          <cell r="AG31">
            <v>7939405</v>
          </cell>
          <cell r="AH31">
            <v>0</v>
          </cell>
          <cell r="AI31">
            <v>134565.9152092454</v>
          </cell>
          <cell r="AJ31">
            <v>243561.91760392554</v>
          </cell>
          <cell r="AK31">
            <v>1951.2312936035873</v>
          </cell>
          <cell r="AL31">
            <v>0</v>
          </cell>
          <cell r="AM31">
            <v>2222</v>
          </cell>
          <cell r="AN31">
            <v>5670551.7877452234</v>
          </cell>
          <cell r="AO31">
            <v>31261.988619043648</v>
          </cell>
          <cell r="AP31">
            <v>2973381.6146118571</v>
          </cell>
          <cell r="AQ31">
            <v>0</v>
          </cell>
          <cell r="AR31">
            <v>0</v>
          </cell>
          <cell r="AS31">
            <v>14843197.701933347</v>
          </cell>
          <cell r="AT31">
            <v>13183812.951444812</v>
          </cell>
          <cell r="AU31">
            <v>7814967.0161784003</v>
          </cell>
          <cell r="AV31">
            <v>3898008.3304434409</v>
          </cell>
          <cell r="AW31">
            <v>376469</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row>
        <row r="32">
          <cell r="A32" t="str">
            <v/>
          </cell>
          <cell r="D32">
            <v>0</v>
          </cell>
          <cell r="E32">
            <v>7.8127259840410773E-2</v>
          </cell>
          <cell r="F32">
            <v>1.4917844664956643E-3</v>
          </cell>
          <cell r="G32">
            <v>2.8663404052301886E-3</v>
          </cell>
          <cell r="H32">
            <v>0</v>
          </cell>
          <cell r="I32">
            <v>0</v>
          </cell>
          <cell r="J32">
            <v>1.4790520478868885E-3</v>
          </cell>
          <cell r="K32">
            <v>2.3301377856738839E-7</v>
          </cell>
          <cell r="L32">
            <v>3.1219509000970044E-6</v>
          </cell>
          <cell r="M32">
            <v>1.7507890692344873E-3</v>
          </cell>
          <cell r="N32">
            <v>1.7170893533134526E-2</v>
          </cell>
          <cell r="O32">
            <v>0.1509571551932691</v>
          </cell>
          <cell r="P32">
            <v>4.045638046066602E-4</v>
          </cell>
          <cell r="Q32">
            <v>7.1889846956479861E-2</v>
          </cell>
          <cell r="R32">
            <v>1.0163171754130685E-3</v>
          </cell>
          <cell r="S32">
            <v>0</v>
          </cell>
          <cell r="T32">
            <v>0</v>
          </cell>
          <cell r="U32">
            <v>0</v>
          </cell>
          <cell r="V32">
            <v>0</v>
          </cell>
          <cell r="W32">
            <v>0</v>
          </cell>
          <cell r="X32">
            <v>0</v>
          </cell>
          <cell r="Y32">
            <v>0</v>
          </cell>
          <cell r="Z32">
            <v>1.6957219712054425E-4</v>
          </cell>
          <cell r="AA32">
            <v>4.3964867729241996E-4</v>
          </cell>
          <cell r="AB32">
            <v>3.0561239723312685E-2</v>
          </cell>
          <cell r="AC32">
            <v>0.31250903936164309</v>
          </cell>
          <cell r="AD32">
            <v>5.9671378659826571E-3</v>
          </cell>
          <cell r="AE32">
            <v>1.1465361620920754E-2</v>
          </cell>
          <cell r="AF32">
            <v>5.9162081915475539E-3</v>
          </cell>
          <cell r="AG32">
            <v>4.2511678603045083E-2</v>
          </cell>
          <cell r="AH32">
            <v>0</v>
          </cell>
          <cell r="AI32">
            <v>7.2053547316203875E-4</v>
          </cell>
          <cell r="AJ32">
            <v>1.3041564148849227E-3</v>
          </cell>
          <cell r="AK32">
            <v>1.0447901024557835E-5</v>
          </cell>
          <cell r="AL32">
            <v>0</v>
          </cell>
          <cell r="AM32">
            <v>1.1897736651042008E-5</v>
          </cell>
          <cell r="AN32">
            <v>3.0363065633072964E-2</v>
          </cell>
          <cell r="AO32">
            <v>1.6739284778454264E-4</v>
          </cell>
          <cell r="AP32">
            <v>1.5921022238389718E-2</v>
          </cell>
          <cell r="AQ32">
            <v>0</v>
          </cell>
          <cell r="AR32">
            <v>0</v>
          </cell>
          <cell r="AS32">
            <v>7.9478153607990501E-2</v>
          </cell>
          <cell r="AT32">
            <v>7.0592949843783642E-2</v>
          </cell>
          <cell r="AU32">
            <v>4.184537331011258E-2</v>
          </cell>
          <cell r="AV32">
            <v>2.0871951655798377E-2</v>
          </cell>
          <cell r="AW32">
            <v>2.0158096396404742E-3</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row>
        <row r="33">
          <cell r="A33" t="str">
            <v/>
          </cell>
        </row>
        <row r="34">
          <cell r="A34" t="str">
            <v>CAE.T</v>
          </cell>
          <cell r="B34" t="str">
            <v>Cust Accts Exp - Total</v>
          </cell>
          <cell r="C34">
            <v>35587389</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14843197.701933347</v>
          </cell>
          <cell r="AT34">
            <v>13183812.951444812</v>
          </cell>
          <cell r="AU34">
            <v>7814967.0161784003</v>
          </cell>
          <cell r="AV34">
            <v>-254588.66955655898</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row>
        <row r="35">
          <cell r="A35" t="str">
            <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0.41709150682376128</v>
          </cell>
          <cell r="AT35">
            <v>0.37046305789516654</v>
          </cell>
          <cell r="AU35">
            <v>0.2195993366127085</v>
          </cell>
          <cell r="AV35">
            <v>-7.153901331636299E-3</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row>
        <row r="36">
          <cell r="A36" t="str">
            <v/>
          </cell>
        </row>
        <row r="37">
          <cell r="A37" t="str">
            <v>CAES1.T</v>
          </cell>
          <cell r="B37" t="str">
            <v>Cust Accts Exp - Subtotal ID902.00 to ID905.00</v>
          </cell>
          <cell r="C37">
            <v>34823097</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14524418</v>
          </cell>
          <cell r="AT37">
            <v>12900671</v>
          </cell>
          <cell r="AU37">
            <v>7647129</v>
          </cell>
          <cell r="AV37">
            <v>-249121</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row>
        <row r="38">
          <cell r="A38" t="str">
            <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0.41709150682376123</v>
          </cell>
          <cell r="AT38">
            <v>0.37046305789516654</v>
          </cell>
          <cell r="AU38">
            <v>0.2195993366127085</v>
          </cell>
          <cell r="AV38">
            <v>-7.153901331636299E-3</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row>
        <row r="39">
          <cell r="A39" t="str">
            <v/>
          </cell>
        </row>
        <row r="40">
          <cell r="A40" t="str">
            <v>DES1.T</v>
          </cell>
          <cell r="B40" t="str">
            <v>Dist O&amp;M - ID581.00 to ID587.01 Subtotal</v>
          </cell>
          <cell r="C40">
            <v>17586747</v>
          </cell>
          <cell r="D40">
            <v>0</v>
          </cell>
          <cell r="E40">
            <v>0</v>
          </cell>
          <cell r="F40">
            <v>0</v>
          </cell>
          <cell r="G40">
            <v>0</v>
          </cell>
          <cell r="H40">
            <v>0</v>
          </cell>
          <cell r="I40">
            <v>0</v>
          </cell>
          <cell r="J40">
            <v>78382.343179462434</v>
          </cell>
          <cell r="K40">
            <v>0</v>
          </cell>
          <cell r="L40">
            <v>0</v>
          </cell>
          <cell r="M40">
            <v>92795.994262418157</v>
          </cell>
          <cell r="N40">
            <v>910098.28984026972</v>
          </cell>
          <cell r="O40">
            <v>3606667.1647617975</v>
          </cell>
          <cell r="P40">
            <v>9665.835238202797</v>
          </cell>
          <cell r="Q40">
            <v>2606314.1593588013</v>
          </cell>
          <cell r="R40">
            <v>36845.840641198731</v>
          </cell>
          <cell r="S40">
            <v>0</v>
          </cell>
          <cell r="T40">
            <v>0</v>
          </cell>
          <cell r="U40">
            <v>0</v>
          </cell>
          <cell r="V40">
            <v>0</v>
          </cell>
          <cell r="W40">
            <v>0</v>
          </cell>
          <cell r="X40">
            <v>0</v>
          </cell>
          <cell r="Y40">
            <v>0</v>
          </cell>
          <cell r="Z40">
            <v>0</v>
          </cell>
          <cell r="AA40">
            <v>0</v>
          </cell>
          <cell r="AB40">
            <v>4469064</v>
          </cell>
          <cell r="AC40">
            <v>0</v>
          </cell>
          <cell r="AD40">
            <v>0</v>
          </cell>
          <cell r="AE40">
            <v>0</v>
          </cell>
          <cell r="AF40">
            <v>313529.37271784974</v>
          </cell>
          <cell r="AG40">
            <v>0</v>
          </cell>
          <cell r="AH40">
            <v>0</v>
          </cell>
          <cell r="AI40">
            <v>0</v>
          </cell>
          <cell r="AJ40">
            <v>0</v>
          </cell>
          <cell r="AK40">
            <v>0</v>
          </cell>
          <cell r="AL40">
            <v>0</v>
          </cell>
          <cell r="AM40">
            <v>0</v>
          </cell>
          <cell r="AN40">
            <v>4217179</v>
          </cell>
          <cell r="AO40">
            <v>5017</v>
          </cell>
          <cell r="AP40">
            <v>1241188</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row>
        <row r="41">
          <cell r="A41" t="str">
            <v/>
          </cell>
          <cell r="D41">
            <v>0</v>
          </cell>
          <cell r="E41">
            <v>0</v>
          </cell>
          <cell r="F41">
            <v>0</v>
          </cell>
          <cell r="G41">
            <v>0</v>
          </cell>
          <cell r="H41">
            <v>0</v>
          </cell>
          <cell r="I41">
            <v>0</v>
          </cell>
          <cell r="J41">
            <v>4.4568983211882469E-3</v>
          </cell>
          <cell r="K41">
            <v>0</v>
          </cell>
          <cell r="L41">
            <v>0</v>
          </cell>
          <cell r="M41">
            <v>5.2764729180682568E-3</v>
          </cell>
          <cell r="N41">
            <v>5.1749097763234421E-2</v>
          </cell>
          <cell r="O41">
            <v>0.20507869731461978</v>
          </cell>
          <cell r="P41">
            <v>5.4960904584587457E-4</v>
          </cell>
          <cell r="Q41">
            <v>0.14819762627840163</v>
          </cell>
          <cell r="R41">
            <v>2.0950913003524034E-3</v>
          </cell>
          <cell r="S41">
            <v>0</v>
          </cell>
          <cell r="T41">
            <v>0</v>
          </cell>
          <cell r="U41">
            <v>0</v>
          </cell>
          <cell r="V41">
            <v>0</v>
          </cell>
          <cell r="W41">
            <v>0</v>
          </cell>
          <cell r="X41">
            <v>0</v>
          </cell>
          <cell r="Y41">
            <v>0</v>
          </cell>
          <cell r="Z41">
            <v>0</v>
          </cell>
          <cell r="AA41">
            <v>0</v>
          </cell>
          <cell r="AB41">
            <v>0.25411544272513842</v>
          </cell>
          <cell r="AC41">
            <v>0</v>
          </cell>
          <cell r="AD41">
            <v>0</v>
          </cell>
          <cell r="AE41">
            <v>0</v>
          </cell>
          <cell r="AF41">
            <v>1.7827593284752988E-2</v>
          </cell>
          <cell r="AG41">
            <v>0</v>
          </cell>
          <cell r="AH41">
            <v>0</v>
          </cell>
          <cell r="AI41">
            <v>0</v>
          </cell>
          <cell r="AJ41">
            <v>0</v>
          </cell>
          <cell r="AK41">
            <v>0</v>
          </cell>
          <cell r="AL41">
            <v>0</v>
          </cell>
          <cell r="AM41">
            <v>0</v>
          </cell>
          <cell r="AN41">
            <v>0.23979301004330136</v>
          </cell>
          <cell r="AO41">
            <v>2.852716309616554E-4</v>
          </cell>
          <cell r="AP41">
            <v>7.057518937413497E-2</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row>
        <row r="42">
          <cell r="A42" t="str">
            <v/>
          </cell>
        </row>
        <row r="43">
          <cell r="A43" t="str">
            <v>DES2.T</v>
          </cell>
          <cell r="B43" t="str">
            <v>Dist O&amp;M - ID591.00 to ID597.00 Subtotal</v>
          </cell>
          <cell r="C43">
            <v>39493252</v>
          </cell>
          <cell r="D43">
            <v>0</v>
          </cell>
          <cell r="E43">
            <v>0</v>
          </cell>
          <cell r="F43">
            <v>0</v>
          </cell>
          <cell r="G43">
            <v>0</v>
          </cell>
          <cell r="H43">
            <v>0</v>
          </cell>
          <cell r="I43">
            <v>0</v>
          </cell>
          <cell r="J43">
            <v>178632.84775025709</v>
          </cell>
          <cell r="K43">
            <v>43.499825577171244</v>
          </cell>
          <cell r="L43">
            <v>582.81669199848363</v>
          </cell>
          <cell r="M43">
            <v>211435.84118047581</v>
          </cell>
          <cell r="N43">
            <v>2073660.6035506632</v>
          </cell>
          <cell r="O43">
            <v>23695705.723914292</v>
          </cell>
          <cell r="P43">
            <v>63504.276085708996</v>
          </cell>
          <cell r="Q43">
            <v>10179253.420531576</v>
          </cell>
          <cell r="R43">
            <v>143905.5794684228</v>
          </cell>
          <cell r="S43">
            <v>0</v>
          </cell>
          <cell r="T43">
            <v>0</v>
          </cell>
          <cell r="U43">
            <v>0</v>
          </cell>
          <cell r="V43">
            <v>0</v>
          </cell>
          <cell r="W43">
            <v>0</v>
          </cell>
          <cell r="X43">
            <v>0</v>
          </cell>
          <cell r="Y43">
            <v>0</v>
          </cell>
          <cell r="Z43">
            <v>0</v>
          </cell>
          <cell r="AA43">
            <v>0</v>
          </cell>
          <cell r="AB43">
            <v>0</v>
          </cell>
          <cell r="AC43">
            <v>0</v>
          </cell>
          <cell r="AD43">
            <v>0</v>
          </cell>
          <cell r="AE43">
            <v>0</v>
          </cell>
          <cell r="AF43">
            <v>714531.39100102836</v>
          </cell>
          <cell r="AG43">
            <v>0</v>
          </cell>
          <cell r="AH43">
            <v>0</v>
          </cell>
          <cell r="AI43">
            <v>134512.07734330907</v>
          </cell>
          <cell r="AJ43">
            <v>243464.47202235486</v>
          </cell>
          <cell r="AK43">
            <v>1950.4506343361015</v>
          </cell>
          <cell r="AL43">
            <v>0</v>
          </cell>
          <cell r="AM43">
            <v>0</v>
          </cell>
          <cell r="AN43">
            <v>423505</v>
          </cell>
          <cell r="AO43">
            <v>0</v>
          </cell>
          <cell r="AP43">
            <v>1428564</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row>
        <row r="44">
          <cell r="A44" t="str">
            <v/>
          </cell>
          <cell r="D44">
            <v>0</v>
          </cell>
          <cell r="E44">
            <v>0</v>
          </cell>
          <cell r="F44">
            <v>0</v>
          </cell>
          <cell r="G44">
            <v>0</v>
          </cell>
          <cell r="H44">
            <v>0</v>
          </cell>
          <cell r="I44">
            <v>0</v>
          </cell>
          <cell r="J44">
            <v>4.5231232857263085E-3</v>
          </cell>
          <cell r="K44">
            <v>1.1014495736428907E-6</v>
          </cell>
          <cell r="L44">
            <v>1.47573740445199E-5</v>
          </cell>
          <cell r="M44">
            <v>5.3537207110844103E-3</v>
          </cell>
          <cell r="N44">
            <v>5.250670680527051E-2</v>
          </cell>
          <cell r="O44">
            <v>0.59999378435369899</v>
          </cell>
          <cell r="P44">
            <v>1.6079778916587824E-3</v>
          </cell>
          <cell r="Q44">
            <v>0.25774665050453621</v>
          </cell>
          <cell r="R44">
            <v>3.6438017175294351E-3</v>
          </cell>
          <cell r="S44">
            <v>0</v>
          </cell>
          <cell r="T44">
            <v>0</v>
          </cell>
          <cell r="U44">
            <v>0</v>
          </cell>
          <cell r="V44">
            <v>0</v>
          </cell>
          <cell r="W44">
            <v>0</v>
          </cell>
          <cell r="X44">
            <v>0</v>
          </cell>
          <cell r="Y44">
            <v>0</v>
          </cell>
          <cell r="Z44">
            <v>0</v>
          </cell>
          <cell r="AA44">
            <v>0</v>
          </cell>
          <cell r="AB44">
            <v>0</v>
          </cell>
          <cell r="AC44">
            <v>0</v>
          </cell>
          <cell r="AD44">
            <v>0</v>
          </cell>
          <cell r="AE44">
            <v>0</v>
          </cell>
          <cell r="AF44">
            <v>1.8092493142905234E-2</v>
          </cell>
          <cell r="AG44">
            <v>0</v>
          </cell>
          <cell r="AH44">
            <v>0</v>
          </cell>
          <cell r="AI44">
            <v>3.4059509037976683E-3</v>
          </cell>
          <cell r="AJ44">
            <v>6.1647106706319062E-3</v>
          </cell>
          <cell r="AK44">
            <v>4.9386934110569105E-5</v>
          </cell>
          <cell r="AL44">
            <v>0</v>
          </cell>
          <cell r="AM44">
            <v>0</v>
          </cell>
          <cell r="AN44">
            <v>1.0723477519653231E-2</v>
          </cell>
          <cell r="AO44">
            <v>0</v>
          </cell>
          <cell r="AP44">
            <v>3.6172356735778559E-2</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row>
        <row r="45">
          <cell r="A45" t="str">
            <v/>
          </cell>
        </row>
        <row r="46">
          <cell r="A46" t="str">
            <v>DP.T</v>
          </cell>
          <cell r="B46" t="str">
            <v>Total Distribution Plant</v>
          </cell>
          <cell r="C46">
            <v>2413916693</v>
          </cell>
          <cell r="D46">
            <v>0</v>
          </cell>
          <cell r="E46">
            <v>0</v>
          </cell>
          <cell r="F46">
            <v>0</v>
          </cell>
          <cell r="G46">
            <v>0</v>
          </cell>
          <cell r="H46">
            <v>655736</v>
          </cell>
          <cell r="I46">
            <v>12652224</v>
          </cell>
          <cell r="J46">
            <v>20983856.400000002</v>
          </cell>
          <cell r="K46">
            <v>309229</v>
          </cell>
          <cell r="L46">
            <v>4143093</v>
          </cell>
          <cell r="M46">
            <v>22575914</v>
          </cell>
          <cell r="N46">
            <v>221413660</v>
          </cell>
          <cell r="O46">
            <v>451925642.47589862</v>
          </cell>
          <cell r="P46">
            <v>1211156.6164934656</v>
          </cell>
          <cell r="Q46">
            <v>931192867.51142752</v>
          </cell>
          <cell r="R46">
            <v>13164408.396180429</v>
          </cell>
          <cell r="S46">
            <v>0</v>
          </cell>
          <cell r="T46">
            <v>0</v>
          </cell>
          <cell r="U46">
            <v>0</v>
          </cell>
          <cell r="V46">
            <v>1255565</v>
          </cell>
          <cell r="W46">
            <v>0</v>
          </cell>
          <cell r="X46">
            <v>0</v>
          </cell>
          <cell r="Y46">
            <v>0</v>
          </cell>
          <cell r="Z46">
            <v>0</v>
          </cell>
          <cell r="AA46">
            <v>0</v>
          </cell>
          <cell r="AB46">
            <v>0</v>
          </cell>
          <cell r="AC46">
            <v>0</v>
          </cell>
          <cell r="AD46">
            <v>0</v>
          </cell>
          <cell r="AE46">
            <v>0</v>
          </cell>
          <cell r="AF46">
            <v>83935425.600000009</v>
          </cell>
          <cell r="AG46">
            <v>0</v>
          </cell>
          <cell r="AH46">
            <v>0</v>
          </cell>
          <cell r="AI46">
            <v>115456007</v>
          </cell>
          <cell r="AJ46">
            <v>208973323</v>
          </cell>
          <cell r="AK46">
            <v>1674134</v>
          </cell>
          <cell r="AL46">
            <v>43231546</v>
          </cell>
          <cell r="AM46">
            <v>125725426</v>
          </cell>
          <cell r="AN46">
            <v>121949908</v>
          </cell>
          <cell r="AO46">
            <v>2152931</v>
          </cell>
          <cell r="AP46">
            <v>29334640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row>
        <row r="47">
          <cell r="A47" t="str">
            <v/>
          </cell>
          <cell r="D47">
            <v>0</v>
          </cell>
          <cell r="E47">
            <v>0</v>
          </cell>
          <cell r="F47">
            <v>0</v>
          </cell>
          <cell r="G47">
            <v>0</v>
          </cell>
          <cell r="H47">
            <v>2.7164814838123328E-4</v>
          </cell>
          <cell r="I47">
            <v>5.2413672918744754E-3</v>
          </cell>
          <cell r="J47">
            <v>8.6928668503142917E-3</v>
          </cell>
          <cell r="K47">
            <v>1.281025981123202E-4</v>
          </cell>
          <cell r="L47">
            <v>1.7163363640569514E-3</v>
          </cell>
          <cell r="M47">
            <v>9.3523998013132752E-3</v>
          </cell>
          <cell r="N47">
            <v>9.1723819899032444E-2</v>
          </cell>
          <cell r="O47">
            <v>0.18721675184003486</v>
          </cell>
          <cell r="P47">
            <v>5.0173919423385238E-4</v>
          </cell>
          <cell r="Q47">
            <v>0.38576015080045994</v>
          </cell>
          <cell r="R47">
            <v>5.4535471063915575E-3</v>
          </cell>
          <cell r="S47">
            <v>0</v>
          </cell>
          <cell r="T47">
            <v>0</v>
          </cell>
          <cell r="U47">
            <v>0</v>
          </cell>
          <cell r="V47">
            <v>5.2013601117261094E-4</v>
          </cell>
          <cell r="W47">
            <v>0</v>
          </cell>
          <cell r="X47">
            <v>0</v>
          </cell>
          <cell r="Y47">
            <v>0</v>
          </cell>
          <cell r="Z47">
            <v>0</v>
          </cell>
          <cell r="AA47">
            <v>0</v>
          </cell>
          <cell r="AB47">
            <v>0</v>
          </cell>
          <cell r="AC47">
            <v>0</v>
          </cell>
          <cell r="AD47">
            <v>0</v>
          </cell>
          <cell r="AE47">
            <v>0</v>
          </cell>
          <cell r="AF47">
            <v>3.4771467401257167E-2</v>
          </cell>
          <cell r="AG47">
            <v>0</v>
          </cell>
          <cell r="AH47">
            <v>0</v>
          </cell>
          <cell r="AI47">
            <v>4.782932540083313E-2</v>
          </cell>
          <cell r="AJ47">
            <v>8.6570229869983334E-2</v>
          </cell>
          <cell r="AK47">
            <v>6.9353429008330741E-4</v>
          </cell>
          <cell r="AL47">
            <v>1.7909294933567951E-2</v>
          </cell>
          <cell r="AM47">
            <v>5.2083581162757221E-2</v>
          </cell>
          <cell r="AN47">
            <v>5.0519518073526164E-2</v>
          </cell>
          <cell r="AO47">
            <v>8.9188289150291737E-4</v>
          </cell>
          <cell r="AP47">
            <v>1.215230007111103E-2</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row>
        <row r="48">
          <cell r="A48" t="str">
            <v/>
          </cell>
        </row>
        <row r="49">
          <cell r="A49" t="str">
            <v>EPIS.T</v>
          </cell>
          <cell r="B49" t="str">
            <v>Total Elec Plant In Service</v>
          </cell>
          <cell r="C49">
            <v>5051680542</v>
          </cell>
          <cell r="D49">
            <v>0</v>
          </cell>
          <cell r="E49">
            <v>365118611.05329591</v>
          </cell>
          <cell r="F49">
            <v>36376444.498803161</v>
          </cell>
          <cell r="G49">
            <v>69894327.905468881</v>
          </cell>
          <cell r="H49">
            <v>712182.87643389963</v>
          </cell>
          <cell r="I49">
            <v>13741349.081956793</v>
          </cell>
          <cell r="J49">
            <v>22790182.649157427</v>
          </cell>
          <cell r="K49">
            <v>335847.96121728612</v>
          </cell>
          <cell r="L49">
            <v>4499737.5316791432</v>
          </cell>
          <cell r="M49">
            <v>24519287.29037958</v>
          </cell>
          <cell r="N49">
            <v>240473326.55299917</v>
          </cell>
          <cell r="O49">
            <v>490828174.74215776</v>
          </cell>
          <cell r="P49">
            <v>1315415.0495721842</v>
          </cell>
          <cell r="Q49">
            <v>1011351542.2350147</v>
          </cell>
          <cell r="R49">
            <v>14297623.18698738</v>
          </cell>
          <cell r="S49">
            <v>0</v>
          </cell>
          <cell r="T49">
            <v>0</v>
          </cell>
          <cell r="U49">
            <v>0</v>
          </cell>
          <cell r="V49">
            <v>1363646.1826859119</v>
          </cell>
          <cell r="W49">
            <v>0</v>
          </cell>
          <cell r="X49">
            <v>0</v>
          </cell>
          <cell r="Y49">
            <v>0</v>
          </cell>
          <cell r="Z49">
            <v>0</v>
          </cell>
          <cell r="AA49">
            <v>0</v>
          </cell>
          <cell r="AB49">
            <v>0</v>
          </cell>
          <cell r="AC49">
            <v>1460474444.2131836</v>
          </cell>
          <cell r="AD49">
            <v>145505777.99521264</v>
          </cell>
          <cell r="AE49">
            <v>279577311.62187552</v>
          </cell>
          <cell r="AF49">
            <v>91160730.596629709</v>
          </cell>
          <cell r="AG49">
            <v>0</v>
          </cell>
          <cell r="AH49">
            <v>0</v>
          </cell>
          <cell r="AI49">
            <v>125394657.55552912</v>
          </cell>
          <cell r="AJ49">
            <v>226962104.06640843</v>
          </cell>
          <cell r="AK49">
            <v>1818246.318115507</v>
          </cell>
          <cell r="AL49">
            <v>46952991.421798475</v>
          </cell>
          <cell r="AM49">
            <v>136548085.70759785</v>
          </cell>
          <cell r="AN49">
            <v>132447564.66060948</v>
          </cell>
          <cell r="AO49">
            <v>2338258.9827975156</v>
          </cell>
          <cell r="AP49">
            <v>34683691.763724253</v>
          </cell>
          <cell r="AQ49">
            <v>0</v>
          </cell>
          <cell r="AR49">
            <v>0</v>
          </cell>
          <cell r="AS49">
            <v>25986855.673212785</v>
          </cell>
          <cell r="AT49">
            <v>23081673.590267211</v>
          </cell>
          <cell r="AU49">
            <v>13682120.525410384</v>
          </cell>
          <cell r="AV49">
            <v>7448328.5098183705</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row>
        <row r="50">
          <cell r="D50">
            <v>0</v>
          </cell>
          <cell r="E50">
            <v>7.2276662789278953E-2</v>
          </cell>
          <cell r="F50">
            <v>7.2008600299181711E-3</v>
          </cell>
          <cell r="G50">
            <v>1.3835856666779086E-2</v>
          </cell>
          <cell r="H50">
            <v>1.4097939695765894E-4</v>
          </cell>
          <cell r="I50">
            <v>2.7201540096825848E-3</v>
          </cell>
          <cell r="J50">
            <v>4.5114061468611031E-3</v>
          </cell>
          <cell r="K50">
            <v>6.6482422715574422E-5</v>
          </cell>
          <cell r="L50">
            <v>8.9074071376209034E-4</v>
          </cell>
          <cell r="M50">
            <v>4.8536892003610745E-3</v>
          </cell>
          <cell r="N50">
            <v>4.7602639270968999E-2</v>
          </cell>
          <cell r="O50">
            <v>9.7161364552128829E-2</v>
          </cell>
          <cell r="P50">
            <v>2.6039157437524762E-4</v>
          </cell>
          <cell r="Q50">
            <v>0.20020100911500091</v>
          </cell>
          <cell r="R50">
            <v>2.8302706531254328E-3</v>
          </cell>
          <cell r="S50">
            <v>0</v>
          </cell>
          <cell r="T50">
            <v>0</v>
          </cell>
          <cell r="U50">
            <v>0</v>
          </cell>
          <cell r="V50">
            <v>2.6993911656694616E-4</v>
          </cell>
          <cell r="W50">
            <v>0</v>
          </cell>
          <cell r="X50">
            <v>0</v>
          </cell>
          <cell r="Y50">
            <v>0</v>
          </cell>
          <cell r="Z50">
            <v>0</v>
          </cell>
          <cell r="AA50">
            <v>0</v>
          </cell>
          <cell r="AB50">
            <v>0</v>
          </cell>
          <cell r="AC50">
            <v>0.28910665115711581</v>
          </cell>
          <cell r="AD50">
            <v>2.8803440119672685E-2</v>
          </cell>
          <cell r="AE50">
            <v>5.5343426667116342E-2</v>
          </cell>
          <cell r="AF50">
            <v>1.8045624587444412E-2</v>
          </cell>
          <cell r="AG50">
            <v>0</v>
          </cell>
          <cell r="AH50">
            <v>0</v>
          </cell>
          <cell r="AI50">
            <v>2.4822364857197479E-2</v>
          </cell>
          <cell r="AJ50">
            <v>4.4928039724489853E-2</v>
          </cell>
          <cell r="AK50">
            <v>3.5992899847852396E-4</v>
          </cell>
          <cell r="AL50">
            <v>9.2945290248320836E-3</v>
          </cell>
          <cell r="AM50">
            <v>2.7030229756677644E-2</v>
          </cell>
          <cell r="AN50">
            <v>2.6218515513685363E-2</v>
          </cell>
          <cell r="AO50">
            <v>4.6286754741458382E-4</v>
          </cell>
          <cell r="AP50">
            <v>6.8657729789842782E-3</v>
          </cell>
          <cell r="AQ50">
            <v>0</v>
          </cell>
          <cell r="AR50">
            <v>0</v>
          </cell>
          <cell r="AS50">
            <v>5.1442001245241816E-3</v>
          </cell>
          <cell r="AT50">
            <v>4.5691079232672528E-3</v>
          </cell>
          <cell r="AU50">
            <v>2.7084294843382011E-3</v>
          </cell>
          <cell r="AV50">
            <v>1.4744258762786925E-3</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row>
        <row r="52">
          <cell r="A52" t="str">
            <v>GP.T</v>
          </cell>
          <cell r="B52" t="str">
            <v>Total General Plant</v>
          </cell>
          <cell r="C52">
            <v>228124597</v>
          </cell>
          <cell r="D52">
            <v>0</v>
          </cell>
          <cell r="E52">
            <v>12473829.62728172</v>
          </cell>
          <cell r="F52">
            <v>804955.83202498453</v>
          </cell>
          <cell r="G52">
            <v>1546656.020074334</v>
          </cell>
          <cell r="H52">
            <v>30275.404930507848</v>
          </cell>
          <cell r="I52">
            <v>584154.60623099783</v>
          </cell>
          <cell r="J52">
            <v>968827.01195851481</v>
          </cell>
          <cell r="K52">
            <v>14277.137737223531</v>
          </cell>
          <cell r="L52">
            <v>191287.07016200505</v>
          </cell>
          <cell r="M52">
            <v>1042332.4905546152</v>
          </cell>
          <cell r="N52">
            <v>10222693.604813198</v>
          </cell>
          <cell r="O52">
            <v>20865457.782457795</v>
          </cell>
          <cell r="P52">
            <v>55919.237312887293</v>
          </cell>
          <cell r="Q52">
            <v>42993279.509298265</v>
          </cell>
          <cell r="R52">
            <v>607802.21745479864</v>
          </cell>
          <cell r="S52">
            <v>0</v>
          </cell>
          <cell r="T52">
            <v>0</v>
          </cell>
          <cell r="U52">
            <v>0</v>
          </cell>
          <cell r="V52">
            <v>57969.577378050133</v>
          </cell>
          <cell r="W52">
            <v>0</v>
          </cell>
          <cell r="X52">
            <v>0</v>
          </cell>
          <cell r="Y52">
            <v>0</v>
          </cell>
          <cell r="Z52">
            <v>0</v>
          </cell>
          <cell r="AA52">
            <v>0</v>
          </cell>
          <cell r="AB52">
            <v>0</v>
          </cell>
          <cell r="AC52">
            <v>49895318.509126879</v>
          </cell>
          <cell r="AD52">
            <v>3219823.3280999381</v>
          </cell>
          <cell r="AE52">
            <v>6186624.080297336</v>
          </cell>
          <cell r="AF52">
            <v>3875308.0478340592</v>
          </cell>
          <cell r="AG52">
            <v>0</v>
          </cell>
          <cell r="AH52">
            <v>0</v>
          </cell>
          <cell r="AI52">
            <v>5330616.8390702168</v>
          </cell>
          <cell r="AJ52">
            <v>9648321.8452224806</v>
          </cell>
          <cell r="AK52">
            <v>77294.95522272808</v>
          </cell>
          <cell r="AL52">
            <v>1996005.3450197591</v>
          </cell>
          <cell r="AM52">
            <v>5804757.0702395476</v>
          </cell>
          <cell r="AN52">
            <v>5630440.9792022686</v>
          </cell>
          <cell r="AO52">
            <v>99401.066606749038</v>
          </cell>
          <cell r="AP52">
            <v>2999707.824896493</v>
          </cell>
          <cell r="AQ52">
            <v>0</v>
          </cell>
          <cell r="AR52">
            <v>0</v>
          </cell>
          <cell r="AS52">
            <v>15141176.77634568</v>
          </cell>
          <cell r="AT52">
            <v>13448479.666756785</v>
          </cell>
          <cell r="AU52">
            <v>7971853.4691386316</v>
          </cell>
          <cell r="AV52">
            <v>4339750.0672505433</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row>
        <row r="53">
          <cell r="A53" t="str">
            <v/>
          </cell>
          <cell r="D53">
            <v>0</v>
          </cell>
          <cell r="E53">
            <v>5.4679897702051478E-2</v>
          </cell>
          <cell r="F53">
            <v>3.5285797437484769E-3</v>
          </cell>
          <cell r="G53">
            <v>6.7798739829635028E-3</v>
          </cell>
          <cell r="H53">
            <v>1.3271433825484346E-4</v>
          </cell>
          <cell r="I53">
            <v>2.560682249582222E-3</v>
          </cell>
          <cell r="J53">
            <v>4.2469204316381319E-3</v>
          </cell>
          <cell r="K53">
            <v>6.2584823929457859E-5</v>
          </cell>
          <cell r="L53">
            <v>8.385201450328702E-4</v>
          </cell>
          <cell r="M53">
            <v>4.5691367974432639E-3</v>
          </cell>
          <cell r="N53">
            <v>4.4811886746316962E-2</v>
          </cell>
          <cell r="O53">
            <v>9.1465181996388562E-2</v>
          </cell>
          <cell r="P53">
            <v>2.4512585687060871E-4</v>
          </cell>
          <cell r="Q53">
            <v>0.18846402393556125</v>
          </cell>
          <cell r="R53">
            <v>2.6643431942360808E-3</v>
          </cell>
          <cell r="S53">
            <v>0</v>
          </cell>
          <cell r="T53">
            <v>0</v>
          </cell>
          <cell r="U53">
            <v>0</v>
          </cell>
          <cell r="V53">
            <v>2.5411366481471585E-4</v>
          </cell>
          <cell r="W53">
            <v>0</v>
          </cell>
          <cell r="X53">
            <v>0</v>
          </cell>
          <cell r="Y53">
            <v>0</v>
          </cell>
          <cell r="Z53">
            <v>0</v>
          </cell>
          <cell r="AA53">
            <v>0</v>
          </cell>
          <cell r="AB53">
            <v>0</v>
          </cell>
          <cell r="AC53">
            <v>0.21871959080820591</v>
          </cell>
          <cell r="AD53">
            <v>1.4114318974993907E-2</v>
          </cell>
          <cell r="AE53">
            <v>2.7119495931854011E-2</v>
          </cell>
          <cell r="AF53">
            <v>1.6987681726552527E-2</v>
          </cell>
          <cell r="AG53">
            <v>0</v>
          </cell>
          <cell r="AH53">
            <v>0</v>
          </cell>
          <cell r="AI53">
            <v>2.3367128793526006E-2</v>
          </cell>
          <cell r="AJ53">
            <v>4.2294088283792039E-2</v>
          </cell>
          <cell r="AK53">
            <v>3.3882779954117826E-4</v>
          </cell>
          <cell r="AL53">
            <v>8.7496279281964462E-3</v>
          </cell>
          <cell r="AM53">
            <v>2.5445555396376426E-2</v>
          </cell>
          <cell r="AN53">
            <v>2.4681428715914701E-2</v>
          </cell>
          <cell r="AO53">
            <v>4.3573147268617001E-4</v>
          </cell>
          <cell r="AP53">
            <v>1.3149427393384034E-2</v>
          </cell>
          <cell r="AQ53">
            <v>0</v>
          </cell>
          <cell r="AR53">
            <v>0</v>
          </cell>
          <cell r="AS53">
            <v>6.6372399011167038E-2</v>
          </cell>
          <cell r="AT53">
            <v>5.895234377885513E-2</v>
          </cell>
          <cell r="AU53">
            <v>3.4945172830874664E-2</v>
          </cell>
          <cell r="AV53">
            <v>1.9023595545247334E-2</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row>
        <row r="54">
          <cell r="A54" t="str">
            <v/>
          </cell>
        </row>
        <row r="55">
          <cell r="A55" t="str">
            <v>LINE.T</v>
          </cell>
          <cell r="B55" t="str">
            <v>Total Distribution OH &amp; UG Lines</v>
          </cell>
          <cell r="C55">
            <v>1391549878</v>
          </cell>
          <cell r="D55">
            <v>0</v>
          </cell>
          <cell r="E55">
            <v>0</v>
          </cell>
          <cell r="F55">
            <v>0</v>
          </cell>
          <cell r="G55">
            <v>0</v>
          </cell>
          <cell r="H55">
            <v>0</v>
          </cell>
          <cell r="I55">
            <v>0</v>
          </cell>
          <cell r="J55">
            <v>0</v>
          </cell>
          <cell r="K55">
            <v>0</v>
          </cell>
          <cell r="L55">
            <v>0</v>
          </cell>
          <cell r="M55">
            <v>0</v>
          </cell>
          <cell r="N55">
            <v>0</v>
          </cell>
          <cell r="O55">
            <v>450003391</v>
          </cell>
          <cell r="P55">
            <v>1206005</v>
          </cell>
          <cell r="Q55">
            <v>927232068</v>
          </cell>
          <cell r="R55">
            <v>13108414</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row>
        <row r="56">
          <cell r="A56" t="str">
            <v/>
          </cell>
          <cell r="D56">
            <v>0</v>
          </cell>
          <cell r="E56">
            <v>0</v>
          </cell>
          <cell r="F56">
            <v>0</v>
          </cell>
          <cell r="G56">
            <v>0</v>
          </cell>
          <cell r="H56">
            <v>0</v>
          </cell>
          <cell r="I56">
            <v>0</v>
          </cell>
          <cell r="J56">
            <v>0</v>
          </cell>
          <cell r="K56">
            <v>0</v>
          </cell>
          <cell r="L56">
            <v>0</v>
          </cell>
          <cell r="M56">
            <v>0</v>
          </cell>
          <cell r="N56">
            <v>0</v>
          </cell>
          <cell r="O56">
            <v>0.3233828683501922</v>
          </cell>
          <cell r="P56">
            <v>8.6666314953318547E-4</v>
          </cell>
          <cell r="Q56">
            <v>0.66633045833230276</v>
          </cell>
          <cell r="R56">
            <v>9.4200101679718599E-3</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row>
        <row r="57">
          <cell r="A57" t="str">
            <v/>
          </cell>
        </row>
        <row r="58">
          <cell r="A58" t="str">
            <v>POWER.T</v>
          </cell>
          <cell r="B58" t="str">
            <v>Sales of Electricity - Non Firm</v>
          </cell>
          <cell r="C58">
            <v>968420020.98000026</v>
          </cell>
          <cell r="D58">
            <v>0</v>
          </cell>
          <cell r="E58">
            <v>190797182.13400003</v>
          </cell>
          <cell r="F58">
            <v>278602.99666853523</v>
          </cell>
          <cell r="G58">
            <v>535312.60333146469</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2342772.31</v>
          </cell>
          <cell r="Z58">
            <v>31669</v>
          </cell>
          <cell r="AA58">
            <v>82108</v>
          </cell>
          <cell r="AB58">
            <v>0</v>
          </cell>
          <cell r="AC58">
            <v>763188728.53600013</v>
          </cell>
          <cell r="AD58">
            <v>1114411.9866741409</v>
          </cell>
          <cell r="AE58">
            <v>2141250.4133258588</v>
          </cell>
          <cell r="AF58">
            <v>0</v>
          </cell>
          <cell r="AG58">
            <v>7939405</v>
          </cell>
          <cell r="AH58">
            <v>-31422</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row>
        <row r="59">
          <cell r="D59">
            <v>0</v>
          </cell>
          <cell r="E59">
            <v>0.19701903926038344</v>
          </cell>
          <cell r="F59">
            <v>2.8768818346671597E-4</v>
          </cell>
          <cell r="G59">
            <v>5.527690379529234E-4</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2.4191696363621367E-3</v>
          </cell>
          <cell r="Z59">
            <v>3.2701719619501782E-5</v>
          </cell>
          <cell r="AA59">
            <v>8.4785525103983457E-5</v>
          </cell>
          <cell r="AB59">
            <v>0</v>
          </cell>
          <cell r="AC59">
            <v>0.78807615704153378</v>
          </cell>
          <cell r="AD59">
            <v>1.1507527338668639E-3</v>
          </cell>
          <cell r="AE59">
            <v>2.2110761518116936E-3</v>
          </cell>
          <cell r="AF59">
            <v>0</v>
          </cell>
          <cell r="AG59">
            <v>8.1983073748988135E-3</v>
          </cell>
          <cell r="AH59">
            <v>-3.2446664999967948E-5</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row>
        <row r="61">
          <cell r="A61" t="str">
            <v>PP.T</v>
          </cell>
          <cell r="B61" t="str">
            <v>Total Production Plant</v>
          </cell>
          <cell r="C61">
            <v>1718411998</v>
          </cell>
          <cell r="D61">
            <v>0</v>
          </cell>
          <cell r="E61">
            <v>343682399.60000002</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1374729598.4000001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row>
        <row r="62">
          <cell r="D62">
            <v>0</v>
          </cell>
          <cell r="E62">
            <v>0.2</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0.8</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row>
        <row r="64">
          <cell r="A64" t="str">
            <v>PTDGP.T</v>
          </cell>
          <cell r="B64" t="str">
            <v>Total Prod, Trans, Dist &amp; Gen Plant</v>
          </cell>
          <cell r="C64">
            <v>4870994604</v>
          </cell>
          <cell r="D64">
            <v>0</v>
          </cell>
          <cell r="E64">
            <v>356156229.22728175</v>
          </cell>
          <cell r="F64">
            <v>35756575.032024987</v>
          </cell>
          <cell r="G64">
            <v>68703300.020074338</v>
          </cell>
          <cell r="H64">
            <v>686011.40493050788</v>
          </cell>
          <cell r="I64">
            <v>13236378.606230998</v>
          </cell>
          <cell r="J64">
            <v>21952683.411958516</v>
          </cell>
          <cell r="K64">
            <v>323506.13773722353</v>
          </cell>
          <cell r="L64">
            <v>4334380.0701620048</v>
          </cell>
          <cell r="M64">
            <v>23618246.490554616</v>
          </cell>
          <cell r="N64">
            <v>231636353.60481319</v>
          </cell>
          <cell r="O64">
            <v>472791100.25835639</v>
          </cell>
          <cell r="P64">
            <v>1267075.8538063529</v>
          </cell>
          <cell r="Q64">
            <v>974186147.02072573</v>
          </cell>
          <cell r="R64">
            <v>13772210.613635227</v>
          </cell>
          <cell r="S64">
            <v>0</v>
          </cell>
          <cell r="T64">
            <v>0</v>
          </cell>
          <cell r="U64">
            <v>0</v>
          </cell>
          <cell r="V64">
            <v>1313534.5773780502</v>
          </cell>
          <cell r="W64">
            <v>0</v>
          </cell>
          <cell r="X64">
            <v>0</v>
          </cell>
          <cell r="Y64">
            <v>0</v>
          </cell>
          <cell r="Z64">
            <v>0</v>
          </cell>
          <cell r="AA64">
            <v>0</v>
          </cell>
          <cell r="AB64">
            <v>0</v>
          </cell>
          <cell r="AC64">
            <v>1424624916.909127</v>
          </cell>
          <cell r="AD64">
            <v>143026300.12809995</v>
          </cell>
          <cell r="AE64">
            <v>274813200.08029735</v>
          </cell>
          <cell r="AF64">
            <v>87810733.647834063</v>
          </cell>
          <cell r="AG64">
            <v>0</v>
          </cell>
          <cell r="AH64">
            <v>0</v>
          </cell>
          <cell r="AI64">
            <v>120786623.83907022</v>
          </cell>
          <cell r="AJ64">
            <v>218621644.84522247</v>
          </cell>
          <cell r="AK64">
            <v>1751428.9552227282</v>
          </cell>
          <cell r="AL64">
            <v>45227551.345019758</v>
          </cell>
          <cell r="AM64">
            <v>131530183.07023954</v>
          </cell>
          <cell r="AN64">
            <v>127580348.97920227</v>
          </cell>
          <cell r="AO64">
            <v>2252332.0666067488</v>
          </cell>
          <cell r="AP64">
            <v>32334347.824896492</v>
          </cell>
          <cell r="AQ64">
            <v>0</v>
          </cell>
          <cell r="AR64">
            <v>0</v>
          </cell>
          <cell r="AS64">
            <v>15141176.77634568</v>
          </cell>
          <cell r="AT64">
            <v>13448479.666756785</v>
          </cell>
          <cell r="AU64">
            <v>7971853.4691386316</v>
          </cell>
          <cell r="AV64">
            <v>4339750.0672505433</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row>
        <row r="65">
          <cell r="D65">
            <v>0</v>
          </cell>
          <cell r="E65">
            <v>7.3117763040593531E-2</v>
          </cell>
          <cell r="F65">
            <v>7.3407133324808315E-3</v>
          </cell>
          <cell r="G65">
            <v>1.4104573214607145E-2</v>
          </cell>
          <cell r="H65">
            <v>1.4083600182335736E-4</v>
          </cell>
          <cell r="I65">
            <v>2.717387244765463E-3</v>
          </cell>
          <cell r="J65">
            <v>4.5068174359978235E-3</v>
          </cell>
          <cell r="K65">
            <v>6.6414801090431164E-5</v>
          </cell>
          <cell r="L65">
            <v>8.8983470985631267E-4</v>
          </cell>
          <cell r="M65">
            <v>4.8487523412897252E-3</v>
          </cell>
          <cell r="N65">
            <v>4.7554220941775693E-2</v>
          </cell>
          <cell r="O65">
            <v>9.7062538289429887E-2</v>
          </cell>
          <cell r="P65">
            <v>2.6012672088896301E-4</v>
          </cell>
          <cell r="Q65">
            <v>0.19999737758295527</v>
          </cell>
          <cell r="R65">
            <v>2.8273918846729289E-3</v>
          </cell>
          <cell r="S65">
            <v>0</v>
          </cell>
          <cell r="T65">
            <v>0</v>
          </cell>
          <cell r="U65">
            <v>0</v>
          </cell>
          <cell r="V65">
            <v>2.6966455193758415E-4</v>
          </cell>
          <cell r="W65">
            <v>0</v>
          </cell>
          <cell r="X65">
            <v>0</v>
          </cell>
          <cell r="Y65">
            <v>0</v>
          </cell>
          <cell r="Z65">
            <v>0</v>
          </cell>
          <cell r="AA65">
            <v>0</v>
          </cell>
          <cell r="AB65">
            <v>0</v>
          </cell>
          <cell r="AC65">
            <v>0.29247105216237412</v>
          </cell>
          <cell r="AD65">
            <v>2.9362853329923326E-2</v>
          </cell>
          <cell r="AE65">
            <v>5.641829285842858E-2</v>
          </cell>
          <cell r="AF65">
            <v>1.8027269743991294E-2</v>
          </cell>
          <cell r="AG65">
            <v>0</v>
          </cell>
          <cell r="AH65">
            <v>0</v>
          </cell>
          <cell r="AI65">
            <v>2.4797117151368172E-2</v>
          </cell>
          <cell r="AJ65">
            <v>4.4882341825156838E-2</v>
          </cell>
          <cell r="AK65">
            <v>3.5956290195527556E-4</v>
          </cell>
          <cell r="AL65">
            <v>9.2850752304014985E-3</v>
          </cell>
          <cell r="AM65">
            <v>2.7002736353316549E-2</v>
          </cell>
          <cell r="AN65">
            <v>2.6191847733609656E-2</v>
          </cell>
          <cell r="AO65">
            <v>4.6239674844992889E-4</v>
          </cell>
          <cell r="AP65">
            <v>6.638140760481223E-3</v>
          </cell>
          <cell r="AQ65">
            <v>0</v>
          </cell>
          <cell r="AR65">
            <v>0</v>
          </cell>
          <cell r="AS65">
            <v>3.1084363681930451E-3</v>
          </cell>
          <cell r="AT65">
            <v>2.7609309309669654E-3</v>
          </cell>
          <cell r="AU65">
            <v>1.6365966537085148E-3</v>
          </cell>
          <cell r="AV65">
            <v>8.9093715351004383E-4</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row>
        <row r="67">
          <cell r="A67" t="str">
            <v>PTDP.T</v>
          </cell>
          <cell r="B67" t="str">
            <v>Prod Trans Dist Allocation Factor</v>
          </cell>
          <cell r="C67">
            <v>4642870007</v>
          </cell>
          <cell r="D67">
            <v>0</v>
          </cell>
          <cell r="E67">
            <v>343682399.60000002</v>
          </cell>
          <cell r="F67">
            <v>34951619.200000003</v>
          </cell>
          <cell r="G67">
            <v>67156644</v>
          </cell>
          <cell r="H67">
            <v>655736</v>
          </cell>
          <cell r="I67">
            <v>12652224</v>
          </cell>
          <cell r="J67">
            <v>20983856.400000002</v>
          </cell>
          <cell r="K67">
            <v>309229</v>
          </cell>
          <cell r="L67">
            <v>4143093</v>
          </cell>
          <cell r="M67">
            <v>22575914</v>
          </cell>
          <cell r="N67">
            <v>221413660</v>
          </cell>
          <cell r="O67">
            <v>451925642.47589862</v>
          </cell>
          <cell r="P67">
            <v>1211156.6164934656</v>
          </cell>
          <cell r="Q67">
            <v>931192867.51142752</v>
          </cell>
          <cell r="R67">
            <v>13164408.396180429</v>
          </cell>
          <cell r="S67">
            <v>0</v>
          </cell>
          <cell r="T67">
            <v>0</v>
          </cell>
          <cell r="U67">
            <v>0</v>
          </cell>
          <cell r="V67">
            <v>1255565</v>
          </cell>
          <cell r="W67">
            <v>0</v>
          </cell>
          <cell r="X67">
            <v>0</v>
          </cell>
          <cell r="Y67">
            <v>0</v>
          </cell>
          <cell r="Z67">
            <v>0</v>
          </cell>
          <cell r="AA67">
            <v>0</v>
          </cell>
          <cell r="AB67">
            <v>0</v>
          </cell>
          <cell r="AC67">
            <v>1374729598.4000001</v>
          </cell>
          <cell r="AD67">
            <v>139806476.80000001</v>
          </cell>
          <cell r="AE67">
            <v>268626576</v>
          </cell>
          <cell r="AF67">
            <v>83935425.600000009</v>
          </cell>
          <cell r="AG67">
            <v>0</v>
          </cell>
          <cell r="AH67">
            <v>0</v>
          </cell>
          <cell r="AI67">
            <v>115456007</v>
          </cell>
          <cell r="AJ67">
            <v>208973323</v>
          </cell>
          <cell r="AK67">
            <v>1674134</v>
          </cell>
          <cell r="AL67">
            <v>43231546</v>
          </cell>
          <cell r="AM67">
            <v>125725426</v>
          </cell>
          <cell r="AN67">
            <v>121949908</v>
          </cell>
          <cell r="AO67">
            <v>2152931</v>
          </cell>
          <cell r="AP67">
            <v>29334640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row>
        <row r="68">
          <cell r="D68">
            <v>0</v>
          </cell>
          <cell r="E68">
            <v>7.4023696352005147E-2</v>
          </cell>
          <cell r="F68">
            <v>7.5280202002864305E-3</v>
          </cell>
          <cell r="G68">
            <v>1.446446786120411E-2</v>
          </cell>
          <cell r="H68">
            <v>1.4123505482844763E-4</v>
          </cell>
          <cell r="I68">
            <v>2.725086849497055E-3</v>
          </cell>
          <cell r="J68">
            <v>4.5195873174055899E-3</v>
          </cell>
          <cell r="K68">
            <v>6.6602984691317889E-5</v>
          </cell>
          <cell r="L68">
            <v>8.9235601982254678E-4</v>
          </cell>
          <cell r="M68">
            <v>4.8624910811550966E-3</v>
          </cell>
          <cell r="N68">
            <v>4.7688963866353622E-2</v>
          </cell>
          <cell r="O68">
            <v>9.733756099019264E-2</v>
          </cell>
          <cell r="P68">
            <v>2.6086377922867086E-4</v>
          </cell>
          <cell r="Q68">
            <v>0.2005640619072856</v>
          </cell>
          <cell r="R68">
            <v>2.8354031830166698E-3</v>
          </cell>
          <cell r="S68">
            <v>0</v>
          </cell>
          <cell r="T68">
            <v>0</v>
          </cell>
          <cell r="U68">
            <v>0</v>
          </cell>
          <cell r="V68">
            <v>2.7042863532836362E-4</v>
          </cell>
          <cell r="W68">
            <v>0</v>
          </cell>
          <cell r="X68">
            <v>0</v>
          </cell>
          <cell r="Y68">
            <v>0</v>
          </cell>
          <cell r="Z68">
            <v>0</v>
          </cell>
          <cell r="AA68">
            <v>0</v>
          </cell>
          <cell r="AB68">
            <v>0</v>
          </cell>
          <cell r="AC68">
            <v>0.29609478540802059</v>
          </cell>
          <cell r="AD68">
            <v>3.0112080801145722E-2</v>
          </cell>
          <cell r="AE68">
            <v>5.7857871444816439E-2</v>
          </cell>
          <cell r="AF68">
            <v>1.807834926962236E-2</v>
          </cell>
          <cell r="AG68">
            <v>0</v>
          </cell>
          <cell r="AH68">
            <v>0</v>
          </cell>
          <cell r="AI68">
            <v>2.4867378760535692E-2</v>
          </cell>
          <cell r="AJ68">
            <v>4.5009514090408174E-2</v>
          </cell>
          <cell r="AK68">
            <v>3.605817086146991E-4</v>
          </cell>
          <cell r="AL68">
            <v>9.3113841082822293E-3</v>
          </cell>
          <cell r="AM68">
            <v>2.7079247493564385E-2</v>
          </cell>
          <cell r="AN68">
            <v>2.6266061254383081E-2</v>
          </cell>
          <cell r="AO68">
            <v>4.6370693057398797E-4</v>
          </cell>
          <cell r="AP68">
            <v>6.3182126477313626E-3</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row>
        <row r="70">
          <cell r="A70" t="str">
            <v>RB.T</v>
          </cell>
          <cell r="B70" t="str">
            <v>Total Ratebase</v>
          </cell>
          <cell r="C70">
            <v>2973018832</v>
          </cell>
          <cell r="D70">
            <v>0</v>
          </cell>
          <cell r="E70">
            <v>251959233.5977357</v>
          </cell>
          <cell r="F70">
            <v>20196163.925389327</v>
          </cell>
          <cell r="G70">
            <v>36970828.203112632</v>
          </cell>
          <cell r="H70">
            <v>644804.85132929159</v>
          </cell>
          <cell r="I70">
            <v>7705208.9858028647</v>
          </cell>
          <cell r="J70">
            <v>12779176.126669664</v>
          </cell>
          <cell r="K70">
            <v>304074.13863461127</v>
          </cell>
          <cell r="L70">
            <v>2523145.1334261033</v>
          </cell>
          <cell r="M70">
            <v>22199572.496237621</v>
          </cell>
          <cell r="N70">
            <v>134840998.9114562</v>
          </cell>
          <cell r="O70">
            <v>275198976.94900107</v>
          </cell>
          <cell r="P70">
            <v>1188974.1199953721</v>
          </cell>
          <cell r="Q70">
            <v>567047541.44376349</v>
          </cell>
          <cell r="R70">
            <v>12923300.483982256</v>
          </cell>
          <cell r="S70">
            <v>0</v>
          </cell>
          <cell r="T70">
            <v>0</v>
          </cell>
          <cell r="U70">
            <v>0</v>
          </cell>
          <cell r="V70">
            <v>749027.01174798422</v>
          </cell>
          <cell r="W70">
            <v>-15399122</v>
          </cell>
          <cell r="X70">
            <v>0</v>
          </cell>
          <cell r="Y70">
            <v>0</v>
          </cell>
          <cell r="Z70">
            <v>0</v>
          </cell>
          <cell r="AA70">
            <v>0</v>
          </cell>
          <cell r="AB70">
            <v>0</v>
          </cell>
          <cell r="AC70">
            <v>1007836934.3909428</v>
          </cell>
          <cell r="AD70">
            <v>80784655.701557308</v>
          </cell>
          <cell r="AE70">
            <v>147883312.81245053</v>
          </cell>
          <cell r="AF70">
            <v>51116704.506678656</v>
          </cell>
          <cell r="AG70">
            <v>0</v>
          </cell>
          <cell r="AH70">
            <v>0</v>
          </cell>
          <cell r="AI70">
            <v>68877093.508949637</v>
          </cell>
          <cell r="AJ70">
            <v>124666316.48838276</v>
          </cell>
          <cell r="AK70">
            <v>998730.91977372731</v>
          </cell>
          <cell r="AL70">
            <v>25790457.454313807</v>
          </cell>
          <cell r="AM70">
            <v>75003476.632051945</v>
          </cell>
          <cell r="AN70">
            <v>72751132.097646549</v>
          </cell>
          <cell r="AO70">
            <v>1284364.7867132318</v>
          </cell>
          <cell r="AP70">
            <v>18970403.101879254</v>
          </cell>
          <cell r="AQ70">
            <v>-10291319</v>
          </cell>
          <cell r="AR70">
            <v>-41895870</v>
          </cell>
          <cell r="AS70">
            <v>7790270.2810167633</v>
          </cell>
          <cell r="AT70">
            <v>1929844.1233757623</v>
          </cell>
          <cell r="AU70">
            <v>4101589.5978621263</v>
          </cell>
          <cell r="AV70">
            <v>3734434.9708235646</v>
          </cell>
          <cell r="AW70">
            <v>-145604.75270267981</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row>
        <row r="71">
          <cell r="D71">
            <v>0</v>
          </cell>
          <cell r="E71">
            <v>8.4748616754720812E-2</v>
          </cell>
          <cell r="F71">
            <v>6.7931503520961643E-3</v>
          </cell>
          <cell r="G71">
            <v>1.243545039310825E-2</v>
          </cell>
          <cell r="H71">
            <v>2.1688555901124934E-4</v>
          </cell>
          <cell r="I71">
            <v>2.5917121354456542E-3</v>
          </cell>
          <cell r="J71">
            <v>4.2983838477985339E-3</v>
          </cell>
          <cell r="K71">
            <v>1.0227790532697549E-4</v>
          </cell>
          <cell r="L71">
            <v>8.4868118098288027E-4</v>
          </cell>
          <cell r="M71">
            <v>7.4670137495575816E-3</v>
          </cell>
          <cell r="N71">
            <v>4.5354909111270707E-2</v>
          </cell>
          <cell r="O71">
            <v>9.2565500758658187E-2</v>
          </cell>
          <cell r="P71">
            <v>3.9992148963130823E-4</v>
          </cell>
          <cell r="Q71">
            <v>0.19073123094289349</v>
          </cell>
          <cell r="R71">
            <v>4.3468612929331947E-3</v>
          </cell>
          <cell r="S71">
            <v>0</v>
          </cell>
          <cell r="T71">
            <v>0</v>
          </cell>
          <cell r="U71">
            <v>0</v>
          </cell>
          <cell r="V71">
            <v>2.5194156312965602E-4</v>
          </cell>
          <cell r="W71">
            <v>-5.1796247754141373E-3</v>
          </cell>
          <cell r="X71">
            <v>0</v>
          </cell>
          <cell r="Y71">
            <v>0</v>
          </cell>
          <cell r="Z71">
            <v>0</v>
          </cell>
          <cell r="AA71">
            <v>0</v>
          </cell>
          <cell r="AB71">
            <v>0</v>
          </cell>
          <cell r="AC71">
            <v>0.33899446701888325</v>
          </cell>
          <cell r="AD71">
            <v>2.7172601408384657E-2</v>
          </cell>
          <cell r="AE71">
            <v>4.9741801572432999E-2</v>
          </cell>
          <cell r="AF71">
            <v>1.7193535391194135E-2</v>
          </cell>
          <cell r="AG71">
            <v>0</v>
          </cell>
          <cell r="AH71">
            <v>0</v>
          </cell>
          <cell r="AI71">
            <v>2.316739227064191E-2</v>
          </cell>
          <cell r="AJ71">
            <v>4.1932568723258852E-2</v>
          </cell>
          <cell r="AK71">
            <v>3.3593158207540316E-4</v>
          </cell>
          <cell r="AL71">
            <v>8.6748382407534665E-3</v>
          </cell>
          <cell r="AM71">
            <v>2.5228052989356896E-2</v>
          </cell>
          <cell r="AN71">
            <v>2.4470457877559301E-2</v>
          </cell>
          <cell r="AO71">
            <v>4.3200694623559376E-4</v>
          </cell>
          <cell r="AP71">
            <v>6.3808553439661676E-3</v>
          </cell>
          <cell r="AQ71">
            <v>-3.4615720859988148E-3</v>
          </cell>
          <cell r="AR71">
            <v>-1.4092029807902676E-2</v>
          </cell>
          <cell r="AS71">
            <v>2.6203232206827689E-3</v>
          </cell>
          <cell r="AT71">
            <v>6.4911937408668326E-4</v>
          </cell>
          <cell r="AU71">
            <v>1.3796043111852466E-3</v>
          </cell>
          <cell r="AV71">
            <v>1.2561087506840134E-3</v>
          </cell>
          <cell r="AW71">
            <v>-4.8975388630393916E-5</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row>
        <row r="73">
          <cell r="A73" t="str">
            <v>REVFAC1.T</v>
          </cell>
          <cell r="B73" t="str">
            <v>REVFAC1 = (OME.T+DAE.T+RRB.T)</v>
          </cell>
          <cell r="C73">
            <v>1592039735.6632004</v>
          </cell>
          <cell r="D73">
            <v>0</v>
          </cell>
          <cell r="E73">
            <v>234242090.75526002</v>
          </cell>
          <cell r="F73">
            <v>2821553.4865771062</v>
          </cell>
          <cell r="G73">
            <v>5260567.1551483767</v>
          </cell>
          <cell r="H73">
            <v>84552.045161032322</v>
          </cell>
          <cell r="I73">
            <v>1216217.5559488628</v>
          </cell>
          <cell r="J73">
            <v>2351056.5207784288</v>
          </cell>
          <cell r="K73">
            <v>39925.279570566876</v>
          </cell>
          <cell r="L73">
            <v>398967.07619737729</v>
          </cell>
          <cell r="M73">
            <v>3306287.892228052</v>
          </cell>
          <cell r="N73">
            <v>25160691.552714482</v>
          </cell>
          <cell r="O73">
            <v>77523739.233483508</v>
          </cell>
          <cell r="P73">
            <v>247338.48219280259</v>
          </cell>
          <cell r="Q73">
            <v>105739816.2267805</v>
          </cell>
          <cell r="R73">
            <v>1925017.2540084319</v>
          </cell>
          <cell r="S73">
            <v>0</v>
          </cell>
          <cell r="T73">
            <v>0</v>
          </cell>
          <cell r="U73">
            <v>0</v>
          </cell>
          <cell r="V73">
            <v>119324.75617583763</v>
          </cell>
          <cell r="W73">
            <v>-1349956.6272855455</v>
          </cell>
          <cell r="X73">
            <v>5160</v>
          </cell>
          <cell r="Y73">
            <v>2343138.3835877138</v>
          </cell>
          <cell r="Z73">
            <v>38291.600816686652</v>
          </cell>
          <cell r="AA73">
            <v>99278.371904907239</v>
          </cell>
          <cell r="AB73">
            <v>6900232.348460651</v>
          </cell>
          <cell r="AC73">
            <v>936968363.02104008</v>
          </cell>
          <cell r="AD73">
            <v>11286213.946308425</v>
          </cell>
          <cell r="AE73">
            <v>21042268.620593507</v>
          </cell>
          <cell r="AF73">
            <v>9404226.0831137151</v>
          </cell>
          <cell r="AG73">
            <v>9620328.2434559371</v>
          </cell>
          <cell r="AH73">
            <v>-31426.909894241126</v>
          </cell>
          <cell r="AI73">
            <v>11135243.304518219</v>
          </cell>
          <cell r="AJ73">
            <v>20154592.699179981</v>
          </cell>
          <cell r="AK73">
            <v>161463.13993317215</v>
          </cell>
          <cell r="AL73">
            <v>4108583.5345478002</v>
          </cell>
          <cell r="AM73">
            <v>11951216.103431126</v>
          </cell>
          <cell r="AN73">
            <v>18445204.862559341</v>
          </cell>
          <cell r="AO73">
            <v>242402.05148214812</v>
          </cell>
          <cell r="AP73">
            <v>6928934.9687620653</v>
          </cell>
          <cell r="AQ73">
            <v>-902183.53277282009</v>
          </cell>
          <cell r="AR73">
            <v>-3672781.3028816623</v>
          </cell>
          <cell r="AS73">
            <v>22469506.787084579</v>
          </cell>
          <cell r="AT73">
            <v>19520140.492228191</v>
          </cell>
          <cell r="AU73">
            <v>11830230.785647405</v>
          </cell>
          <cell r="AV73">
            <v>6141029.6575404666</v>
          </cell>
          <cell r="AW73">
            <v>442372.757612827</v>
          </cell>
          <cell r="AX73">
            <v>230164</v>
          </cell>
          <cell r="AY73">
            <v>6090353</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row>
        <row r="74">
          <cell r="D74">
            <v>0</v>
          </cell>
          <cell r="E74">
            <v>0.14713331929349185</v>
          </cell>
          <cell r="F74">
            <v>1.7722883564848485E-3</v>
          </cell>
          <cell r="G74">
            <v>3.3042938799244027E-3</v>
          </cell>
          <cell r="H74">
            <v>5.3109255546194166E-5</v>
          </cell>
          <cell r="I74">
            <v>7.6393668367970714E-4</v>
          </cell>
          <cell r="J74">
            <v>1.4767574377149842E-3</v>
          </cell>
          <cell r="K74">
            <v>2.5078067259379736E-5</v>
          </cell>
          <cell r="L74">
            <v>2.5060120502028708E-4</v>
          </cell>
          <cell r="M74">
            <v>2.0767621675289046E-3</v>
          </cell>
          <cell r="N74">
            <v>1.5804060030092919E-2</v>
          </cell>
          <cell r="O74">
            <v>4.8694600704290353E-2</v>
          </cell>
          <cell r="P74">
            <v>1.5535949050277199E-4</v>
          </cell>
          <cell r="Q74">
            <v>6.6417824793005037E-2</v>
          </cell>
          <cell r="R74">
            <v>1.2091515122934556E-3</v>
          </cell>
          <cell r="S74">
            <v>0</v>
          </cell>
          <cell r="T74">
            <v>0</v>
          </cell>
          <cell r="U74">
            <v>0</v>
          </cell>
          <cell r="V74">
            <v>7.4950865548673119E-5</v>
          </cell>
          <cell r="W74">
            <v>-8.479415413103306E-4</v>
          </cell>
          <cell r="X74">
            <v>3.2411251330046009E-6</v>
          </cell>
          <cell r="Y74">
            <v>1.471783857587968E-3</v>
          </cell>
          <cell r="Z74">
            <v>2.4051912749988879E-5</v>
          </cell>
          <cell r="AA74">
            <v>6.2359229911777662E-5</v>
          </cell>
          <cell r="AB74">
            <v>4.3342086217378253E-3</v>
          </cell>
          <cell r="AC74">
            <v>0.58853327717396742</v>
          </cell>
          <cell r="AD74">
            <v>7.0891534259393939E-3</v>
          </cell>
          <cell r="AE74">
            <v>1.3217175519697611E-2</v>
          </cell>
          <cell r="AF74">
            <v>5.907029750859937E-3</v>
          </cell>
          <cell r="AG74">
            <v>6.0427689258951631E-3</v>
          </cell>
          <cell r="AH74">
            <v>-1.9740028587382923E-5</v>
          </cell>
          <cell r="AI74">
            <v>6.9943249876734895E-3</v>
          </cell>
          <cell r="AJ74">
            <v>1.2659604058678929E-2</v>
          </cell>
          <cell r="AK74">
            <v>1.0141903893241145E-4</v>
          </cell>
          <cell r="AL74">
            <v>2.5807041385410372E-3</v>
          </cell>
          <cell r="AM74">
            <v>7.5068579230232434E-3</v>
          </cell>
          <cell r="AN74">
            <v>1.1585894779740263E-2</v>
          </cell>
          <cell r="AO74">
            <v>1.5225879483540027E-4</v>
          </cell>
          <cell r="AP74">
            <v>4.3522374558544923E-3</v>
          </cell>
          <cell r="AQ74">
            <v>-5.666840547776874E-4</v>
          </cell>
          <cell r="AR74">
            <v>-2.3069658505424687E-3</v>
          </cell>
          <cell r="AS74">
            <v>1.4113659529813428E-2</v>
          </cell>
          <cell r="AT74">
            <v>1.2261088749833641E-2</v>
          </cell>
          <cell r="AU74">
            <v>7.4308640171718158E-3</v>
          </cell>
          <cell r="AV74">
            <v>3.8573344119343109E-3</v>
          </cell>
          <cell r="AW74">
            <v>2.7786539977819495E-4</v>
          </cell>
          <cell r="AX74">
            <v>1.4457176843272692E-4</v>
          </cell>
          <cell r="AY74">
            <v>3.8255031351104593E-3</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row>
        <row r="76">
          <cell r="A76" t="str">
            <v>SW.T</v>
          </cell>
          <cell r="B76" t="str">
            <v>Salary &amp; Wages - Total</v>
          </cell>
          <cell r="C76">
            <v>57795545</v>
          </cell>
          <cell r="D76">
            <v>0</v>
          </cell>
          <cell r="E76">
            <v>3102669.6763198031</v>
          </cell>
          <cell r="F76">
            <v>207396.12854266498</v>
          </cell>
          <cell r="G76">
            <v>398494.49869029212</v>
          </cell>
          <cell r="H76">
            <v>7430.296585170363</v>
          </cell>
          <cell r="I76">
            <v>143365.28234230011</v>
          </cell>
          <cell r="J76">
            <v>237772.93995239743</v>
          </cell>
          <cell r="K76">
            <v>3503.945463930067</v>
          </cell>
          <cell r="L76">
            <v>46946.346959665534</v>
          </cell>
          <cell r="M76">
            <v>255812.91358305753</v>
          </cell>
          <cell r="N76">
            <v>2508889.4948699959</v>
          </cell>
          <cell r="O76">
            <v>5120874.1902832724</v>
          </cell>
          <cell r="P76">
            <v>13723.89631137819</v>
          </cell>
          <cell r="Q76">
            <v>10551562.189059559</v>
          </cell>
          <cell r="R76">
            <v>149168.96243599177</v>
          </cell>
          <cell r="S76">
            <v>0</v>
          </cell>
          <cell r="T76">
            <v>0</v>
          </cell>
          <cell r="U76">
            <v>0</v>
          </cell>
          <cell r="V76">
            <v>14227.097996692919</v>
          </cell>
          <cell r="W76">
            <v>0</v>
          </cell>
          <cell r="X76">
            <v>0</v>
          </cell>
          <cell r="Y76">
            <v>0</v>
          </cell>
          <cell r="Z76">
            <v>0</v>
          </cell>
          <cell r="AA76">
            <v>0</v>
          </cell>
          <cell r="AB76">
            <v>0</v>
          </cell>
          <cell r="AC76">
            <v>12410678.705279212</v>
          </cell>
          <cell r="AD76">
            <v>829584.51417065994</v>
          </cell>
          <cell r="AE76">
            <v>1593977.9947611685</v>
          </cell>
          <cell r="AF76">
            <v>951091.75980958971</v>
          </cell>
          <cell r="AG76">
            <v>0</v>
          </cell>
          <cell r="AH76">
            <v>0</v>
          </cell>
          <cell r="AI76">
            <v>1308258.7726608049</v>
          </cell>
          <cell r="AJ76">
            <v>2367925.1532302685</v>
          </cell>
          <cell r="AK76">
            <v>18970.000340560229</v>
          </cell>
          <cell r="AL76">
            <v>489866.66679187282</v>
          </cell>
          <cell r="AM76">
            <v>1424623.9393244984</v>
          </cell>
          <cell r="AN76">
            <v>1381842.6698766577</v>
          </cell>
          <cell r="AO76">
            <v>24395.360110482598</v>
          </cell>
          <cell r="AP76">
            <v>792587.60424805409</v>
          </cell>
          <cell r="AQ76">
            <v>0</v>
          </cell>
          <cell r="AR76">
            <v>0</v>
          </cell>
          <cell r="AS76">
            <v>4234921.0966917733</v>
          </cell>
          <cell r="AT76">
            <v>3761481.098890142</v>
          </cell>
          <cell r="AU76">
            <v>2229692.6411249982</v>
          </cell>
          <cell r="AV76">
            <v>1213809.1632930867</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row>
        <row r="77">
          <cell r="A77" t="str">
            <v/>
          </cell>
          <cell r="D77">
            <v>0</v>
          </cell>
          <cell r="E77">
            <v>5.3683543884218123E-2</v>
          </cell>
          <cell r="F77">
            <v>3.5884448973128461E-3</v>
          </cell>
          <cell r="G77">
            <v>6.8948999216166592E-3</v>
          </cell>
          <cell r="H77">
            <v>1.2856175307578402E-4</v>
          </cell>
          <cell r="I77">
            <v>2.4805593985193861E-3</v>
          </cell>
          <cell r="J77">
            <v>4.1140357782316513E-3</v>
          </cell>
          <cell r="K77">
            <v>6.0626566700427638E-5</v>
          </cell>
          <cell r="L77">
            <v>8.1228314327108663E-4</v>
          </cell>
          <cell r="M77">
            <v>4.4261701067626847E-3</v>
          </cell>
          <cell r="N77">
            <v>4.3409738499221626E-2</v>
          </cell>
          <cell r="O77">
            <v>8.8603268474815353E-2</v>
          </cell>
          <cell r="P77">
            <v>2.3745595463072784E-4</v>
          </cell>
          <cell r="Q77">
            <v>0.18256705061020809</v>
          </cell>
          <cell r="R77">
            <v>2.5809768285080066E-3</v>
          </cell>
          <cell r="S77">
            <v>0</v>
          </cell>
          <cell r="T77">
            <v>0</v>
          </cell>
          <cell r="U77">
            <v>0</v>
          </cell>
          <cell r="V77">
            <v>2.4616253721100682E-4</v>
          </cell>
          <cell r="W77">
            <v>0</v>
          </cell>
          <cell r="X77">
            <v>0</v>
          </cell>
          <cell r="Y77">
            <v>0</v>
          </cell>
          <cell r="Z77">
            <v>0</v>
          </cell>
          <cell r="AA77">
            <v>0</v>
          </cell>
          <cell r="AB77">
            <v>0</v>
          </cell>
          <cell r="AC77">
            <v>0.21473417553687249</v>
          </cell>
          <cell r="AD77">
            <v>1.4353779589251384E-2</v>
          </cell>
          <cell r="AE77">
            <v>2.7579599686466637E-2</v>
          </cell>
          <cell r="AF77">
            <v>1.6456143112926605E-2</v>
          </cell>
          <cell r="AG77">
            <v>0</v>
          </cell>
          <cell r="AH77">
            <v>0</v>
          </cell>
          <cell r="AI77">
            <v>2.2635979514697972E-2</v>
          </cell>
          <cell r="AJ77">
            <v>4.0970721069076663E-2</v>
          </cell>
          <cell r="AK77">
            <v>3.2822599632134674E-4</v>
          </cell>
          <cell r="AL77">
            <v>8.4758551336763556E-3</v>
          </cell>
          <cell r="AM77">
            <v>2.4649372876828109E-2</v>
          </cell>
          <cell r="AN77">
            <v>2.3909155452667807E-2</v>
          </cell>
          <cell r="AO77">
            <v>4.2209758746080859E-4</v>
          </cell>
          <cell r="AP77">
            <v>1.3713645303423543E-2</v>
          </cell>
          <cell r="AQ77">
            <v>0</v>
          </cell>
          <cell r="AR77">
            <v>0</v>
          </cell>
          <cell r="AS77">
            <v>7.3274178774363541E-2</v>
          </cell>
          <cell r="AT77">
            <v>6.5082543972725615E-2</v>
          </cell>
          <cell r="AU77">
            <v>3.8578970768854214E-2</v>
          </cell>
          <cell r="AV77">
            <v>2.1001777270083476E-2</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row>
        <row r="78">
          <cell r="A78" t="str">
            <v/>
          </cell>
        </row>
        <row r="79">
          <cell r="A79" t="str">
            <v>SWPTD.T</v>
          </cell>
          <cell r="B79" t="str">
            <v>Salary &amp; Wages - PTD Subtotal</v>
          </cell>
          <cell r="C79">
            <v>28577582.000000007</v>
          </cell>
          <cell r="D79">
            <v>0</v>
          </cell>
          <cell r="E79">
            <v>1820737</v>
          </cell>
          <cell r="F79">
            <v>77026.8608847508</v>
          </cell>
          <cell r="G79">
            <v>148000.73911524919</v>
          </cell>
          <cell r="H79">
            <v>4984.40640744349</v>
          </cell>
          <cell r="I79">
            <v>96172.585269087402</v>
          </cell>
          <cell r="J79">
            <v>159503.31885550602</v>
          </cell>
          <cell r="K79">
            <v>2350.5237000368184</v>
          </cell>
          <cell r="L79">
            <v>31492.642307017264</v>
          </cell>
          <cell r="M79">
            <v>171604.93002594518</v>
          </cell>
          <cell r="N79">
            <v>1683018.2658867505</v>
          </cell>
          <cell r="O79">
            <v>3435195.0602756063</v>
          </cell>
          <cell r="P79">
            <v>9206.2915558511468</v>
          </cell>
          <cell r="Q79">
            <v>7078220.0388412969</v>
          </cell>
          <cell r="R79">
            <v>100065.82155032604</v>
          </cell>
          <cell r="S79">
            <v>0</v>
          </cell>
          <cell r="T79">
            <v>0</v>
          </cell>
          <cell r="U79">
            <v>0</v>
          </cell>
          <cell r="V79">
            <v>9543.8503162275447</v>
          </cell>
          <cell r="W79">
            <v>0</v>
          </cell>
          <cell r="X79">
            <v>0</v>
          </cell>
          <cell r="Y79">
            <v>0</v>
          </cell>
          <cell r="Z79">
            <v>0</v>
          </cell>
          <cell r="AA79">
            <v>0</v>
          </cell>
          <cell r="AB79">
            <v>0</v>
          </cell>
          <cell r="AC79">
            <v>7282948</v>
          </cell>
          <cell r="AD79">
            <v>308107.4435390032</v>
          </cell>
          <cell r="AE79">
            <v>592002.95646099676</v>
          </cell>
          <cell r="AF79">
            <v>638013.27542202407</v>
          </cell>
          <cell r="AG79">
            <v>0</v>
          </cell>
          <cell r="AH79">
            <v>0</v>
          </cell>
          <cell r="AI79">
            <v>877608.76491246547</v>
          </cell>
          <cell r="AJ79">
            <v>1588456.2844589255</v>
          </cell>
          <cell r="AK79">
            <v>12725.493546974698</v>
          </cell>
          <cell r="AL79">
            <v>328613.33659595932</v>
          </cell>
          <cell r="AM79">
            <v>955669.07861237205</v>
          </cell>
          <cell r="AN79">
            <v>926970.46192727587</v>
          </cell>
          <cell r="AO79">
            <v>16364.944232410178</v>
          </cell>
          <cell r="AP79">
            <v>222979.62530049914</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row>
        <row r="80">
          <cell r="A80" t="str">
            <v/>
          </cell>
          <cell r="D80">
            <v>0</v>
          </cell>
          <cell r="E80">
            <v>6.3712073330766741E-2</v>
          </cell>
          <cell r="F80">
            <v>2.6953596313624706E-3</v>
          </cell>
          <cell r="G80">
            <v>5.1789104870821178E-3</v>
          </cell>
          <cell r="H80">
            <v>1.744166601444268E-4</v>
          </cell>
          <cell r="I80">
            <v>3.3653156963765296E-3</v>
          </cell>
          <cell r="J80">
            <v>5.5814140907899761E-3</v>
          </cell>
          <cell r="K80">
            <v>8.2250615186295955E-5</v>
          </cell>
          <cell r="L80">
            <v>1.1020051418981934E-3</v>
          </cell>
          <cell r="M80">
            <v>6.0048792800575339E-3</v>
          </cell>
          <cell r="N80">
            <v>5.8892955530203711E-2</v>
          </cell>
          <cell r="O80">
            <v>0.1202059383567023</v>
          </cell>
          <cell r="P80">
            <v>3.2215082283207672E-4</v>
          </cell>
          <cell r="Q80">
            <v>0.24768435757935348</v>
          </cell>
          <cell r="R80">
            <v>3.5015496255185628E-3</v>
          </cell>
          <cell r="S80">
            <v>0</v>
          </cell>
          <cell r="T80">
            <v>0</v>
          </cell>
          <cell r="U80">
            <v>0</v>
          </cell>
          <cell r="V80">
            <v>3.3396283549208403E-4</v>
          </cell>
          <cell r="W80">
            <v>0</v>
          </cell>
          <cell r="X80">
            <v>0</v>
          </cell>
          <cell r="Y80">
            <v>0</v>
          </cell>
          <cell r="Z80">
            <v>0</v>
          </cell>
          <cell r="AA80">
            <v>0</v>
          </cell>
          <cell r="AB80">
            <v>0</v>
          </cell>
          <cell r="AC80">
            <v>0.25484829332306697</v>
          </cell>
          <cell r="AD80">
            <v>1.0781438525449882E-2</v>
          </cell>
          <cell r="AE80">
            <v>2.0715641948328471E-2</v>
          </cell>
          <cell r="AF80">
            <v>2.2325656363159904E-2</v>
          </cell>
          <cell r="AG80">
            <v>0</v>
          </cell>
          <cell r="AH80">
            <v>0</v>
          </cell>
          <cell r="AI80">
            <v>3.070969282539248E-2</v>
          </cell>
          <cell r="AJ80">
            <v>5.5583998830234307E-2</v>
          </cell>
          <cell r="AK80">
            <v>4.4529637066476426E-4</v>
          </cell>
          <cell r="AL80">
            <v>1.1498990243329867E-2</v>
          </cell>
          <cell r="AM80">
            <v>3.3441215516847152E-2</v>
          </cell>
          <cell r="AN80">
            <v>3.2436980215025737E-2</v>
          </cell>
          <cell r="AO80">
            <v>5.7264971656489948E-4</v>
          </cell>
          <cell r="AP80">
            <v>7.8026064381688798E-3</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row>
        <row r="81">
          <cell r="A81" t="str">
            <v/>
          </cell>
        </row>
        <row r="82">
          <cell r="A82" t="str">
            <v>TDP.T</v>
          </cell>
          <cell r="B82" t="str">
            <v>Total Transmission &amp; Distribution Plant</v>
          </cell>
          <cell r="C82">
            <v>2924458009</v>
          </cell>
          <cell r="D82">
            <v>0</v>
          </cell>
          <cell r="E82">
            <v>0</v>
          </cell>
          <cell r="F82">
            <v>34951619.200000003</v>
          </cell>
          <cell r="G82">
            <v>67156644</v>
          </cell>
          <cell r="H82">
            <v>655736</v>
          </cell>
          <cell r="I82">
            <v>12652224</v>
          </cell>
          <cell r="J82">
            <v>20983856.400000002</v>
          </cell>
          <cell r="K82">
            <v>309229</v>
          </cell>
          <cell r="L82">
            <v>4143093</v>
          </cell>
          <cell r="M82">
            <v>22575914</v>
          </cell>
          <cell r="N82">
            <v>221413660</v>
          </cell>
          <cell r="O82">
            <v>451925642.47589862</v>
          </cell>
          <cell r="P82">
            <v>1211156.6164934656</v>
          </cell>
          <cell r="Q82">
            <v>931192867.51142752</v>
          </cell>
          <cell r="R82">
            <v>13164408.396180429</v>
          </cell>
          <cell r="S82">
            <v>0</v>
          </cell>
          <cell r="T82">
            <v>0</v>
          </cell>
          <cell r="U82">
            <v>0</v>
          </cell>
          <cell r="V82">
            <v>1255565</v>
          </cell>
          <cell r="W82">
            <v>0</v>
          </cell>
          <cell r="X82">
            <v>0</v>
          </cell>
          <cell r="Y82">
            <v>0</v>
          </cell>
          <cell r="Z82">
            <v>0</v>
          </cell>
          <cell r="AA82">
            <v>0</v>
          </cell>
          <cell r="AB82">
            <v>0</v>
          </cell>
          <cell r="AC82">
            <v>0</v>
          </cell>
          <cell r="AD82">
            <v>139806476.80000001</v>
          </cell>
          <cell r="AE82">
            <v>268626576</v>
          </cell>
          <cell r="AF82">
            <v>83935425.600000009</v>
          </cell>
          <cell r="AG82">
            <v>0</v>
          </cell>
          <cell r="AH82">
            <v>0</v>
          </cell>
          <cell r="AI82">
            <v>115456007</v>
          </cell>
          <cell r="AJ82">
            <v>208973323</v>
          </cell>
          <cell r="AK82">
            <v>1674134</v>
          </cell>
          <cell r="AL82">
            <v>43231546</v>
          </cell>
          <cell r="AM82">
            <v>125725426</v>
          </cell>
          <cell r="AN82">
            <v>121949908</v>
          </cell>
          <cell r="AO82">
            <v>2152931</v>
          </cell>
          <cell r="AP82">
            <v>29334640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row>
        <row r="83">
          <cell r="D83">
            <v>0</v>
          </cell>
          <cell r="E83">
            <v>0</v>
          </cell>
          <cell r="F83">
            <v>1.1951486084750279E-2</v>
          </cell>
          <cell r="G83">
            <v>2.2963791510538321E-2</v>
          </cell>
          <cell r="H83">
            <v>2.2422479583634875E-4</v>
          </cell>
          <cell r="I83">
            <v>4.3263483220011591E-3</v>
          </cell>
          <cell r="J83">
            <v>7.1752975544262642E-3</v>
          </cell>
          <cell r="K83">
            <v>1.0573890924347342E-4</v>
          </cell>
          <cell r="L83">
            <v>1.4167045610672675E-3</v>
          </cell>
          <cell r="M83">
            <v>7.7196916250884011E-3</v>
          </cell>
          <cell r="N83">
            <v>7.5711006729657582E-2</v>
          </cell>
          <cell r="O83">
            <v>0.1545331275351195</v>
          </cell>
          <cell r="P83">
            <v>4.141473779982955E-4</v>
          </cell>
          <cell r="Q83">
            <v>0.3184155370484677</v>
          </cell>
          <cell r="R83">
            <v>4.5014865508983372E-3</v>
          </cell>
          <cell r="S83">
            <v>0</v>
          </cell>
          <cell r="T83">
            <v>0</v>
          </cell>
          <cell r="U83">
            <v>0</v>
          </cell>
          <cell r="V83">
            <v>4.293325450856217E-4</v>
          </cell>
          <cell r="W83">
            <v>0</v>
          </cell>
          <cell r="X83">
            <v>0</v>
          </cell>
          <cell r="Y83">
            <v>0</v>
          </cell>
          <cell r="Z83">
            <v>0</v>
          </cell>
          <cell r="AA83">
            <v>0</v>
          </cell>
          <cell r="AB83">
            <v>0</v>
          </cell>
          <cell r="AC83">
            <v>0</v>
          </cell>
          <cell r="AD83">
            <v>4.7805944339001115E-2</v>
          </cell>
          <cell r="AE83">
            <v>9.1855166042153283E-2</v>
          </cell>
          <cell r="AF83">
            <v>2.8701190217705057E-2</v>
          </cell>
          <cell r="AG83">
            <v>0</v>
          </cell>
          <cell r="AH83">
            <v>0</v>
          </cell>
          <cell r="AI83">
            <v>3.9479454533005741E-2</v>
          </cell>
          <cell r="AJ83">
            <v>7.1457111832991277E-2</v>
          </cell>
          <cell r="AK83">
            <v>5.7245957878275695E-4</v>
          </cell>
          <cell r="AL83">
            <v>1.4782754912860846E-2</v>
          </cell>
          <cell r="AM83">
            <v>4.2991017690485155E-2</v>
          </cell>
          <cell r="AN83">
            <v>4.1700003085939331E-2</v>
          </cell>
          <cell r="AO83">
            <v>7.3618119780635228E-4</v>
          </cell>
          <cell r="AP83">
            <v>1.0030795419090594E-2</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row>
        <row r="85">
          <cell r="A85" t="str">
            <v>IBFIT.T</v>
          </cell>
          <cell r="B85" t="str">
            <v>Total Income Before FIT</v>
          </cell>
          <cell r="C85">
            <v>11</v>
          </cell>
          <cell r="D85">
            <v>9.9999999999999998E-17</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1</v>
          </cell>
          <cell r="AR85">
            <v>1</v>
          </cell>
          <cell r="AS85">
            <v>1</v>
          </cell>
          <cell r="AT85">
            <v>1</v>
          </cell>
          <cell r="AU85">
            <v>1</v>
          </cell>
          <cell r="AV85">
            <v>1</v>
          </cell>
          <cell r="AW85">
            <v>1</v>
          </cell>
          <cell r="AX85">
            <v>1</v>
          </cell>
          <cell r="AY85">
            <v>1</v>
          </cell>
          <cell r="AZ85">
            <v>1</v>
          </cell>
          <cell r="BA85">
            <v>1</v>
          </cell>
          <cell r="BB85">
            <v>1</v>
          </cell>
          <cell r="BC85">
            <v>1</v>
          </cell>
          <cell r="BD85">
            <v>1</v>
          </cell>
          <cell r="BE85">
            <v>1</v>
          </cell>
          <cell r="BF85">
            <v>1</v>
          </cell>
          <cell r="BG85">
            <v>1</v>
          </cell>
          <cell r="BH85">
            <v>1</v>
          </cell>
          <cell r="BI85">
            <v>1</v>
          </cell>
          <cell r="BJ85">
            <v>1</v>
          </cell>
          <cell r="BK85">
            <v>1</v>
          </cell>
          <cell r="BL85">
            <v>1</v>
          </cell>
          <cell r="BM85">
            <v>1</v>
          </cell>
          <cell r="BN85">
            <v>1</v>
          </cell>
          <cell r="BO85">
            <v>1</v>
          </cell>
          <cell r="BP85">
            <v>1</v>
          </cell>
          <cell r="BQ85">
            <v>1</v>
          </cell>
          <cell r="BR85">
            <v>1</v>
          </cell>
          <cell r="BS85">
            <v>1</v>
          </cell>
          <cell r="BT85">
            <v>1</v>
          </cell>
          <cell r="BU85">
            <v>1</v>
          </cell>
          <cell r="BV85">
            <v>1</v>
          </cell>
          <cell r="BW85">
            <v>1</v>
          </cell>
          <cell r="BX85">
            <v>1</v>
          </cell>
          <cell r="BY85">
            <v>1</v>
          </cell>
        </row>
        <row r="86">
          <cell r="A86" t="str">
            <v/>
          </cell>
          <cell r="D86">
            <v>9.0909090909090904E-18</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9.0909090909090912E-2</v>
          </cell>
          <cell r="AR86">
            <v>9.0909090909090912E-2</v>
          </cell>
          <cell r="AS86">
            <v>9.0909090909090912E-2</v>
          </cell>
          <cell r="AT86">
            <v>9.0909090909090912E-2</v>
          </cell>
          <cell r="AU86">
            <v>9.0909090909090912E-2</v>
          </cell>
          <cell r="AV86">
            <v>9.0909090909090912E-2</v>
          </cell>
          <cell r="AW86">
            <v>9.0909090909090912E-2</v>
          </cell>
          <cell r="AX86">
            <v>9.0909090909090912E-2</v>
          </cell>
          <cell r="AY86">
            <v>9.0909090909090912E-2</v>
          </cell>
          <cell r="AZ86">
            <v>9.0909090909090912E-2</v>
          </cell>
          <cell r="BA86">
            <v>9.0909090909090912E-2</v>
          </cell>
          <cell r="BB86">
            <v>9.0909090909090912E-2</v>
          </cell>
          <cell r="BC86">
            <v>9.0909090909090912E-2</v>
          </cell>
          <cell r="BD86">
            <v>9.0909090909090912E-2</v>
          </cell>
          <cell r="BE86">
            <v>9.0909090909090912E-2</v>
          </cell>
          <cell r="BF86">
            <v>9.0909090909090912E-2</v>
          </cell>
          <cell r="BG86">
            <v>9.0909090909090912E-2</v>
          </cell>
          <cell r="BH86">
            <v>9.0909090909090912E-2</v>
          </cell>
          <cell r="BI86">
            <v>9.0909090909090912E-2</v>
          </cell>
          <cell r="BJ86">
            <v>9.0909090909090912E-2</v>
          </cell>
          <cell r="BK86">
            <v>9.0909090909090912E-2</v>
          </cell>
          <cell r="BL86">
            <v>9.0909090909090912E-2</v>
          </cell>
          <cell r="BM86">
            <v>9.0909090909090912E-2</v>
          </cell>
          <cell r="BN86">
            <v>9.0909090909090912E-2</v>
          </cell>
          <cell r="BO86">
            <v>9.0909090909090912E-2</v>
          </cell>
          <cell r="BP86">
            <v>9.0909090909090912E-2</v>
          </cell>
          <cell r="BQ86">
            <v>9.0909090909090912E-2</v>
          </cell>
          <cell r="BR86">
            <v>9.0909090909090912E-2</v>
          </cell>
          <cell r="BS86">
            <v>9.0909090909090912E-2</v>
          </cell>
          <cell r="BT86">
            <v>9.0909090909090912E-2</v>
          </cell>
          <cell r="BU86">
            <v>9.0909090909090912E-2</v>
          </cell>
          <cell r="BV86">
            <v>9.0909090909090912E-2</v>
          </cell>
          <cell r="BW86">
            <v>9.0909090909090912E-2</v>
          </cell>
          <cell r="BX86">
            <v>9.0909090909090912E-2</v>
          </cell>
          <cell r="BY86">
            <v>9.0909090909090912E-2</v>
          </cell>
        </row>
        <row r="87">
          <cell r="A87" t="str">
            <v/>
          </cell>
        </row>
        <row r="88">
          <cell r="A88" t="str">
            <v>EBFIT.T</v>
          </cell>
          <cell r="B88" t="str">
            <v>Total Expenses Before FIT</v>
          </cell>
          <cell r="C88">
            <v>1440764037.9799998</v>
          </cell>
          <cell r="D88">
            <v>0</v>
          </cell>
          <cell r="E88">
            <v>215376495.03318271</v>
          </cell>
          <cell r="F88">
            <v>1353598.5359734497</v>
          </cell>
          <cell r="G88">
            <v>2600597.5602930393</v>
          </cell>
          <cell r="H88">
            <v>34075.517751004729</v>
          </cell>
          <cell r="I88">
            <v>656882.76386775542</v>
          </cell>
          <cell r="J88">
            <v>1423625.3200400972</v>
          </cell>
          <cell r="K88">
            <v>16121.824916692543</v>
          </cell>
          <cell r="L88">
            <v>215807.98342274057</v>
          </cell>
          <cell r="M88">
            <v>1568738.3866049557</v>
          </cell>
          <cell r="N88">
            <v>15375036.044922194</v>
          </cell>
          <cell r="O88">
            <v>57570579.838935532</v>
          </cell>
          <cell r="P88">
            <v>154345.23633954048</v>
          </cell>
          <cell r="Q88">
            <v>64588835.304331452</v>
          </cell>
          <cell r="R88">
            <v>913716.9763252961</v>
          </cell>
          <cell r="S88">
            <v>0</v>
          </cell>
          <cell r="T88">
            <v>0</v>
          </cell>
          <cell r="U88">
            <v>0</v>
          </cell>
          <cell r="V88">
            <v>65184.922368263957</v>
          </cell>
          <cell r="W88">
            <v>-1930.8572091346769</v>
          </cell>
          <cell r="X88">
            <v>5163.5827494453988</v>
          </cell>
          <cell r="Y88">
            <v>2344765.2978792433</v>
          </cell>
          <cell r="Z88">
            <v>38318.187873196228</v>
          </cell>
          <cell r="AA88">
            <v>99347.303984729413</v>
          </cell>
          <cell r="AB88">
            <v>6905023.3956737462</v>
          </cell>
          <cell r="AC88">
            <v>861505980.13273084</v>
          </cell>
          <cell r="AD88">
            <v>5414394.1438937988</v>
          </cell>
          <cell r="AE88">
            <v>10402390.241172157</v>
          </cell>
          <cell r="AF88">
            <v>7399012.2801603889</v>
          </cell>
          <cell r="AG88">
            <v>9627007.938354928</v>
          </cell>
          <cell r="AH88">
            <v>-31448.730581061704</v>
          </cell>
          <cell r="AI88">
            <v>6156905.1016732007</v>
          </cell>
          <cell r="AJ88">
            <v>11143888.93158501</v>
          </cell>
          <cell r="AK88">
            <v>89276.29175227377</v>
          </cell>
          <cell r="AL88">
            <v>2244443.7124880296</v>
          </cell>
          <cell r="AM88">
            <v>6529950.5161018856</v>
          </cell>
          <cell r="AN88">
            <v>13191497.3380227</v>
          </cell>
          <cell r="AO88">
            <v>149594.12991362545</v>
          </cell>
          <cell r="AP88">
            <v>5579029.5414827019</v>
          </cell>
          <cell r="AQ88">
            <v>-1290.4026270234547</v>
          </cell>
          <cell r="AR88">
            <v>-5253.2178537496638</v>
          </cell>
          <cell r="AS88">
            <v>22179338.608226512</v>
          </cell>
          <cell r="AT88">
            <v>19699189.569579199</v>
          </cell>
          <cell r="AU88">
            <v>11677456.781523954</v>
          </cell>
          <cell r="AV88">
            <v>5926114.4922700524</v>
          </cell>
          <cell r="AW88">
            <v>455434.88719609275</v>
          </cell>
          <cell r="AX88">
            <v>230323.81006654084</v>
          </cell>
          <cell r="AY88">
            <v>69857948.712642074</v>
          </cell>
          <cell r="AZ88">
            <v>38525.01</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row>
        <row r="89">
          <cell r="A89" t="str">
            <v/>
          </cell>
          <cell r="D89">
            <v>0</v>
          </cell>
          <cell r="E89">
            <v>0.14948769496991879</v>
          </cell>
          <cell r="F89">
            <v>9.3950050132514471E-4</v>
          </cell>
          <cell r="G89">
            <v>1.8050128207941431E-3</v>
          </cell>
          <cell r="H89">
            <v>2.3651005197755882E-5</v>
          </cell>
          <cell r="I89">
            <v>4.5592667956144119E-4</v>
          </cell>
          <cell r="J89">
            <v>9.8810442411935017E-4</v>
          </cell>
          <cell r="K89">
            <v>1.1189774655463979E-5</v>
          </cell>
          <cell r="L89">
            <v>1.4978718078312859E-4</v>
          </cell>
          <cell r="M89">
            <v>1.0888239470526904E-3</v>
          </cell>
          <cell r="N89">
            <v>1.067144628795602E-2</v>
          </cell>
          <cell r="O89">
            <v>3.9958368144482177E-2</v>
          </cell>
          <cell r="P89">
            <v>1.0712735206518463E-4</v>
          </cell>
          <cell r="Q89">
            <v>4.4829572089325045E-2</v>
          </cell>
          <cell r="R89">
            <v>6.3418918867961084E-4</v>
          </cell>
          <cell r="S89">
            <v>0</v>
          </cell>
          <cell r="T89">
            <v>0</v>
          </cell>
          <cell r="U89">
            <v>0</v>
          </cell>
          <cell r="V89">
            <v>4.5243301921704984E-5</v>
          </cell>
          <cell r="W89">
            <v>-1.3401619961599017E-6</v>
          </cell>
          <cell r="X89">
            <v>3.5839197907000216E-6</v>
          </cell>
          <cell r="Y89">
            <v>1.6274457413350517E-3</v>
          </cell>
          <cell r="Z89">
            <v>2.659574146986597E-5</v>
          </cell>
          <cell r="AA89">
            <v>6.8954597259394195E-5</v>
          </cell>
          <cell r="AB89">
            <v>4.7926122624179484E-3</v>
          </cell>
          <cell r="AC89">
            <v>0.59795077987967515</v>
          </cell>
          <cell r="AD89">
            <v>3.7580020053005789E-3</v>
          </cell>
          <cell r="AE89">
            <v>7.2200512831765724E-3</v>
          </cell>
          <cell r="AF89">
            <v>5.1354781804063181E-3</v>
          </cell>
          <cell r="AG89">
            <v>6.6818768962697882E-3</v>
          </cell>
          <cell r="AH89">
            <v>-2.1827814792735868E-5</v>
          </cell>
          <cell r="AI89">
            <v>4.2733611746066285E-3</v>
          </cell>
          <cell r="AJ89">
            <v>7.7347078618155421E-3</v>
          </cell>
          <cell r="AK89">
            <v>6.1964547558698204E-5</v>
          </cell>
          <cell r="AL89">
            <v>1.5578149185586393E-3</v>
          </cell>
          <cell r="AM89">
            <v>4.5322831108812918E-3</v>
          </cell>
          <cell r="AN89">
            <v>9.1559040830291871E-3</v>
          </cell>
          <cell r="AO89">
            <v>1.03829722265529E-4</v>
          </cell>
          <cell r="AP89">
            <v>3.8722715131790015E-3</v>
          </cell>
          <cell r="AQ89">
            <v>-8.956377262390885E-7</v>
          </cell>
          <cell r="AR89">
            <v>-3.646133381504201E-6</v>
          </cell>
          <cell r="AS89">
            <v>1.5394150619779974E-2</v>
          </cell>
          <cell r="AT89">
            <v>1.3672738248796196E-2</v>
          </cell>
          <cell r="AU89">
            <v>8.1050445969599195E-3</v>
          </cell>
          <cell r="AV89">
            <v>4.1131749100141802E-3</v>
          </cell>
          <cell r="AW89">
            <v>3.161065068188598E-4</v>
          </cell>
          <cell r="AX89">
            <v>1.5986227029199219E-4</v>
          </cell>
          <cell r="AY89">
            <v>4.848673819662052E-2</v>
          </cell>
          <cell r="AZ89">
            <v>2.6739291781611496E-5</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row>
        <row r="90">
          <cell r="A90" t="str">
            <v/>
          </cell>
        </row>
        <row r="91">
          <cell r="A91" t="str">
            <v>TP.T</v>
          </cell>
          <cell r="B91" t="str">
            <v>Total Transmission Plant</v>
          </cell>
          <cell r="C91">
            <v>510541316</v>
          </cell>
          <cell r="D91">
            <v>0</v>
          </cell>
          <cell r="E91">
            <v>0</v>
          </cell>
          <cell r="F91">
            <v>34951619.200000003</v>
          </cell>
          <cell r="G91">
            <v>67156644</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139806476.80000001</v>
          </cell>
          <cell r="AE91">
            <v>268626576</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row>
        <row r="92">
          <cell r="D92">
            <v>0</v>
          </cell>
          <cell r="E92">
            <v>0</v>
          </cell>
          <cell r="F92">
            <v>6.8459923035886092E-2</v>
          </cell>
          <cell r="G92">
            <v>0.13154007696411391</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0.27383969214354437</v>
          </cell>
          <cell r="AE92">
            <v>0.52616030785645562</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c1"/>
      <sheetName val="Electric WC"/>
      <sheetName val="Gas WC"/>
      <sheetName val="Combined WC"/>
      <sheetName val="BS"/>
      <sheetName val="Electric Rate Base"/>
      <sheetName val="Gas Rate Base"/>
      <sheetName val="Electric WC-sources"/>
      <sheetName val="Gas WC-sources"/>
      <sheetName val="Electric Rate Base-sources"/>
      <sheetName val="Gas Rate Base-sources"/>
      <sheetName val="Sep03"/>
      <sheetName val="JulAug03"/>
      <sheetName val="Jun03"/>
      <sheetName val="AprMay03"/>
      <sheetName val="FebMar03"/>
      <sheetName val="Jan03"/>
      <sheetName val="Dec02"/>
      <sheetName val="OctNov02"/>
      <sheetName val="Sep02"/>
      <sheetName val="JulAug02"/>
      <sheetName val="Jun02"/>
      <sheetName val="AprMay02"/>
      <sheetName val="Mar02"/>
      <sheetName val="JanFeb02"/>
      <sheetName val="Dec01"/>
      <sheetName val="OctNov01"/>
      <sheetName val="WC comparison"/>
      <sheetName val="Extract Review"/>
      <sheetName val="Procedures"/>
    </sheetNames>
    <sheetDataSet>
      <sheetData sheetId="0" refreshError="1"/>
      <sheetData sheetId="1" refreshError="1"/>
      <sheetData sheetId="2" refreshError="1"/>
      <sheetData sheetId="3" refreshError="1"/>
      <sheetData sheetId="4" refreshError="1">
        <row r="10">
          <cell r="AB10">
            <v>3908379967.46</v>
          </cell>
          <cell r="AN10">
            <v>3899156234.7366662</v>
          </cell>
          <cell r="AO10">
            <v>18</v>
          </cell>
          <cell r="AP10">
            <v>4</v>
          </cell>
        </row>
        <row r="11">
          <cell r="AB11">
            <v>1676897416.1199999</v>
          </cell>
          <cell r="AN11">
            <v>1633292456.7583332</v>
          </cell>
          <cell r="AO11" t="str">
            <v>53</v>
          </cell>
        </row>
        <row r="12">
          <cell r="AB12">
            <v>373101802.13999999</v>
          </cell>
          <cell r="AN12">
            <v>370185426.19333333</v>
          </cell>
          <cell r="AO12" t="str">
            <v>28/54</v>
          </cell>
          <cell r="AP12">
            <v>5</v>
          </cell>
        </row>
        <row r="13">
          <cell r="AB13">
            <v>0</v>
          </cell>
          <cell r="AN13">
            <v>0</v>
          </cell>
          <cell r="AO13" t="str">
            <v>18</v>
          </cell>
          <cell r="AP13" t="str">
            <v>4</v>
          </cell>
        </row>
        <row r="14">
          <cell r="AB14">
            <v>0</v>
          </cell>
          <cell r="AN14">
            <v>0</v>
          </cell>
          <cell r="AO14" t="str">
            <v>18</v>
          </cell>
          <cell r="AP14" t="str">
            <v>4</v>
          </cell>
        </row>
        <row r="15">
          <cell r="AB15">
            <v>0</v>
          </cell>
          <cell r="AN15">
            <v>0</v>
          </cell>
          <cell r="AO15" t="str">
            <v>18</v>
          </cell>
          <cell r="AP15" t="str">
            <v>4</v>
          </cell>
        </row>
        <row r="16">
          <cell r="AB16">
            <v>0</v>
          </cell>
          <cell r="AN16">
            <v>0</v>
          </cell>
          <cell r="AO16" t="str">
            <v>18</v>
          </cell>
          <cell r="AP16" t="str">
            <v>4</v>
          </cell>
        </row>
        <row r="17">
          <cell r="AB17">
            <v>0</v>
          </cell>
          <cell r="AN17">
            <v>0</v>
          </cell>
          <cell r="AO17" t="str">
            <v>18</v>
          </cell>
          <cell r="AP17" t="str">
            <v>4</v>
          </cell>
        </row>
        <row r="18">
          <cell r="AB18">
            <v>0</v>
          </cell>
          <cell r="AN18">
            <v>0</v>
          </cell>
          <cell r="AO18" t="str">
            <v>18</v>
          </cell>
          <cell r="AP18" t="str">
            <v>4</v>
          </cell>
        </row>
        <row r="19">
          <cell r="AB19">
            <v>159350590.19</v>
          </cell>
          <cell r="AN19">
            <v>159671484.9941667</v>
          </cell>
          <cell r="AO19" t="str">
            <v>18</v>
          </cell>
          <cell r="AP19" t="str">
            <v>4</v>
          </cell>
        </row>
        <row r="20">
          <cell r="AB20">
            <v>0</v>
          </cell>
          <cell r="AN20">
            <v>0</v>
          </cell>
          <cell r="AO20" t="str">
            <v>18</v>
          </cell>
          <cell r="AP20" t="str">
            <v>4</v>
          </cell>
        </row>
        <row r="21">
          <cell r="AB21">
            <v>6472729.8300000001</v>
          </cell>
          <cell r="AN21">
            <v>6772283.6800000006</v>
          </cell>
          <cell r="AO21" t="str">
            <v>19</v>
          </cell>
          <cell r="AP21">
            <v>14</v>
          </cell>
        </row>
        <row r="22">
          <cell r="AB22">
            <v>22339.93</v>
          </cell>
          <cell r="AN22">
            <v>1087695.7925</v>
          </cell>
          <cell r="AO22" t="str">
            <v>53</v>
          </cell>
        </row>
        <row r="23">
          <cell r="AB23">
            <v>0</v>
          </cell>
          <cell r="AN23">
            <v>0</v>
          </cell>
          <cell r="AO23" t="str">
            <v>29/57</v>
          </cell>
          <cell r="AP23">
            <v>15</v>
          </cell>
        </row>
        <row r="24">
          <cell r="AB24">
            <v>97883456.430000007</v>
          </cell>
          <cell r="AN24">
            <v>83909888.509583339</v>
          </cell>
          <cell r="AO24" t="str">
            <v>43</v>
          </cell>
        </row>
        <row r="25">
          <cell r="AB25">
            <v>32727175.100000001</v>
          </cell>
          <cell r="AN25">
            <v>24020721.867083337</v>
          </cell>
          <cell r="AO25" t="str">
            <v>58</v>
          </cell>
        </row>
        <row r="26">
          <cell r="AB26">
            <v>11531074.140000001</v>
          </cell>
          <cell r="AN26">
            <v>9591058.5233333334</v>
          </cell>
          <cell r="AO26" t="str">
            <v>44/59</v>
          </cell>
        </row>
        <row r="27">
          <cell r="AB27">
            <v>4440409.72</v>
          </cell>
          <cell r="AN27">
            <v>2843517.26125</v>
          </cell>
          <cell r="AO27" t="str">
            <v>44/59</v>
          </cell>
        </row>
        <row r="28">
          <cell r="AB28">
            <v>199221.43</v>
          </cell>
          <cell r="AN28">
            <v>24118.188750000001</v>
          </cell>
          <cell r="AO28" t="str">
            <v>43</v>
          </cell>
        </row>
        <row r="29">
          <cell r="AB29">
            <v>0</v>
          </cell>
          <cell r="AN29">
            <v>0</v>
          </cell>
          <cell r="AO29" t="str">
            <v>43</v>
          </cell>
        </row>
        <row r="30">
          <cell r="AB30">
            <v>4679511</v>
          </cell>
          <cell r="AN30">
            <v>3738085.9166666665</v>
          </cell>
          <cell r="AO30" t="str">
            <v>43</v>
          </cell>
        </row>
        <row r="31">
          <cell r="AB31">
            <v>661860</v>
          </cell>
          <cell r="AN31">
            <v>3989117.7083333335</v>
          </cell>
          <cell r="AO31" t="str">
            <v>58</v>
          </cell>
        </row>
        <row r="32">
          <cell r="AB32">
            <v>-1654810063.96</v>
          </cell>
          <cell r="AN32">
            <v>-1640346898.7474997</v>
          </cell>
          <cell r="AO32" t="str">
            <v>24</v>
          </cell>
          <cell r="AP32">
            <v>17</v>
          </cell>
        </row>
        <row r="33">
          <cell r="AB33">
            <v>-528465119.70999998</v>
          </cell>
          <cell r="AN33">
            <v>-513210444.23708326</v>
          </cell>
          <cell r="AO33" t="str">
            <v>61</v>
          </cell>
        </row>
        <row r="34">
          <cell r="AB34">
            <v>-30146922.460000001</v>
          </cell>
          <cell r="AN34">
            <v>-32186693.927916672</v>
          </cell>
          <cell r="AO34" t="str">
            <v>30/62</v>
          </cell>
          <cell r="AP34">
            <v>18</v>
          </cell>
        </row>
        <row r="35">
          <cell r="AB35">
            <v>20321734.579999998</v>
          </cell>
          <cell r="AN35">
            <v>22635835.908749998</v>
          </cell>
          <cell r="AO35" t="str">
            <v>24</v>
          </cell>
          <cell r="AP35">
            <v>17</v>
          </cell>
        </row>
        <row r="36">
          <cell r="AB36">
            <v>18159663.66</v>
          </cell>
          <cell r="AN36">
            <v>18910570.395833332</v>
          </cell>
          <cell r="AO36" t="str">
            <v>61</v>
          </cell>
        </row>
        <row r="37">
          <cell r="AB37">
            <v>3943576.01</v>
          </cell>
          <cell r="AN37">
            <v>3533454.0866666664</v>
          </cell>
          <cell r="AO37" t="str">
            <v>30/62</v>
          </cell>
          <cell r="AP37">
            <v>18</v>
          </cell>
        </row>
        <row r="38">
          <cell r="AB38">
            <v>-4330592.3</v>
          </cell>
          <cell r="AN38">
            <v>-4605907.9933333332</v>
          </cell>
          <cell r="AO38" t="str">
            <v>24</v>
          </cell>
          <cell r="AP38">
            <v>17</v>
          </cell>
        </row>
        <row r="39">
          <cell r="AB39">
            <v>1439827.66</v>
          </cell>
          <cell r="AN39">
            <v>398163.80791666667</v>
          </cell>
          <cell r="AO39" t="str">
            <v>61</v>
          </cell>
        </row>
        <row r="40">
          <cell r="AB40">
            <v>0</v>
          </cell>
          <cell r="AN40">
            <v>3113429.9708333332</v>
          </cell>
          <cell r="AO40" t="str">
            <v>24</v>
          </cell>
          <cell r="AP40">
            <v>17</v>
          </cell>
        </row>
        <row r="41">
          <cell r="AB41">
            <v>0</v>
          </cell>
          <cell r="AN41">
            <v>3115699.4562500003</v>
          </cell>
          <cell r="AO41" t="str">
            <v>61</v>
          </cell>
        </row>
        <row r="42">
          <cell r="AB42">
            <v>0</v>
          </cell>
          <cell r="AN42">
            <v>176298.33499999999</v>
          </cell>
          <cell r="AO42" t="str">
            <v>30/62</v>
          </cell>
          <cell r="AP42">
            <v>18</v>
          </cell>
        </row>
        <row r="43">
          <cell r="AB43">
            <v>0</v>
          </cell>
          <cell r="AN43">
            <v>-487236.82</v>
          </cell>
          <cell r="AO43" t="str">
            <v>24</v>
          </cell>
          <cell r="AP43">
            <v>17</v>
          </cell>
        </row>
        <row r="44">
          <cell r="AB44">
            <v>0</v>
          </cell>
          <cell r="AN44">
            <v>-82542.285000000018</v>
          </cell>
          <cell r="AO44" t="str">
            <v>61</v>
          </cell>
        </row>
        <row r="45">
          <cell r="AB45">
            <v>0</v>
          </cell>
          <cell r="AN45">
            <v>-3152272.2174999993</v>
          </cell>
          <cell r="AO45" t="str">
            <v>24</v>
          </cell>
          <cell r="AP45">
            <v>17</v>
          </cell>
        </row>
        <row r="46">
          <cell r="AB46">
            <v>0</v>
          </cell>
          <cell r="AN46">
            <v>-1184736.531666667</v>
          </cell>
          <cell r="AO46" t="str">
            <v>61</v>
          </cell>
        </row>
        <row r="47">
          <cell r="AB47">
            <v>0</v>
          </cell>
          <cell r="AN47">
            <v>1702574.0900000005</v>
          </cell>
          <cell r="AO47" t="str">
            <v>30/62</v>
          </cell>
          <cell r="AP47">
            <v>18</v>
          </cell>
        </row>
        <row r="48">
          <cell r="AB48">
            <v>0</v>
          </cell>
          <cell r="AN48">
            <v>0</v>
          </cell>
          <cell r="AO48" t="str">
            <v>24</v>
          </cell>
          <cell r="AP48" t="str">
            <v>17</v>
          </cell>
        </row>
        <row r="49">
          <cell r="AB49">
            <v>0</v>
          </cell>
          <cell r="AN49">
            <v>0</v>
          </cell>
          <cell r="AO49" t="str">
            <v>24</v>
          </cell>
          <cell r="AP49" t="str">
            <v>17</v>
          </cell>
        </row>
        <row r="50">
          <cell r="AB50">
            <v>0</v>
          </cell>
          <cell r="AN50">
            <v>0</v>
          </cell>
          <cell r="AO50" t="str">
            <v>24</v>
          </cell>
          <cell r="AP50" t="str">
            <v>17</v>
          </cell>
        </row>
        <row r="51">
          <cell r="AB51">
            <v>0</v>
          </cell>
          <cell r="AN51">
            <v>0</v>
          </cell>
          <cell r="AO51" t="str">
            <v>24</v>
          </cell>
          <cell r="AP51" t="str">
            <v>17</v>
          </cell>
        </row>
        <row r="52">
          <cell r="AB52">
            <v>-82346006.150000006</v>
          </cell>
          <cell r="AN52">
            <v>-80246014.890833333</v>
          </cell>
          <cell r="AO52" t="str">
            <v>24</v>
          </cell>
          <cell r="AP52" t="str">
            <v>17</v>
          </cell>
        </row>
        <row r="53">
          <cell r="AB53">
            <v>0</v>
          </cell>
          <cell r="AN53">
            <v>0</v>
          </cell>
          <cell r="AO53" t="str">
            <v>24</v>
          </cell>
          <cell r="AP53" t="str">
            <v>17</v>
          </cell>
        </row>
        <row r="54">
          <cell r="AB54">
            <v>-13639797.619999999</v>
          </cell>
          <cell r="AN54">
            <v>-17367913.756250001</v>
          </cell>
          <cell r="AO54" t="str">
            <v>24</v>
          </cell>
          <cell r="AP54">
            <v>19</v>
          </cell>
        </row>
        <row r="55">
          <cell r="AB55">
            <v>-13819670.73</v>
          </cell>
          <cell r="AN55">
            <v>-13223254.255416663</v>
          </cell>
          <cell r="AO55" t="str">
            <v>61</v>
          </cell>
        </row>
        <row r="56">
          <cell r="AB56">
            <v>-95712880.370000005</v>
          </cell>
          <cell r="AN56">
            <v>-81381462.303749993</v>
          </cell>
          <cell r="AO56" t="str">
            <v>30/62</v>
          </cell>
          <cell r="AP56">
            <v>20</v>
          </cell>
        </row>
        <row r="57">
          <cell r="AB57">
            <v>197297.82</v>
          </cell>
          <cell r="AN57">
            <v>197297.82000000004</v>
          </cell>
          <cell r="AO57" t="str">
            <v>24</v>
          </cell>
          <cell r="AP57">
            <v>19</v>
          </cell>
        </row>
        <row r="58">
          <cell r="AB58">
            <v>-214508.51</v>
          </cell>
          <cell r="AN58">
            <v>-214508.51</v>
          </cell>
          <cell r="AO58" t="str">
            <v>61</v>
          </cell>
        </row>
        <row r="59">
          <cell r="AB59">
            <v>0</v>
          </cell>
          <cell r="AN59">
            <v>3888461.8937500007</v>
          </cell>
          <cell r="AO59" t="str">
            <v>24</v>
          </cell>
          <cell r="AP59">
            <v>19</v>
          </cell>
        </row>
        <row r="60">
          <cell r="AB60">
            <v>0</v>
          </cell>
          <cell r="AN60">
            <v>299322.71250000002</v>
          </cell>
          <cell r="AO60" t="str">
            <v>61</v>
          </cell>
        </row>
        <row r="61">
          <cell r="AB61">
            <v>0</v>
          </cell>
          <cell r="AN61">
            <v>-2985532.4537499999</v>
          </cell>
          <cell r="AO61" t="str">
            <v>30/62</v>
          </cell>
          <cell r="AP61">
            <v>20</v>
          </cell>
        </row>
        <row r="62">
          <cell r="AB62">
            <v>946172.25</v>
          </cell>
          <cell r="AN62">
            <v>946172.25</v>
          </cell>
          <cell r="AO62" t="str">
            <v>18</v>
          </cell>
          <cell r="AP62">
            <v>6</v>
          </cell>
        </row>
        <row r="63">
          <cell r="AB63">
            <v>317009.90999999997</v>
          </cell>
          <cell r="AN63">
            <v>317009.91000000003</v>
          </cell>
          <cell r="AO63" t="str">
            <v>53</v>
          </cell>
        </row>
        <row r="64">
          <cell r="AB64">
            <v>302358.01</v>
          </cell>
          <cell r="AN64">
            <v>302358.00999999995</v>
          </cell>
          <cell r="AO64" t="str">
            <v>18</v>
          </cell>
          <cell r="AP64">
            <v>6</v>
          </cell>
        </row>
        <row r="65">
          <cell r="AB65">
            <v>0</v>
          </cell>
          <cell r="AN65">
            <v>0</v>
          </cell>
          <cell r="AO65" t="str">
            <v>18</v>
          </cell>
          <cell r="AP65" t="str">
            <v>6</v>
          </cell>
        </row>
        <row r="66">
          <cell r="AB66">
            <v>76622596.840000004</v>
          </cell>
          <cell r="AN66">
            <v>76622596.840000018</v>
          </cell>
          <cell r="AO66" t="str">
            <v>18</v>
          </cell>
          <cell r="AP66" t="str">
            <v>6</v>
          </cell>
        </row>
        <row r="67">
          <cell r="AB67">
            <v>-557739</v>
          </cell>
          <cell r="AN67">
            <v>-544839</v>
          </cell>
          <cell r="AO67" t="str">
            <v>24</v>
          </cell>
          <cell r="AP67">
            <v>21</v>
          </cell>
        </row>
        <row r="68">
          <cell r="AB68">
            <v>-317009.90999999997</v>
          </cell>
          <cell r="AN68">
            <v>-317009.91000000003</v>
          </cell>
          <cell r="AO68" t="str">
            <v>61</v>
          </cell>
        </row>
        <row r="69">
          <cell r="AB69">
            <v>-212799.25</v>
          </cell>
          <cell r="AN69">
            <v>-207199.27000000002</v>
          </cell>
          <cell r="AO69" t="str">
            <v>24</v>
          </cell>
          <cell r="AP69">
            <v>21</v>
          </cell>
        </row>
        <row r="70">
          <cell r="AB70">
            <v>0</v>
          </cell>
          <cell r="AN70">
            <v>0</v>
          </cell>
          <cell r="AO70" t="str">
            <v>24</v>
          </cell>
          <cell r="AP70" t="str">
            <v>21</v>
          </cell>
        </row>
        <row r="71">
          <cell r="AB71">
            <v>-25996413.66</v>
          </cell>
          <cell r="AN71">
            <v>-24669963.66</v>
          </cell>
          <cell r="AO71" t="str">
            <v>24</v>
          </cell>
          <cell r="AP71" t="str">
            <v>21</v>
          </cell>
        </row>
        <row r="72">
          <cell r="AB72">
            <v>3445395.81</v>
          </cell>
          <cell r="AN72">
            <v>3246533.9704166669</v>
          </cell>
          <cell r="AO72" t="str">
            <v>60</v>
          </cell>
        </row>
        <row r="73">
          <cell r="AB73">
            <v>0</v>
          </cell>
          <cell r="AN73">
            <v>0</v>
          </cell>
          <cell r="AO73" t="str">
            <v>28/54</v>
          </cell>
          <cell r="AP73">
            <v>5</v>
          </cell>
        </row>
        <row r="74">
          <cell r="AB74">
            <v>-318365.5</v>
          </cell>
          <cell r="AN74">
            <v>-654955.22791666666</v>
          </cell>
          <cell r="AO74">
            <v>39</v>
          </cell>
        </row>
        <row r="75">
          <cell r="AB75">
            <v>2810570.27</v>
          </cell>
          <cell r="AN75">
            <v>2868151.7229166664</v>
          </cell>
          <cell r="AO75">
            <v>39</v>
          </cell>
        </row>
        <row r="76">
          <cell r="AB76">
            <v>-423343.57</v>
          </cell>
          <cell r="AN76">
            <v>-423291.69708333333</v>
          </cell>
          <cell r="AO76" t="str">
            <v>39</v>
          </cell>
        </row>
        <row r="77">
          <cell r="AB77">
            <v>0</v>
          </cell>
          <cell r="AN77">
            <v>0</v>
          </cell>
          <cell r="AO77" t="str">
            <v>40</v>
          </cell>
        </row>
        <row r="78">
          <cell r="AB78">
            <v>74954526.069999993</v>
          </cell>
          <cell r="AN78">
            <v>117880815.76083332</v>
          </cell>
          <cell r="AO78">
            <v>40</v>
          </cell>
        </row>
        <row r="79">
          <cell r="AB79">
            <v>13367583</v>
          </cell>
          <cell r="AN79">
            <v>13123277.291666666</v>
          </cell>
          <cell r="AO79" t="str">
            <v>33a</v>
          </cell>
        </row>
        <row r="80">
          <cell r="AB80">
            <v>0</v>
          </cell>
          <cell r="AN80">
            <v>0</v>
          </cell>
          <cell r="AO80" t="str">
            <v>41</v>
          </cell>
        </row>
        <row r="81">
          <cell r="AB81">
            <v>100000</v>
          </cell>
          <cell r="AN81">
            <v>100000</v>
          </cell>
          <cell r="AO81">
            <v>41</v>
          </cell>
        </row>
        <row r="82">
          <cell r="AB82">
            <v>40670863.939999998</v>
          </cell>
          <cell r="AN82">
            <v>37362672.052500002</v>
          </cell>
          <cell r="AO82">
            <v>41</v>
          </cell>
        </row>
        <row r="83">
          <cell r="AB83">
            <v>-100000</v>
          </cell>
          <cell r="AN83">
            <v>-79166.666666666672</v>
          </cell>
          <cell r="AO83" t="str">
            <v>41</v>
          </cell>
        </row>
        <row r="84">
          <cell r="AB84">
            <v>0</v>
          </cell>
          <cell r="AN84">
            <v>0</v>
          </cell>
          <cell r="AO84">
            <v>41</v>
          </cell>
        </row>
        <row r="85">
          <cell r="AB85">
            <v>0</v>
          </cell>
          <cell r="AN85">
            <v>0</v>
          </cell>
          <cell r="AO85">
            <v>41</v>
          </cell>
        </row>
        <row r="86">
          <cell r="AB86">
            <v>0</v>
          </cell>
          <cell r="AN86">
            <v>0</v>
          </cell>
          <cell r="AO86">
            <v>41</v>
          </cell>
        </row>
        <row r="87">
          <cell r="AB87">
            <v>0</v>
          </cell>
          <cell r="AN87">
            <v>0</v>
          </cell>
          <cell r="AO87">
            <v>41</v>
          </cell>
        </row>
        <row r="88">
          <cell r="AB88">
            <v>0</v>
          </cell>
          <cell r="AN88">
            <v>0</v>
          </cell>
          <cell r="AO88">
            <v>41</v>
          </cell>
        </row>
        <row r="89">
          <cell r="AB89">
            <v>0</v>
          </cell>
          <cell r="AN89">
            <v>640.41666666666663</v>
          </cell>
          <cell r="AO89">
            <v>41</v>
          </cell>
        </row>
        <row r="90">
          <cell r="AB90">
            <v>0</v>
          </cell>
          <cell r="AN90">
            <v>83856.875</v>
          </cell>
          <cell r="AO90">
            <v>41</v>
          </cell>
        </row>
        <row r="91">
          <cell r="AB91">
            <v>0</v>
          </cell>
          <cell r="AN91">
            <v>0</v>
          </cell>
          <cell r="AO91">
            <v>41</v>
          </cell>
        </row>
        <row r="92">
          <cell r="AB92">
            <v>0</v>
          </cell>
          <cell r="AN92">
            <v>69889.993749999994</v>
          </cell>
          <cell r="AO92">
            <v>41</v>
          </cell>
        </row>
        <row r="93">
          <cell r="AB93">
            <v>0</v>
          </cell>
          <cell r="AN93">
            <v>0</v>
          </cell>
          <cell r="AO93">
            <v>41</v>
          </cell>
        </row>
        <row r="94">
          <cell r="AB94">
            <v>-620534.82999999996</v>
          </cell>
          <cell r="AN94">
            <v>-308356.22291666671</v>
          </cell>
          <cell r="AO94">
            <v>41</v>
          </cell>
        </row>
        <row r="95">
          <cell r="AB95">
            <v>608000</v>
          </cell>
          <cell r="AN95">
            <v>608000</v>
          </cell>
          <cell r="AO95">
            <v>41</v>
          </cell>
        </row>
        <row r="96">
          <cell r="AB96">
            <v>0</v>
          </cell>
          <cell r="AN96">
            <v>0</v>
          </cell>
          <cell r="AO96">
            <v>41</v>
          </cell>
        </row>
        <row r="97">
          <cell r="AB97">
            <v>0</v>
          </cell>
          <cell r="AN97">
            <v>0</v>
          </cell>
          <cell r="AO97">
            <v>41</v>
          </cell>
        </row>
        <row r="98">
          <cell r="AB98">
            <v>0</v>
          </cell>
          <cell r="AN98">
            <v>0</v>
          </cell>
          <cell r="AO98">
            <v>41</v>
          </cell>
        </row>
        <row r="99">
          <cell r="AB99">
            <v>0</v>
          </cell>
          <cell r="AN99">
            <v>0</v>
          </cell>
          <cell r="AO99">
            <v>41</v>
          </cell>
        </row>
        <row r="100">
          <cell r="AB100">
            <v>0</v>
          </cell>
          <cell r="AN100">
            <v>0</v>
          </cell>
          <cell r="AO100">
            <v>41</v>
          </cell>
        </row>
        <row r="101">
          <cell r="AB101">
            <v>37033.53</v>
          </cell>
          <cell r="AN101">
            <v>39357.335416666669</v>
          </cell>
          <cell r="AO101">
            <v>41</v>
          </cell>
        </row>
        <row r="102">
          <cell r="AB102">
            <v>0</v>
          </cell>
          <cell r="AN102">
            <v>0</v>
          </cell>
          <cell r="AO102">
            <v>41</v>
          </cell>
        </row>
        <row r="103">
          <cell r="AB103">
            <v>2118566.46</v>
          </cell>
          <cell r="AN103">
            <v>1812152.0066666666</v>
          </cell>
          <cell r="AO103">
            <v>41</v>
          </cell>
        </row>
        <row r="104">
          <cell r="AB104">
            <v>0</v>
          </cell>
          <cell r="AN104">
            <v>0</v>
          </cell>
          <cell r="AO104">
            <v>41</v>
          </cell>
        </row>
        <row r="105">
          <cell r="AB105">
            <v>0</v>
          </cell>
          <cell r="AN105">
            <v>0</v>
          </cell>
          <cell r="AO105">
            <v>41</v>
          </cell>
        </row>
        <row r="106">
          <cell r="AB106">
            <v>0</v>
          </cell>
          <cell r="AN106">
            <v>134.84583333333333</v>
          </cell>
          <cell r="AO106">
            <v>41</v>
          </cell>
        </row>
        <row r="107">
          <cell r="AB107">
            <v>97111.88</v>
          </cell>
          <cell r="AN107">
            <v>98444.434166666659</v>
          </cell>
          <cell r="AO107">
            <v>41</v>
          </cell>
        </row>
        <row r="108">
          <cell r="AB108">
            <v>1524606.12</v>
          </cell>
          <cell r="AN108">
            <v>1881863.5720833335</v>
          </cell>
          <cell r="AO108">
            <v>41</v>
          </cell>
        </row>
        <row r="109">
          <cell r="AB109">
            <v>0</v>
          </cell>
          <cell r="AN109">
            <v>905.625</v>
          </cell>
          <cell r="AO109" t="str">
            <v>41</v>
          </cell>
        </row>
        <row r="110">
          <cell r="AB110">
            <v>0</v>
          </cell>
          <cell r="AN110">
            <v>0</v>
          </cell>
          <cell r="AO110" t="str">
            <v>41</v>
          </cell>
        </row>
        <row r="111">
          <cell r="AB111">
            <v>0</v>
          </cell>
          <cell r="AN111">
            <v>0</v>
          </cell>
          <cell r="AO111" t="str">
            <v>41</v>
          </cell>
        </row>
        <row r="112">
          <cell r="AB112">
            <v>0</v>
          </cell>
          <cell r="AN112">
            <v>0</v>
          </cell>
          <cell r="AO112" t="str">
            <v>41</v>
          </cell>
        </row>
        <row r="113">
          <cell r="AB113">
            <v>1599514</v>
          </cell>
          <cell r="AN113">
            <v>1574230.5337499997</v>
          </cell>
          <cell r="AO113" t="str">
            <v>41</v>
          </cell>
        </row>
        <row r="114">
          <cell r="AB114">
            <v>0</v>
          </cell>
          <cell r="AN114">
            <v>0</v>
          </cell>
          <cell r="AO114" t="str">
            <v>41</v>
          </cell>
        </row>
        <row r="115">
          <cell r="AB115">
            <v>94054.44</v>
          </cell>
          <cell r="AN115">
            <v>95175.521666666682</v>
          </cell>
          <cell r="AO115" t="str">
            <v>41</v>
          </cell>
        </row>
        <row r="116">
          <cell r="AB116">
            <v>0</v>
          </cell>
          <cell r="AN116">
            <v>22176.08083333333</v>
          </cell>
          <cell r="AO116" t="str">
            <v>41</v>
          </cell>
        </row>
        <row r="117">
          <cell r="AB117">
            <v>9013.6</v>
          </cell>
          <cell r="AN117">
            <v>9198.9258333333328</v>
          </cell>
          <cell r="AO117" t="str">
            <v>41</v>
          </cell>
        </row>
        <row r="118">
          <cell r="AB118">
            <v>75308.08</v>
          </cell>
          <cell r="AN118">
            <v>76825.60291666667</v>
          </cell>
          <cell r="AO118" t="str">
            <v>41</v>
          </cell>
        </row>
        <row r="119">
          <cell r="AB119">
            <v>33054</v>
          </cell>
          <cell r="AN119">
            <v>31676.75</v>
          </cell>
          <cell r="AO119" t="str">
            <v>41</v>
          </cell>
        </row>
        <row r="120">
          <cell r="AB120">
            <v>-1599514</v>
          </cell>
          <cell r="AN120">
            <v>-1247018.3233333332</v>
          </cell>
          <cell r="AO120" t="str">
            <v>41</v>
          </cell>
        </row>
        <row r="121">
          <cell r="AB121">
            <v>0</v>
          </cell>
          <cell r="AN121">
            <v>145833.33333333334</v>
          </cell>
          <cell r="AO121" t="str">
            <v>41</v>
          </cell>
        </row>
        <row r="122">
          <cell r="AB122">
            <v>41862.910000000003</v>
          </cell>
          <cell r="AN122">
            <v>8739.6104166666664</v>
          </cell>
          <cell r="AO122" t="str">
            <v>41</v>
          </cell>
        </row>
        <row r="123">
          <cell r="AB123">
            <v>0</v>
          </cell>
          <cell r="AN123">
            <v>0</v>
          </cell>
          <cell r="AO123" t="str">
            <v>65a</v>
          </cell>
        </row>
        <row r="124">
          <cell r="AB124">
            <v>1234200789.6900001</v>
          </cell>
          <cell r="AN124">
            <v>1234237589.2425003</v>
          </cell>
          <cell r="AO124" t="str">
            <v>65a</v>
          </cell>
        </row>
        <row r="125">
          <cell r="AB125">
            <v>-18082718.420000002</v>
          </cell>
          <cell r="AN125">
            <v>-18124051.317083333</v>
          </cell>
          <cell r="AO125" t="str">
            <v>65a</v>
          </cell>
        </row>
        <row r="126">
          <cell r="AB126">
            <v>-90774.61</v>
          </cell>
          <cell r="AN126">
            <v>-106146.49708333334</v>
          </cell>
          <cell r="AO126" t="str">
            <v>65a</v>
          </cell>
        </row>
        <row r="127">
          <cell r="AB127">
            <v>0</v>
          </cell>
          <cell r="AN127">
            <v>0</v>
          </cell>
          <cell r="AO127" t="str">
            <v>65a</v>
          </cell>
        </row>
        <row r="128">
          <cell r="AB128">
            <v>0</v>
          </cell>
          <cell r="AN128">
            <v>0</v>
          </cell>
          <cell r="AO128" t="str">
            <v>65a</v>
          </cell>
        </row>
        <row r="129">
          <cell r="AB129">
            <v>0</v>
          </cell>
          <cell r="AN129">
            <v>0</v>
          </cell>
          <cell r="AO129" t="str">
            <v>65a</v>
          </cell>
        </row>
        <row r="130">
          <cell r="AB130">
            <v>0</v>
          </cell>
          <cell r="AN130">
            <v>0</v>
          </cell>
          <cell r="AO130" t="str">
            <v>65a</v>
          </cell>
        </row>
        <row r="131">
          <cell r="AB131">
            <v>0</v>
          </cell>
          <cell r="AN131">
            <v>0</v>
          </cell>
          <cell r="AO131" t="str">
            <v>65a</v>
          </cell>
        </row>
        <row r="132">
          <cell r="AB132">
            <v>0</v>
          </cell>
          <cell r="AN132">
            <v>0</v>
          </cell>
          <cell r="AO132" t="str">
            <v>65a</v>
          </cell>
        </row>
        <row r="133">
          <cell r="AB133">
            <v>0</v>
          </cell>
          <cell r="AN133">
            <v>0</v>
          </cell>
          <cell r="AO133" t="str">
            <v>65a</v>
          </cell>
        </row>
        <row r="134">
          <cell r="AB134">
            <v>428.61</v>
          </cell>
          <cell r="AN134">
            <v>-1261.3045833333329</v>
          </cell>
          <cell r="AO134" t="str">
            <v>65a</v>
          </cell>
        </row>
        <row r="135">
          <cell r="AB135">
            <v>-25163.57</v>
          </cell>
          <cell r="AN135">
            <v>-25163.570000000003</v>
          </cell>
          <cell r="AO135" t="str">
            <v>65a</v>
          </cell>
        </row>
        <row r="136">
          <cell r="AB136">
            <v>0</v>
          </cell>
          <cell r="AN136">
            <v>0</v>
          </cell>
          <cell r="AO136" t="str">
            <v>65a</v>
          </cell>
        </row>
        <row r="137">
          <cell r="AB137">
            <v>0</v>
          </cell>
          <cell r="AN137">
            <v>0</v>
          </cell>
          <cell r="AO137" t="str">
            <v>65a</v>
          </cell>
        </row>
        <row r="138">
          <cell r="AB138">
            <v>-1226371867.3900001</v>
          </cell>
          <cell r="AN138">
            <v>-1226371867.3899999</v>
          </cell>
          <cell r="AO138" t="str">
            <v>65a</v>
          </cell>
        </row>
        <row r="139">
          <cell r="AB139">
            <v>0</v>
          </cell>
          <cell r="AN139">
            <v>0</v>
          </cell>
          <cell r="AO139" t="str">
            <v>65a</v>
          </cell>
        </row>
        <row r="140">
          <cell r="AB140">
            <v>-8424.89</v>
          </cell>
          <cell r="AN140">
            <v>-8647.8016666666663</v>
          </cell>
          <cell r="AO140" t="str">
            <v>65a</v>
          </cell>
        </row>
        <row r="141">
          <cell r="AB141">
            <v>0</v>
          </cell>
          <cell r="AN141">
            <v>0</v>
          </cell>
          <cell r="AO141" t="str">
            <v>65a</v>
          </cell>
        </row>
        <row r="142">
          <cell r="AB142">
            <v>0</v>
          </cell>
          <cell r="AN142">
            <v>0</v>
          </cell>
          <cell r="AO142" t="str">
            <v>65a</v>
          </cell>
        </row>
        <row r="143">
          <cell r="AB143">
            <v>0</v>
          </cell>
          <cell r="AN143">
            <v>0</v>
          </cell>
          <cell r="AO143" t="str">
            <v>65a</v>
          </cell>
        </row>
        <row r="144">
          <cell r="AB144">
            <v>0</v>
          </cell>
          <cell r="AN144">
            <v>0</v>
          </cell>
          <cell r="AO144" t="str">
            <v>65a</v>
          </cell>
        </row>
        <row r="145">
          <cell r="AB145">
            <v>0</v>
          </cell>
          <cell r="AN145">
            <v>0</v>
          </cell>
          <cell r="AO145" t="str">
            <v>65a</v>
          </cell>
        </row>
        <row r="146">
          <cell r="AB146">
            <v>0</v>
          </cell>
          <cell r="AN146">
            <v>16.125</v>
          </cell>
          <cell r="AO146" t="str">
            <v>65a</v>
          </cell>
        </row>
        <row r="147">
          <cell r="AB147">
            <v>4448.38</v>
          </cell>
          <cell r="AN147">
            <v>17074.78875</v>
          </cell>
          <cell r="AO147" t="str">
            <v>65a</v>
          </cell>
        </row>
        <row r="148">
          <cell r="AB148">
            <v>0</v>
          </cell>
          <cell r="AN148">
            <v>0</v>
          </cell>
          <cell r="AO148" t="str">
            <v>65a</v>
          </cell>
        </row>
        <row r="149">
          <cell r="AB149">
            <v>1649926.64</v>
          </cell>
          <cell r="AN149">
            <v>1061816.1187500001</v>
          </cell>
          <cell r="AO149" t="str">
            <v>65a</v>
          </cell>
        </row>
        <row r="150">
          <cell r="AB150">
            <v>-396322.94</v>
          </cell>
          <cell r="AN150">
            <v>-337554.16541666671</v>
          </cell>
          <cell r="AO150" t="str">
            <v>65a</v>
          </cell>
        </row>
        <row r="151">
          <cell r="AB151">
            <v>-205809.09</v>
          </cell>
          <cell r="AN151">
            <v>-355523.27750000003</v>
          </cell>
          <cell r="AO151" t="str">
            <v>65a</v>
          </cell>
        </row>
        <row r="152">
          <cell r="AB152">
            <v>0</v>
          </cell>
          <cell r="AN152">
            <v>0</v>
          </cell>
          <cell r="AO152" t="str">
            <v>65a</v>
          </cell>
        </row>
        <row r="153">
          <cell r="AB153">
            <v>0</v>
          </cell>
          <cell r="AN153">
            <v>0</v>
          </cell>
          <cell r="AO153" t="str">
            <v>65a</v>
          </cell>
        </row>
        <row r="154">
          <cell r="AB154">
            <v>10095990.51</v>
          </cell>
          <cell r="AN154">
            <v>10498553.943333335</v>
          </cell>
          <cell r="AO154" t="str">
            <v>65a</v>
          </cell>
        </row>
        <row r="155">
          <cell r="AB155">
            <v>0</v>
          </cell>
          <cell r="AN155">
            <v>52993.567500000005</v>
          </cell>
          <cell r="AO155" t="str">
            <v>65a</v>
          </cell>
        </row>
        <row r="156">
          <cell r="AB156">
            <v>0</v>
          </cell>
          <cell r="AN156">
            <v>-1192.2820833333333</v>
          </cell>
          <cell r="AO156" t="str">
            <v>65a</v>
          </cell>
        </row>
        <row r="157">
          <cell r="AB157">
            <v>0</v>
          </cell>
          <cell r="AN157">
            <v>7545.7304166666681</v>
          </cell>
          <cell r="AO157" t="str">
            <v>65a</v>
          </cell>
        </row>
        <row r="158">
          <cell r="AB158">
            <v>0</v>
          </cell>
          <cell r="AN158">
            <v>-9665.3704166666666</v>
          </cell>
          <cell r="AO158" t="str">
            <v>65a</v>
          </cell>
        </row>
        <row r="159">
          <cell r="AB159">
            <v>-6308.88</v>
          </cell>
          <cell r="AN159">
            <v>-4889.5179166666667</v>
          </cell>
          <cell r="AO159" t="str">
            <v>65a</v>
          </cell>
        </row>
        <row r="160">
          <cell r="AB160">
            <v>2543964.79</v>
          </cell>
          <cell r="AN160">
            <v>219380.88041666665</v>
          </cell>
          <cell r="AO160" t="str">
            <v xml:space="preserve"> </v>
          </cell>
        </row>
        <row r="161">
          <cell r="AB161">
            <v>167167.14000000001</v>
          </cell>
          <cell r="AN161">
            <v>14023725.663333332</v>
          </cell>
          <cell r="AO161" t="str">
            <v>41</v>
          </cell>
        </row>
        <row r="162">
          <cell r="AB162">
            <v>-5.0999999999999996</v>
          </cell>
          <cell r="AN162">
            <v>1572.8041666666661</v>
          </cell>
          <cell r="AO162" t="str">
            <v>65a</v>
          </cell>
        </row>
        <row r="163">
          <cell r="AB163">
            <v>6767941.8799999999</v>
          </cell>
          <cell r="AN163">
            <v>23785947.33583333</v>
          </cell>
          <cell r="AO163" t="str">
            <v>65a</v>
          </cell>
        </row>
        <row r="164">
          <cell r="AB164">
            <v>0</v>
          </cell>
          <cell r="AN164">
            <v>-7756.5225</v>
          </cell>
          <cell r="AO164" t="str">
            <v>65a</v>
          </cell>
        </row>
        <row r="165">
          <cell r="AB165">
            <v>6035469.8899999997</v>
          </cell>
          <cell r="AN165">
            <v>21787935.764583331</v>
          </cell>
          <cell r="AO165" t="str">
            <v>65a</v>
          </cell>
        </row>
        <row r="166">
          <cell r="AB166">
            <v>444969.27</v>
          </cell>
          <cell r="AN166">
            <v>313636.16208333336</v>
          </cell>
          <cell r="AO166" t="str">
            <v>65a</v>
          </cell>
        </row>
        <row r="167">
          <cell r="AB167">
            <v>4435.47</v>
          </cell>
          <cell r="AN167">
            <v>466.87208333333348</v>
          </cell>
          <cell r="AO167" t="str">
            <v>65a</v>
          </cell>
        </row>
        <row r="168">
          <cell r="AB168">
            <v>-1089.29</v>
          </cell>
          <cell r="AN168">
            <v>153.57125000000005</v>
          </cell>
          <cell r="AO168" t="str">
            <v>65a</v>
          </cell>
        </row>
        <row r="169">
          <cell r="AB169">
            <v>-228554.63</v>
          </cell>
          <cell r="AN169">
            <v>-16412.782916666667</v>
          </cell>
          <cell r="AO169" t="str">
            <v>65a</v>
          </cell>
        </row>
        <row r="170">
          <cell r="AB170">
            <v>38984.5</v>
          </cell>
          <cell r="AN170">
            <v>35333.852500000001</v>
          </cell>
          <cell r="AO170" t="str">
            <v>65a</v>
          </cell>
        </row>
        <row r="171">
          <cell r="AB171">
            <v>-113206.91</v>
          </cell>
          <cell r="AN171">
            <v>-220615.16208333336</v>
          </cell>
          <cell r="AO171" t="str">
            <v>65a</v>
          </cell>
        </row>
        <row r="172">
          <cell r="AB172">
            <v>-189218</v>
          </cell>
          <cell r="AN172">
            <v>-234779.88583333333</v>
          </cell>
          <cell r="AO172" t="str">
            <v>65a</v>
          </cell>
        </row>
        <row r="173">
          <cell r="AB173">
            <v>-5094438.2699999996</v>
          </cell>
          <cell r="AN173">
            <v>-19982277.413750004</v>
          </cell>
          <cell r="AO173" t="str">
            <v>65a</v>
          </cell>
        </row>
        <row r="174">
          <cell r="AB174">
            <v>-313977.88</v>
          </cell>
          <cell r="AN174">
            <v>-67407.323333333348</v>
          </cell>
          <cell r="AO174" t="str">
            <v>65a</v>
          </cell>
        </row>
        <row r="175">
          <cell r="AB175">
            <v>-102138.3</v>
          </cell>
          <cell r="AN175">
            <v>-102332.89541666668</v>
          </cell>
          <cell r="AO175" t="str">
            <v>65a</v>
          </cell>
        </row>
        <row r="176">
          <cell r="AB176">
            <v>0</v>
          </cell>
          <cell r="AN176">
            <v>0</v>
          </cell>
          <cell r="AO176" t="str">
            <v>65a</v>
          </cell>
        </row>
        <row r="177">
          <cell r="AB177">
            <v>0</v>
          </cell>
          <cell r="AN177">
            <v>0</v>
          </cell>
          <cell r="AO177" t="str">
            <v>65a</v>
          </cell>
        </row>
        <row r="178">
          <cell r="AB178">
            <v>-46459.199999999997</v>
          </cell>
          <cell r="AN178">
            <v>-260218.25625000001</v>
          </cell>
          <cell r="AO178" t="str">
            <v>65a</v>
          </cell>
        </row>
        <row r="179">
          <cell r="AB179">
            <v>174872.98</v>
          </cell>
          <cell r="AN179">
            <v>277723.92708333331</v>
          </cell>
          <cell r="AO179" t="str">
            <v>65a</v>
          </cell>
        </row>
        <row r="180">
          <cell r="AB180">
            <v>0</v>
          </cell>
          <cell r="AN180">
            <v>0</v>
          </cell>
          <cell r="AO180" t="str">
            <v xml:space="preserve"> </v>
          </cell>
        </row>
        <row r="181">
          <cell r="AB181">
            <v>41580</v>
          </cell>
          <cell r="AN181">
            <v>41580</v>
          </cell>
          <cell r="AO181" t="str">
            <v xml:space="preserve"> </v>
          </cell>
        </row>
        <row r="182">
          <cell r="AB182">
            <v>24017.54</v>
          </cell>
          <cell r="AN182">
            <v>16100.873333333338</v>
          </cell>
          <cell r="AO182" t="str">
            <v>65a</v>
          </cell>
        </row>
        <row r="183">
          <cell r="AB183">
            <v>1015222.4</v>
          </cell>
          <cell r="AN183">
            <v>308482.58833333338</v>
          </cell>
          <cell r="AO183" t="str">
            <v>65a</v>
          </cell>
        </row>
        <row r="184">
          <cell r="AB184">
            <v>0</v>
          </cell>
          <cell r="AN184">
            <v>0</v>
          </cell>
        </row>
        <row r="185">
          <cell r="AB185">
            <v>119998.49</v>
          </cell>
          <cell r="AN185">
            <v>122504.74</v>
          </cell>
          <cell r="AO185" t="str">
            <v>65a</v>
          </cell>
        </row>
        <row r="186">
          <cell r="AB186">
            <v>0</v>
          </cell>
          <cell r="AN186">
            <v>0</v>
          </cell>
          <cell r="AO186" t="str">
            <v>65a</v>
          </cell>
        </row>
        <row r="187">
          <cell r="AB187">
            <v>0</v>
          </cell>
          <cell r="AN187">
            <v>0</v>
          </cell>
          <cell r="AO187" t="str">
            <v>65a</v>
          </cell>
        </row>
        <row r="188">
          <cell r="AB188">
            <v>73353</v>
          </cell>
          <cell r="AN188">
            <v>3056.375</v>
          </cell>
        </row>
        <row r="189">
          <cell r="AB189">
            <v>812655</v>
          </cell>
          <cell r="AN189">
            <v>633028.20833333337</v>
          </cell>
          <cell r="AO189" t="str">
            <v xml:space="preserve"> </v>
          </cell>
        </row>
        <row r="190">
          <cell r="AB190">
            <v>4675.7299999999996</v>
          </cell>
          <cell r="AN190">
            <v>4675.7299999999987</v>
          </cell>
          <cell r="AO190" t="str">
            <v>65a</v>
          </cell>
        </row>
        <row r="191">
          <cell r="AB191">
            <v>717254</v>
          </cell>
          <cell r="AN191">
            <v>496915.75</v>
          </cell>
          <cell r="AO191" t="str">
            <v xml:space="preserve"> </v>
          </cell>
        </row>
        <row r="192">
          <cell r="AB192">
            <v>3991.54</v>
          </cell>
          <cell r="AN192">
            <v>4060.0358333333338</v>
          </cell>
          <cell r="AO192" t="str">
            <v>65a</v>
          </cell>
        </row>
        <row r="193">
          <cell r="AB193">
            <v>-3261.84</v>
          </cell>
          <cell r="AN193">
            <v>-3227.5341666666668</v>
          </cell>
          <cell r="AO193" t="str">
            <v xml:space="preserve"> </v>
          </cell>
        </row>
        <row r="194">
          <cell r="AB194">
            <v>0</v>
          </cell>
          <cell r="AN194">
            <v>0</v>
          </cell>
          <cell r="AO194" t="str">
            <v xml:space="preserve"> </v>
          </cell>
        </row>
        <row r="195">
          <cell r="AB195">
            <v>0</v>
          </cell>
          <cell r="AN195">
            <v>0</v>
          </cell>
        </row>
        <row r="196">
          <cell r="AB196">
            <v>16286.22</v>
          </cell>
          <cell r="AN196">
            <v>13395.565416666665</v>
          </cell>
          <cell r="AO196" t="str">
            <v>65b</v>
          </cell>
        </row>
        <row r="197">
          <cell r="AB197">
            <v>422047.43</v>
          </cell>
          <cell r="AN197">
            <v>443538.54458333337</v>
          </cell>
          <cell r="AO197" t="str">
            <v>65a</v>
          </cell>
        </row>
        <row r="198">
          <cell r="AB198">
            <v>803.66</v>
          </cell>
          <cell r="AN198">
            <v>803.66</v>
          </cell>
          <cell r="AO198" t="str">
            <v>65a</v>
          </cell>
        </row>
        <row r="199">
          <cell r="AB199">
            <v>278.86</v>
          </cell>
          <cell r="AN199">
            <v>156.7141666666667</v>
          </cell>
          <cell r="AO199" t="str">
            <v>65b</v>
          </cell>
        </row>
        <row r="200">
          <cell r="AB200">
            <v>100440.25</v>
          </cell>
          <cell r="AN200">
            <v>58181.324583333335</v>
          </cell>
        </row>
        <row r="201">
          <cell r="AB201">
            <v>0</v>
          </cell>
          <cell r="AN201">
            <v>44974984.604166664</v>
          </cell>
          <cell r="AO201" t="str">
            <v>51</v>
          </cell>
        </row>
        <row r="202">
          <cell r="AB202">
            <v>0</v>
          </cell>
          <cell r="AN202">
            <v>5991164.7625000002</v>
          </cell>
          <cell r="AO202" t="str">
            <v>51</v>
          </cell>
        </row>
        <row r="203">
          <cell r="AB203">
            <v>0</v>
          </cell>
          <cell r="AN203">
            <v>0</v>
          </cell>
          <cell r="AO203" t="str">
            <v>51</v>
          </cell>
        </row>
        <row r="204">
          <cell r="AB204">
            <v>0</v>
          </cell>
          <cell r="AN204">
            <v>0</v>
          </cell>
          <cell r="AO204" t="str">
            <v>51</v>
          </cell>
        </row>
        <row r="205">
          <cell r="AB205">
            <v>0</v>
          </cell>
          <cell r="AN205">
            <v>0</v>
          </cell>
          <cell r="AO205" t="str">
            <v>51</v>
          </cell>
        </row>
        <row r="206">
          <cell r="AB206">
            <v>0</v>
          </cell>
          <cell r="AN206">
            <v>0</v>
          </cell>
          <cell r="AO206" t="str">
            <v>51</v>
          </cell>
        </row>
        <row r="207">
          <cell r="AB207">
            <v>0</v>
          </cell>
          <cell r="AN207">
            <v>0</v>
          </cell>
          <cell r="AO207">
            <v>41</v>
          </cell>
        </row>
        <row r="208">
          <cell r="AB208">
            <v>620534.82999999996</v>
          </cell>
          <cell r="AN208">
            <v>308356.22291666671</v>
          </cell>
          <cell r="AO208">
            <v>41</v>
          </cell>
        </row>
        <row r="209">
          <cell r="AB209">
            <v>400701.94</v>
          </cell>
          <cell r="AN209">
            <v>385556.92083333334</v>
          </cell>
          <cell r="AO209">
            <v>41</v>
          </cell>
        </row>
        <row r="210">
          <cell r="AB210">
            <v>0</v>
          </cell>
          <cell r="AN210">
            <v>0</v>
          </cell>
          <cell r="AO210" t="str">
            <v xml:space="preserve"> </v>
          </cell>
        </row>
        <row r="211">
          <cell r="AB211">
            <v>0</v>
          </cell>
          <cell r="AN211">
            <v>0</v>
          </cell>
          <cell r="AO211" t="str">
            <v>65b</v>
          </cell>
        </row>
        <row r="212">
          <cell r="AB212">
            <v>-579528.92000000004</v>
          </cell>
          <cell r="AN212">
            <v>-384343.55583333335</v>
          </cell>
          <cell r="AO212" t="str">
            <v>65a</v>
          </cell>
        </row>
        <row r="213">
          <cell r="AB213">
            <v>81271879.180000007</v>
          </cell>
          <cell r="AN213">
            <v>94563801.19916667</v>
          </cell>
        </row>
        <row r="214">
          <cell r="AB214">
            <v>0</v>
          </cell>
          <cell r="AN214">
            <v>7002.8499999999995</v>
          </cell>
          <cell r="AO214" t="str">
            <v>66a</v>
          </cell>
        </row>
        <row r="215">
          <cell r="AB215">
            <v>0</v>
          </cell>
          <cell r="AN215">
            <v>0</v>
          </cell>
          <cell r="AO215" t="str">
            <v>66a</v>
          </cell>
        </row>
        <row r="216">
          <cell r="AB216">
            <v>23887574.18</v>
          </cell>
          <cell r="AN216">
            <v>38562477.249583341</v>
          </cell>
          <cell r="AO216" t="str">
            <v>65b</v>
          </cell>
        </row>
        <row r="217">
          <cell r="AB217">
            <v>-81271879</v>
          </cell>
          <cell r="AN217">
            <v>-67254823.875</v>
          </cell>
        </row>
        <row r="218">
          <cell r="AB218">
            <v>-23887574</v>
          </cell>
          <cell r="AN218">
            <v>-27224954.083333332</v>
          </cell>
          <cell r="AO218" t="str">
            <v>65b</v>
          </cell>
        </row>
        <row r="219">
          <cell r="AB219">
            <v>156153650</v>
          </cell>
          <cell r="AN219">
            <v>133104704.33333333</v>
          </cell>
          <cell r="AO219" t="str">
            <v>66x</v>
          </cell>
        </row>
        <row r="220">
          <cell r="AB220">
            <v>-7000000</v>
          </cell>
          <cell r="AN220">
            <v>-4875000</v>
          </cell>
          <cell r="AO220" t="str">
            <v>9</v>
          </cell>
        </row>
        <row r="221">
          <cell r="AB221">
            <v>52781</v>
          </cell>
          <cell r="AN221">
            <v>41382.125</v>
          </cell>
        </row>
        <row r="222">
          <cell r="AB222">
            <v>14196</v>
          </cell>
          <cell r="AN222">
            <v>15675</v>
          </cell>
          <cell r="AO222" t="str">
            <v>65b</v>
          </cell>
        </row>
        <row r="223">
          <cell r="AB223">
            <v>-24960275.609999999</v>
          </cell>
          <cell r="AN223">
            <v>-22454849.852500003</v>
          </cell>
          <cell r="AO223" t="str">
            <v>66a</v>
          </cell>
        </row>
        <row r="224">
          <cell r="AB224">
            <v>0</v>
          </cell>
          <cell r="AN224">
            <v>-3.6491666666666664</v>
          </cell>
          <cell r="AO224" t="str">
            <v>65a</v>
          </cell>
        </row>
        <row r="225">
          <cell r="AB225">
            <v>-3588.77</v>
          </cell>
          <cell r="AN225">
            <v>3288.3491666666669</v>
          </cell>
          <cell r="AO225" t="str">
            <v>65a</v>
          </cell>
        </row>
        <row r="226">
          <cell r="AB226">
            <v>0</v>
          </cell>
          <cell r="AN226">
            <v>0</v>
          </cell>
        </row>
        <row r="227">
          <cell r="AB227">
            <v>0</v>
          </cell>
          <cell r="AN227">
            <v>1532.8754166666668</v>
          </cell>
          <cell r="AO227" t="str">
            <v>65a</v>
          </cell>
        </row>
        <row r="228">
          <cell r="AB228">
            <v>0</v>
          </cell>
          <cell r="AN228">
            <v>-1697.2174999999997</v>
          </cell>
          <cell r="AO228" t="str">
            <v xml:space="preserve"> </v>
          </cell>
        </row>
        <row r="229">
          <cell r="AB229">
            <v>10575161.74</v>
          </cell>
          <cell r="AN229">
            <v>10854058.44875</v>
          </cell>
          <cell r="AO229" t="str">
            <v>65b</v>
          </cell>
        </row>
        <row r="230">
          <cell r="AB230">
            <v>83514.28</v>
          </cell>
          <cell r="AN230">
            <v>122053.60000000002</v>
          </cell>
          <cell r="AO230" t="str">
            <v>65b</v>
          </cell>
        </row>
        <row r="231">
          <cell r="AB231">
            <v>83513.98</v>
          </cell>
          <cell r="AN231">
            <v>114732.37</v>
          </cell>
          <cell r="AO231" t="str">
            <v>65b</v>
          </cell>
        </row>
        <row r="232">
          <cell r="AB232">
            <v>0</v>
          </cell>
          <cell r="AN232">
            <v>0</v>
          </cell>
        </row>
        <row r="233">
          <cell r="AB233">
            <v>0</v>
          </cell>
          <cell r="AN233">
            <v>0</v>
          </cell>
        </row>
        <row r="234">
          <cell r="AB234">
            <v>19696979.32</v>
          </cell>
          <cell r="AN234">
            <v>13656149.512500001</v>
          </cell>
          <cell r="AO234" t="str">
            <v xml:space="preserve"> </v>
          </cell>
        </row>
        <row r="235">
          <cell r="AB235">
            <v>573427.56999999995</v>
          </cell>
          <cell r="AN235">
            <v>1086103.84375</v>
          </cell>
          <cell r="AO235" t="str">
            <v xml:space="preserve"> </v>
          </cell>
        </row>
        <row r="236">
          <cell r="AB236">
            <v>11166794.85</v>
          </cell>
          <cell r="AN236">
            <v>12444851.593750002</v>
          </cell>
          <cell r="AO236" t="str">
            <v xml:space="preserve"> </v>
          </cell>
        </row>
        <row r="237">
          <cell r="AB237">
            <v>0</v>
          </cell>
          <cell r="AN237">
            <v>0</v>
          </cell>
          <cell r="AO237" t="str">
            <v xml:space="preserve"> </v>
          </cell>
        </row>
        <row r="238">
          <cell r="AB238">
            <v>-40</v>
          </cell>
          <cell r="AN238">
            <v>41967.105833333328</v>
          </cell>
          <cell r="AO238" t="str">
            <v>65a</v>
          </cell>
        </row>
        <row r="239">
          <cell r="AB239">
            <v>0</v>
          </cell>
          <cell r="AN239">
            <v>-21041.143749999999</v>
          </cell>
          <cell r="AO239" t="str">
            <v>65a</v>
          </cell>
        </row>
        <row r="240">
          <cell r="AB240">
            <v>0</v>
          </cell>
          <cell r="AN240">
            <v>0</v>
          </cell>
          <cell r="AO240" t="str">
            <v>65a</v>
          </cell>
        </row>
        <row r="241">
          <cell r="AB241">
            <v>0</v>
          </cell>
          <cell r="AN241">
            <v>0</v>
          </cell>
          <cell r="AO241" t="str">
            <v>65a</v>
          </cell>
        </row>
        <row r="242">
          <cell r="AB242">
            <v>0</v>
          </cell>
          <cell r="AN242">
            <v>0</v>
          </cell>
        </row>
        <row r="243">
          <cell r="AB243">
            <v>0</v>
          </cell>
          <cell r="AN243">
            <v>-6.9241666666666672</v>
          </cell>
          <cell r="AO243" t="str">
            <v>65a</v>
          </cell>
        </row>
        <row r="244">
          <cell r="AB244">
            <v>287028.95</v>
          </cell>
          <cell r="AN244">
            <v>298000.9366666667</v>
          </cell>
          <cell r="AO244" t="str">
            <v>65a</v>
          </cell>
        </row>
        <row r="245">
          <cell r="AB245">
            <v>3646174.18</v>
          </cell>
          <cell r="AN245">
            <v>2704883.19</v>
          </cell>
          <cell r="AO245" t="str">
            <v>65a</v>
          </cell>
        </row>
        <row r="246">
          <cell r="AB246">
            <v>20</v>
          </cell>
          <cell r="AN246">
            <v>6441.5579166666676</v>
          </cell>
          <cell r="AO246" t="str">
            <v>65a</v>
          </cell>
        </row>
        <row r="247">
          <cell r="AB247">
            <v>40871.89</v>
          </cell>
          <cell r="AN247">
            <v>50997.327916666669</v>
          </cell>
          <cell r="AO247" t="str">
            <v>65a</v>
          </cell>
        </row>
        <row r="248">
          <cell r="AB248">
            <v>11407303.92</v>
          </cell>
          <cell r="AN248">
            <v>9947142.5291666668</v>
          </cell>
          <cell r="AO248" t="str">
            <v>65a</v>
          </cell>
        </row>
        <row r="249">
          <cell r="AB249">
            <v>65557704.82</v>
          </cell>
          <cell r="AN249">
            <v>66505247.618333347</v>
          </cell>
          <cell r="AO249" t="str">
            <v xml:space="preserve"> </v>
          </cell>
        </row>
        <row r="250">
          <cell r="AB250">
            <v>1448.24</v>
          </cell>
          <cell r="AN250">
            <v>666.37</v>
          </cell>
          <cell r="AO250" t="str">
            <v xml:space="preserve"> </v>
          </cell>
        </row>
        <row r="251">
          <cell r="AB251">
            <v>0</v>
          </cell>
          <cell r="AN251">
            <v>0</v>
          </cell>
          <cell r="AO251" t="str">
            <v>65b</v>
          </cell>
        </row>
        <row r="252">
          <cell r="AB252">
            <v>0</v>
          </cell>
          <cell r="AN252">
            <v>0</v>
          </cell>
        </row>
        <row r="253">
          <cell r="AB253">
            <v>2405.5</v>
          </cell>
          <cell r="AN253">
            <v>-11693.827916666667</v>
          </cell>
        </row>
        <row r="254">
          <cell r="AB254">
            <v>0</v>
          </cell>
          <cell r="AN254">
            <v>33875.055416666662</v>
          </cell>
          <cell r="AO254" t="str">
            <v>65b</v>
          </cell>
        </row>
        <row r="255">
          <cell r="AB255">
            <v>0</v>
          </cell>
          <cell r="AN255">
            <v>28722.269583333331</v>
          </cell>
        </row>
        <row r="256">
          <cell r="AB256">
            <v>1276.2</v>
          </cell>
          <cell r="AN256">
            <v>686901.11250000016</v>
          </cell>
          <cell r="AO256" t="str">
            <v>65b</v>
          </cell>
        </row>
        <row r="257">
          <cell r="AB257">
            <v>67516.460000000006</v>
          </cell>
          <cell r="AN257">
            <v>59841.265833333338</v>
          </cell>
          <cell r="AO257" t="str">
            <v>65a</v>
          </cell>
        </row>
        <row r="258">
          <cell r="AB258">
            <v>533.64</v>
          </cell>
          <cell r="AN258">
            <v>46501.368750000001</v>
          </cell>
          <cell r="AO258" t="str">
            <v>65a</v>
          </cell>
        </row>
        <row r="259">
          <cell r="AB259">
            <v>167308.73000000001</v>
          </cell>
          <cell r="AN259">
            <v>470316.98499999987</v>
          </cell>
          <cell r="AO259" t="str">
            <v>65a</v>
          </cell>
        </row>
        <row r="260">
          <cell r="AB260">
            <v>593764.73</v>
          </cell>
          <cell r="AN260">
            <v>981065.80291666684</v>
          </cell>
          <cell r="AO260" t="str">
            <v>65a</v>
          </cell>
        </row>
        <row r="261">
          <cell r="AB261">
            <v>608272.1</v>
          </cell>
          <cell r="AN261">
            <v>405602.22333333333</v>
          </cell>
        </row>
        <row r="262">
          <cell r="AB262">
            <v>0</v>
          </cell>
          <cell r="AN262">
            <v>153376.68416666667</v>
          </cell>
        </row>
        <row r="263">
          <cell r="AB263">
            <v>928</v>
          </cell>
          <cell r="AN263">
            <v>15566.456666666667</v>
          </cell>
        </row>
        <row r="264">
          <cell r="AB264">
            <v>727781.97</v>
          </cell>
          <cell r="AN264">
            <v>588802.12124999997</v>
          </cell>
        </row>
        <row r="265">
          <cell r="AB265">
            <v>73258</v>
          </cell>
          <cell r="AN265">
            <v>196945.65041666664</v>
          </cell>
        </row>
        <row r="266">
          <cell r="AB266">
            <v>0</v>
          </cell>
          <cell r="AN266">
            <v>153834.93</v>
          </cell>
        </row>
        <row r="267">
          <cell r="AB267">
            <v>0</v>
          </cell>
          <cell r="AN267">
            <v>0</v>
          </cell>
          <cell r="AO267" t="str">
            <v xml:space="preserve"> </v>
          </cell>
        </row>
        <row r="268">
          <cell r="AB268">
            <v>0</v>
          </cell>
          <cell r="AN268">
            <v>0</v>
          </cell>
          <cell r="AO268" t="str">
            <v>65b</v>
          </cell>
        </row>
        <row r="269">
          <cell r="AB269">
            <v>-704300.58</v>
          </cell>
          <cell r="AN269">
            <v>-762055.05999999994</v>
          </cell>
        </row>
        <row r="270">
          <cell r="AB270">
            <v>0</v>
          </cell>
          <cell r="AN270">
            <v>0</v>
          </cell>
          <cell r="AO270" t="str">
            <v>65a</v>
          </cell>
        </row>
        <row r="271">
          <cell r="AB271">
            <v>-188040.46</v>
          </cell>
          <cell r="AN271">
            <v>-259983.76041666666</v>
          </cell>
          <cell r="AO271" t="str">
            <v>65b</v>
          </cell>
        </row>
        <row r="272">
          <cell r="AB272">
            <v>-41487700</v>
          </cell>
          <cell r="AN272">
            <v>-41487700</v>
          </cell>
        </row>
        <row r="273">
          <cell r="AB273">
            <v>0</v>
          </cell>
          <cell r="AN273">
            <v>0</v>
          </cell>
        </row>
        <row r="274">
          <cell r="AB274">
            <v>825652</v>
          </cell>
          <cell r="AN274">
            <v>599755.41666666663</v>
          </cell>
        </row>
        <row r="275">
          <cell r="AB275">
            <v>222060</v>
          </cell>
          <cell r="AN275">
            <v>204427.75</v>
          </cell>
          <cell r="AO275" t="str">
            <v>65b</v>
          </cell>
        </row>
        <row r="276">
          <cell r="AB276">
            <v>0</v>
          </cell>
          <cell r="AN276">
            <v>-121878.65916666668</v>
          </cell>
          <cell r="AO276" t="str">
            <v>65a</v>
          </cell>
        </row>
        <row r="277">
          <cell r="AB277">
            <v>-860740.12</v>
          </cell>
          <cell r="AN277">
            <v>-512625.48499999993</v>
          </cell>
          <cell r="AO277" t="str">
            <v>65a</v>
          </cell>
        </row>
        <row r="278">
          <cell r="AB278">
            <v>0</v>
          </cell>
          <cell r="AN278">
            <v>3843.2320833333338</v>
          </cell>
          <cell r="AO278" t="str">
            <v>65a</v>
          </cell>
        </row>
        <row r="279">
          <cell r="AB279">
            <v>46601.67</v>
          </cell>
          <cell r="AN279">
            <v>120748.51666666668</v>
          </cell>
          <cell r="AO279" t="str">
            <v>65a</v>
          </cell>
        </row>
        <row r="280">
          <cell r="AB280">
            <v>-5275.45</v>
          </cell>
          <cell r="AN280">
            <v>69075.088333333333</v>
          </cell>
          <cell r="AO280" t="str">
            <v>65a</v>
          </cell>
        </row>
        <row r="281">
          <cell r="AB281">
            <v>37708.07</v>
          </cell>
          <cell r="AN281">
            <v>67092.246249999982</v>
          </cell>
          <cell r="AO281" t="str">
            <v>65a</v>
          </cell>
        </row>
        <row r="282">
          <cell r="AB282">
            <v>0</v>
          </cell>
          <cell r="AN282">
            <v>37206.120833333334</v>
          </cell>
          <cell r="AO282" t="str">
            <v>65a</v>
          </cell>
        </row>
        <row r="283">
          <cell r="AB283">
            <v>7231614.8799999999</v>
          </cell>
          <cell r="AN283">
            <v>3600500.1133333333</v>
          </cell>
          <cell r="AO283">
            <v>40</v>
          </cell>
        </row>
        <row r="284">
          <cell r="AB284">
            <v>0</v>
          </cell>
          <cell r="AN284">
            <v>0</v>
          </cell>
        </row>
        <row r="285">
          <cell r="AB285">
            <v>572189.79</v>
          </cell>
          <cell r="AN285">
            <v>657716.03708333336</v>
          </cell>
          <cell r="AO285" t="str">
            <v xml:space="preserve"> </v>
          </cell>
        </row>
        <row r="286">
          <cell r="AB286">
            <v>1030583.88</v>
          </cell>
          <cell r="AN286">
            <v>934256.26291666657</v>
          </cell>
          <cell r="AO286" t="str">
            <v xml:space="preserve"> </v>
          </cell>
        </row>
        <row r="287">
          <cell r="AB287">
            <v>125324.99</v>
          </cell>
          <cell r="AN287">
            <v>119152.40666666668</v>
          </cell>
          <cell r="AO287" t="str">
            <v xml:space="preserve"> </v>
          </cell>
        </row>
        <row r="288">
          <cell r="AB288">
            <v>19225.34</v>
          </cell>
          <cell r="AN288">
            <v>19446.528333333332</v>
          </cell>
          <cell r="AO288" t="str">
            <v xml:space="preserve"> </v>
          </cell>
        </row>
        <row r="289">
          <cell r="AB289">
            <v>0</v>
          </cell>
          <cell r="AN289">
            <v>0</v>
          </cell>
          <cell r="AO289" t="str">
            <v xml:space="preserve"> </v>
          </cell>
        </row>
        <row r="290">
          <cell r="AB290">
            <v>3923076.58</v>
          </cell>
          <cell r="AN290">
            <v>3925921.1716666664</v>
          </cell>
          <cell r="AO290" t="str">
            <v xml:space="preserve"> </v>
          </cell>
        </row>
        <row r="291">
          <cell r="AB291">
            <v>1111480.51</v>
          </cell>
          <cell r="AN291">
            <v>1184995.9208333332</v>
          </cell>
          <cell r="AO291" t="str">
            <v xml:space="preserve"> </v>
          </cell>
        </row>
        <row r="292">
          <cell r="AB292">
            <v>0</v>
          </cell>
          <cell r="AN292">
            <v>0</v>
          </cell>
        </row>
        <row r="293">
          <cell r="AB293">
            <v>2637032.69</v>
          </cell>
          <cell r="AN293">
            <v>2684186.3008333337</v>
          </cell>
          <cell r="AO293" t="str">
            <v xml:space="preserve"> </v>
          </cell>
        </row>
        <row r="294">
          <cell r="AB294">
            <v>7359.29</v>
          </cell>
          <cell r="AN294">
            <v>7359.2899999999981</v>
          </cell>
          <cell r="AO294" t="str">
            <v>65b</v>
          </cell>
        </row>
        <row r="295">
          <cell r="AB295">
            <v>354008.19</v>
          </cell>
          <cell r="AN295">
            <v>354008.19</v>
          </cell>
          <cell r="AO295" t="str">
            <v>65b</v>
          </cell>
        </row>
        <row r="296">
          <cell r="AB296">
            <v>0</v>
          </cell>
          <cell r="AN296">
            <v>0</v>
          </cell>
          <cell r="AO296" t="str">
            <v xml:space="preserve"> </v>
          </cell>
        </row>
        <row r="297">
          <cell r="AB297">
            <v>1357044.6</v>
          </cell>
          <cell r="AN297">
            <v>1358124.6708333332</v>
          </cell>
          <cell r="AO297" t="str">
            <v>65b</v>
          </cell>
        </row>
        <row r="298">
          <cell r="AB298">
            <v>59.22</v>
          </cell>
          <cell r="AN298">
            <v>226.11750000000004</v>
          </cell>
        </row>
        <row r="299">
          <cell r="AB299">
            <v>98202.36</v>
          </cell>
          <cell r="AN299">
            <v>70091.861666666664</v>
          </cell>
        </row>
        <row r="300">
          <cell r="AB300">
            <v>65.900000000000006</v>
          </cell>
          <cell r="AN300">
            <v>110.46124999999996</v>
          </cell>
        </row>
        <row r="301">
          <cell r="AB301">
            <v>156778.10999999999</v>
          </cell>
          <cell r="AN301">
            <v>144056.90166666664</v>
          </cell>
        </row>
        <row r="302">
          <cell r="AB302">
            <v>0</v>
          </cell>
          <cell r="AN302">
            <v>0</v>
          </cell>
        </row>
        <row r="303">
          <cell r="AB303">
            <v>494245.66</v>
          </cell>
          <cell r="AN303">
            <v>563111.10916666675</v>
          </cell>
        </row>
        <row r="304">
          <cell r="AB304">
            <v>338925.45</v>
          </cell>
          <cell r="AN304">
            <v>82554.491666666669</v>
          </cell>
        </row>
        <row r="305">
          <cell r="AB305">
            <v>0</v>
          </cell>
          <cell r="AN305">
            <v>0</v>
          </cell>
          <cell r="AO305" t="str">
            <v xml:space="preserve"> </v>
          </cell>
        </row>
        <row r="306">
          <cell r="AB306">
            <v>0</v>
          </cell>
          <cell r="AN306">
            <v>0</v>
          </cell>
          <cell r="AO306" t="str">
            <v xml:space="preserve"> </v>
          </cell>
        </row>
        <row r="307">
          <cell r="AB307">
            <v>0</v>
          </cell>
          <cell r="AN307">
            <v>0</v>
          </cell>
          <cell r="AO307" t="str">
            <v xml:space="preserve"> </v>
          </cell>
        </row>
        <row r="308">
          <cell r="AB308">
            <v>0</v>
          </cell>
          <cell r="AN308">
            <v>0</v>
          </cell>
          <cell r="AO308" t="str">
            <v>65a</v>
          </cell>
        </row>
        <row r="309">
          <cell r="AB309">
            <v>0</v>
          </cell>
          <cell r="AN309">
            <v>-2932.5733333333333</v>
          </cell>
        </row>
        <row r="310">
          <cell r="AB310">
            <v>0</v>
          </cell>
          <cell r="AN310">
            <v>-1264.2662499999999</v>
          </cell>
          <cell r="AO310" t="str">
            <v>65b</v>
          </cell>
        </row>
        <row r="311">
          <cell r="AB311">
            <v>0</v>
          </cell>
          <cell r="AN311">
            <v>0</v>
          </cell>
        </row>
        <row r="312">
          <cell r="AB312">
            <v>4721021.2699999996</v>
          </cell>
          <cell r="AN312">
            <v>5227346.2262500003</v>
          </cell>
          <cell r="AO312" t="str">
            <v>65a</v>
          </cell>
        </row>
        <row r="313">
          <cell r="AB313">
            <v>2836421.87</v>
          </cell>
          <cell r="AN313">
            <v>2868952.8283333336</v>
          </cell>
        </row>
        <row r="314">
          <cell r="AB314">
            <v>-4721021.2699999996</v>
          </cell>
          <cell r="AN314">
            <v>-5199695.9237500001</v>
          </cell>
          <cell r="AO314" t="str">
            <v>65a</v>
          </cell>
        </row>
        <row r="315">
          <cell r="AB315">
            <v>2192286.79</v>
          </cell>
          <cell r="AN315">
            <v>2216670.4983333326</v>
          </cell>
        </row>
        <row r="316">
          <cell r="AB316">
            <v>0</v>
          </cell>
          <cell r="AN316">
            <v>0</v>
          </cell>
        </row>
        <row r="317">
          <cell r="AB317">
            <v>10572727</v>
          </cell>
          <cell r="AN317">
            <v>11436204.515000001</v>
          </cell>
        </row>
        <row r="318">
          <cell r="AB318">
            <v>3848177.76</v>
          </cell>
          <cell r="AN318">
            <v>3872220.0808333331</v>
          </cell>
          <cell r="AO318" t="str">
            <v>65b</v>
          </cell>
        </row>
        <row r="319">
          <cell r="AB319">
            <v>2147553.89</v>
          </cell>
          <cell r="AN319">
            <v>2137950.2512500002</v>
          </cell>
          <cell r="AO319" t="str">
            <v>65a</v>
          </cell>
        </row>
        <row r="320">
          <cell r="AB320">
            <v>2958340.19</v>
          </cell>
          <cell r="AN320">
            <v>2499029.757916667</v>
          </cell>
        </row>
        <row r="321">
          <cell r="AB321">
            <v>0</v>
          </cell>
          <cell r="AN321">
            <v>0</v>
          </cell>
          <cell r="AO321" t="str">
            <v>41</v>
          </cell>
        </row>
        <row r="322">
          <cell r="AB322">
            <v>1422947.12</v>
          </cell>
          <cell r="AN322">
            <v>1354044.1820833336</v>
          </cell>
          <cell r="AO322" t="str">
            <v>65a</v>
          </cell>
        </row>
        <row r="323">
          <cell r="AB323">
            <v>0</v>
          </cell>
          <cell r="AN323">
            <v>0</v>
          </cell>
          <cell r="AO323" t="str">
            <v>65a</v>
          </cell>
        </row>
        <row r="324">
          <cell r="AB324">
            <v>250817.5</v>
          </cell>
          <cell r="AN324">
            <v>181387.84208333332</v>
          </cell>
          <cell r="AO324" t="str">
            <v>65a</v>
          </cell>
        </row>
        <row r="325">
          <cell r="AB325">
            <v>42792.49</v>
          </cell>
          <cell r="AN325">
            <v>55403.834583333322</v>
          </cell>
          <cell r="AO325" t="str">
            <v>65a</v>
          </cell>
        </row>
        <row r="326">
          <cell r="AB326">
            <v>-21117.83</v>
          </cell>
          <cell r="AN326">
            <v>-25958.445000000007</v>
          </cell>
          <cell r="AO326" t="str">
            <v>65a</v>
          </cell>
        </row>
        <row r="327">
          <cell r="AB327">
            <v>22845369.129999999</v>
          </cell>
          <cell r="AN327">
            <v>9032550.8670833353</v>
          </cell>
          <cell r="AO327" t="str">
            <v>65b</v>
          </cell>
        </row>
        <row r="328">
          <cell r="AB328">
            <v>5226846.07</v>
          </cell>
          <cell r="AN328">
            <v>6095338.3849999988</v>
          </cell>
          <cell r="AO328" t="str">
            <v>65b</v>
          </cell>
        </row>
        <row r="329">
          <cell r="AB329">
            <v>16505606.880000001</v>
          </cell>
          <cell r="AN329">
            <v>12512721.42375</v>
          </cell>
          <cell r="AO329" t="str">
            <v>65b</v>
          </cell>
        </row>
        <row r="330">
          <cell r="AB330">
            <v>576201.30000000005</v>
          </cell>
          <cell r="AN330">
            <v>541186.29999999993</v>
          </cell>
          <cell r="AO330" t="str">
            <v>65b</v>
          </cell>
        </row>
        <row r="331">
          <cell r="AB331">
            <v>6395.07</v>
          </cell>
          <cell r="AN331">
            <v>3630.0791666666678</v>
          </cell>
          <cell r="AO331" t="str">
            <v>65b</v>
          </cell>
        </row>
        <row r="332">
          <cell r="AB332">
            <v>0</v>
          </cell>
          <cell r="AN332">
            <v>0</v>
          </cell>
          <cell r="AO332" t="str">
            <v>65a</v>
          </cell>
        </row>
        <row r="333">
          <cell r="AB333">
            <v>287570.48</v>
          </cell>
          <cell r="AN333">
            <v>680741.73458333325</v>
          </cell>
          <cell r="AO333" t="str">
            <v>65a</v>
          </cell>
        </row>
        <row r="334">
          <cell r="AB334">
            <v>4845.53</v>
          </cell>
          <cell r="AN334">
            <v>6106.7104166666659</v>
          </cell>
        </row>
        <row r="335">
          <cell r="AB335">
            <v>5378</v>
          </cell>
          <cell r="AN335">
            <v>7462.1483333333335</v>
          </cell>
          <cell r="AO335" t="str">
            <v>65a</v>
          </cell>
        </row>
        <row r="336">
          <cell r="AB336">
            <v>823670.69</v>
          </cell>
          <cell r="AN336">
            <v>646609.08416666661</v>
          </cell>
          <cell r="AO336" t="str">
            <v>65a</v>
          </cell>
        </row>
        <row r="337">
          <cell r="AB337">
            <v>34041.68</v>
          </cell>
          <cell r="AN337">
            <v>15423.300000000001</v>
          </cell>
        </row>
        <row r="338">
          <cell r="AB338">
            <v>0</v>
          </cell>
          <cell r="AN338">
            <v>0</v>
          </cell>
          <cell r="AO338" t="str">
            <v>65a</v>
          </cell>
        </row>
        <row r="339">
          <cell r="AB339">
            <v>13681.06</v>
          </cell>
          <cell r="AN339">
            <v>36650.659166666672</v>
          </cell>
          <cell r="AO339" t="str">
            <v>65a</v>
          </cell>
        </row>
        <row r="340">
          <cell r="AB340">
            <v>33187.5</v>
          </cell>
          <cell r="AN340">
            <v>22508.721666666665</v>
          </cell>
          <cell r="AO340" t="str">
            <v>65a</v>
          </cell>
        </row>
        <row r="341">
          <cell r="AB341">
            <v>759744</v>
          </cell>
          <cell r="AN341">
            <v>662932.37541666662</v>
          </cell>
          <cell r="AO341" t="str">
            <v>65a</v>
          </cell>
        </row>
        <row r="342">
          <cell r="AB342">
            <v>4313.3999999999996</v>
          </cell>
          <cell r="AN342">
            <v>11853.29166666667</v>
          </cell>
          <cell r="AO342" t="str">
            <v>65a</v>
          </cell>
        </row>
        <row r="343">
          <cell r="AB343">
            <v>0</v>
          </cell>
          <cell r="AN343">
            <v>0</v>
          </cell>
        </row>
        <row r="344">
          <cell r="AB344">
            <v>0</v>
          </cell>
          <cell r="AN344">
            <v>28968.752499999999</v>
          </cell>
          <cell r="AO344" t="str">
            <v>65a</v>
          </cell>
        </row>
        <row r="345">
          <cell r="AB345">
            <v>0</v>
          </cell>
          <cell r="AN345">
            <v>0</v>
          </cell>
        </row>
        <row r="346">
          <cell r="AB346">
            <v>0</v>
          </cell>
          <cell r="AN346">
            <v>0</v>
          </cell>
        </row>
        <row r="347">
          <cell r="AB347">
            <v>0</v>
          </cell>
          <cell r="AN347">
            <v>0</v>
          </cell>
        </row>
        <row r="348">
          <cell r="AB348">
            <v>0</v>
          </cell>
          <cell r="AN348">
            <v>0</v>
          </cell>
        </row>
        <row r="349">
          <cell r="AB349">
            <v>0</v>
          </cell>
          <cell r="AN349">
            <v>0</v>
          </cell>
        </row>
        <row r="350">
          <cell r="AB350">
            <v>0</v>
          </cell>
          <cell r="AN350">
            <v>0</v>
          </cell>
        </row>
        <row r="351">
          <cell r="AB351">
            <v>0</v>
          </cell>
          <cell r="AN351">
            <v>0</v>
          </cell>
        </row>
        <row r="352">
          <cell r="AB352">
            <v>0</v>
          </cell>
          <cell r="AN352">
            <v>0</v>
          </cell>
        </row>
        <row r="353">
          <cell r="AB353">
            <v>0</v>
          </cell>
          <cell r="AN353">
            <v>0</v>
          </cell>
        </row>
        <row r="354">
          <cell r="AB354">
            <v>0</v>
          </cell>
          <cell r="AN354">
            <v>0</v>
          </cell>
        </row>
        <row r="355">
          <cell r="AB355">
            <v>0</v>
          </cell>
          <cell r="AN355">
            <v>0</v>
          </cell>
        </row>
        <row r="356">
          <cell r="AB356">
            <v>7619.56</v>
          </cell>
          <cell r="AN356">
            <v>6125.9758333333339</v>
          </cell>
          <cell r="AO356" t="str">
            <v>65a</v>
          </cell>
        </row>
        <row r="357">
          <cell r="AB357">
            <v>634331.06000000006</v>
          </cell>
          <cell r="AN357">
            <v>414599.38166666665</v>
          </cell>
          <cell r="AO357" t="str">
            <v>65a</v>
          </cell>
        </row>
        <row r="358">
          <cell r="AB358">
            <v>68080.509999999995</v>
          </cell>
          <cell r="AN358">
            <v>99502.51</v>
          </cell>
          <cell r="AO358" t="str">
            <v>65b</v>
          </cell>
        </row>
        <row r="359">
          <cell r="AB359">
            <v>166029.35999999999</v>
          </cell>
          <cell r="AN359">
            <v>359695.8033333334</v>
          </cell>
          <cell r="AO359" t="str">
            <v>65a</v>
          </cell>
        </row>
        <row r="360">
          <cell r="AB360">
            <v>0</v>
          </cell>
          <cell r="AN360">
            <v>0</v>
          </cell>
          <cell r="AO360" t="str">
            <v>65a</v>
          </cell>
        </row>
        <row r="361">
          <cell r="AB361">
            <v>0</v>
          </cell>
          <cell r="AN361">
            <v>0</v>
          </cell>
        </row>
        <row r="362">
          <cell r="AB362">
            <v>2649.96</v>
          </cell>
          <cell r="AN362">
            <v>1324.1266666666663</v>
          </cell>
          <cell r="AO362" t="str">
            <v>65a</v>
          </cell>
        </row>
        <row r="363">
          <cell r="AB363">
            <v>6280.51</v>
          </cell>
          <cell r="AN363">
            <v>4972.0704166666674</v>
          </cell>
        </row>
        <row r="364">
          <cell r="AB364">
            <v>0</v>
          </cell>
          <cell r="AN364">
            <v>0</v>
          </cell>
        </row>
        <row r="365">
          <cell r="AB365">
            <v>8441.76</v>
          </cell>
          <cell r="AN365">
            <v>43099.188750000001</v>
          </cell>
          <cell r="AO365" t="str">
            <v>65a</v>
          </cell>
        </row>
        <row r="366">
          <cell r="AB366">
            <v>18133.32</v>
          </cell>
          <cell r="AN366">
            <v>17780.018749999999</v>
          </cell>
          <cell r="AO366" t="str">
            <v>65a</v>
          </cell>
        </row>
        <row r="367">
          <cell r="AB367">
            <v>25200.9</v>
          </cell>
          <cell r="AN367">
            <v>46166.786666666674</v>
          </cell>
        </row>
        <row r="368">
          <cell r="AB368">
            <v>25200.89</v>
          </cell>
          <cell r="AN368">
            <v>46166.798749999994</v>
          </cell>
        </row>
        <row r="369">
          <cell r="AB369">
            <v>598138.18999999994</v>
          </cell>
          <cell r="AN369">
            <v>668507.45000000019</v>
          </cell>
        </row>
        <row r="370">
          <cell r="AB370">
            <v>2262000</v>
          </cell>
          <cell r="AN370">
            <v>2212040.5683333334</v>
          </cell>
        </row>
        <row r="371">
          <cell r="AB371">
            <v>0</v>
          </cell>
          <cell r="AN371">
            <v>150159.4325</v>
          </cell>
          <cell r="AO371" t="str">
            <v>65b</v>
          </cell>
        </row>
        <row r="372">
          <cell r="AB372">
            <v>0</v>
          </cell>
          <cell r="AN372">
            <v>0</v>
          </cell>
          <cell r="AO372" t="str">
            <v>65a</v>
          </cell>
        </row>
        <row r="373">
          <cell r="AB373">
            <v>0</v>
          </cell>
          <cell r="AN373">
            <v>0</v>
          </cell>
          <cell r="AO373" t="str">
            <v>65a</v>
          </cell>
        </row>
        <row r="374">
          <cell r="AB374">
            <v>50520.11</v>
          </cell>
          <cell r="AN374">
            <v>43442.523333333324</v>
          </cell>
          <cell r="AO374" t="str">
            <v>65a</v>
          </cell>
        </row>
        <row r="375">
          <cell r="AB375">
            <v>39229.1</v>
          </cell>
          <cell r="AN375">
            <v>75516.625</v>
          </cell>
          <cell r="AO375" t="str">
            <v>65a</v>
          </cell>
        </row>
        <row r="376">
          <cell r="AB376">
            <v>0</v>
          </cell>
          <cell r="AN376">
            <v>0</v>
          </cell>
        </row>
        <row r="377">
          <cell r="AB377">
            <v>32466.61</v>
          </cell>
          <cell r="AN377">
            <v>7594.2945833333333</v>
          </cell>
          <cell r="AO377" t="str">
            <v>65a</v>
          </cell>
        </row>
        <row r="378">
          <cell r="AB378">
            <v>38352.01</v>
          </cell>
          <cell r="AN378">
            <v>19879.167916666665</v>
          </cell>
        </row>
        <row r="379">
          <cell r="AB379">
            <v>36720</v>
          </cell>
          <cell r="AN379">
            <v>19312.5</v>
          </cell>
          <cell r="AO379" t="str">
            <v>65b</v>
          </cell>
        </row>
        <row r="380">
          <cell r="AB380">
            <v>0</v>
          </cell>
          <cell r="AN380">
            <v>0</v>
          </cell>
          <cell r="AO380" t="str">
            <v>65a</v>
          </cell>
        </row>
        <row r="381">
          <cell r="AB381">
            <v>134299.78</v>
          </cell>
          <cell r="AN381">
            <v>245653.81208333335</v>
          </cell>
        </row>
        <row r="382">
          <cell r="AB382">
            <v>0</v>
          </cell>
          <cell r="AN382">
            <v>0</v>
          </cell>
          <cell r="AO382" t="str">
            <v>65a</v>
          </cell>
        </row>
        <row r="383">
          <cell r="AB383">
            <v>64999.97</v>
          </cell>
          <cell r="AN383">
            <v>111041.65541666669</v>
          </cell>
          <cell r="AO383" t="str">
            <v>65a</v>
          </cell>
        </row>
        <row r="384">
          <cell r="AB384">
            <v>0</v>
          </cell>
          <cell r="AN384">
            <v>0</v>
          </cell>
        </row>
        <row r="385">
          <cell r="AB385">
            <v>273544.59999999998</v>
          </cell>
          <cell r="AN385">
            <v>58619.3675</v>
          </cell>
          <cell r="AO385" t="str">
            <v>65a</v>
          </cell>
        </row>
        <row r="386">
          <cell r="AB386">
            <v>0</v>
          </cell>
          <cell r="AN386">
            <v>0</v>
          </cell>
          <cell r="AO386">
            <v>41</v>
          </cell>
        </row>
        <row r="387">
          <cell r="AB387">
            <v>0</v>
          </cell>
          <cell r="AN387">
            <v>0</v>
          </cell>
          <cell r="AO387">
            <v>41</v>
          </cell>
        </row>
        <row r="388">
          <cell r="AB388">
            <v>0</v>
          </cell>
          <cell r="AN388">
            <v>649.12708333333319</v>
          </cell>
          <cell r="AO388">
            <v>41</v>
          </cell>
        </row>
        <row r="389">
          <cell r="AB389">
            <v>0</v>
          </cell>
          <cell r="AN389">
            <v>0</v>
          </cell>
          <cell r="AO389">
            <v>41</v>
          </cell>
        </row>
        <row r="390">
          <cell r="AB390">
            <v>0</v>
          </cell>
          <cell r="AN390">
            <v>0</v>
          </cell>
          <cell r="AO390">
            <v>41</v>
          </cell>
        </row>
        <row r="391">
          <cell r="AB391">
            <v>331164.63</v>
          </cell>
          <cell r="AN391">
            <v>71331.551250000004</v>
          </cell>
          <cell r="AO391" t="str">
            <v>41</v>
          </cell>
        </row>
        <row r="392">
          <cell r="AB392">
            <v>18240</v>
          </cell>
          <cell r="AN392">
            <v>9500</v>
          </cell>
          <cell r="AO392">
            <v>41</v>
          </cell>
        </row>
        <row r="393">
          <cell r="AB393">
            <v>0</v>
          </cell>
          <cell r="AN393">
            <v>0</v>
          </cell>
          <cell r="AO393">
            <v>41</v>
          </cell>
        </row>
        <row r="394">
          <cell r="AB394">
            <v>0</v>
          </cell>
          <cell r="AN394">
            <v>0</v>
          </cell>
          <cell r="AO394">
            <v>41</v>
          </cell>
        </row>
        <row r="395">
          <cell r="AB395">
            <v>0</v>
          </cell>
          <cell r="AN395">
            <v>0</v>
          </cell>
          <cell r="AO395">
            <v>41</v>
          </cell>
        </row>
        <row r="396">
          <cell r="AB396">
            <v>0</v>
          </cell>
          <cell r="AN396">
            <v>0</v>
          </cell>
          <cell r="AO396">
            <v>41</v>
          </cell>
        </row>
        <row r="397">
          <cell r="AB397">
            <v>0</v>
          </cell>
          <cell r="AN397">
            <v>0</v>
          </cell>
          <cell r="AO397">
            <v>41</v>
          </cell>
        </row>
        <row r="398">
          <cell r="AB398">
            <v>0</v>
          </cell>
          <cell r="AN398">
            <v>0</v>
          </cell>
          <cell r="AO398">
            <v>41</v>
          </cell>
        </row>
        <row r="399">
          <cell r="AB399">
            <v>728.34</v>
          </cell>
          <cell r="AN399">
            <v>738.33416666666665</v>
          </cell>
          <cell r="AO399" t="str">
            <v>41</v>
          </cell>
        </row>
        <row r="400">
          <cell r="AB400">
            <v>0</v>
          </cell>
          <cell r="AN400">
            <v>0</v>
          </cell>
          <cell r="AO400" t="str">
            <v>41</v>
          </cell>
        </row>
        <row r="401">
          <cell r="AB401">
            <v>0</v>
          </cell>
          <cell r="AN401">
            <v>0</v>
          </cell>
          <cell r="AO401" t="str">
            <v>41</v>
          </cell>
        </row>
        <row r="402">
          <cell r="AB402">
            <v>0</v>
          </cell>
          <cell r="AN402">
            <v>0</v>
          </cell>
          <cell r="AO402" t="str">
            <v>41</v>
          </cell>
        </row>
        <row r="403">
          <cell r="AB403">
            <v>0</v>
          </cell>
          <cell r="AN403">
            <v>0</v>
          </cell>
          <cell r="AO403" t="str">
            <v>41</v>
          </cell>
        </row>
        <row r="404">
          <cell r="AB404">
            <v>0</v>
          </cell>
          <cell r="AN404">
            <v>-1.0275000000000001</v>
          </cell>
          <cell r="AO404" t="str">
            <v>41</v>
          </cell>
        </row>
        <row r="405">
          <cell r="AB405">
            <v>0</v>
          </cell>
          <cell r="AN405">
            <v>0</v>
          </cell>
          <cell r="AO405" t="str">
            <v>41</v>
          </cell>
        </row>
        <row r="406">
          <cell r="AB406">
            <v>0</v>
          </cell>
          <cell r="AN406">
            <v>2.4683333333333333</v>
          </cell>
          <cell r="AO406" t="str">
            <v>41</v>
          </cell>
        </row>
        <row r="407">
          <cell r="AB407">
            <v>2423.96</v>
          </cell>
          <cell r="AN407">
            <v>1110.9816666666668</v>
          </cell>
          <cell r="AO407" t="str">
            <v>41</v>
          </cell>
        </row>
        <row r="408">
          <cell r="AB408">
            <v>55401936</v>
          </cell>
          <cell r="AN408">
            <v>58614595.25</v>
          </cell>
          <cell r="AO408" t="str">
            <v xml:space="preserve"> </v>
          </cell>
        </row>
        <row r="409">
          <cell r="AB409">
            <v>13122447.779999999</v>
          </cell>
          <cell r="AN409">
            <v>22637718.637916666</v>
          </cell>
          <cell r="AO409" t="str">
            <v>65b</v>
          </cell>
        </row>
        <row r="410">
          <cell r="AB410">
            <v>934907.55</v>
          </cell>
          <cell r="AN410">
            <v>1086343.9495833335</v>
          </cell>
          <cell r="AO410" t="str">
            <v xml:space="preserve"> </v>
          </cell>
        </row>
        <row r="411">
          <cell r="AB411">
            <v>-56336844</v>
          </cell>
          <cell r="AN411">
            <v>-37783158.25</v>
          </cell>
        </row>
        <row r="412">
          <cell r="AB412">
            <v>-13122448</v>
          </cell>
          <cell r="AN412">
            <v>-16492420.083333334</v>
          </cell>
          <cell r="AO412" t="str">
            <v>65b</v>
          </cell>
        </row>
        <row r="413">
          <cell r="AB413">
            <v>10416107.560000001</v>
          </cell>
          <cell r="AN413">
            <v>1383664.6833333333</v>
          </cell>
        </row>
        <row r="414">
          <cell r="AB414">
            <v>-280083</v>
          </cell>
          <cell r="AN414">
            <v>252788.125</v>
          </cell>
          <cell r="AO414" t="str">
            <v>41</v>
          </cell>
        </row>
        <row r="415">
          <cell r="AB415">
            <v>4297216</v>
          </cell>
          <cell r="AN415">
            <v>2955821.5</v>
          </cell>
          <cell r="AO415" t="str">
            <v>41</v>
          </cell>
        </row>
        <row r="416">
          <cell r="AB416">
            <v>-59899</v>
          </cell>
          <cell r="AN416">
            <v>2899347.4583333335</v>
          </cell>
          <cell r="AO416" t="str">
            <v>41</v>
          </cell>
        </row>
        <row r="417">
          <cell r="AB417">
            <v>8910029</v>
          </cell>
          <cell r="AN417">
            <v>7243287.625</v>
          </cell>
          <cell r="AO417" t="str">
            <v>41</v>
          </cell>
        </row>
        <row r="418">
          <cell r="AB418">
            <v>1484498.2</v>
          </cell>
          <cell r="AN418">
            <v>1534962.6999999995</v>
          </cell>
          <cell r="AO418" t="str">
            <v>5</v>
          </cell>
        </row>
        <row r="419">
          <cell r="AB419">
            <v>0</v>
          </cell>
          <cell r="AN419">
            <v>0</v>
          </cell>
          <cell r="AO419" t="str">
            <v>5</v>
          </cell>
        </row>
        <row r="420">
          <cell r="AB420">
            <v>84854</v>
          </cell>
          <cell r="AN420">
            <v>87362</v>
          </cell>
          <cell r="AO420" t="str">
            <v>5</v>
          </cell>
        </row>
        <row r="421">
          <cell r="AB421">
            <v>0</v>
          </cell>
          <cell r="AN421">
            <v>145417.71875</v>
          </cell>
          <cell r="AO421" t="str">
            <v>5</v>
          </cell>
        </row>
        <row r="422">
          <cell r="AB422">
            <v>92251.75</v>
          </cell>
          <cell r="AN422">
            <v>212115.30374999999</v>
          </cell>
          <cell r="AO422" t="str">
            <v>5</v>
          </cell>
        </row>
        <row r="423">
          <cell r="AB423">
            <v>405214.23</v>
          </cell>
          <cell r="AN423">
            <v>445187.73</v>
          </cell>
          <cell r="AO423" t="str">
            <v>5</v>
          </cell>
        </row>
        <row r="424">
          <cell r="AB424">
            <v>43695.22</v>
          </cell>
          <cell r="AN424">
            <v>50594.44</v>
          </cell>
          <cell r="AO424" t="str">
            <v>5</v>
          </cell>
        </row>
        <row r="425">
          <cell r="AB425">
            <v>186410.3</v>
          </cell>
          <cell r="AN425">
            <v>214371.86000000002</v>
          </cell>
          <cell r="AO425" t="str">
            <v>5</v>
          </cell>
        </row>
        <row r="426">
          <cell r="AB426">
            <v>0</v>
          </cell>
          <cell r="AN426">
            <v>12793.300833333333</v>
          </cell>
          <cell r="AO426" t="str">
            <v>5</v>
          </cell>
        </row>
        <row r="427">
          <cell r="AB427">
            <v>0</v>
          </cell>
          <cell r="AN427">
            <v>11189.38875</v>
          </cell>
          <cell r="AO427" t="str">
            <v>5</v>
          </cell>
        </row>
        <row r="428">
          <cell r="AB428">
            <v>0</v>
          </cell>
          <cell r="AN428">
            <v>208644.91</v>
          </cell>
          <cell r="AO428" t="str">
            <v>5</v>
          </cell>
        </row>
        <row r="429">
          <cell r="AB429">
            <v>0</v>
          </cell>
          <cell r="AN429">
            <v>177947.74958333335</v>
          </cell>
          <cell r="AO429" t="str">
            <v>5</v>
          </cell>
        </row>
        <row r="430">
          <cell r="AB430">
            <v>0</v>
          </cell>
          <cell r="AN430">
            <v>591888.40416666667</v>
          </cell>
          <cell r="AO430" t="str">
            <v>5</v>
          </cell>
        </row>
        <row r="431">
          <cell r="AB431">
            <v>0</v>
          </cell>
          <cell r="AN431">
            <v>181218.59416666665</v>
          </cell>
          <cell r="AO431" t="str">
            <v>5</v>
          </cell>
        </row>
        <row r="432">
          <cell r="AB432">
            <v>93821.56</v>
          </cell>
          <cell r="AN432">
            <v>190733.79583333337</v>
          </cell>
          <cell r="AO432" t="str">
            <v>5</v>
          </cell>
        </row>
        <row r="433">
          <cell r="AB433">
            <v>0</v>
          </cell>
          <cell r="AN433">
            <v>0</v>
          </cell>
          <cell r="AO433" t="str">
            <v>5</v>
          </cell>
        </row>
        <row r="434">
          <cell r="AB434">
            <v>67911.08</v>
          </cell>
          <cell r="AN434">
            <v>80607.14</v>
          </cell>
          <cell r="AO434" t="str">
            <v>5</v>
          </cell>
        </row>
        <row r="435">
          <cell r="AB435">
            <v>0</v>
          </cell>
          <cell r="AN435">
            <v>0</v>
          </cell>
          <cell r="AO435" t="str">
            <v>5</v>
          </cell>
        </row>
        <row r="436">
          <cell r="AB436">
            <v>0</v>
          </cell>
          <cell r="AN436">
            <v>2.5000000000000001E-3</v>
          </cell>
          <cell r="AO436" t="str">
            <v>5</v>
          </cell>
        </row>
        <row r="437">
          <cell r="AB437">
            <v>0</v>
          </cell>
          <cell r="AN437">
            <v>0</v>
          </cell>
          <cell r="AO437" t="str">
            <v>5</v>
          </cell>
        </row>
        <row r="438">
          <cell r="AB438">
            <v>0</v>
          </cell>
          <cell r="AN438">
            <v>0</v>
          </cell>
          <cell r="AO438" t="str">
            <v>5</v>
          </cell>
        </row>
        <row r="439">
          <cell r="AB439">
            <v>0</v>
          </cell>
          <cell r="AN439">
            <v>0</v>
          </cell>
          <cell r="AO439" t="str">
            <v>5</v>
          </cell>
        </row>
        <row r="440">
          <cell r="AB440">
            <v>0</v>
          </cell>
          <cell r="AN440">
            <v>0</v>
          </cell>
          <cell r="AO440" t="str">
            <v>5</v>
          </cell>
        </row>
        <row r="441">
          <cell r="AB441">
            <v>0</v>
          </cell>
          <cell r="AN441">
            <v>314.70666666666665</v>
          </cell>
          <cell r="AO441" t="str">
            <v>5</v>
          </cell>
        </row>
        <row r="442">
          <cell r="AB442">
            <v>42998.27</v>
          </cell>
          <cell r="AN442">
            <v>61426.114999999991</v>
          </cell>
          <cell r="AO442" t="str">
            <v>5</v>
          </cell>
        </row>
        <row r="443">
          <cell r="AB443">
            <v>0</v>
          </cell>
          <cell r="AN443">
            <v>90771.483750000014</v>
          </cell>
          <cell r="AO443" t="str">
            <v>5</v>
          </cell>
        </row>
        <row r="444">
          <cell r="AB444">
            <v>0</v>
          </cell>
          <cell r="AN444">
            <v>0</v>
          </cell>
          <cell r="AO444" t="str">
            <v>5</v>
          </cell>
        </row>
        <row r="445">
          <cell r="AB445">
            <v>0</v>
          </cell>
          <cell r="AN445">
            <v>1501.8595833333331</v>
          </cell>
          <cell r="AO445" t="str">
            <v>5</v>
          </cell>
        </row>
        <row r="446">
          <cell r="AB446">
            <v>438.15</v>
          </cell>
          <cell r="AN446">
            <v>1752.7050000000002</v>
          </cell>
          <cell r="AO446" t="str">
            <v>5</v>
          </cell>
        </row>
        <row r="447">
          <cell r="AB447">
            <v>1606.7</v>
          </cell>
          <cell r="AN447">
            <v>6426.7849999999999</v>
          </cell>
          <cell r="AO447" t="str">
            <v>5</v>
          </cell>
        </row>
        <row r="448">
          <cell r="AB448">
            <v>358391.11</v>
          </cell>
          <cell r="AN448">
            <v>367204.02999999997</v>
          </cell>
          <cell r="AO448" t="str">
            <v>5</v>
          </cell>
        </row>
        <row r="449">
          <cell r="AB449">
            <v>17116.77</v>
          </cell>
          <cell r="AN449">
            <v>29993.054999999997</v>
          </cell>
          <cell r="AO449" t="str">
            <v>5</v>
          </cell>
        </row>
        <row r="450">
          <cell r="AB450">
            <v>894932.07</v>
          </cell>
          <cell r="AN450">
            <v>913839.09</v>
          </cell>
          <cell r="AO450" t="str">
            <v>5</v>
          </cell>
        </row>
        <row r="451">
          <cell r="AB451">
            <v>2445081.71</v>
          </cell>
          <cell r="AN451">
            <v>2497800.4912500004</v>
          </cell>
          <cell r="AO451" t="str">
            <v>5</v>
          </cell>
        </row>
        <row r="452">
          <cell r="AB452">
            <v>596695.77</v>
          </cell>
          <cell r="AN452">
            <v>651522.32999999996</v>
          </cell>
          <cell r="AO452" t="str">
            <v>5</v>
          </cell>
        </row>
        <row r="453">
          <cell r="AB453">
            <v>809921.63</v>
          </cell>
          <cell r="AN453">
            <v>823708.99458333338</v>
          </cell>
          <cell r="AO453" t="str">
            <v>5</v>
          </cell>
        </row>
        <row r="454">
          <cell r="AB454">
            <v>1094184.96</v>
          </cell>
          <cell r="AN454">
            <v>1179723.8400000001</v>
          </cell>
          <cell r="AO454" t="str">
            <v>5</v>
          </cell>
        </row>
        <row r="455">
          <cell r="AB455">
            <v>120323.01</v>
          </cell>
          <cell r="AN455">
            <v>132497.37</v>
          </cell>
          <cell r="AO455" t="str">
            <v>5</v>
          </cell>
        </row>
        <row r="456">
          <cell r="AB456">
            <v>1340324.07</v>
          </cell>
          <cell r="AN456">
            <v>1431709.83</v>
          </cell>
          <cell r="AO456" t="str">
            <v>5</v>
          </cell>
        </row>
        <row r="457">
          <cell r="AB457">
            <v>0</v>
          </cell>
          <cell r="AN457">
            <v>0</v>
          </cell>
          <cell r="AO457" t="str">
            <v>5</v>
          </cell>
        </row>
        <row r="458">
          <cell r="AB458">
            <v>6363369.5199999996</v>
          </cell>
          <cell r="AN458">
            <v>6447608.1924999999</v>
          </cell>
          <cell r="AO458" t="str">
            <v>5</v>
          </cell>
        </row>
        <row r="459">
          <cell r="AB459">
            <v>28665.13</v>
          </cell>
          <cell r="AN459">
            <v>85995.421249999999</v>
          </cell>
          <cell r="AO459" t="str">
            <v>5</v>
          </cell>
        </row>
        <row r="460">
          <cell r="AB460">
            <v>6054166.0800000001</v>
          </cell>
          <cell r="AN460">
            <v>3220944.5733333328</v>
          </cell>
          <cell r="AO460" t="str">
            <v>5</v>
          </cell>
        </row>
        <row r="461">
          <cell r="AB461">
            <v>1023165.42</v>
          </cell>
          <cell r="AN461">
            <v>544345.67916666658</v>
          </cell>
          <cell r="AO461" t="str">
            <v>5</v>
          </cell>
        </row>
        <row r="462">
          <cell r="AB462">
            <v>978266.6</v>
          </cell>
          <cell r="AN462">
            <v>512487.51666666666</v>
          </cell>
          <cell r="AO462" t="str">
            <v>5</v>
          </cell>
        </row>
        <row r="463">
          <cell r="AB463">
            <v>584944.06999999995</v>
          </cell>
          <cell r="AN463">
            <v>376220.67708333331</v>
          </cell>
          <cell r="AO463" t="str">
            <v>5</v>
          </cell>
        </row>
        <row r="464">
          <cell r="AB464">
            <v>1077415.75</v>
          </cell>
          <cell r="AN464">
            <v>316460.45458333334</v>
          </cell>
          <cell r="AO464" t="str">
            <v>5</v>
          </cell>
        </row>
        <row r="465">
          <cell r="AB465">
            <v>0</v>
          </cell>
          <cell r="AN465">
            <v>0</v>
          </cell>
          <cell r="AO465" t="str">
            <v>5</v>
          </cell>
        </row>
        <row r="466">
          <cell r="AB466">
            <v>0</v>
          </cell>
          <cell r="AN466">
            <v>0</v>
          </cell>
          <cell r="AO466" t="str">
            <v xml:space="preserve"> </v>
          </cell>
        </row>
        <row r="467">
          <cell r="AB467">
            <v>0</v>
          </cell>
          <cell r="AN467">
            <v>0</v>
          </cell>
          <cell r="AO467" t="str">
            <v xml:space="preserve"> </v>
          </cell>
        </row>
        <row r="468">
          <cell r="AB468">
            <v>9869228.7200000007</v>
          </cell>
          <cell r="AN468">
            <v>12869228.720000001</v>
          </cell>
        </row>
        <row r="469">
          <cell r="AB469">
            <v>4776552.71</v>
          </cell>
          <cell r="AN469">
            <v>4776552.71</v>
          </cell>
        </row>
        <row r="470">
          <cell r="AB470">
            <v>2705896.42</v>
          </cell>
          <cell r="AN470">
            <v>2705896.4200000004</v>
          </cell>
        </row>
        <row r="471">
          <cell r="AB471">
            <v>221888009</v>
          </cell>
          <cell r="AN471">
            <v>227519603.87625003</v>
          </cell>
          <cell r="AO471" t="str">
            <v>23</v>
          </cell>
          <cell r="AP471" t="str">
            <v>6a</v>
          </cell>
        </row>
        <row r="472">
          <cell r="AB472">
            <v>10161321.18</v>
          </cell>
          <cell r="AN472">
            <v>10161321.180000002</v>
          </cell>
          <cell r="AO472" t="str">
            <v>65</v>
          </cell>
        </row>
        <row r="473">
          <cell r="AB473">
            <v>101746</v>
          </cell>
          <cell r="AN473">
            <v>126367.20833333333</v>
          </cell>
          <cell r="AO473" t="str">
            <v>65</v>
          </cell>
        </row>
        <row r="474">
          <cell r="AB474">
            <v>14339661.35</v>
          </cell>
          <cell r="AN474">
            <v>9473741.2841666657</v>
          </cell>
          <cell r="AO474" t="str">
            <v>47</v>
          </cell>
        </row>
        <row r="475">
          <cell r="AB475">
            <v>0</v>
          </cell>
          <cell r="AN475">
            <v>0</v>
          </cell>
          <cell r="AO475" t="str">
            <v>65a</v>
          </cell>
        </row>
        <row r="476">
          <cell r="AB476">
            <v>30208871.469999999</v>
          </cell>
          <cell r="AN476">
            <v>30054378.090000004</v>
          </cell>
          <cell r="AO476" t="str">
            <v>23</v>
          </cell>
        </row>
        <row r="477">
          <cell r="AB477">
            <v>2685262.32</v>
          </cell>
          <cell r="AN477">
            <v>1750805.6758333335</v>
          </cell>
          <cell r="AO477" t="str">
            <v>65</v>
          </cell>
        </row>
        <row r="478">
          <cell r="AB478">
            <v>21589277</v>
          </cell>
          <cell r="AN478">
            <v>21589277</v>
          </cell>
          <cell r="AO478" t="str">
            <v>23</v>
          </cell>
          <cell r="AP478">
            <v>7</v>
          </cell>
        </row>
        <row r="479">
          <cell r="AB479">
            <v>-277088.76</v>
          </cell>
          <cell r="AN479">
            <v>258457.40333333332</v>
          </cell>
          <cell r="AO479">
            <v>65</v>
          </cell>
        </row>
        <row r="480">
          <cell r="AB480">
            <v>-9656167.1999999993</v>
          </cell>
          <cell r="AN480">
            <v>-9367927.8599999994</v>
          </cell>
          <cell r="AO480" t="str">
            <v>23</v>
          </cell>
          <cell r="AP480">
            <v>8</v>
          </cell>
        </row>
        <row r="481">
          <cell r="AB481">
            <v>2877994</v>
          </cell>
          <cell r="AN481">
            <v>2947396</v>
          </cell>
          <cell r="AO481" t="str">
            <v>23</v>
          </cell>
          <cell r="AP481">
            <v>9</v>
          </cell>
        </row>
        <row r="482">
          <cell r="AB482">
            <v>0</v>
          </cell>
          <cell r="AN482">
            <v>0</v>
          </cell>
          <cell r="AO482">
            <v>65</v>
          </cell>
        </row>
        <row r="483">
          <cell r="AB483">
            <v>113632921</v>
          </cell>
          <cell r="AN483">
            <v>113632921</v>
          </cell>
          <cell r="AO483" t="str">
            <v>23</v>
          </cell>
          <cell r="AP483">
            <v>10</v>
          </cell>
        </row>
        <row r="484">
          <cell r="AB484">
            <v>-65141987.990000002</v>
          </cell>
          <cell r="AN484">
            <v>-63378677.990000002</v>
          </cell>
          <cell r="AO484" t="str">
            <v>23</v>
          </cell>
          <cell r="AP484">
            <v>11</v>
          </cell>
        </row>
        <row r="485">
          <cell r="AB485">
            <v>0</v>
          </cell>
          <cell r="AN485">
            <v>0</v>
          </cell>
          <cell r="AO485">
            <v>65</v>
          </cell>
        </row>
        <row r="486">
          <cell r="AB486">
            <v>0</v>
          </cell>
          <cell r="AN486">
            <v>0</v>
          </cell>
          <cell r="AO486" t="str">
            <v>23</v>
          </cell>
        </row>
        <row r="487">
          <cell r="AB487">
            <v>0</v>
          </cell>
          <cell r="AN487">
            <v>0</v>
          </cell>
          <cell r="AO487">
            <v>65</v>
          </cell>
        </row>
        <row r="488">
          <cell r="AB488">
            <v>0</v>
          </cell>
          <cell r="AN488">
            <v>0</v>
          </cell>
          <cell r="AO488" t="str">
            <v>6</v>
          </cell>
        </row>
        <row r="489">
          <cell r="AB489">
            <v>0</v>
          </cell>
          <cell r="AN489">
            <v>0</v>
          </cell>
          <cell r="AO489" t="str">
            <v>65b</v>
          </cell>
        </row>
        <row r="490">
          <cell r="AB490">
            <v>7811.79</v>
          </cell>
          <cell r="AN490">
            <v>23436.809999999998</v>
          </cell>
        </row>
        <row r="491">
          <cell r="AB491">
            <v>0</v>
          </cell>
          <cell r="AN491">
            <v>0</v>
          </cell>
        </row>
        <row r="492">
          <cell r="AB492">
            <v>2053556</v>
          </cell>
          <cell r="AN492">
            <v>2164556</v>
          </cell>
        </row>
        <row r="493">
          <cell r="AB493">
            <v>0</v>
          </cell>
          <cell r="AN493">
            <v>0</v>
          </cell>
          <cell r="AO493" t="str">
            <v>6</v>
          </cell>
        </row>
        <row r="494">
          <cell r="AB494">
            <v>11568032.869999999</v>
          </cell>
          <cell r="AN494">
            <v>12239095.373749999</v>
          </cell>
          <cell r="AO494" t="str">
            <v>23</v>
          </cell>
          <cell r="AP494" t="str">
            <v>6b</v>
          </cell>
        </row>
        <row r="495">
          <cell r="AB495">
            <v>0</v>
          </cell>
          <cell r="AN495">
            <v>0</v>
          </cell>
          <cell r="AO495" t="str">
            <v>6</v>
          </cell>
        </row>
        <row r="496">
          <cell r="AB496">
            <v>4158309.36</v>
          </cell>
          <cell r="AN496">
            <v>1186509.5266666666</v>
          </cell>
          <cell r="AO496" t="str">
            <v xml:space="preserve"> </v>
          </cell>
          <cell r="AP496" t="str">
            <v>39</v>
          </cell>
        </row>
        <row r="497">
          <cell r="AB497">
            <v>0</v>
          </cell>
          <cell r="AN497">
            <v>0</v>
          </cell>
          <cell r="AO497" t="str">
            <v>6</v>
          </cell>
        </row>
        <row r="498">
          <cell r="AB498">
            <v>0</v>
          </cell>
          <cell r="AN498">
            <v>0</v>
          </cell>
          <cell r="AO498" t="str">
            <v>6</v>
          </cell>
        </row>
        <row r="499">
          <cell r="AB499">
            <v>108466.31</v>
          </cell>
          <cell r="AN499">
            <v>154505.82791666666</v>
          </cell>
          <cell r="AO499" t="str">
            <v>26</v>
          </cell>
          <cell r="AP499">
            <v>22</v>
          </cell>
        </row>
        <row r="500">
          <cell r="AB500">
            <v>0</v>
          </cell>
          <cell r="AN500">
            <v>0</v>
          </cell>
          <cell r="AO500" t="str">
            <v xml:space="preserve"> </v>
          </cell>
        </row>
        <row r="501">
          <cell r="AB501">
            <v>0</v>
          </cell>
          <cell r="AN501">
            <v>0</v>
          </cell>
          <cell r="AO501" t="str">
            <v>47</v>
          </cell>
        </row>
        <row r="502">
          <cell r="AB502">
            <v>0</v>
          </cell>
          <cell r="AN502">
            <v>0</v>
          </cell>
          <cell r="AO502" t="str">
            <v>47</v>
          </cell>
        </row>
        <row r="503">
          <cell r="AB503">
            <v>28170657</v>
          </cell>
          <cell r="AN503">
            <v>13359763.299999999</v>
          </cell>
          <cell r="AO503" t="str">
            <v>47</v>
          </cell>
        </row>
        <row r="504">
          <cell r="AB504">
            <v>-28170657</v>
          </cell>
          <cell r="AN504">
            <v>-13359763.299999999</v>
          </cell>
          <cell r="AO504" t="str">
            <v>47</v>
          </cell>
        </row>
        <row r="505">
          <cell r="AB505">
            <v>0</v>
          </cell>
          <cell r="AN505">
            <v>0</v>
          </cell>
          <cell r="AO505">
            <v>65</v>
          </cell>
        </row>
        <row r="506">
          <cell r="AB506">
            <v>34468.85</v>
          </cell>
          <cell r="AN506">
            <v>25007.430833333332</v>
          </cell>
          <cell r="AO506">
            <v>65</v>
          </cell>
        </row>
        <row r="507">
          <cell r="AB507">
            <v>0</v>
          </cell>
          <cell r="AN507">
            <v>0</v>
          </cell>
          <cell r="AO507">
            <v>65</v>
          </cell>
        </row>
        <row r="508">
          <cell r="AB508">
            <v>202553.27</v>
          </cell>
          <cell r="AN508">
            <v>157544.79416666666</v>
          </cell>
          <cell r="AO508">
            <v>65</v>
          </cell>
        </row>
        <row r="509">
          <cell r="AB509">
            <v>0</v>
          </cell>
          <cell r="AN509">
            <v>1710.4541666666667</v>
          </cell>
          <cell r="AO509">
            <v>65</v>
          </cell>
        </row>
        <row r="510">
          <cell r="AB510">
            <v>0</v>
          </cell>
          <cell r="AN510">
            <v>5586.1895833333328</v>
          </cell>
          <cell r="AO510">
            <v>65</v>
          </cell>
        </row>
        <row r="511">
          <cell r="AB511">
            <v>0</v>
          </cell>
          <cell r="AN511">
            <v>2236.8454166666666</v>
          </cell>
          <cell r="AO511">
            <v>65</v>
          </cell>
        </row>
        <row r="512">
          <cell r="AB512">
            <v>1486.1</v>
          </cell>
          <cell r="AN512">
            <v>1233.4937500000001</v>
          </cell>
          <cell r="AO512">
            <v>65</v>
          </cell>
        </row>
        <row r="513">
          <cell r="AB513">
            <v>0</v>
          </cell>
          <cell r="AN513">
            <v>4767.8625000000002</v>
          </cell>
          <cell r="AO513" t="str">
            <v>47</v>
          </cell>
        </row>
        <row r="514">
          <cell r="AB514">
            <v>355617.78</v>
          </cell>
          <cell r="AN514">
            <v>243828.87583333332</v>
          </cell>
          <cell r="AO514">
            <v>65</v>
          </cell>
        </row>
        <row r="515">
          <cell r="AB515">
            <v>1290210.98</v>
          </cell>
          <cell r="AN515">
            <v>1640884.4600000002</v>
          </cell>
          <cell r="AO515">
            <v>65</v>
          </cell>
        </row>
        <row r="516">
          <cell r="AB516">
            <v>2387937.7400000002</v>
          </cell>
          <cell r="AN516">
            <v>2109769.4420833332</v>
          </cell>
          <cell r="AO516">
            <v>65</v>
          </cell>
        </row>
        <row r="517">
          <cell r="AB517">
            <v>-452676.51</v>
          </cell>
          <cell r="AN517">
            <v>-338012.85625000001</v>
          </cell>
          <cell r="AO517">
            <v>65</v>
          </cell>
        </row>
        <row r="518">
          <cell r="AB518">
            <v>-19724864.66</v>
          </cell>
          <cell r="AN518">
            <v>-9321538.9916666653</v>
          </cell>
          <cell r="AO518" t="str">
            <v>47</v>
          </cell>
        </row>
        <row r="519">
          <cell r="AB519">
            <v>148493689</v>
          </cell>
          <cell r="AN519">
            <v>160943064</v>
          </cell>
          <cell r="AO519" t="str">
            <v>47</v>
          </cell>
        </row>
        <row r="520">
          <cell r="AB520">
            <v>5821860</v>
          </cell>
          <cell r="AN520">
            <v>416303.33333333331</v>
          </cell>
          <cell r="AO520" t="str">
            <v>47</v>
          </cell>
        </row>
        <row r="521">
          <cell r="AB521">
            <v>-5821860</v>
          </cell>
          <cell r="AN521">
            <v>-416303.33333333331</v>
          </cell>
          <cell r="AO521" t="str">
            <v>47</v>
          </cell>
        </row>
        <row r="522">
          <cell r="AB522">
            <v>4129091.39</v>
          </cell>
          <cell r="AN522">
            <v>1197064.0645833334</v>
          </cell>
          <cell r="AO522" t="str">
            <v>47</v>
          </cell>
        </row>
        <row r="523">
          <cell r="AB523">
            <v>28199826.379999999</v>
          </cell>
          <cell r="AN523">
            <v>27032433.507499997</v>
          </cell>
        </row>
        <row r="524">
          <cell r="AB524">
            <v>1701628.26</v>
          </cell>
          <cell r="AN524">
            <v>2085211.582916667</v>
          </cell>
          <cell r="AO524" t="str">
            <v xml:space="preserve"> </v>
          </cell>
        </row>
        <row r="525">
          <cell r="AB525">
            <v>1744869.26</v>
          </cell>
          <cell r="AN525">
            <v>2044654.6291666671</v>
          </cell>
          <cell r="AO525" t="str">
            <v>65</v>
          </cell>
          <cell r="AP525" t="str">
            <v xml:space="preserve">  </v>
          </cell>
        </row>
        <row r="526">
          <cell r="AB526">
            <v>283223.96000000002</v>
          </cell>
          <cell r="AN526">
            <v>281517.17708333331</v>
          </cell>
          <cell r="AO526" t="str">
            <v>66</v>
          </cell>
        </row>
        <row r="527">
          <cell r="AB527">
            <v>0</v>
          </cell>
          <cell r="AN527">
            <v>0</v>
          </cell>
        </row>
        <row r="528">
          <cell r="AB528">
            <v>0</v>
          </cell>
          <cell r="AN528">
            <v>0</v>
          </cell>
        </row>
        <row r="529">
          <cell r="AB529">
            <v>0</v>
          </cell>
          <cell r="AN529">
            <v>0</v>
          </cell>
        </row>
        <row r="530">
          <cell r="AB530">
            <v>0</v>
          </cell>
          <cell r="AN530">
            <v>0</v>
          </cell>
        </row>
        <row r="531">
          <cell r="AB531">
            <v>0</v>
          </cell>
          <cell r="AN531">
            <v>0</v>
          </cell>
        </row>
        <row r="532">
          <cell r="AB532">
            <v>0</v>
          </cell>
          <cell r="AN532">
            <v>0</v>
          </cell>
        </row>
        <row r="533">
          <cell r="AB533">
            <v>0</v>
          </cell>
          <cell r="AN533">
            <v>0</v>
          </cell>
        </row>
        <row r="534">
          <cell r="AB534">
            <v>1471645.26</v>
          </cell>
          <cell r="AN534">
            <v>1538686.2429166667</v>
          </cell>
        </row>
        <row r="535">
          <cell r="AB535">
            <v>0</v>
          </cell>
          <cell r="AN535">
            <v>0</v>
          </cell>
        </row>
        <row r="536">
          <cell r="AB536">
            <v>2297178.35</v>
          </cell>
          <cell r="AN536">
            <v>2227541.2941666665</v>
          </cell>
        </row>
        <row r="537">
          <cell r="AB537">
            <v>56842.52</v>
          </cell>
          <cell r="AN537">
            <v>41891.937500000007</v>
          </cell>
        </row>
        <row r="538">
          <cell r="AB538">
            <v>96518.45</v>
          </cell>
          <cell r="AN538">
            <v>73572.842083333337</v>
          </cell>
        </row>
        <row r="539">
          <cell r="AB539">
            <v>50000</v>
          </cell>
          <cell r="AN539">
            <v>50000</v>
          </cell>
        </row>
        <row r="540">
          <cell r="AB540">
            <v>0</v>
          </cell>
          <cell r="AN540">
            <v>7477.98</v>
          </cell>
        </row>
        <row r="541">
          <cell r="AB541">
            <v>0</v>
          </cell>
          <cell r="AN541">
            <v>0</v>
          </cell>
        </row>
        <row r="542">
          <cell r="AB542">
            <v>13442.34</v>
          </cell>
          <cell r="AN542">
            <v>10680.527499999998</v>
          </cell>
        </row>
        <row r="543">
          <cell r="AB543">
            <v>20000</v>
          </cell>
          <cell r="AN543">
            <v>17916.666666666668</v>
          </cell>
        </row>
        <row r="544">
          <cell r="AB544">
            <v>0</v>
          </cell>
          <cell r="AN544">
            <v>0</v>
          </cell>
        </row>
        <row r="545">
          <cell r="AB545">
            <v>0</v>
          </cell>
          <cell r="AN545">
            <v>0</v>
          </cell>
        </row>
        <row r="546">
          <cell r="AB546">
            <v>0</v>
          </cell>
          <cell r="AN546">
            <v>0</v>
          </cell>
        </row>
        <row r="547">
          <cell r="AB547">
            <v>0</v>
          </cell>
          <cell r="AN547">
            <v>0</v>
          </cell>
        </row>
        <row r="548">
          <cell r="AB548">
            <v>0</v>
          </cell>
          <cell r="AN548">
            <v>0</v>
          </cell>
        </row>
        <row r="549">
          <cell r="AB549">
            <v>0</v>
          </cell>
          <cell r="AN549">
            <v>0</v>
          </cell>
        </row>
        <row r="550">
          <cell r="AB550">
            <v>0</v>
          </cell>
          <cell r="AN550">
            <v>0</v>
          </cell>
        </row>
        <row r="551">
          <cell r="AB551">
            <v>0</v>
          </cell>
          <cell r="AN551">
            <v>0</v>
          </cell>
        </row>
        <row r="552">
          <cell r="AB552">
            <v>0</v>
          </cell>
          <cell r="AN552">
            <v>0</v>
          </cell>
        </row>
        <row r="553">
          <cell r="AB553">
            <v>0</v>
          </cell>
          <cell r="AN553">
            <v>0</v>
          </cell>
        </row>
        <row r="554">
          <cell r="AB554">
            <v>0</v>
          </cell>
          <cell r="AN554">
            <v>0</v>
          </cell>
        </row>
        <row r="555">
          <cell r="AB555">
            <v>0</v>
          </cell>
          <cell r="AN555">
            <v>0</v>
          </cell>
        </row>
        <row r="556">
          <cell r="AB556">
            <v>0</v>
          </cell>
          <cell r="AN556">
            <v>0</v>
          </cell>
        </row>
        <row r="557">
          <cell r="AB557">
            <v>0</v>
          </cell>
          <cell r="AN557">
            <v>0</v>
          </cell>
        </row>
        <row r="558">
          <cell r="AB558">
            <v>0</v>
          </cell>
          <cell r="AN558">
            <v>0</v>
          </cell>
        </row>
        <row r="559">
          <cell r="AB559">
            <v>0</v>
          </cell>
          <cell r="AN559">
            <v>0</v>
          </cell>
        </row>
        <row r="560">
          <cell r="AB560">
            <v>0</v>
          </cell>
          <cell r="AN560">
            <v>0</v>
          </cell>
        </row>
        <row r="561">
          <cell r="AB561">
            <v>0</v>
          </cell>
          <cell r="AN561">
            <v>0</v>
          </cell>
        </row>
        <row r="562">
          <cell r="AB562">
            <v>0</v>
          </cell>
          <cell r="AN562">
            <v>0</v>
          </cell>
        </row>
        <row r="563">
          <cell r="AB563">
            <v>0</v>
          </cell>
          <cell r="AN563">
            <v>0</v>
          </cell>
        </row>
        <row r="564">
          <cell r="AB564">
            <v>0</v>
          </cell>
          <cell r="AN564">
            <v>0</v>
          </cell>
        </row>
        <row r="565">
          <cell r="AB565">
            <v>0</v>
          </cell>
          <cell r="AN565">
            <v>0</v>
          </cell>
        </row>
        <row r="566">
          <cell r="AB566">
            <v>0</v>
          </cell>
          <cell r="AN566">
            <v>0</v>
          </cell>
        </row>
        <row r="567">
          <cell r="AB567">
            <v>0</v>
          </cell>
          <cell r="AN567">
            <v>0</v>
          </cell>
        </row>
        <row r="568">
          <cell r="AB568">
            <v>0</v>
          </cell>
          <cell r="AN568">
            <v>0</v>
          </cell>
        </row>
        <row r="569">
          <cell r="AB569">
            <v>348448.37</v>
          </cell>
          <cell r="AN569">
            <v>359965.02791666664</v>
          </cell>
          <cell r="AO569" t="str">
            <v>65b</v>
          </cell>
        </row>
        <row r="570">
          <cell r="AB570">
            <v>0</v>
          </cell>
          <cell r="AN570">
            <v>37.1175</v>
          </cell>
          <cell r="AO570" t="str">
            <v>65b</v>
          </cell>
        </row>
        <row r="571">
          <cell r="AB571">
            <v>0</v>
          </cell>
          <cell r="AN571">
            <v>2150.6454166666667</v>
          </cell>
          <cell r="AO571" t="str">
            <v>65b</v>
          </cell>
        </row>
        <row r="572">
          <cell r="AB572">
            <v>0</v>
          </cell>
          <cell r="AN572">
            <v>1794.6570833333328</v>
          </cell>
          <cell r="AO572" t="str">
            <v>65b</v>
          </cell>
        </row>
        <row r="573">
          <cell r="AB573">
            <v>0</v>
          </cell>
          <cell r="AN573">
            <v>1332.3158333333333</v>
          </cell>
          <cell r="AO573" t="str">
            <v>65b</v>
          </cell>
        </row>
        <row r="574">
          <cell r="AB574">
            <v>51551.63</v>
          </cell>
          <cell r="AN574">
            <v>50447.732916666668</v>
          </cell>
          <cell r="AO574" t="str">
            <v>65b</v>
          </cell>
        </row>
        <row r="575">
          <cell r="AB575">
            <v>382.69</v>
          </cell>
          <cell r="AN575">
            <v>2981.5475000000001</v>
          </cell>
          <cell r="AO575" t="str">
            <v>65b</v>
          </cell>
        </row>
        <row r="576">
          <cell r="AB576">
            <v>16434.43</v>
          </cell>
          <cell r="AN576">
            <v>23008.210000000003</v>
          </cell>
          <cell r="AO576" t="str">
            <v>65b</v>
          </cell>
        </row>
        <row r="577">
          <cell r="AB577">
            <v>87974.39</v>
          </cell>
          <cell r="AN577">
            <v>87974.39</v>
          </cell>
          <cell r="AO577" t="str">
            <v>65b</v>
          </cell>
        </row>
        <row r="578">
          <cell r="AB578">
            <v>36410.67</v>
          </cell>
          <cell r="AN578">
            <v>8473.5445833333342</v>
          </cell>
          <cell r="AO578" t="str">
            <v>65b</v>
          </cell>
        </row>
        <row r="579">
          <cell r="AB579">
            <v>0</v>
          </cell>
          <cell r="AN579">
            <v>0</v>
          </cell>
        </row>
        <row r="580">
          <cell r="AB580">
            <v>0</v>
          </cell>
          <cell r="AN580">
            <v>0</v>
          </cell>
        </row>
        <row r="581">
          <cell r="AB581">
            <v>4111524.21</v>
          </cell>
          <cell r="AN581">
            <v>1278687.9079166667</v>
          </cell>
        </row>
        <row r="582">
          <cell r="AB582">
            <v>637840.78</v>
          </cell>
          <cell r="AN582">
            <v>144359.67166666666</v>
          </cell>
          <cell r="AO582" t="str">
            <v>65</v>
          </cell>
          <cell r="AP582" t="str">
            <v xml:space="preserve">  </v>
          </cell>
        </row>
        <row r="583">
          <cell r="AB583">
            <v>187663.85</v>
          </cell>
          <cell r="AN583">
            <v>109085.04625000001</v>
          </cell>
        </row>
        <row r="584">
          <cell r="AB584">
            <v>90375.05</v>
          </cell>
          <cell r="AN584">
            <v>53926.082083333335</v>
          </cell>
          <cell r="AO584" t="str">
            <v>65</v>
          </cell>
          <cell r="AP584" t="str">
            <v xml:space="preserve">  </v>
          </cell>
        </row>
        <row r="585">
          <cell r="AB585">
            <v>0</v>
          </cell>
          <cell r="AN585">
            <v>10585.2075</v>
          </cell>
          <cell r="AO585" t="str">
            <v>65a</v>
          </cell>
        </row>
        <row r="586">
          <cell r="AB586">
            <v>805238.1</v>
          </cell>
          <cell r="AN586">
            <v>403096.91166666668</v>
          </cell>
        </row>
        <row r="587">
          <cell r="AB587">
            <v>372546.16</v>
          </cell>
          <cell r="AN587">
            <v>189152.93999999997</v>
          </cell>
          <cell r="AO587" t="str">
            <v>65</v>
          </cell>
          <cell r="AP587" t="str">
            <v xml:space="preserve">  </v>
          </cell>
        </row>
        <row r="588">
          <cell r="AB588">
            <v>-5104426.16</v>
          </cell>
          <cell r="AN588">
            <v>-1790443.5249999997</v>
          </cell>
        </row>
        <row r="589">
          <cell r="AB589">
            <v>-1100761.99</v>
          </cell>
          <cell r="AN589">
            <v>-387028.17458333331</v>
          </cell>
          <cell r="AO589" t="str">
            <v>65</v>
          </cell>
          <cell r="AP589" t="str">
            <v xml:space="preserve">  </v>
          </cell>
        </row>
        <row r="590">
          <cell r="AB590">
            <v>1830715.29</v>
          </cell>
          <cell r="AN590">
            <v>549882.87708333321</v>
          </cell>
        </row>
        <row r="591">
          <cell r="AB591">
            <v>0</v>
          </cell>
          <cell r="AN591">
            <v>0</v>
          </cell>
          <cell r="AO591" t="str">
            <v>52</v>
          </cell>
        </row>
        <row r="592">
          <cell r="AB592">
            <v>187781.41</v>
          </cell>
          <cell r="AN592">
            <v>72189.946249999994</v>
          </cell>
          <cell r="AO592" t="str">
            <v>52</v>
          </cell>
        </row>
        <row r="593">
          <cell r="AB593">
            <v>17878.21</v>
          </cell>
          <cell r="AN593">
            <v>6774.901249999999</v>
          </cell>
          <cell r="AO593" t="str">
            <v>52</v>
          </cell>
        </row>
        <row r="594">
          <cell r="AB594">
            <v>0</v>
          </cell>
          <cell r="AN594">
            <v>0</v>
          </cell>
          <cell r="AO594" t="str">
            <v>66</v>
          </cell>
        </row>
        <row r="595">
          <cell r="AB595">
            <v>-1053090.1599999999</v>
          </cell>
          <cell r="AN595">
            <v>-571963.74708333332</v>
          </cell>
          <cell r="AO595" t="str">
            <v>66</v>
          </cell>
        </row>
        <row r="596">
          <cell r="AB596">
            <v>0</v>
          </cell>
          <cell r="AN596">
            <v>0</v>
          </cell>
          <cell r="AO596" t="str">
            <v>66</v>
          </cell>
        </row>
        <row r="597">
          <cell r="AB597">
            <v>394566.19</v>
          </cell>
          <cell r="AN597">
            <v>338563.01666666666</v>
          </cell>
          <cell r="AO597" t="str">
            <v>66</v>
          </cell>
        </row>
        <row r="598">
          <cell r="AB598">
            <v>-979736.54</v>
          </cell>
          <cell r="AN598">
            <v>-328040.98666666663</v>
          </cell>
          <cell r="AO598" t="str">
            <v>66</v>
          </cell>
        </row>
        <row r="599">
          <cell r="AB599">
            <v>-398.85</v>
          </cell>
          <cell r="AN599">
            <v>15467.631249999997</v>
          </cell>
          <cell r="AO599" t="str">
            <v>66</v>
          </cell>
        </row>
        <row r="600">
          <cell r="AB600">
            <v>4770.29</v>
          </cell>
          <cell r="AN600">
            <v>16349.248750000006</v>
          </cell>
          <cell r="AO600" t="str">
            <v>66</v>
          </cell>
        </row>
        <row r="601">
          <cell r="AB601">
            <v>0</v>
          </cell>
          <cell r="AN601">
            <v>0</v>
          </cell>
          <cell r="AO601" t="str">
            <v>66</v>
          </cell>
        </row>
        <row r="602">
          <cell r="AB602">
            <v>0</v>
          </cell>
          <cell r="AN602">
            <v>0</v>
          </cell>
          <cell r="AO602" t="str">
            <v>66</v>
          </cell>
        </row>
        <row r="603">
          <cell r="AB603">
            <v>0</v>
          </cell>
          <cell r="AN603">
            <v>-67.651666666666671</v>
          </cell>
          <cell r="AO603" t="str">
            <v>66</v>
          </cell>
        </row>
        <row r="604">
          <cell r="AB604">
            <v>0</v>
          </cell>
          <cell r="AN604">
            <v>0</v>
          </cell>
          <cell r="AO604" t="str">
            <v>66</v>
          </cell>
        </row>
        <row r="605">
          <cell r="AB605">
            <v>-552356.63</v>
          </cell>
          <cell r="AN605">
            <v>294637.04416666663</v>
          </cell>
          <cell r="AO605" t="str">
            <v>66</v>
          </cell>
        </row>
        <row r="606">
          <cell r="AB606">
            <v>0</v>
          </cell>
          <cell r="AN606">
            <v>0</v>
          </cell>
          <cell r="AO606" t="str">
            <v>66</v>
          </cell>
        </row>
        <row r="607">
          <cell r="AB607">
            <v>0</v>
          </cell>
          <cell r="AN607">
            <v>-89.583333333333329</v>
          </cell>
          <cell r="AO607" t="str">
            <v>66</v>
          </cell>
        </row>
        <row r="608">
          <cell r="AB608">
            <v>0</v>
          </cell>
          <cell r="AN608">
            <v>0</v>
          </cell>
          <cell r="AO608" t="str">
            <v>66</v>
          </cell>
        </row>
        <row r="609">
          <cell r="AB609">
            <v>0</v>
          </cell>
          <cell r="AN609">
            <v>0</v>
          </cell>
          <cell r="AO609" t="str">
            <v>66</v>
          </cell>
        </row>
        <row r="610">
          <cell r="AB610">
            <v>0</v>
          </cell>
          <cell r="AN610">
            <v>0</v>
          </cell>
          <cell r="AO610" t="str">
            <v>66</v>
          </cell>
        </row>
        <row r="611">
          <cell r="AB611">
            <v>0</v>
          </cell>
          <cell r="AN611">
            <v>619.84625000000005</v>
          </cell>
          <cell r="AO611" t="str">
            <v>66</v>
          </cell>
        </row>
        <row r="612">
          <cell r="AB612">
            <v>0</v>
          </cell>
          <cell r="AN612">
            <v>1436.0620833333335</v>
          </cell>
          <cell r="AO612" t="str">
            <v>66</v>
          </cell>
        </row>
        <row r="613">
          <cell r="AB613">
            <v>0</v>
          </cell>
          <cell r="AN613">
            <v>12878.130833333335</v>
          </cell>
          <cell r="AO613" t="str">
            <v>66</v>
          </cell>
        </row>
        <row r="614">
          <cell r="AB614">
            <v>0</v>
          </cell>
          <cell r="AN614">
            <v>912.48083333333341</v>
          </cell>
          <cell r="AO614" t="str">
            <v>66</v>
          </cell>
        </row>
        <row r="615">
          <cell r="AB615">
            <v>0</v>
          </cell>
          <cell r="AN615">
            <v>303.78125</v>
          </cell>
          <cell r="AO615" t="str">
            <v>66</v>
          </cell>
        </row>
        <row r="616">
          <cell r="AB616">
            <v>0</v>
          </cell>
          <cell r="AN616">
            <v>499.4708333333333</v>
          </cell>
          <cell r="AO616" t="str">
            <v>66</v>
          </cell>
        </row>
        <row r="617">
          <cell r="AB617">
            <v>0</v>
          </cell>
          <cell r="AN617">
            <v>-261.05416666666667</v>
          </cell>
          <cell r="AO617" t="str">
            <v>66</v>
          </cell>
        </row>
        <row r="618">
          <cell r="AB618">
            <v>0</v>
          </cell>
          <cell r="AN618">
            <v>60.588333333333331</v>
          </cell>
          <cell r="AO618" t="str">
            <v>66</v>
          </cell>
        </row>
        <row r="619">
          <cell r="AB619">
            <v>0</v>
          </cell>
          <cell r="AN619">
            <v>282.75166666666667</v>
          </cell>
          <cell r="AO619" t="str">
            <v>66</v>
          </cell>
        </row>
        <row r="620">
          <cell r="AB620">
            <v>0</v>
          </cell>
          <cell r="AN620">
            <v>0</v>
          </cell>
          <cell r="AO620" t="str">
            <v>66</v>
          </cell>
        </row>
        <row r="621">
          <cell r="AB621">
            <v>0</v>
          </cell>
          <cell r="AN621">
            <v>0</v>
          </cell>
          <cell r="AO621" t="str">
            <v>66</v>
          </cell>
        </row>
        <row r="622">
          <cell r="AB622">
            <v>0</v>
          </cell>
          <cell r="AN622">
            <v>0</v>
          </cell>
          <cell r="AO622" t="str">
            <v>66</v>
          </cell>
        </row>
        <row r="623">
          <cell r="AB623">
            <v>0</v>
          </cell>
          <cell r="AN623">
            <v>0</v>
          </cell>
          <cell r="AO623" t="str">
            <v>66</v>
          </cell>
        </row>
        <row r="624">
          <cell r="AB624">
            <v>0</v>
          </cell>
          <cell r="AN624">
            <v>0</v>
          </cell>
          <cell r="AO624" t="str">
            <v>66</v>
          </cell>
        </row>
        <row r="625">
          <cell r="AB625">
            <v>0</v>
          </cell>
          <cell r="AN625">
            <v>0</v>
          </cell>
          <cell r="AO625" t="str">
            <v>66</v>
          </cell>
        </row>
        <row r="626">
          <cell r="AB626">
            <v>0</v>
          </cell>
          <cell r="AN626">
            <v>-1311.0908333333334</v>
          </cell>
          <cell r="AO626" t="str">
            <v>66</v>
          </cell>
        </row>
        <row r="627">
          <cell r="AB627">
            <v>0</v>
          </cell>
          <cell r="AN627">
            <v>-16.465</v>
          </cell>
          <cell r="AO627" t="str">
            <v>66</v>
          </cell>
        </row>
        <row r="628">
          <cell r="AB628">
            <v>-163837.85999999999</v>
          </cell>
          <cell r="AN628">
            <v>-80999.089999999982</v>
          </cell>
          <cell r="AO628" t="str">
            <v>46</v>
          </cell>
        </row>
        <row r="629">
          <cell r="AB629">
            <v>6468.93</v>
          </cell>
          <cell r="AN629">
            <v>21766.872916666664</v>
          </cell>
          <cell r="AO629" t="str">
            <v>45</v>
          </cell>
        </row>
        <row r="630">
          <cell r="AB630">
            <v>1009412.27</v>
          </cell>
          <cell r="AN630">
            <v>626744.55624999991</v>
          </cell>
          <cell r="AO630" t="str">
            <v>46</v>
          </cell>
        </row>
        <row r="631">
          <cell r="AB631">
            <v>0</v>
          </cell>
          <cell r="AN631">
            <v>0</v>
          </cell>
          <cell r="AO631" t="str">
            <v>11</v>
          </cell>
        </row>
        <row r="632">
          <cell r="AB632">
            <v>1743402.81</v>
          </cell>
          <cell r="AN632">
            <v>1241972.5341666669</v>
          </cell>
          <cell r="AO632" t="str">
            <v>65a</v>
          </cell>
        </row>
        <row r="633">
          <cell r="AB633">
            <v>1438.7</v>
          </cell>
          <cell r="AN633">
            <v>297.21833333333336</v>
          </cell>
          <cell r="AO633" t="str">
            <v>65a</v>
          </cell>
        </row>
        <row r="634">
          <cell r="AB634">
            <v>0</v>
          </cell>
          <cell r="AN634">
            <v>40.083333333333336</v>
          </cell>
          <cell r="AO634" t="str">
            <v>47</v>
          </cell>
        </row>
        <row r="635">
          <cell r="AB635">
            <v>10555000</v>
          </cell>
          <cell r="AN635">
            <v>10420892.5</v>
          </cell>
          <cell r="AO635" t="str">
            <v>66</v>
          </cell>
        </row>
        <row r="636">
          <cell r="AB636">
            <v>4472.4399999999996</v>
          </cell>
          <cell r="AN636">
            <v>186.35166666666666</v>
          </cell>
          <cell r="AO636" t="str">
            <v>65</v>
          </cell>
        </row>
        <row r="637">
          <cell r="AB637">
            <v>109523230.25</v>
          </cell>
          <cell r="AN637">
            <v>83276858.479166672</v>
          </cell>
          <cell r="AO637" t="str">
            <v>65a</v>
          </cell>
        </row>
        <row r="638">
          <cell r="AB638">
            <v>8239.25</v>
          </cell>
          <cell r="AN638">
            <v>3370.8970833333333</v>
          </cell>
          <cell r="AO638" t="str">
            <v>47</v>
          </cell>
        </row>
        <row r="639">
          <cell r="AB639">
            <v>62194.09</v>
          </cell>
          <cell r="AN639">
            <v>131288.21666666665</v>
          </cell>
          <cell r="AO639" t="str">
            <v>47</v>
          </cell>
        </row>
        <row r="640">
          <cell r="AB640">
            <v>0</v>
          </cell>
          <cell r="AN640">
            <v>0</v>
          </cell>
          <cell r="AO640" t="str">
            <v>47</v>
          </cell>
        </row>
        <row r="641">
          <cell r="AB641">
            <v>-502.28</v>
          </cell>
          <cell r="AN641">
            <v>4.7566666666666704</v>
          </cell>
          <cell r="AO641" t="str">
            <v>65</v>
          </cell>
        </row>
        <row r="642">
          <cell r="AB642">
            <v>1536.17</v>
          </cell>
          <cell r="AN642">
            <v>740.12208333333331</v>
          </cell>
          <cell r="AO642" t="str">
            <v>65a</v>
          </cell>
        </row>
        <row r="643">
          <cell r="AB643">
            <v>682204.74</v>
          </cell>
          <cell r="AN643">
            <v>845397.6529166667</v>
          </cell>
          <cell r="AO643" t="str">
            <v>46</v>
          </cell>
        </row>
        <row r="644">
          <cell r="AB644">
            <v>369910.57</v>
          </cell>
          <cell r="AN644">
            <v>395421.61000000004</v>
          </cell>
        </row>
        <row r="645">
          <cell r="AB645">
            <v>815</v>
          </cell>
          <cell r="AN645">
            <v>169.79166666666666</v>
          </cell>
          <cell r="AO645" t="str">
            <v>11</v>
          </cell>
        </row>
        <row r="646">
          <cell r="AB646">
            <v>0</v>
          </cell>
          <cell r="AN646">
            <v>632940.83333333337</v>
          </cell>
          <cell r="AO646">
            <v>65</v>
          </cell>
        </row>
        <row r="647">
          <cell r="AB647">
            <v>0</v>
          </cell>
          <cell r="AN647">
            <v>26536.914999999997</v>
          </cell>
          <cell r="AO647" t="str">
            <v>66A</v>
          </cell>
        </row>
        <row r="648">
          <cell r="AB648">
            <v>0</v>
          </cell>
          <cell r="AN648">
            <v>404.625</v>
          </cell>
        </row>
        <row r="649">
          <cell r="AB649">
            <v>0</v>
          </cell>
          <cell r="AN649">
            <v>0</v>
          </cell>
        </row>
        <row r="650">
          <cell r="AB650">
            <v>0</v>
          </cell>
          <cell r="AN650">
            <v>0</v>
          </cell>
        </row>
        <row r="651">
          <cell r="AB651">
            <v>0</v>
          </cell>
          <cell r="AN651">
            <v>0</v>
          </cell>
        </row>
        <row r="652">
          <cell r="AB652">
            <v>26387</v>
          </cell>
          <cell r="AN652">
            <v>3429.4166666666665</v>
          </cell>
          <cell r="AO652" t="str">
            <v>11</v>
          </cell>
        </row>
        <row r="653">
          <cell r="AB653">
            <v>42523.5</v>
          </cell>
          <cell r="AN653">
            <v>6513.354166666667</v>
          </cell>
          <cell r="AO653" t="str">
            <v>11</v>
          </cell>
        </row>
        <row r="654">
          <cell r="AB654">
            <v>0</v>
          </cell>
          <cell r="AN654">
            <v>17.708333333333332</v>
          </cell>
          <cell r="AO654" t="str">
            <v>11</v>
          </cell>
        </row>
        <row r="655">
          <cell r="AB655">
            <v>0</v>
          </cell>
          <cell r="AN655">
            <v>0</v>
          </cell>
        </row>
        <row r="656">
          <cell r="AB656">
            <v>0</v>
          </cell>
          <cell r="AN656">
            <v>172.70749999999998</v>
          </cell>
          <cell r="AO656" t="str">
            <v>11</v>
          </cell>
        </row>
        <row r="657">
          <cell r="AB657">
            <v>0</v>
          </cell>
          <cell r="AN657">
            <v>43.414583333333326</v>
          </cell>
          <cell r="AO657" t="str">
            <v>65</v>
          </cell>
        </row>
        <row r="658">
          <cell r="AB658">
            <v>103528.11</v>
          </cell>
          <cell r="AN658">
            <v>157730.30333333334</v>
          </cell>
          <cell r="AO658" t="str">
            <v>11</v>
          </cell>
        </row>
        <row r="659">
          <cell r="AB659">
            <v>0</v>
          </cell>
          <cell r="AN659">
            <v>10339.358333333334</v>
          </cell>
          <cell r="AO659" t="str">
            <v>11</v>
          </cell>
        </row>
        <row r="660">
          <cell r="AB660">
            <v>0</v>
          </cell>
          <cell r="AN660">
            <v>0</v>
          </cell>
          <cell r="AO660" t="str">
            <v>65</v>
          </cell>
        </row>
        <row r="661">
          <cell r="AB661">
            <v>6182.31</v>
          </cell>
          <cell r="AN661">
            <v>4723.0045833333334</v>
          </cell>
          <cell r="AO661">
            <v>65</v>
          </cell>
        </row>
        <row r="662">
          <cell r="AB662">
            <v>0</v>
          </cell>
          <cell r="AN662">
            <v>0</v>
          </cell>
        </row>
        <row r="663">
          <cell r="AB663">
            <v>0</v>
          </cell>
          <cell r="AN663">
            <v>0</v>
          </cell>
        </row>
        <row r="664">
          <cell r="AB664">
            <v>0</v>
          </cell>
          <cell r="AN664">
            <v>0</v>
          </cell>
          <cell r="AO664" t="str">
            <v>11</v>
          </cell>
        </row>
        <row r="665">
          <cell r="AB665">
            <v>0</v>
          </cell>
          <cell r="AN665">
            <v>0</v>
          </cell>
          <cell r="AO665" t="str">
            <v>41</v>
          </cell>
        </row>
        <row r="666">
          <cell r="AB666">
            <v>0</v>
          </cell>
          <cell r="AN666">
            <v>2514014.7916666665</v>
          </cell>
          <cell r="AO666" t="str">
            <v>41</v>
          </cell>
        </row>
        <row r="667">
          <cell r="AB667">
            <v>0</v>
          </cell>
          <cell r="AN667">
            <v>-879905.20833333337</v>
          </cell>
          <cell r="AO667" t="str">
            <v>41</v>
          </cell>
        </row>
        <row r="668">
          <cell r="AB668">
            <v>0</v>
          </cell>
          <cell r="AN668">
            <v>0</v>
          </cell>
          <cell r="AO668" t="str">
            <v>41</v>
          </cell>
        </row>
        <row r="669">
          <cell r="AB669">
            <v>0</v>
          </cell>
          <cell r="AN669">
            <v>0</v>
          </cell>
          <cell r="AO669" t="str">
            <v>41</v>
          </cell>
        </row>
        <row r="670">
          <cell r="AB670">
            <v>59899</v>
          </cell>
          <cell r="AN670">
            <v>-2834736.8333333335</v>
          </cell>
          <cell r="AO670" t="str">
            <v>41</v>
          </cell>
        </row>
        <row r="671">
          <cell r="AB671">
            <v>0</v>
          </cell>
          <cell r="AN671">
            <v>0</v>
          </cell>
          <cell r="AO671" t="str">
            <v>11</v>
          </cell>
        </row>
        <row r="672">
          <cell r="AB672">
            <v>524.9</v>
          </cell>
          <cell r="AN672">
            <v>7580.0358333333288</v>
          </cell>
          <cell r="AO672" t="str">
            <v>41</v>
          </cell>
        </row>
        <row r="673">
          <cell r="AB673">
            <v>62572.92</v>
          </cell>
          <cell r="AN673">
            <v>257985.48</v>
          </cell>
          <cell r="AO673" t="str">
            <v>11</v>
          </cell>
        </row>
        <row r="674">
          <cell r="AB674">
            <v>0</v>
          </cell>
          <cell r="AN674">
            <v>16279.333333333334</v>
          </cell>
          <cell r="AO674" t="str">
            <v>11</v>
          </cell>
        </row>
        <row r="675">
          <cell r="AB675">
            <v>0</v>
          </cell>
          <cell r="AN675">
            <v>396079.33416666667</v>
          </cell>
          <cell r="AO675" t="str">
            <v>11</v>
          </cell>
        </row>
        <row r="676">
          <cell r="AB676">
            <v>0</v>
          </cell>
          <cell r="AN676">
            <v>60431.485000000008</v>
          </cell>
          <cell r="AO676" t="str">
            <v>11</v>
          </cell>
        </row>
        <row r="677">
          <cell r="AB677">
            <v>0</v>
          </cell>
          <cell r="AN677">
            <v>0</v>
          </cell>
          <cell r="AO677" t="str">
            <v>11</v>
          </cell>
        </row>
        <row r="678">
          <cell r="AB678">
            <v>0</v>
          </cell>
          <cell r="AN678">
            <v>0</v>
          </cell>
          <cell r="AO678" t="str">
            <v>41</v>
          </cell>
        </row>
        <row r="679">
          <cell r="AB679">
            <v>31524576.989999998</v>
          </cell>
          <cell r="AN679">
            <v>34386858.559999995</v>
          </cell>
          <cell r="AO679">
            <v>65</v>
          </cell>
        </row>
        <row r="680">
          <cell r="AB680">
            <v>-58100975.340000004</v>
          </cell>
          <cell r="AN680">
            <v>-58328050.006666668</v>
          </cell>
          <cell r="AO680">
            <v>65</v>
          </cell>
        </row>
        <row r="681">
          <cell r="AB681">
            <v>36510290.5</v>
          </cell>
          <cell r="AN681">
            <v>36348109.22291667</v>
          </cell>
          <cell r="AO681">
            <v>65</v>
          </cell>
        </row>
        <row r="682">
          <cell r="AB682">
            <v>9350129.5299999993</v>
          </cell>
          <cell r="AN682">
            <v>9349896.459999999</v>
          </cell>
          <cell r="AO682">
            <v>65</v>
          </cell>
        </row>
        <row r="683">
          <cell r="AB683">
            <v>209796.52</v>
          </cell>
          <cell r="AN683">
            <v>209796.52</v>
          </cell>
          <cell r="AO683">
            <v>65</v>
          </cell>
        </row>
        <row r="684">
          <cell r="AB684">
            <v>1240172.07</v>
          </cell>
          <cell r="AN684">
            <v>1239088.45</v>
          </cell>
          <cell r="AO684">
            <v>65</v>
          </cell>
        </row>
        <row r="685">
          <cell r="AB685">
            <v>7601.05</v>
          </cell>
          <cell r="AN685">
            <v>7601.050000000002</v>
          </cell>
          <cell r="AO685">
            <v>65</v>
          </cell>
        </row>
        <row r="686">
          <cell r="AB686">
            <v>1907673.02</v>
          </cell>
          <cell r="AN686">
            <v>1843181.1450000003</v>
          </cell>
          <cell r="AO686">
            <v>65</v>
          </cell>
        </row>
        <row r="687">
          <cell r="AB687">
            <v>2576768.5099999998</v>
          </cell>
          <cell r="AN687">
            <v>2577977.959999999</v>
          </cell>
          <cell r="AO687">
            <v>65</v>
          </cell>
        </row>
        <row r="688">
          <cell r="AB688">
            <v>619435.48</v>
          </cell>
          <cell r="AN688">
            <v>535505.86666666658</v>
          </cell>
          <cell r="AO688">
            <v>65</v>
          </cell>
        </row>
        <row r="689">
          <cell r="AB689">
            <v>366.95</v>
          </cell>
          <cell r="AN689">
            <v>366.94999999999987</v>
          </cell>
          <cell r="AO689">
            <v>65</v>
          </cell>
        </row>
        <row r="690">
          <cell r="AB690">
            <v>-25835.27</v>
          </cell>
          <cell r="AN690">
            <v>-25835.27</v>
          </cell>
          <cell r="AO690">
            <v>65</v>
          </cell>
        </row>
        <row r="691">
          <cell r="AB691">
            <v>405426.67</v>
          </cell>
          <cell r="AN691">
            <v>405426.67</v>
          </cell>
          <cell r="AO691">
            <v>65</v>
          </cell>
        </row>
        <row r="692">
          <cell r="AB692">
            <v>686461.83</v>
          </cell>
          <cell r="AN692">
            <v>673468.35374999989</v>
          </cell>
          <cell r="AO692">
            <v>65</v>
          </cell>
        </row>
        <row r="693">
          <cell r="AB693">
            <v>9152.75</v>
          </cell>
          <cell r="AN693">
            <v>9152.75</v>
          </cell>
          <cell r="AO693">
            <v>65</v>
          </cell>
        </row>
        <row r="694">
          <cell r="AB694">
            <v>1451535.06</v>
          </cell>
          <cell r="AN694">
            <v>1292181.8895833334</v>
          </cell>
          <cell r="AO694">
            <v>65</v>
          </cell>
        </row>
        <row r="695">
          <cell r="AB695">
            <v>2275131.77</v>
          </cell>
          <cell r="AN695">
            <v>2097071.9595833335</v>
          </cell>
          <cell r="AO695">
            <v>65</v>
          </cell>
        </row>
        <row r="696">
          <cell r="AB696">
            <v>995</v>
          </cell>
          <cell r="AN696">
            <v>995</v>
          </cell>
          <cell r="AO696">
            <v>65</v>
          </cell>
        </row>
        <row r="697">
          <cell r="AB697">
            <v>1519</v>
          </cell>
          <cell r="AN697">
            <v>1519</v>
          </cell>
          <cell r="AO697">
            <v>65</v>
          </cell>
        </row>
        <row r="698">
          <cell r="AB698">
            <v>83002.97</v>
          </cell>
          <cell r="AN698">
            <v>25795.207083333331</v>
          </cell>
          <cell r="AO698">
            <v>65</v>
          </cell>
        </row>
        <row r="699">
          <cell r="AB699">
            <v>1815753.94</v>
          </cell>
          <cell r="AN699">
            <v>1669958.1545833333</v>
          </cell>
          <cell r="AO699">
            <v>65</v>
          </cell>
        </row>
        <row r="700">
          <cell r="AB700">
            <v>3578471.46</v>
          </cell>
          <cell r="AN700">
            <v>3043446.16</v>
          </cell>
          <cell r="AO700">
            <v>65</v>
          </cell>
        </row>
        <row r="701">
          <cell r="AB701">
            <v>-1154425.72</v>
          </cell>
          <cell r="AN701">
            <v>-598835.77500000002</v>
          </cell>
          <cell r="AO701" t="str">
            <v>65</v>
          </cell>
        </row>
        <row r="702">
          <cell r="AB702">
            <v>66942.149999999994</v>
          </cell>
          <cell r="AN702">
            <v>66942.150000000009</v>
          </cell>
          <cell r="AO702">
            <v>65</v>
          </cell>
        </row>
        <row r="703">
          <cell r="AB703">
            <v>1729467.71</v>
          </cell>
          <cell r="AN703">
            <v>1256455.0979166667</v>
          </cell>
          <cell r="AO703" t="str">
            <v>65</v>
          </cell>
        </row>
        <row r="704">
          <cell r="AB704">
            <v>2694999.3</v>
          </cell>
          <cell r="AN704">
            <v>3247252.6575000002</v>
          </cell>
        </row>
        <row r="705">
          <cell r="AB705">
            <v>0</v>
          </cell>
          <cell r="AN705">
            <v>0</v>
          </cell>
          <cell r="AO705" t="str">
            <v>23</v>
          </cell>
        </row>
        <row r="706">
          <cell r="AB706">
            <v>240686</v>
          </cell>
          <cell r="AN706">
            <v>249854</v>
          </cell>
          <cell r="AO706" t="str">
            <v>12</v>
          </cell>
        </row>
        <row r="707">
          <cell r="AB707">
            <v>0</v>
          </cell>
          <cell r="AN707">
            <v>0</v>
          </cell>
          <cell r="AO707" t="str">
            <v>12</v>
          </cell>
        </row>
        <row r="708">
          <cell r="AB708">
            <v>0</v>
          </cell>
          <cell r="AN708">
            <v>0</v>
          </cell>
          <cell r="AO708" t="str">
            <v>12</v>
          </cell>
        </row>
        <row r="709">
          <cell r="AB709">
            <v>0</v>
          </cell>
          <cell r="AN709">
            <v>0</v>
          </cell>
          <cell r="AO709" t="str">
            <v>12</v>
          </cell>
        </row>
        <row r="710">
          <cell r="AB710">
            <v>0</v>
          </cell>
          <cell r="AN710">
            <v>855.84250000000009</v>
          </cell>
          <cell r="AO710" t="str">
            <v>12</v>
          </cell>
        </row>
        <row r="711">
          <cell r="AB711">
            <v>0</v>
          </cell>
          <cell r="AN711">
            <v>0</v>
          </cell>
          <cell r="AO711" t="str">
            <v>12</v>
          </cell>
        </row>
        <row r="712">
          <cell r="AB712">
            <v>81126.63</v>
          </cell>
          <cell r="AN712">
            <v>96295.335000000006</v>
          </cell>
          <cell r="AO712" t="str">
            <v>12</v>
          </cell>
        </row>
        <row r="713">
          <cell r="AB713">
            <v>0</v>
          </cell>
          <cell r="AN713">
            <v>0</v>
          </cell>
          <cell r="AO713" t="str">
            <v>12</v>
          </cell>
        </row>
        <row r="714">
          <cell r="AB714">
            <v>0</v>
          </cell>
          <cell r="AN714">
            <v>0</v>
          </cell>
          <cell r="AO714" t="str">
            <v>12</v>
          </cell>
        </row>
        <row r="715">
          <cell r="AB715">
            <v>363928.58</v>
          </cell>
          <cell r="AN715">
            <v>418517.87875000009</v>
          </cell>
          <cell r="AO715" t="str">
            <v>12</v>
          </cell>
        </row>
        <row r="716">
          <cell r="AB716">
            <v>0</v>
          </cell>
          <cell r="AN716">
            <v>-8.3333333333333339E-4</v>
          </cell>
          <cell r="AO716" t="str">
            <v>12</v>
          </cell>
        </row>
        <row r="717">
          <cell r="AB717">
            <v>3433896.22</v>
          </cell>
          <cell r="AN717">
            <v>3518336.3049999997</v>
          </cell>
          <cell r="AO717" t="str">
            <v>12</v>
          </cell>
        </row>
        <row r="718">
          <cell r="AB718">
            <v>0</v>
          </cell>
          <cell r="AN718">
            <v>38990.298750000009</v>
          </cell>
          <cell r="AO718" t="str">
            <v>12</v>
          </cell>
        </row>
        <row r="719">
          <cell r="AB719">
            <v>0</v>
          </cell>
          <cell r="AN719">
            <v>375013.89624999999</v>
          </cell>
          <cell r="AO719" t="str">
            <v>12</v>
          </cell>
        </row>
        <row r="720">
          <cell r="AB720">
            <v>0</v>
          </cell>
          <cell r="AN720">
            <v>252932.77000000002</v>
          </cell>
          <cell r="AO720" t="str">
            <v>12</v>
          </cell>
        </row>
        <row r="721">
          <cell r="AB721">
            <v>0</v>
          </cell>
          <cell r="AN721">
            <v>160976.35416666666</v>
          </cell>
          <cell r="AO721" t="str">
            <v>12</v>
          </cell>
        </row>
        <row r="722">
          <cell r="AB722">
            <v>204998.61</v>
          </cell>
          <cell r="AN722">
            <v>451013.74500000005</v>
          </cell>
          <cell r="AO722" t="str">
            <v>12</v>
          </cell>
        </row>
        <row r="723">
          <cell r="AB723">
            <v>51607.44</v>
          </cell>
          <cell r="AN723">
            <v>53357.49</v>
          </cell>
          <cell r="AO723" t="str">
            <v>12</v>
          </cell>
        </row>
        <row r="724">
          <cell r="AB724">
            <v>1246922.58</v>
          </cell>
          <cell r="AN724">
            <v>682048.96750000003</v>
          </cell>
          <cell r="AO724" t="str">
            <v>12</v>
          </cell>
        </row>
        <row r="725">
          <cell r="AB725">
            <v>947558.57</v>
          </cell>
          <cell r="AN725">
            <v>518301.1020833333</v>
          </cell>
          <cell r="AO725" t="str">
            <v>12</v>
          </cell>
        </row>
        <row r="726">
          <cell r="AB726">
            <v>2901380.85</v>
          </cell>
          <cell r="AN726">
            <v>1587014.1762499998</v>
          </cell>
          <cell r="AO726" t="str">
            <v>12</v>
          </cell>
        </row>
        <row r="727">
          <cell r="AB727">
            <v>885498.17</v>
          </cell>
          <cell r="AN727">
            <v>445254.93208333332</v>
          </cell>
          <cell r="AO727" t="str">
            <v>12</v>
          </cell>
        </row>
        <row r="728">
          <cell r="AB728">
            <v>20824.89</v>
          </cell>
          <cell r="AN728">
            <v>11446.592083333331</v>
          </cell>
          <cell r="AO728" t="str">
            <v>12</v>
          </cell>
        </row>
        <row r="729">
          <cell r="AB729">
            <v>48590.85</v>
          </cell>
          <cell r="AN729">
            <v>26708.416249999995</v>
          </cell>
          <cell r="AO729" t="str">
            <v>12</v>
          </cell>
        </row>
        <row r="730">
          <cell r="AB730">
            <v>21683.19</v>
          </cell>
          <cell r="AN730">
            <v>12627.516250000001</v>
          </cell>
          <cell r="AO730" t="str">
            <v>12</v>
          </cell>
        </row>
        <row r="731">
          <cell r="AB731">
            <v>1182021.1399999999</v>
          </cell>
          <cell r="AN731">
            <v>447597.21083333337</v>
          </cell>
          <cell r="AO731" t="str">
            <v>12</v>
          </cell>
        </row>
        <row r="732">
          <cell r="AB732">
            <v>914262.01</v>
          </cell>
          <cell r="AN732">
            <v>349365.44124999997</v>
          </cell>
          <cell r="AO732" t="str">
            <v>12</v>
          </cell>
        </row>
        <row r="733">
          <cell r="AB733">
            <v>131262.21</v>
          </cell>
          <cell r="AN733">
            <v>50144.346249999995</v>
          </cell>
          <cell r="AO733" t="str">
            <v>12</v>
          </cell>
        </row>
        <row r="734">
          <cell r="AB734">
            <v>211343.67</v>
          </cell>
          <cell r="AN734">
            <v>26491.957916666666</v>
          </cell>
          <cell r="AO734" t="str">
            <v>12</v>
          </cell>
        </row>
        <row r="735">
          <cell r="AB735">
            <v>16933402.649999999</v>
          </cell>
          <cell r="AN735">
            <v>2423547.3450000002</v>
          </cell>
          <cell r="AO735">
            <v>65</v>
          </cell>
        </row>
        <row r="736">
          <cell r="AB736">
            <v>-7524234.4400000004</v>
          </cell>
          <cell r="AN736">
            <v>-24274078.705416668</v>
          </cell>
          <cell r="AO736">
            <v>65</v>
          </cell>
        </row>
        <row r="737">
          <cell r="AB737">
            <v>0</v>
          </cell>
          <cell r="AN737">
            <v>0</v>
          </cell>
          <cell r="AO737">
            <v>65</v>
          </cell>
        </row>
        <row r="738">
          <cell r="AB738">
            <v>-16440523.59</v>
          </cell>
          <cell r="AN738">
            <v>-25984664.073333338</v>
          </cell>
          <cell r="AO738">
            <v>65</v>
          </cell>
        </row>
        <row r="739">
          <cell r="AB739">
            <v>135186.18</v>
          </cell>
          <cell r="AN739">
            <v>-949375.49624999997</v>
          </cell>
          <cell r="AO739" t="str">
            <v>65</v>
          </cell>
        </row>
        <row r="740">
          <cell r="AB740">
            <v>119544.02</v>
          </cell>
          <cell r="AN740">
            <v>-29784.801250000008</v>
          </cell>
          <cell r="AO740" t="str">
            <v>65</v>
          </cell>
        </row>
        <row r="741">
          <cell r="AB741">
            <v>0</v>
          </cell>
          <cell r="AN741">
            <v>0</v>
          </cell>
          <cell r="AO741" t="str">
            <v>65b</v>
          </cell>
        </row>
        <row r="742">
          <cell r="AB742">
            <v>5176339752.470005</v>
          </cell>
          <cell r="AN742">
            <v>5231517078.7645855</v>
          </cell>
        </row>
        <row r="744">
          <cell r="AB744">
            <v>-77201680.299999997</v>
          </cell>
          <cell r="AN744">
            <v>-63598251.922916673</v>
          </cell>
          <cell r="AO744" t="str">
            <v>6</v>
          </cell>
        </row>
        <row r="745">
          <cell r="AB745">
            <v>48572715</v>
          </cell>
          <cell r="AN745">
            <v>46778090</v>
          </cell>
          <cell r="AO745" t="str">
            <v>65b</v>
          </cell>
        </row>
        <row r="746">
          <cell r="AB746">
            <v>-1024751.45</v>
          </cell>
          <cell r="AN746">
            <v>-1024751.4499999998</v>
          </cell>
          <cell r="AO746" t="str">
            <v>64</v>
          </cell>
        </row>
        <row r="747">
          <cell r="AB747">
            <v>-459000</v>
          </cell>
          <cell r="AN747">
            <v>-159375</v>
          </cell>
          <cell r="AO747" t="str">
            <v>50/67</v>
          </cell>
        </row>
        <row r="748">
          <cell r="AB748">
            <v>33917.58</v>
          </cell>
          <cell r="AN748">
            <v>40584.246666666681</v>
          </cell>
          <cell r="AO748" t="str">
            <v>22</v>
          </cell>
          <cell r="AP748">
            <v>23</v>
          </cell>
        </row>
        <row r="749">
          <cell r="AB749">
            <v>91427</v>
          </cell>
          <cell r="AN749">
            <v>109010.33333333333</v>
          </cell>
          <cell r="AO749" t="str">
            <v>22</v>
          </cell>
          <cell r="AP749">
            <v>24</v>
          </cell>
        </row>
        <row r="750">
          <cell r="AB750">
            <v>39518432</v>
          </cell>
          <cell r="AN750">
            <v>38608265.333333336</v>
          </cell>
          <cell r="AO750" t="str">
            <v>22</v>
          </cell>
          <cell r="AP750">
            <v>25</v>
          </cell>
        </row>
        <row r="751">
          <cell r="AB751">
            <v>0</v>
          </cell>
          <cell r="AN751">
            <v>0</v>
          </cell>
          <cell r="AO751" t="str">
            <v>6</v>
          </cell>
        </row>
        <row r="752">
          <cell r="AB752">
            <v>-29322000</v>
          </cell>
          <cell r="AN752">
            <v>-23140166.666666668</v>
          </cell>
          <cell r="AO752" t="str">
            <v>66</v>
          </cell>
        </row>
        <row r="753">
          <cell r="AB753">
            <v>2889000</v>
          </cell>
          <cell r="AN753">
            <v>2464458.3333333335</v>
          </cell>
          <cell r="AO753" t="str">
            <v>31/66</v>
          </cell>
          <cell r="AP753">
            <v>26</v>
          </cell>
        </row>
        <row r="754">
          <cell r="AB754">
            <v>1998018</v>
          </cell>
          <cell r="AN754">
            <v>2778226.3333333335</v>
          </cell>
          <cell r="AO754" t="str">
            <v>48</v>
          </cell>
        </row>
        <row r="755">
          <cell r="AB755">
            <v>2718000</v>
          </cell>
          <cell r="AN755">
            <v>2151750</v>
          </cell>
          <cell r="AO755" t="str">
            <v>48</v>
          </cell>
        </row>
        <row r="756">
          <cell r="AB756">
            <v>205589</v>
          </cell>
          <cell r="AN756">
            <v>712499.41666666663</v>
          </cell>
          <cell r="AO756" t="str">
            <v>50/67</v>
          </cell>
        </row>
        <row r="757">
          <cell r="AB757">
            <v>4822933</v>
          </cell>
          <cell r="AN757">
            <v>3574838.4166666665</v>
          </cell>
          <cell r="AO757" t="str">
            <v>50/67</v>
          </cell>
        </row>
        <row r="758">
          <cell r="AB758">
            <v>10483</v>
          </cell>
          <cell r="AN758">
            <v>84153.75</v>
          </cell>
          <cell r="AO758" t="str">
            <v>50/67</v>
          </cell>
        </row>
        <row r="759">
          <cell r="AB759">
            <v>49000</v>
          </cell>
          <cell r="AN759">
            <v>49000</v>
          </cell>
          <cell r="AO759" t="str">
            <v>48</v>
          </cell>
        </row>
        <row r="760">
          <cell r="AB760">
            <v>-236000</v>
          </cell>
          <cell r="AN760">
            <v>-220833.33333333334</v>
          </cell>
          <cell r="AO760" t="str">
            <v>48</v>
          </cell>
        </row>
        <row r="761">
          <cell r="AB761">
            <v>0</v>
          </cell>
          <cell r="AN761">
            <v>0</v>
          </cell>
          <cell r="AO761" t="str">
            <v>22</v>
          </cell>
          <cell r="AP761">
            <v>27</v>
          </cell>
        </row>
        <row r="762">
          <cell r="AB762">
            <v>2070000</v>
          </cell>
          <cell r="AN762">
            <v>2116416.6666666665</v>
          </cell>
        </row>
        <row r="763">
          <cell r="AB763">
            <v>365575</v>
          </cell>
          <cell r="AN763">
            <v>340907.29166666669</v>
          </cell>
          <cell r="AO763" t="str">
            <v>50/67</v>
          </cell>
        </row>
        <row r="764">
          <cell r="AB764">
            <v>455000</v>
          </cell>
          <cell r="AN764">
            <v>455000</v>
          </cell>
          <cell r="AO764" t="str">
            <v>50/67</v>
          </cell>
        </row>
        <row r="765">
          <cell r="AB765">
            <v>960000</v>
          </cell>
          <cell r="AN765">
            <v>1027500</v>
          </cell>
        </row>
        <row r="766">
          <cell r="AB766">
            <v>1259000</v>
          </cell>
          <cell r="AN766">
            <v>1259000</v>
          </cell>
        </row>
        <row r="767">
          <cell r="AB767">
            <v>0</v>
          </cell>
          <cell r="AN767">
            <v>0</v>
          </cell>
        </row>
        <row r="768">
          <cell r="AB768">
            <v>6917206</v>
          </cell>
          <cell r="AN768">
            <v>5937363.916666667</v>
          </cell>
        </row>
        <row r="769">
          <cell r="AB769">
            <v>0</v>
          </cell>
          <cell r="AN769">
            <v>0</v>
          </cell>
        </row>
        <row r="770">
          <cell r="AB770">
            <v>2854228</v>
          </cell>
          <cell r="AN770">
            <v>2331884.375</v>
          </cell>
          <cell r="AO770" t="str">
            <v>48</v>
          </cell>
        </row>
        <row r="771">
          <cell r="AB771">
            <v>2458000</v>
          </cell>
          <cell r="AN771">
            <v>2458000</v>
          </cell>
          <cell r="AO771" t="str">
            <v>65a</v>
          </cell>
        </row>
        <row r="772">
          <cell r="AB772">
            <v>1553352</v>
          </cell>
          <cell r="AN772">
            <v>1362685.3333333333</v>
          </cell>
        </row>
        <row r="773">
          <cell r="AB773">
            <v>863861</v>
          </cell>
          <cell r="AN773">
            <v>1768056.625</v>
          </cell>
        </row>
        <row r="774">
          <cell r="AB774">
            <v>0</v>
          </cell>
          <cell r="AN774">
            <v>0</v>
          </cell>
        </row>
        <row r="775">
          <cell r="AB775">
            <v>21000</v>
          </cell>
          <cell r="AN775">
            <v>19583.333333333332</v>
          </cell>
          <cell r="AO775" t="str">
            <v>50/67</v>
          </cell>
        </row>
        <row r="776">
          <cell r="AB776">
            <v>0</v>
          </cell>
          <cell r="AN776">
            <v>0</v>
          </cell>
        </row>
        <row r="777">
          <cell r="AB777">
            <v>159437</v>
          </cell>
          <cell r="AN777">
            <v>159437</v>
          </cell>
          <cell r="AO777" t="str">
            <v>48</v>
          </cell>
        </row>
        <row r="778">
          <cell r="AB778">
            <v>1080000</v>
          </cell>
          <cell r="AN778">
            <v>854750</v>
          </cell>
        </row>
        <row r="779">
          <cell r="AB779">
            <v>-7000</v>
          </cell>
          <cell r="AN779">
            <v>-7000</v>
          </cell>
        </row>
        <row r="780">
          <cell r="AB780">
            <v>0</v>
          </cell>
          <cell r="AN780">
            <v>0</v>
          </cell>
          <cell r="AO780" t="str">
            <v>41</v>
          </cell>
        </row>
        <row r="781">
          <cell r="AB781">
            <v>12777000</v>
          </cell>
          <cell r="AN781">
            <v>12777000</v>
          </cell>
        </row>
        <row r="782">
          <cell r="AB782">
            <v>1044000</v>
          </cell>
          <cell r="AN782">
            <v>1044000</v>
          </cell>
        </row>
        <row r="783">
          <cell r="AB783">
            <v>5292000</v>
          </cell>
          <cell r="AN783">
            <v>5298375</v>
          </cell>
          <cell r="AO783" t="str">
            <v>50/67</v>
          </cell>
        </row>
        <row r="784">
          <cell r="AB784">
            <v>1074914</v>
          </cell>
          <cell r="AN784">
            <v>3404125.4583333335</v>
          </cell>
          <cell r="AO784" t="str">
            <v>50/67</v>
          </cell>
        </row>
        <row r="785">
          <cell r="AB785">
            <v>138097</v>
          </cell>
          <cell r="AN785">
            <v>59302.541666666664</v>
          </cell>
        </row>
        <row r="786">
          <cell r="AB786">
            <v>448000</v>
          </cell>
          <cell r="AN786">
            <v>726875</v>
          </cell>
        </row>
        <row r="787">
          <cell r="AB787">
            <v>550000</v>
          </cell>
          <cell r="AN787">
            <v>22916.666666666668</v>
          </cell>
        </row>
        <row r="788">
          <cell r="AB788">
            <v>700000</v>
          </cell>
          <cell r="AN788">
            <v>29166.666666666668</v>
          </cell>
        </row>
        <row r="789">
          <cell r="AB789">
            <v>-859037900</v>
          </cell>
          <cell r="AN789">
            <v>-859037900</v>
          </cell>
          <cell r="AO789" t="str">
            <v>2</v>
          </cell>
        </row>
        <row r="790">
          <cell r="AB790">
            <v>-60000000</v>
          </cell>
          <cell r="AN790">
            <v>-60000000</v>
          </cell>
          <cell r="AO790" t="str">
            <v>3</v>
          </cell>
        </row>
        <row r="791">
          <cell r="AB791">
            <v>0</v>
          </cell>
          <cell r="AN791">
            <v>0</v>
          </cell>
          <cell r="AO791" t="str">
            <v>3</v>
          </cell>
        </row>
        <row r="792">
          <cell r="AB792">
            <v>-431100</v>
          </cell>
          <cell r="AN792">
            <v>-431100</v>
          </cell>
          <cell r="AO792" t="str">
            <v>3</v>
          </cell>
        </row>
        <row r="793">
          <cell r="AB793">
            <v>-1458300</v>
          </cell>
          <cell r="AN793">
            <v>-1470487.5</v>
          </cell>
          <cell r="AO793" t="str">
            <v>3</v>
          </cell>
        </row>
        <row r="794">
          <cell r="AB794">
            <v>0</v>
          </cell>
          <cell r="AN794">
            <v>-32343750</v>
          </cell>
          <cell r="AO794" t="str">
            <v>3</v>
          </cell>
        </row>
        <row r="795">
          <cell r="AB795">
            <v>-80250000</v>
          </cell>
          <cell r="AN795">
            <v>-87656250</v>
          </cell>
          <cell r="AO795" t="str">
            <v>3</v>
          </cell>
        </row>
        <row r="796">
          <cell r="AB796">
            <v>-200000000</v>
          </cell>
          <cell r="AN796">
            <v>-200000000</v>
          </cell>
          <cell r="AO796" t="str">
            <v>3</v>
          </cell>
        </row>
        <row r="797">
          <cell r="AB797">
            <v>-122847945.22</v>
          </cell>
          <cell r="AN797">
            <v>-122847945.22000001</v>
          </cell>
          <cell r="AO797" t="str">
            <v>4</v>
          </cell>
        </row>
        <row r="798">
          <cell r="AB798">
            <v>-338395484.31</v>
          </cell>
          <cell r="AN798">
            <v>-338395484.31</v>
          </cell>
          <cell r="AO798" t="str">
            <v>4</v>
          </cell>
        </row>
        <row r="799">
          <cell r="AB799">
            <v>-16901820.34</v>
          </cell>
          <cell r="AN799">
            <v>-16901820.34</v>
          </cell>
          <cell r="AO799" t="str">
            <v>4</v>
          </cell>
        </row>
        <row r="800">
          <cell r="AB800">
            <v>-337.5</v>
          </cell>
          <cell r="AN800">
            <v>-154.6875</v>
          </cell>
          <cell r="AO800" t="str">
            <v>4</v>
          </cell>
        </row>
        <row r="801">
          <cell r="AB801">
            <v>-32191469.550000001</v>
          </cell>
          <cell r="AN801">
            <v>-16050268.320000002</v>
          </cell>
          <cell r="AO801" t="str">
            <v>4</v>
          </cell>
        </row>
        <row r="802">
          <cell r="AB802">
            <v>0</v>
          </cell>
          <cell r="AN802">
            <v>-256594.16666666666</v>
          </cell>
          <cell r="AO802" t="str">
            <v>41</v>
          </cell>
        </row>
        <row r="803">
          <cell r="AB803">
            <v>0</v>
          </cell>
          <cell r="AN803">
            <v>-4329698.958333333</v>
          </cell>
          <cell r="AO803" t="str">
            <v>41</v>
          </cell>
        </row>
        <row r="804">
          <cell r="AB804">
            <v>0</v>
          </cell>
          <cell r="AN804">
            <v>5697865.416666667</v>
          </cell>
          <cell r="AO804" t="str">
            <v>41</v>
          </cell>
        </row>
        <row r="805">
          <cell r="AB805">
            <v>0</v>
          </cell>
          <cell r="AN805">
            <v>10479064.791666666</v>
          </cell>
          <cell r="AO805" t="str">
            <v>41</v>
          </cell>
        </row>
        <row r="806">
          <cell r="AB806">
            <v>0</v>
          </cell>
          <cell r="AN806">
            <v>1072536.875</v>
          </cell>
          <cell r="AO806" t="str">
            <v>41</v>
          </cell>
        </row>
        <row r="807">
          <cell r="AB807">
            <v>0</v>
          </cell>
          <cell r="AN807">
            <v>-13481340.833333334</v>
          </cell>
          <cell r="AO807" t="str">
            <v>41</v>
          </cell>
        </row>
        <row r="808">
          <cell r="AB808">
            <v>2148854.7200000002</v>
          </cell>
          <cell r="AN808">
            <v>2148854.7199999997</v>
          </cell>
          <cell r="AO808" t="str">
            <v>4</v>
          </cell>
        </row>
        <row r="809">
          <cell r="AB809">
            <v>1650848.74</v>
          </cell>
          <cell r="AN809">
            <v>1650848.74</v>
          </cell>
          <cell r="AO809" t="str">
            <v>4</v>
          </cell>
        </row>
        <row r="810">
          <cell r="AB810">
            <v>4985024.68</v>
          </cell>
          <cell r="AN810">
            <v>4985024.68</v>
          </cell>
          <cell r="AO810" t="str">
            <v>4</v>
          </cell>
        </row>
        <row r="811">
          <cell r="AB811">
            <v>786587.56</v>
          </cell>
          <cell r="AN811">
            <v>786587.56000000017</v>
          </cell>
          <cell r="AO811" t="str">
            <v>4</v>
          </cell>
        </row>
        <row r="812">
          <cell r="AB812">
            <v>-5370574</v>
          </cell>
          <cell r="AN812">
            <v>-5312805.458333333</v>
          </cell>
          <cell r="AO812" t="str">
            <v>6</v>
          </cell>
        </row>
        <row r="813">
          <cell r="AB813">
            <v>-790188</v>
          </cell>
          <cell r="AN813">
            <v>-780108.83333333337</v>
          </cell>
          <cell r="AO813" t="str">
            <v>6</v>
          </cell>
        </row>
        <row r="814">
          <cell r="AB814">
            <v>0</v>
          </cell>
          <cell r="AN814">
            <v>0</v>
          </cell>
          <cell r="AO814" t="str">
            <v>6</v>
          </cell>
        </row>
        <row r="815">
          <cell r="AB815">
            <v>0</v>
          </cell>
          <cell r="AN815">
            <v>0</v>
          </cell>
          <cell r="AO815" t="str">
            <v>41</v>
          </cell>
        </row>
        <row r="816">
          <cell r="AB816">
            <v>-103974220.56</v>
          </cell>
          <cell r="AN816">
            <v>-108063850.17208336</v>
          </cell>
          <cell r="AO816" t="str">
            <v>6</v>
          </cell>
        </row>
        <row r="817">
          <cell r="AB817">
            <v>77562549.519999996</v>
          </cell>
          <cell r="AN817">
            <v>77562549.519999996</v>
          </cell>
          <cell r="AO817" t="str">
            <v>6</v>
          </cell>
        </row>
        <row r="818">
          <cell r="AB818">
            <v>1755001.25</v>
          </cell>
          <cell r="AN818">
            <v>1755001.25</v>
          </cell>
          <cell r="AO818" t="str">
            <v>6</v>
          </cell>
        </row>
        <row r="819">
          <cell r="AB819">
            <v>1471103.62</v>
          </cell>
          <cell r="AN819">
            <v>1471103.6200000003</v>
          </cell>
          <cell r="AO819" t="str">
            <v>6</v>
          </cell>
        </row>
        <row r="820">
          <cell r="AB820">
            <v>16359946.109999999</v>
          </cell>
          <cell r="AN820">
            <v>16359946.110000005</v>
          </cell>
          <cell r="AO820" t="str">
            <v>6</v>
          </cell>
        </row>
        <row r="821">
          <cell r="AB821">
            <v>-1676293.6</v>
          </cell>
          <cell r="AN821">
            <v>-1676293.5999999999</v>
          </cell>
          <cell r="AO821" t="str">
            <v>6</v>
          </cell>
        </row>
        <row r="822">
          <cell r="AB822">
            <v>-79330806.810000002</v>
          </cell>
          <cell r="AN822">
            <v>-75442765.768333316</v>
          </cell>
          <cell r="AO822" t="str">
            <v>6</v>
          </cell>
        </row>
        <row r="823">
          <cell r="AB823">
            <v>27022509.050000001</v>
          </cell>
          <cell r="AN823">
            <v>26661328.412083339</v>
          </cell>
          <cell r="AO823" t="str">
            <v>6</v>
          </cell>
        </row>
        <row r="824">
          <cell r="AB824">
            <v>0</v>
          </cell>
          <cell r="AN824">
            <v>0</v>
          </cell>
          <cell r="AO824" t="str">
            <v>6</v>
          </cell>
        </row>
        <row r="825">
          <cell r="AB825">
            <v>0</v>
          </cell>
          <cell r="AN825">
            <v>0</v>
          </cell>
          <cell r="AO825" t="str">
            <v>6</v>
          </cell>
        </row>
        <row r="826">
          <cell r="AB826">
            <v>0</v>
          </cell>
          <cell r="AN826">
            <v>1229050.6666666667</v>
          </cell>
          <cell r="AO826" t="str">
            <v>6</v>
          </cell>
        </row>
        <row r="827">
          <cell r="AB827">
            <v>0</v>
          </cell>
          <cell r="AN827">
            <v>352289.20833333331</v>
          </cell>
          <cell r="AO827" t="str">
            <v>6</v>
          </cell>
        </row>
        <row r="828">
          <cell r="AB828">
            <v>0</v>
          </cell>
          <cell r="AN828">
            <v>2304566.4775</v>
          </cell>
          <cell r="AO828" t="str">
            <v>6</v>
          </cell>
        </row>
        <row r="829">
          <cell r="AB829">
            <v>-20782555</v>
          </cell>
          <cell r="AN829">
            <v>-16452856.041666666</v>
          </cell>
          <cell r="AO829" t="str">
            <v>41</v>
          </cell>
        </row>
        <row r="830">
          <cell r="AB830">
            <v>20564836</v>
          </cell>
          <cell r="AN830">
            <v>18855320.916666668</v>
          </cell>
          <cell r="AO830" t="str">
            <v>41</v>
          </cell>
        </row>
        <row r="831">
          <cell r="AB831">
            <v>46647134</v>
          </cell>
          <cell r="AN831">
            <v>38816175.083333336</v>
          </cell>
          <cell r="AO831" t="str">
            <v>41</v>
          </cell>
        </row>
        <row r="832">
          <cell r="AB832">
            <v>-59636660</v>
          </cell>
          <cell r="AN832">
            <v>-50294894.083333336</v>
          </cell>
          <cell r="AO832" t="str">
            <v>41</v>
          </cell>
        </row>
        <row r="833">
          <cell r="AB833">
            <v>0</v>
          </cell>
          <cell r="AN833">
            <v>-770363.5</v>
          </cell>
          <cell r="AO833" t="str">
            <v>41</v>
          </cell>
        </row>
        <row r="834">
          <cell r="AB834">
            <v>7246000</v>
          </cell>
          <cell r="AN834">
            <v>5736416.666666667</v>
          </cell>
          <cell r="AO834" t="str">
            <v>41</v>
          </cell>
        </row>
        <row r="835">
          <cell r="AB835">
            <v>0</v>
          </cell>
          <cell r="AN835">
            <v>0</v>
          </cell>
          <cell r="AO835" t="str">
            <v>8</v>
          </cell>
        </row>
        <row r="836">
          <cell r="AB836">
            <v>-25000000</v>
          </cell>
          <cell r="AN836">
            <v>-25000000</v>
          </cell>
          <cell r="AO836" t="str">
            <v>8</v>
          </cell>
        </row>
        <row r="837">
          <cell r="AB837">
            <v>0</v>
          </cell>
          <cell r="AN837">
            <v>0</v>
          </cell>
          <cell r="AO837" t="str">
            <v>8</v>
          </cell>
        </row>
        <row r="838">
          <cell r="AB838">
            <v>0</v>
          </cell>
          <cell r="AN838">
            <v>0</v>
          </cell>
          <cell r="AO838" t="str">
            <v>8</v>
          </cell>
        </row>
        <row r="839">
          <cell r="AB839">
            <v>0</v>
          </cell>
          <cell r="AN839">
            <v>-12604166.666666666</v>
          </cell>
          <cell r="AO839" t="str">
            <v>8</v>
          </cell>
        </row>
        <row r="840">
          <cell r="AB840">
            <v>0</v>
          </cell>
          <cell r="AN840">
            <v>0</v>
          </cell>
          <cell r="AO840" t="str">
            <v>8</v>
          </cell>
        </row>
        <row r="841">
          <cell r="AB841">
            <v>0</v>
          </cell>
          <cell r="AN841">
            <v>-10725000</v>
          </cell>
          <cell r="AO841" t="str">
            <v>8</v>
          </cell>
        </row>
        <row r="842">
          <cell r="AB842">
            <v>0</v>
          </cell>
          <cell r="AN842">
            <v>0</v>
          </cell>
          <cell r="AO842" t="str">
            <v>8</v>
          </cell>
        </row>
        <row r="843">
          <cell r="AB843">
            <v>0</v>
          </cell>
          <cell r="AN843">
            <v>-40104166.666666664</v>
          </cell>
          <cell r="AO843" t="str">
            <v>8</v>
          </cell>
        </row>
        <row r="844">
          <cell r="AB844">
            <v>0</v>
          </cell>
          <cell r="AN844">
            <v>0</v>
          </cell>
          <cell r="AO844" t="str">
            <v>8</v>
          </cell>
        </row>
        <row r="845">
          <cell r="AB845">
            <v>0</v>
          </cell>
          <cell r="AN845">
            <v>-12707500</v>
          </cell>
          <cell r="AO845" t="str">
            <v>8</v>
          </cell>
        </row>
        <row r="846">
          <cell r="AB846">
            <v>0</v>
          </cell>
          <cell r="AN846">
            <v>-1375000</v>
          </cell>
          <cell r="AO846" t="str">
            <v>8</v>
          </cell>
        </row>
        <row r="847">
          <cell r="AB847">
            <v>0</v>
          </cell>
          <cell r="AN847">
            <v>-3208333.3333333335</v>
          </cell>
          <cell r="AO847" t="str">
            <v>8</v>
          </cell>
        </row>
        <row r="848">
          <cell r="AB848">
            <v>0</v>
          </cell>
          <cell r="AN848">
            <v>0</v>
          </cell>
          <cell r="AO848" t="str">
            <v>8</v>
          </cell>
        </row>
        <row r="849">
          <cell r="AB849">
            <v>0</v>
          </cell>
          <cell r="AN849">
            <v>-15625000</v>
          </cell>
          <cell r="AO849" t="str">
            <v>8</v>
          </cell>
        </row>
        <row r="850">
          <cell r="AB850">
            <v>0</v>
          </cell>
          <cell r="AN850">
            <v>-1312500</v>
          </cell>
          <cell r="AO850" t="str">
            <v>8</v>
          </cell>
        </row>
        <row r="851">
          <cell r="AB851">
            <v>-3500000</v>
          </cell>
          <cell r="AN851">
            <v>-3500000</v>
          </cell>
          <cell r="AO851" t="str">
            <v>8</v>
          </cell>
        </row>
        <row r="852">
          <cell r="AB852">
            <v>0</v>
          </cell>
          <cell r="AN852">
            <v>-4375000</v>
          </cell>
          <cell r="AO852" t="str">
            <v>8</v>
          </cell>
        </row>
        <row r="853">
          <cell r="AB853">
            <v>0</v>
          </cell>
          <cell r="AN853">
            <v>-1312500</v>
          </cell>
          <cell r="AO853" t="str">
            <v>8</v>
          </cell>
        </row>
        <row r="854">
          <cell r="AB854">
            <v>-3000000</v>
          </cell>
          <cell r="AN854">
            <v>-3000000</v>
          </cell>
          <cell r="AO854" t="str">
            <v>8</v>
          </cell>
        </row>
        <row r="855">
          <cell r="AB855">
            <v>0</v>
          </cell>
          <cell r="AN855">
            <v>-17500000</v>
          </cell>
          <cell r="AO855" t="str">
            <v>8</v>
          </cell>
        </row>
        <row r="856">
          <cell r="AB856">
            <v>-1000000</v>
          </cell>
          <cell r="AN856">
            <v>-1000000</v>
          </cell>
          <cell r="AO856" t="str">
            <v>8</v>
          </cell>
        </row>
        <row r="857">
          <cell r="AB857">
            <v>0</v>
          </cell>
          <cell r="AN857">
            <v>-2625000</v>
          </cell>
          <cell r="AO857" t="str">
            <v>8</v>
          </cell>
        </row>
        <row r="858">
          <cell r="AB858">
            <v>-8500000</v>
          </cell>
          <cell r="AN858">
            <v>-8500000</v>
          </cell>
          <cell r="AO858" t="str">
            <v>8</v>
          </cell>
        </row>
        <row r="859">
          <cell r="AB859">
            <v>-10000000</v>
          </cell>
          <cell r="AN859">
            <v>-10000000</v>
          </cell>
          <cell r="AO859" t="str">
            <v>8</v>
          </cell>
        </row>
        <row r="860">
          <cell r="AB860">
            <v>-10000000</v>
          </cell>
          <cell r="AN860">
            <v>-10000000</v>
          </cell>
          <cell r="AO860" t="str">
            <v>8</v>
          </cell>
        </row>
        <row r="861">
          <cell r="AB861">
            <v>-8000000</v>
          </cell>
          <cell r="AN861">
            <v>-8000000</v>
          </cell>
          <cell r="AO861" t="str">
            <v>8</v>
          </cell>
        </row>
        <row r="862">
          <cell r="AB862">
            <v>-3000000</v>
          </cell>
          <cell r="AN862">
            <v>-3000000</v>
          </cell>
          <cell r="AO862" t="str">
            <v>8</v>
          </cell>
        </row>
        <row r="863">
          <cell r="AB863">
            <v>-20000000</v>
          </cell>
          <cell r="AN863">
            <v>-20000000</v>
          </cell>
          <cell r="AO863" t="str">
            <v>8</v>
          </cell>
        </row>
        <row r="864">
          <cell r="AB864">
            <v>-20000000</v>
          </cell>
          <cell r="AN864">
            <v>-20000000</v>
          </cell>
          <cell r="AO864" t="str">
            <v>8</v>
          </cell>
        </row>
        <row r="865">
          <cell r="AB865">
            <v>-5000000</v>
          </cell>
          <cell r="AN865">
            <v>-5000000</v>
          </cell>
          <cell r="AO865" t="str">
            <v>8</v>
          </cell>
        </row>
        <row r="866">
          <cell r="AB866">
            <v>-7000000</v>
          </cell>
          <cell r="AN866">
            <v>-7000000</v>
          </cell>
          <cell r="AO866" t="str">
            <v>8</v>
          </cell>
        </row>
        <row r="867">
          <cell r="AB867">
            <v>-10000000</v>
          </cell>
          <cell r="AN867">
            <v>-10000000</v>
          </cell>
          <cell r="AO867" t="str">
            <v>8</v>
          </cell>
        </row>
        <row r="868">
          <cell r="AB868">
            <v>-2000000</v>
          </cell>
          <cell r="AN868">
            <v>-2000000</v>
          </cell>
          <cell r="AO868" t="str">
            <v>8</v>
          </cell>
        </row>
        <row r="869">
          <cell r="AB869">
            <v>-3000000</v>
          </cell>
          <cell r="AN869">
            <v>-3000000</v>
          </cell>
          <cell r="AO869" t="str">
            <v>8</v>
          </cell>
        </row>
        <row r="870">
          <cell r="AB870">
            <v>-5000000</v>
          </cell>
          <cell r="AN870">
            <v>-5000000</v>
          </cell>
          <cell r="AO870" t="str">
            <v>8</v>
          </cell>
        </row>
        <row r="871">
          <cell r="AB871">
            <v>-15000000</v>
          </cell>
          <cell r="AN871">
            <v>-15000000</v>
          </cell>
          <cell r="AO871" t="str">
            <v>8</v>
          </cell>
        </row>
        <row r="872">
          <cell r="AB872">
            <v>-10000000</v>
          </cell>
          <cell r="AN872">
            <v>-10000000</v>
          </cell>
          <cell r="AO872" t="str">
            <v>8</v>
          </cell>
        </row>
        <row r="873">
          <cell r="AB873">
            <v>-2000000</v>
          </cell>
          <cell r="AN873">
            <v>-2000000</v>
          </cell>
          <cell r="AO873" t="str">
            <v>8</v>
          </cell>
        </row>
        <row r="874">
          <cell r="AB874">
            <v>-25000000</v>
          </cell>
          <cell r="AN874">
            <v>-25000000</v>
          </cell>
          <cell r="AO874" t="str">
            <v>8</v>
          </cell>
        </row>
        <row r="875">
          <cell r="AB875">
            <v>-100000000</v>
          </cell>
          <cell r="AN875">
            <v>-100000000</v>
          </cell>
          <cell r="AO875" t="str">
            <v>8</v>
          </cell>
        </row>
        <row r="876">
          <cell r="AB876">
            <v>0</v>
          </cell>
          <cell r="AN876">
            <v>-3125000</v>
          </cell>
          <cell r="AO876" t="str">
            <v>8</v>
          </cell>
        </row>
        <row r="877">
          <cell r="AB877">
            <v>0</v>
          </cell>
          <cell r="AN877">
            <v>-4583333.333333333</v>
          </cell>
          <cell r="AO877" t="str">
            <v>8</v>
          </cell>
        </row>
        <row r="878">
          <cell r="AB878">
            <v>0</v>
          </cell>
          <cell r="AN878">
            <v>0</v>
          </cell>
          <cell r="AO878" t="str">
            <v>8</v>
          </cell>
        </row>
        <row r="879">
          <cell r="AB879">
            <v>-46000000</v>
          </cell>
          <cell r="AN879">
            <v>-46000000</v>
          </cell>
          <cell r="AO879" t="str">
            <v>8</v>
          </cell>
        </row>
        <row r="880">
          <cell r="AB880">
            <v>0</v>
          </cell>
          <cell r="AN880">
            <v>0</v>
          </cell>
          <cell r="AO880" t="str">
            <v>8</v>
          </cell>
        </row>
        <row r="881">
          <cell r="AB881">
            <v>0</v>
          </cell>
          <cell r="AN881">
            <v>0</v>
          </cell>
          <cell r="AO881" t="str">
            <v>8</v>
          </cell>
        </row>
        <row r="882">
          <cell r="AB882">
            <v>0</v>
          </cell>
          <cell r="AN882">
            <v>0</v>
          </cell>
          <cell r="AO882" t="str">
            <v>8</v>
          </cell>
        </row>
        <row r="883">
          <cell r="AB883">
            <v>0</v>
          </cell>
          <cell r="AN883">
            <v>0</v>
          </cell>
          <cell r="AO883" t="str">
            <v>8</v>
          </cell>
        </row>
        <row r="884">
          <cell r="AB884">
            <v>0</v>
          </cell>
          <cell r="AN884">
            <v>0</v>
          </cell>
          <cell r="AO884" t="str">
            <v>8</v>
          </cell>
        </row>
        <row r="885">
          <cell r="AB885">
            <v>0</v>
          </cell>
          <cell r="AN885">
            <v>0</v>
          </cell>
          <cell r="AO885" t="str">
            <v>8</v>
          </cell>
        </row>
        <row r="886">
          <cell r="AB886">
            <v>0</v>
          </cell>
          <cell r="AN886">
            <v>-5208333.333333333</v>
          </cell>
          <cell r="AO886" t="str">
            <v>8</v>
          </cell>
        </row>
        <row r="887">
          <cell r="AB887">
            <v>-50000000</v>
          </cell>
          <cell r="AN887">
            <v>-50000000</v>
          </cell>
          <cell r="AO887" t="str">
            <v>8</v>
          </cell>
        </row>
        <row r="888">
          <cell r="AB888">
            <v>0</v>
          </cell>
          <cell r="AN888">
            <v>-18750000</v>
          </cell>
          <cell r="AO888" t="str">
            <v>8</v>
          </cell>
        </row>
        <row r="889">
          <cell r="AB889">
            <v>0</v>
          </cell>
          <cell r="AN889">
            <v>0</v>
          </cell>
          <cell r="AO889" t="str">
            <v>8</v>
          </cell>
        </row>
        <row r="890">
          <cell r="AB890">
            <v>0</v>
          </cell>
          <cell r="AN890">
            <v>-11250000</v>
          </cell>
          <cell r="AO890" t="str">
            <v>8</v>
          </cell>
        </row>
        <row r="891">
          <cell r="AB891">
            <v>-3000000</v>
          </cell>
          <cell r="AN891">
            <v>-3000000</v>
          </cell>
          <cell r="AO891" t="str">
            <v>8</v>
          </cell>
        </row>
        <row r="892">
          <cell r="AB892">
            <v>-11000000</v>
          </cell>
          <cell r="AN892">
            <v>-11000000</v>
          </cell>
          <cell r="AO892" t="str">
            <v>8</v>
          </cell>
        </row>
        <row r="893">
          <cell r="AB893">
            <v>-7967792.54</v>
          </cell>
          <cell r="AN893">
            <v>-1659956.7791666668</v>
          </cell>
          <cell r="AO893" t="str">
            <v xml:space="preserve"> </v>
          </cell>
          <cell r="AP893" t="str">
            <v>39</v>
          </cell>
        </row>
        <row r="894">
          <cell r="AB894">
            <v>-55000000</v>
          </cell>
          <cell r="AN894">
            <v>-55000000</v>
          </cell>
          <cell r="AO894" t="str">
            <v>8</v>
          </cell>
        </row>
        <row r="895">
          <cell r="AB895">
            <v>-30000000</v>
          </cell>
          <cell r="AN895">
            <v>-30000000</v>
          </cell>
          <cell r="AO895" t="str">
            <v>8</v>
          </cell>
        </row>
        <row r="896">
          <cell r="AB896">
            <v>-300000000</v>
          </cell>
          <cell r="AN896">
            <v>-300000000</v>
          </cell>
          <cell r="AO896" t="str">
            <v>8</v>
          </cell>
        </row>
        <row r="897">
          <cell r="AB897">
            <v>-200000000</v>
          </cell>
          <cell r="AN897">
            <v>-200000000</v>
          </cell>
          <cell r="AO897" t="str">
            <v>8</v>
          </cell>
        </row>
        <row r="898">
          <cell r="AB898">
            <v>-150000000</v>
          </cell>
          <cell r="AN898">
            <v>-150000000</v>
          </cell>
          <cell r="AO898" t="str">
            <v>8</v>
          </cell>
        </row>
        <row r="899">
          <cell r="AB899">
            <v>-100000000</v>
          </cell>
          <cell r="AN899">
            <v>-100000000</v>
          </cell>
          <cell r="AO899" t="str">
            <v>8</v>
          </cell>
        </row>
        <row r="900">
          <cell r="AB900">
            <v>-225000000</v>
          </cell>
          <cell r="AN900">
            <v>-225000000</v>
          </cell>
          <cell r="AO900" t="str">
            <v>8</v>
          </cell>
        </row>
        <row r="901">
          <cell r="AB901">
            <v>-25000000</v>
          </cell>
          <cell r="AN901">
            <v>-25000000</v>
          </cell>
          <cell r="AO901" t="str">
            <v>8</v>
          </cell>
        </row>
        <row r="902">
          <cell r="AB902">
            <v>-260000000</v>
          </cell>
          <cell r="AN902">
            <v>-260000000</v>
          </cell>
          <cell r="AO902" t="str">
            <v>8</v>
          </cell>
        </row>
        <row r="903">
          <cell r="AB903">
            <v>-40000000</v>
          </cell>
          <cell r="AN903">
            <v>-40000000</v>
          </cell>
          <cell r="AO903" t="str">
            <v>8</v>
          </cell>
        </row>
        <row r="904">
          <cell r="AB904">
            <v>-138460000</v>
          </cell>
          <cell r="AN904">
            <v>-74999166.666666672</v>
          </cell>
          <cell r="AO904" t="str">
            <v>8</v>
          </cell>
        </row>
        <row r="905">
          <cell r="AB905">
            <v>-23400000</v>
          </cell>
          <cell r="AN905">
            <v>-12675000</v>
          </cell>
          <cell r="AO905" t="str">
            <v>8</v>
          </cell>
        </row>
        <row r="906">
          <cell r="AB906">
            <v>-150000000</v>
          </cell>
          <cell r="AN906">
            <v>-43750000</v>
          </cell>
          <cell r="AO906" t="str">
            <v>8</v>
          </cell>
        </row>
        <row r="907">
          <cell r="AB907">
            <v>0</v>
          </cell>
          <cell r="AN907">
            <v>0</v>
          </cell>
          <cell r="AO907" t="str">
            <v>9</v>
          </cell>
        </row>
        <row r="908">
          <cell r="AB908">
            <v>0</v>
          </cell>
          <cell r="AN908">
            <v>0</v>
          </cell>
          <cell r="AO908" t="str">
            <v>8</v>
          </cell>
        </row>
        <row r="909">
          <cell r="AB909">
            <v>0</v>
          </cell>
          <cell r="AN909">
            <v>0</v>
          </cell>
          <cell r="AO909" t="str">
            <v>8</v>
          </cell>
        </row>
        <row r="910">
          <cell r="AB910">
            <v>0</v>
          </cell>
          <cell r="AN910">
            <v>0</v>
          </cell>
          <cell r="AO910" t="str">
            <v>8</v>
          </cell>
        </row>
        <row r="911">
          <cell r="AB911">
            <v>0</v>
          </cell>
          <cell r="AN911">
            <v>0</v>
          </cell>
          <cell r="AO911" t="str">
            <v>8</v>
          </cell>
        </row>
        <row r="912">
          <cell r="AB912">
            <v>0</v>
          </cell>
          <cell r="AN912">
            <v>0</v>
          </cell>
          <cell r="AO912" t="str">
            <v>8</v>
          </cell>
        </row>
        <row r="913">
          <cell r="AB913">
            <v>0</v>
          </cell>
          <cell r="AN913">
            <v>47.023333333333333</v>
          </cell>
          <cell r="AO913" t="str">
            <v>8</v>
          </cell>
        </row>
        <row r="914">
          <cell r="AB914">
            <v>16907.330000000002</v>
          </cell>
          <cell r="AN914">
            <v>24153.349999999995</v>
          </cell>
          <cell r="AO914" t="str">
            <v>8</v>
          </cell>
        </row>
        <row r="915">
          <cell r="AB915">
            <v>-1125000</v>
          </cell>
          <cell r="AN915">
            <v>-784375</v>
          </cell>
        </row>
        <row r="916">
          <cell r="AB916">
            <v>0</v>
          </cell>
          <cell r="AN916">
            <v>0</v>
          </cell>
        </row>
        <row r="917">
          <cell r="AB917">
            <v>-31873025.359999999</v>
          </cell>
          <cell r="AN917">
            <v>-34746823.587916665</v>
          </cell>
          <cell r="AO917">
            <v>65</v>
          </cell>
        </row>
        <row r="918">
          <cell r="AB918">
            <v>-75000</v>
          </cell>
          <cell r="AN918">
            <v>-81662.2</v>
          </cell>
        </row>
        <row r="919">
          <cell r="AB919">
            <v>-1471645.26</v>
          </cell>
          <cell r="AN919">
            <v>-1538686.2429166667</v>
          </cell>
        </row>
        <row r="920">
          <cell r="AB920">
            <v>-132020.75</v>
          </cell>
          <cell r="AN920">
            <v>-135001.89583333334</v>
          </cell>
        </row>
        <row r="921">
          <cell r="AB921">
            <v>-8761.4500000000007</v>
          </cell>
          <cell r="AN921">
            <v>-10447.554166666667</v>
          </cell>
        </row>
        <row r="922">
          <cell r="AB922">
            <v>-15000</v>
          </cell>
          <cell r="AN922">
            <v>-15000</v>
          </cell>
        </row>
        <row r="923">
          <cell r="AB923">
            <v>-60027.26</v>
          </cell>
          <cell r="AN923">
            <v>-61499.564166666678</v>
          </cell>
        </row>
        <row r="924">
          <cell r="AB924">
            <v>0</v>
          </cell>
          <cell r="AN924">
            <v>-4166.666666666667</v>
          </cell>
        </row>
        <row r="925">
          <cell r="AB925">
            <v>-341136.66</v>
          </cell>
          <cell r="AN925">
            <v>-341250.23000000004</v>
          </cell>
        </row>
        <row r="926">
          <cell r="AB926">
            <v>-141634.19</v>
          </cell>
          <cell r="AN926">
            <v>-141752.26291666663</v>
          </cell>
        </row>
        <row r="927">
          <cell r="AB927">
            <v>-140000</v>
          </cell>
          <cell r="AN927">
            <v>-140000</v>
          </cell>
        </row>
        <row r="928">
          <cell r="AB928">
            <v>-20000</v>
          </cell>
          <cell r="AN928">
            <v>-17916.666666666668</v>
          </cell>
        </row>
        <row r="929">
          <cell r="AB929">
            <v>-1451218.87</v>
          </cell>
          <cell r="AN929">
            <v>-1428731.1533333336</v>
          </cell>
        </row>
        <row r="930">
          <cell r="AB930">
            <v>-530050</v>
          </cell>
          <cell r="AN930">
            <v>-287110.41666666669</v>
          </cell>
        </row>
        <row r="931">
          <cell r="AB931">
            <v>-305246.25</v>
          </cell>
          <cell r="AN931">
            <v>-163549.40625</v>
          </cell>
        </row>
        <row r="932">
          <cell r="AB932">
            <v>-1022339</v>
          </cell>
          <cell r="AN932">
            <v>-547763.95833333337</v>
          </cell>
        </row>
        <row r="933">
          <cell r="AB933">
            <v>-632180.5</v>
          </cell>
          <cell r="AN933">
            <v>-338718.97916666669</v>
          </cell>
        </row>
        <row r="934">
          <cell r="AB934">
            <v>-914480.43</v>
          </cell>
          <cell r="AN934">
            <v>-617650.35124999995</v>
          </cell>
          <cell r="AO934" t="str">
            <v>65b</v>
          </cell>
        </row>
        <row r="935">
          <cell r="AB935">
            <v>0</v>
          </cell>
          <cell r="AN935">
            <v>0</v>
          </cell>
          <cell r="AO935" t="str">
            <v>9</v>
          </cell>
        </row>
        <row r="936">
          <cell r="AB936">
            <v>0</v>
          </cell>
          <cell r="AN936">
            <v>0</v>
          </cell>
          <cell r="AO936" t="str">
            <v>9</v>
          </cell>
        </row>
        <row r="937">
          <cell r="AB937">
            <v>0</v>
          </cell>
          <cell r="AN937">
            <v>0</v>
          </cell>
          <cell r="AO937" t="str">
            <v>9</v>
          </cell>
        </row>
        <row r="938">
          <cell r="AB938">
            <v>0</v>
          </cell>
          <cell r="AN938">
            <v>0</v>
          </cell>
          <cell r="AO938" t="str">
            <v>9</v>
          </cell>
        </row>
        <row r="939">
          <cell r="AB939">
            <v>0</v>
          </cell>
          <cell r="AN939">
            <v>0</v>
          </cell>
          <cell r="AO939" t="str">
            <v>9</v>
          </cell>
        </row>
        <row r="940">
          <cell r="AB940">
            <v>0</v>
          </cell>
          <cell r="AN940">
            <v>-18730416.666666668</v>
          </cell>
          <cell r="AO940" t="str">
            <v>9</v>
          </cell>
        </row>
        <row r="941">
          <cell r="AB941">
            <v>-9330000</v>
          </cell>
          <cell r="AN941">
            <v>-26614083.333333332</v>
          </cell>
          <cell r="AO941" t="str">
            <v>9</v>
          </cell>
        </row>
        <row r="942">
          <cell r="AB942">
            <v>0</v>
          </cell>
          <cell r="AN942">
            <v>0</v>
          </cell>
          <cell r="AO942" t="str">
            <v>9</v>
          </cell>
        </row>
        <row r="943">
          <cell r="AB943">
            <v>0</v>
          </cell>
          <cell r="AN943">
            <v>0</v>
          </cell>
          <cell r="AO943" t="str">
            <v>9</v>
          </cell>
        </row>
        <row r="944">
          <cell r="AB944">
            <v>0</v>
          </cell>
          <cell r="AN944">
            <v>0</v>
          </cell>
          <cell r="AO944" t="str">
            <v>9</v>
          </cell>
        </row>
        <row r="945">
          <cell r="AB945">
            <v>0</v>
          </cell>
          <cell r="AN945">
            <v>0</v>
          </cell>
          <cell r="AO945" t="str">
            <v>9</v>
          </cell>
        </row>
        <row r="946">
          <cell r="AB946">
            <v>0</v>
          </cell>
          <cell r="AN946">
            <v>0</v>
          </cell>
          <cell r="AO946" t="str">
            <v>9</v>
          </cell>
        </row>
        <row r="947">
          <cell r="AB947">
            <v>0</v>
          </cell>
          <cell r="AN947">
            <v>-208333.33333333334</v>
          </cell>
          <cell r="AO947" t="str">
            <v>9</v>
          </cell>
        </row>
        <row r="948">
          <cell r="AB948">
            <v>0</v>
          </cell>
          <cell r="AN948">
            <v>0</v>
          </cell>
          <cell r="AO948" t="str">
            <v>9</v>
          </cell>
        </row>
        <row r="949">
          <cell r="AB949">
            <v>0</v>
          </cell>
          <cell r="AN949">
            <v>0</v>
          </cell>
          <cell r="AO949" t="str">
            <v>9</v>
          </cell>
        </row>
        <row r="950">
          <cell r="AB950">
            <v>0</v>
          </cell>
          <cell r="AN950">
            <v>0</v>
          </cell>
          <cell r="AO950" t="str">
            <v>9</v>
          </cell>
        </row>
        <row r="951">
          <cell r="AB951">
            <v>0</v>
          </cell>
          <cell r="AN951">
            <v>0</v>
          </cell>
          <cell r="AO951" t="str">
            <v>9</v>
          </cell>
        </row>
        <row r="952">
          <cell r="AB952">
            <v>0</v>
          </cell>
          <cell r="AN952">
            <v>0</v>
          </cell>
          <cell r="AO952" t="str">
            <v>9</v>
          </cell>
        </row>
        <row r="953">
          <cell r="AB953">
            <v>-3427082.05</v>
          </cell>
          <cell r="AN953">
            <v>-2742186.0275000003</v>
          </cell>
        </row>
        <row r="954">
          <cell r="AB954">
            <v>-6971750.0700000003</v>
          </cell>
          <cell r="AN954">
            <v>-6722402.0099999988</v>
          </cell>
        </row>
        <row r="955">
          <cell r="AB955">
            <v>-734148.67</v>
          </cell>
          <cell r="AN955">
            <v>-849982.9520833334</v>
          </cell>
          <cell r="AO955" t="str">
            <v>65a</v>
          </cell>
        </row>
        <row r="956">
          <cell r="AB956">
            <v>-3307266</v>
          </cell>
          <cell r="AN956">
            <v>-3301887.7483333335</v>
          </cell>
        </row>
        <row r="957">
          <cell r="AB957">
            <v>-11104733.119999999</v>
          </cell>
          <cell r="AN957">
            <v>-10800915.8925</v>
          </cell>
        </row>
        <row r="958">
          <cell r="AB958">
            <v>-12727415.16</v>
          </cell>
          <cell r="AN958">
            <v>-13330707.375833334</v>
          </cell>
        </row>
        <row r="959">
          <cell r="AB959">
            <v>-1690953.58</v>
          </cell>
          <cell r="AN959">
            <v>-619853.86333333328</v>
          </cell>
          <cell r="AO959" t="str">
            <v>65a</v>
          </cell>
        </row>
        <row r="960">
          <cell r="AB960">
            <v>-26552128.91</v>
          </cell>
          <cell r="AN960">
            <v>-22270748.072083335</v>
          </cell>
        </row>
        <row r="961">
          <cell r="AB961">
            <v>-171009.14</v>
          </cell>
          <cell r="AN961">
            <v>-148039.77249999999</v>
          </cell>
        </row>
        <row r="962">
          <cell r="AB962">
            <v>-176019.76</v>
          </cell>
          <cell r="AN962">
            <v>-222674.46083333335</v>
          </cell>
        </row>
        <row r="963">
          <cell r="AB963">
            <v>-49409.61</v>
          </cell>
          <cell r="AN963">
            <v>-64505.576249999984</v>
          </cell>
          <cell r="AO963" t="str">
            <v>65a</v>
          </cell>
        </row>
        <row r="964">
          <cell r="AB964">
            <v>-11734.42</v>
          </cell>
          <cell r="AN964">
            <v>-48264.88749999999</v>
          </cell>
        </row>
        <row r="965">
          <cell r="AB965">
            <v>-386.92</v>
          </cell>
          <cell r="AN965">
            <v>-84.15</v>
          </cell>
          <cell r="AO965" t="str">
            <v>65a</v>
          </cell>
        </row>
        <row r="966">
          <cell r="AB966">
            <v>-182829.27</v>
          </cell>
          <cell r="AN966">
            <v>-53136.810416666674</v>
          </cell>
          <cell r="AO966" t="str">
            <v>65a</v>
          </cell>
        </row>
        <row r="967">
          <cell r="AB967">
            <v>0</v>
          </cell>
          <cell r="AN967">
            <v>897184.62250000006</v>
          </cell>
          <cell r="AO967" t="str">
            <v>65a</v>
          </cell>
        </row>
        <row r="968">
          <cell r="AB968">
            <v>0</v>
          </cell>
          <cell r="AN968">
            <v>0</v>
          </cell>
          <cell r="AO968" t="str">
            <v>65a</v>
          </cell>
        </row>
        <row r="969">
          <cell r="AB969">
            <v>-639100.06000000006</v>
          </cell>
          <cell r="AN969">
            <v>-802081.39083333348</v>
          </cell>
          <cell r="AO969" t="str">
            <v>65b</v>
          </cell>
        </row>
        <row r="970">
          <cell r="AB970">
            <v>-3355177.32</v>
          </cell>
          <cell r="AN970">
            <v>-2497899.0050000004</v>
          </cell>
          <cell r="AO970" t="str">
            <v>65b</v>
          </cell>
        </row>
        <row r="971">
          <cell r="AB971">
            <v>-36996994.100000001</v>
          </cell>
          <cell r="AN971">
            <v>-43869424.620833337</v>
          </cell>
          <cell r="AO971" t="str">
            <v>65b</v>
          </cell>
        </row>
        <row r="972">
          <cell r="AB972">
            <v>-1685.02</v>
          </cell>
          <cell r="AN972">
            <v>-1587.7745833333336</v>
          </cell>
        </row>
        <row r="973">
          <cell r="AB973">
            <v>-3256.62</v>
          </cell>
          <cell r="AN973">
            <v>-1197.9837500000001</v>
          </cell>
          <cell r="AO973" t="str">
            <v>65b</v>
          </cell>
        </row>
        <row r="974">
          <cell r="AB974">
            <v>0</v>
          </cell>
          <cell r="AN974">
            <v>0</v>
          </cell>
          <cell r="AO974" t="str">
            <v>65a</v>
          </cell>
        </row>
        <row r="975">
          <cell r="AB975">
            <v>-236975</v>
          </cell>
          <cell r="AN975">
            <v>-193754.79166666666</v>
          </cell>
          <cell r="AO975" t="str">
            <v>65a</v>
          </cell>
        </row>
        <row r="976">
          <cell r="AB976">
            <v>0</v>
          </cell>
          <cell r="AN976">
            <v>0</v>
          </cell>
          <cell r="AO976" t="str">
            <v>65a</v>
          </cell>
        </row>
        <row r="977">
          <cell r="AB977">
            <v>50</v>
          </cell>
          <cell r="AN977">
            <v>2.0833333333333335</v>
          </cell>
          <cell r="AO977" t="str">
            <v>65a</v>
          </cell>
        </row>
        <row r="978">
          <cell r="AB978">
            <v>0</v>
          </cell>
          <cell r="AN978">
            <v>-2139.1220833333332</v>
          </cell>
          <cell r="AO978" t="str">
            <v>65a</v>
          </cell>
        </row>
        <row r="979">
          <cell r="AB979">
            <v>0</v>
          </cell>
          <cell r="AN979">
            <v>0</v>
          </cell>
        </row>
        <row r="980">
          <cell r="AB980">
            <v>0</v>
          </cell>
          <cell r="AN980">
            <v>0</v>
          </cell>
        </row>
        <row r="981">
          <cell r="AB981">
            <v>-7155458.9400000004</v>
          </cell>
          <cell r="AN981">
            <v>-7782708.5141666653</v>
          </cell>
          <cell r="AO981" t="str">
            <v>65a</v>
          </cell>
        </row>
        <row r="982">
          <cell r="AB982">
            <v>0</v>
          </cell>
          <cell r="AN982">
            <v>0</v>
          </cell>
        </row>
        <row r="983">
          <cell r="AB983">
            <v>0</v>
          </cell>
          <cell r="AN983">
            <v>0</v>
          </cell>
          <cell r="AO983" t="str">
            <v>65a</v>
          </cell>
        </row>
        <row r="984">
          <cell r="AB984">
            <v>0</v>
          </cell>
          <cell r="AN984">
            <v>0</v>
          </cell>
          <cell r="AO984" t="str">
            <v>65a</v>
          </cell>
        </row>
        <row r="985">
          <cell r="AB985">
            <v>0</v>
          </cell>
          <cell r="AN985">
            <v>0</v>
          </cell>
        </row>
        <row r="986">
          <cell r="AB986">
            <v>0</v>
          </cell>
          <cell r="AN986">
            <v>0</v>
          </cell>
        </row>
        <row r="987">
          <cell r="AB987">
            <v>0</v>
          </cell>
          <cell r="AN987">
            <v>0</v>
          </cell>
        </row>
        <row r="988">
          <cell r="AB988">
            <v>0</v>
          </cell>
          <cell r="AN988">
            <v>0</v>
          </cell>
        </row>
        <row r="989">
          <cell r="AB989">
            <v>0</v>
          </cell>
          <cell r="AN989">
            <v>0</v>
          </cell>
          <cell r="AO989" t="str">
            <v>65a</v>
          </cell>
        </row>
        <row r="990">
          <cell r="AB990">
            <v>-1958850</v>
          </cell>
          <cell r="AN990">
            <v>-4620184.6445833342</v>
          </cell>
          <cell r="AO990" t="str">
            <v>65a</v>
          </cell>
        </row>
        <row r="991">
          <cell r="AB991">
            <v>0</v>
          </cell>
          <cell r="AN991">
            <v>0</v>
          </cell>
          <cell r="AO991" t="str">
            <v>65a</v>
          </cell>
        </row>
        <row r="992">
          <cell r="AB992">
            <v>-18576151.010000002</v>
          </cell>
          <cell r="AN992">
            <v>-21845882.999166664</v>
          </cell>
          <cell r="AO992" t="str">
            <v>65a</v>
          </cell>
        </row>
        <row r="993">
          <cell r="AB993">
            <v>0</v>
          </cell>
          <cell r="AN993">
            <v>0</v>
          </cell>
          <cell r="AO993" t="str">
            <v>65a</v>
          </cell>
        </row>
        <row r="994">
          <cell r="AB994">
            <v>-2644809.08</v>
          </cell>
          <cell r="AN994">
            <v>-2854653.2475000001</v>
          </cell>
          <cell r="AO994" t="str">
            <v>65a</v>
          </cell>
        </row>
        <row r="995">
          <cell r="AB995">
            <v>-260060.97</v>
          </cell>
          <cell r="AN995">
            <v>-720680.9833333334</v>
          </cell>
          <cell r="AO995" t="str">
            <v>65a</v>
          </cell>
        </row>
        <row r="996">
          <cell r="AB996">
            <v>187.07</v>
          </cell>
          <cell r="AN996">
            <v>544.18583333333333</v>
          </cell>
          <cell r="AO996" t="str">
            <v>65a</v>
          </cell>
        </row>
        <row r="997">
          <cell r="AB997">
            <v>-201242.5</v>
          </cell>
          <cell r="AN997">
            <v>-473355.67708333331</v>
          </cell>
          <cell r="AO997" t="str">
            <v>65a</v>
          </cell>
        </row>
        <row r="998">
          <cell r="AB998">
            <v>-204947.22</v>
          </cell>
          <cell r="AN998">
            <v>-280735.66666666669</v>
          </cell>
        </row>
        <row r="999">
          <cell r="AB999">
            <v>-16763019.720000001</v>
          </cell>
          <cell r="AN999">
            <v>-11851169.941250002</v>
          </cell>
          <cell r="AO999" t="str">
            <v>65a</v>
          </cell>
        </row>
        <row r="1000">
          <cell r="AB1000">
            <v>-1806064.93</v>
          </cell>
          <cell r="AN1000">
            <v>-1676738.9658333336</v>
          </cell>
        </row>
        <row r="1001">
          <cell r="AB1001">
            <v>-88403.199999999997</v>
          </cell>
          <cell r="AN1001">
            <v>-2421240.6150000007</v>
          </cell>
          <cell r="AO1001" t="str">
            <v>65a</v>
          </cell>
        </row>
        <row r="1002">
          <cell r="AB1002">
            <v>-16885.48</v>
          </cell>
          <cell r="AN1002">
            <v>-12046.397916666667</v>
          </cell>
          <cell r="AO1002" t="str">
            <v>65a</v>
          </cell>
        </row>
        <row r="1003">
          <cell r="AB1003">
            <v>-38256.370000000003</v>
          </cell>
          <cell r="AN1003">
            <v>-28887.732083333336</v>
          </cell>
          <cell r="AO1003" t="str">
            <v>65a</v>
          </cell>
        </row>
        <row r="1004">
          <cell r="AB1004">
            <v>-22968.82</v>
          </cell>
          <cell r="AN1004">
            <v>-22968.820000000003</v>
          </cell>
          <cell r="AO1004" t="str">
            <v>65a</v>
          </cell>
        </row>
        <row r="1005">
          <cell r="AB1005">
            <v>-17201.98</v>
          </cell>
          <cell r="AN1005">
            <v>-2926.5662499999999</v>
          </cell>
          <cell r="AO1005" t="str">
            <v>65a</v>
          </cell>
        </row>
        <row r="1006">
          <cell r="AB1006">
            <v>-339750.73</v>
          </cell>
          <cell r="AN1006">
            <v>-42174.052916666675</v>
          </cell>
          <cell r="AO1006" t="str">
            <v>65a</v>
          </cell>
        </row>
        <row r="1007">
          <cell r="AB1007">
            <v>-15981.42</v>
          </cell>
          <cell r="AN1007">
            <v>-7948.1025000000009</v>
          </cell>
          <cell r="AO1007" t="str">
            <v>65a</v>
          </cell>
        </row>
        <row r="1008">
          <cell r="AB1008">
            <v>3889.48</v>
          </cell>
          <cell r="AN1008">
            <v>2535.8329166666663</v>
          </cell>
          <cell r="AO1008" t="str">
            <v>65a</v>
          </cell>
        </row>
        <row r="1009">
          <cell r="AB1009">
            <v>0</v>
          </cell>
          <cell r="AN1009">
            <v>0</v>
          </cell>
          <cell r="AO1009" t="str">
            <v>65a</v>
          </cell>
        </row>
        <row r="1010">
          <cell r="AB1010">
            <v>0</v>
          </cell>
          <cell r="AN1010">
            <v>-30525.31791666667</v>
          </cell>
          <cell r="AO1010" t="str">
            <v>65a</v>
          </cell>
        </row>
        <row r="1011">
          <cell r="AB1011">
            <v>0</v>
          </cell>
          <cell r="AN1011">
            <v>0</v>
          </cell>
        </row>
        <row r="1012">
          <cell r="AB1012">
            <v>0</v>
          </cell>
          <cell r="AN1012">
            <v>-2102.875833333333</v>
          </cell>
          <cell r="AO1012" t="str">
            <v>65a</v>
          </cell>
        </row>
        <row r="1013">
          <cell r="AB1013">
            <v>0</v>
          </cell>
          <cell r="AN1013">
            <v>-5425314.3495833334</v>
          </cell>
        </row>
        <row r="1014">
          <cell r="AB1014">
            <v>-396.93</v>
          </cell>
          <cell r="AN1014">
            <v>-218223.7033333334</v>
          </cell>
          <cell r="AO1014" t="str">
            <v>65b</v>
          </cell>
        </row>
        <row r="1015">
          <cell r="AB1015">
            <v>0</v>
          </cell>
          <cell r="AN1015">
            <v>-136661.92083333334</v>
          </cell>
          <cell r="AO1015" t="str">
            <v>65a</v>
          </cell>
        </row>
        <row r="1016">
          <cell r="AB1016">
            <v>11227.23</v>
          </cell>
          <cell r="AN1016">
            <v>164475.79958333331</v>
          </cell>
          <cell r="AO1016" t="str">
            <v>65a</v>
          </cell>
        </row>
        <row r="1017">
          <cell r="AB1017">
            <v>-11230.33</v>
          </cell>
          <cell r="AN1017">
            <v>-16979.723750000001</v>
          </cell>
          <cell r="AO1017" t="str">
            <v>65a</v>
          </cell>
        </row>
        <row r="1018">
          <cell r="AB1018">
            <v>-3922.66</v>
          </cell>
          <cell r="AN1018">
            <v>-660.42166666666662</v>
          </cell>
          <cell r="AO1018" t="str">
            <v>65a</v>
          </cell>
        </row>
        <row r="1019">
          <cell r="AB1019">
            <v>0</v>
          </cell>
          <cell r="AN1019">
            <v>-1767.86</v>
          </cell>
          <cell r="AO1019" t="str">
            <v>65a</v>
          </cell>
        </row>
        <row r="1020">
          <cell r="AB1020">
            <v>-2000</v>
          </cell>
          <cell r="AN1020">
            <v>-2000</v>
          </cell>
          <cell r="AO1020">
            <v>40</v>
          </cell>
        </row>
        <row r="1021">
          <cell r="AB1021">
            <v>-826786.86</v>
          </cell>
          <cell r="AN1021">
            <v>-989921.96958333347</v>
          </cell>
          <cell r="AO1021">
            <v>40</v>
          </cell>
        </row>
        <row r="1022">
          <cell r="AB1022">
            <v>0</v>
          </cell>
          <cell r="AN1022">
            <v>0</v>
          </cell>
          <cell r="AO1022" t="str">
            <v>21</v>
          </cell>
          <cell r="AP1022">
            <v>28</v>
          </cell>
        </row>
        <row r="1023">
          <cell r="AB1023">
            <v>0</v>
          </cell>
          <cell r="AN1023">
            <v>0</v>
          </cell>
          <cell r="AO1023" t="str">
            <v>65b</v>
          </cell>
        </row>
        <row r="1024">
          <cell r="AB1024">
            <v>-1139135.01</v>
          </cell>
          <cell r="AN1024">
            <v>-826615.11416666664</v>
          </cell>
          <cell r="AO1024" t="str">
            <v>21</v>
          </cell>
          <cell r="AP1024" t="str">
            <v>28</v>
          </cell>
        </row>
        <row r="1025">
          <cell r="AB1025">
            <v>-2858658.49</v>
          </cell>
          <cell r="AN1025">
            <v>-2682029.1158333342</v>
          </cell>
          <cell r="AO1025" t="str">
            <v>65b</v>
          </cell>
        </row>
        <row r="1026">
          <cell r="AB1026">
            <v>-7988139.8799999999</v>
          </cell>
          <cell r="AN1026">
            <v>-7704791.2387499996</v>
          </cell>
          <cell r="AO1026" t="str">
            <v>21</v>
          </cell>
          <cell r="AP1026" t="str">
            <v>28</v>
          </cell>
        </row>
        <row r="1027">
          <cell r="AB1027">
            <v>-80000</v>
          </cell>
          <cell r="AN1027">
            <v>-80000</v>
          </cell>
          <cell r="AO1027" t="str">
            <v>65b</v>
          </cell>
        </row>
        <row r="1028">
          <cell r="AB1028">
            <v>-289026.49</v>
          </cell>
          <cell r="AN1028">
            <v>-48823.52375</v>
          </cell>
          <cell r="AO1028" t="str">
            <v>65b</v>
          </cell>
        </row>
        <row r="1029">
          <cell r="AB1029">
            <v>-909482.87</v>
          </cell>
          <cell r="AN1029">
            <v>-221378.14458333331</v>
          </cell>
          <cell r="AO1029" t="str">
            <v>21</v>
          </cell>
          <cell r="AP1029" t="str">
            <v>28</v>
          </cell>
        </row>
        <row r="1030">
          <cell r="AB1030">
            <v>0</v>
          </cell>
          <cell r="AN1030">
            <v>0</v>
          </cell>
          <cell r="AO1030" t="str">
            <v>65a</v>
          </cell>
        </row>
        <row r="1031">
          <cell r="AB1031">
            <v>0</v>
          </cell>
          <cell r="AN1031">
            <v>0</v>
          </cell>
          <cell r="AO1031" t="str">
            <v>65a1</v>
          </cell>
        </row>
        <row r="1032">
          <cell r="AB1032">
            <v>178889.45</v>
          </cell>
          <cell r="AN1032">
            <v>-14349177.764583336</v>
          </cell>
          <cell r="AO1032" t="str">
            <v>65a1</v>
          </cell>
        </row>
        <row r="1033">
          <cell r="AB1033">
            <v>-275</v>
          </cell>
          <cell r="AN1033">
            <v>-142.28458333333333</v>
          </cell>
          <cell r="AO1033" t="str">
            <v>65a</v>
          </cell>
        </row>
        <row r="1034">
          <cell r="AB1034">
            <v>-496269.28</v>
          </cell>
          <cell r="AN1034">
            <v>-103810.32541666667</v>
          </cell>
          <cell r="AO1034" t="str">
            <v>65a</v>
          </cell>
        </row>
        <row r="1035">
          <cell r="AB1035">
            <v>-343.67</v>
          </cell>
          <cell r="AN1035">
            <v>-343.67</v>
          </cell>
          <cell r="AO1035" t="str">
            <v>65a</v>
          </cell>
        </row>
        <row r="1036">
          <cell r="AB1036">
            <v>-188029.15</v>
          </cell>
          <cell r="AN1036">
            <v>-270434.15749999997</v>
          </cell>
          <cell r="AO1036" t="str">
            <v>65a</v>
          </cell>
        </row>
        <row r="1037">
          <cell r="AB1037">
            <v>-8678.4599999999991</v>
          </cell>
          <cell r="AN1037">
            <v>-8678.4599999999973</v>
          </cell>
          <cell r="AO1037" t="str">
            <v>65a</v>
          </cell>
        </row>
        <row r="1038">
          <cell r="AB1038">
            <v>0</v>
          </cell>
          <cell r="AN1038">
            <v>0</v>
          </cell>
          <cell r="AO1038" t="str">
            <v>65a</v>
          </cell>
        </row>
        <row r="1039">
          <cell r="AB1039">
            <v>-18952495.640000001</v>
          </cell>
          <cell r="AN1039">
            <v>-23057113.2075</v>
          </cell>
          <cell r="AO1039" t="str">
            <v xml:space="preserve"> </v>
          </cell>
        </row>
        <row r="1040">
          <cell r="AB1040">
            <v>-6898099.8499999996</v>
          </cell>
          <cell r="AN1040">
            <v>-6001985.072916667</v>
          </cell>
          <cell r="AO1040" t="str">
            <v xml:space="preserve"> </v>
          </cell>
        </row>
        <row r="1041">
          <cell r="AB1041">
            <v>-214450.37</v>
          </cell>
          <cell r="AN1041">
            <v>-3011983.6079166667</v>
          </cell>
        </row>
        <row r="1042">
          <cell r="AB1042">
            <v>-9147266.0600000005</v>
          </cell>
          <cell r="AN1042">
            <v>-12111448.281666666</v>
          </cell>
          <cell r="AO1042" t="str">
            <v>65b</v>
          </cell>
        </row>
        <row r="1043">
          <cell r="AB1043">
            <v>-2278.3200000000002</v>
          </cell>
          <cell r="AN1043">
            <v>-94.93</v>
          </cell>
          <cell r="AO1043" t="str">
            <v xml:space="preserve"> </v>
          </cell>
        </row>
        <row r="1044">
          <cell r="AB1044">
            <v>-4317687.5199999996</v>
          </cell>
          <cell r="AN1044">
            <v>-3647885.9395833332</v>
          </cell>
          <cell r="AO1044" t="str">
            <v xml:space="preserve"> </v>
          </cell>
        </row>
        <row r="1045">
          <cell r="AB1045">
            <v>-476089</v>
          </cell>
          <cell r="AN1045">
            <v>-476089</v>
          </cell>
          <cell r="AO1045" t="str">
            <v xml:space="preserve"> </v>
          </cell>
        </row>
        <row r="1046">
          <cell r="AB1046">
            <v>0</v>
          </cell>
          <cell r="AN1046">
            <v>0</v>
          </cell>
          <cell r="AO1046" t="str">
            <v>65a</v>
          </cell>
        </row>
        <row r="1047">
          <cell r="AB1047">
            <v>-398788.3</v>
          </cell>
          <cell r="AN1047">
            <v>-262812.07749999996</v>
          </cell>
          <cell r="AO1047" t="str">
            <v xml:space="preserve"> </v>
          </cell>
        </row>
        <row r="1048">
          <cell r="AB1048">
            <v>53356</v>
          </cell>
          <cell r="AN1048">
            <v>-843774.8208333333</v>
          </cell>
        </row>
        <row r="1049">
          <cell r="AB1049">
            <v>-3725287</v>
          </cell>
          <cell r="AN1049">
            <v>-4129198.8716666666</v>
          </cell>
        </row>
        <row r="1050">
          <cell r="AB1050">
            <v>-999476.06</v>
          </cell>
          <cell r="AN1050">
            <v>-1786205.6516666666</v>
          </cell>
          <cell r="AO1050" t="str">
            <v>65b</v>
          </cell>
        </row>
        <row r="1051">
          <cell r="AB1051">
            <v>0</v>
          </cell>
          <cell r="AN1051">
            <v>0</v>
          </cell>
        </row>
        <row r="1052">
          <cell r="AB1052">
            <v>-1184180.93</v>
          </cell>
          <cell r="AN1052">
            <v>-1979290.6291666667</v>
          </cell>
          <cell r="AO1052" t="str">
            <v>65b</v>
          </cell>
        </row>
        <row r="1053">
          <cell r="AB1053">
            <v>0</v>
          </cell>
          <cell r="AN1053">
            <v>0</v>
          </cell>
          <cell r="AO1053" t="str">
            <v>65b</v>
          </cell>
        </row>
        <row r="1054">
          <cell r="AB1054">
            <v>-132132.84</v>
          </cell>
          <cell r="AN1054">
            <v>-793528.41333333321</v>
          </cell>
          <cell r="AO1054" t="str">
            <v>65b</v>
          </cell>
        </row>
        <row r="1055">
          <cell r="AB1055">
            <v>-1098.8699999999999</v>
          </cell>
          <cell r="AN1055">
            <v>-1944.3308333333334</v>
          </cell>
        </row>
        <row r="1056">
          <cell r="AB1056">
            <v>-125236.23</v>
          </cell>
          <cell r="AN1056">
            <v>-127720.06958333334</v>
          </cell>
          <cell r="AO1056" t="str">
            <v>65a</v>
          </cell>
        </row>
        <row r="1057">
          <cell r="AB1057">
            <v>-636014.97</v>
          </cell>
          <cell r="AN1057">
            <v>-238205.67124999998</v>
          </cell>
        </row>
        <row r="1058">
          <cell r="AB1058">
            <v>-92229.47</v>
          </cell>
          <cell r="AN1058">
            <v>-56158.251250000001</v>
          </cell>
          <cell r="AO1058" t="str">
            <v>65a</v>
          </cell>
        </row>
        <row r="1059">
          <cell r="AB1059">
            <v>-1016253</v>
          </cell>
          <cell r="AN1059">
            <v>-1895411.7083333333</v>
          </cell>
        </row>
        <row r="1060">
          <cell r="AB1060">
            <v>-2869</v>
          </cell>
          <cell r="AN1060">
            <v>-3361.6520833333329</v>
          </cell>
          <cell r="AO1060" t="str">
            <v>65a</v>
          </cell>
        </row>
        <row r="1061">
          <cell r="AB1061">
            <v>-322.33999999999997</v>
          </cell>
          <cell r="AN1061">
            <v>-570.33708333333323</v>
          </cell>
        </row>
        <row r="1062">
          <cell r="AB1062">
            <v>0</v>
          </cell>
          <cell r="AN1062">
            <v>0</v>
          </cell>
        </row>
        <row r="1063">
          <cell r="AB1063">
            <v>0</v>
          </cell>
          <cell r="AN1063">
            <v>0</v>
          </cell>
        </row>
        <row r="1064">
          <cell r="AB1064">
            <v>0</v>
          </cell>
          <cell r="AN1064">
            <v>0</v>
          </cell>
        </row>
        <row r="1065">
          <cell r="AB1065">
            <v>0</v>
          </cell>
          <cell r="AN1065">
            <v>0</v>
          </cell>
          <cell r="AO1065" t="str">
            <v>65a</v>
          </cell>
        </row>
        <row r="1066">
          <cell r="AB1066">
            <v>-199375</v>
          </cell>
          <cell r="AN1066">
            <v>-697812.5</v>
          </cell>
          <cell r="AO1066" t="str">
            <v>65a</v>
          </cell>
        </row>
        <row r="1067">
          <cell r="AB1067">
            <v>0</v>
          </cell>
          <cell r="AN1067">
            <v>0</v>
          </cell>
          <cell r="AO1067" t="str">
            <v>65a</v>
          </cell>
        </row>
        <row r="1068">
          <cell r="AB1068">
            <v>0</v>
          </cell>
          <cell r="AN1068">
            <v>0</v>
          </cell>
          <cell r="AO1068" t="str">
            <v>65a</v>
          </cell>
        </row>
        <row r="1069">
          <cell r="AB1069">
            <v>0</v>
          </cell>
          <cell r="AN1069">
            <v>0</v>
          </cell>
          <cell r="AO1069" t="str">
            <v>65a</v>
          </cell>
        </row>
        <row r="1070">
          <cell r="AB1070">
            <v>0</v>
          </cell>
          <cell r="AN1070">
            <v>0</v>
          </cell>
          <cell r="AO1070" t="str">
            <v>65a</v>
          </cell>
        </row>
        <row r="1071">
          <cell r="AB1071">
            <v>0</v>
          </cell>
          <cell r="AN1071">
            <v>0</v>
          </cell>
        </row>
        <row r="1072">
          <cell r="AB1072">
            <v>0</v>
          </cell>
          <cell r="AN1072">
            <v>-269270.83333333331</v>
          </cell>
          <cell r="AO1072" t="str">
            <v xml:space="preserve"> </v>
          </cell>
        </row>
        <row r="1073">
          <cell r="AB1073">
            <v>0</v>
          </cell>
          <cell r="AN1073">
            <v>0</v>
          </cell>
          <cell r="AO1073" t="str">
            <v>65a</v>
          </cell>
        </row>
        <row r="1074">
          <cell r="AB1074">
            <v>0</v>
          </cell>
          <cell r="AN1074">
            <v>-235625</v>
          </cell>
          <cell r="AO1074" t="str">
            <v xml:space="preserve"> </v>
          </cell>
        </row>
        <row r="1075">
          <cell r="AB1075">
            <v>0</v>
          </cell>
          <cell r="AN1075">
            <v>-30187.5</v>
          </cell>
          <cell r="AO1075" t="str">
            <v>65a</v>
          </cell>
        </row>
        <row r="1076">
          <cell r="AB1076">
            <v>0</v>
          </cell>
          <cell r="AN1076">
            <v>-847048.86875000002</v>
          </cell>
          <cell r="AO1076" t="str">
            <v xml:space="preserve"> </v>
          </cell>
        </row>
        <row r="1077">
          <cell r="AB1077">
            <v>0</v>
          </cell>
          <cell r="AN1077">
            <v>-70353.737083333326</v>
          </cell>
          <cell r="AO1077" t="str">
            <v>65a</v>
          </cell>
        </row>
        <row r="1078">
          <cell r="AB1078">
            <v>0</v>
          </cell>
          <cell r="AN1078">
            <v>-229712.54166666666</v>
          </cell>
          <cell r="AO1078" t="str">
            <v xml:space="preserve"> </v>
          </cell>
        </row>
        <row r="1079">
          <cell r="AB1079">
            <v>0</v>
          </cell>
          <cell r="AN1079">
            <v>0</v>
          </cell>
          <cell r="AO1079" t="str">
            <v>65a</v>
          </cell>
        </row>
        <row r="1080">
          <cell r="AB1080">
            <v>0</v>
          </cell>
          <cell r="AN1080">
            <v>-304361.97916666669</v>
          </cell>
          <cell r="AO1080" t="str">
            <v>65a</v>
          </cell>
        </row>
        <row r="1081">
          <cell r="AB1081">
            <v>0</v>
          </cell>
          <cell r="AN1081">
            <v>-20637.5</v>
          </cell>
          <cell r="AO1081" t="str">
            <v>65a</v>
          </cell>
        </row>
        <row r="1082">
          <cell r="AB1082">
            <v>-66660.2</v>
          </cell>
          <cell r="AN1082">
            <v>-57137.303333333337</v>
          </cell>
          <cell r="AO1082" t="str">
            <v>65a</v>
          </cell>
        </row>
        <row r="1083">
          <cell r="AB1083">
            <v>0</v>
          </cell>
          <cell r="AN1083">
            <v>-69563.537916666668</v>
          </cell>
          <cell r="AO1083" t="str">
            <v>65a</v>
          </cell>
        </row>
        <row r="1084">
          <cell r="AB1084">
            <v>0</v>
          </cell>
          <cell r="AN1084">
            <v>-20604.427083333332</v>
          </cell>
          <cell r="AO1084" t="str">
            <v>65a</v>
          </cell>
        </row>
        <row r="1085">
          <cell r="AB1085">
            <v>-59762.5</v>
          </cell>
          <cell r="AN1085">
            <v>-51225</v>
          </cell>
          <cell r="AO1085" t="str">
            <v>65a</v>
          </cell>
        </row>
        <row r="1086">
          <cell r="AB1086">
            <v>0</v>
          </cell>
          <cell r="AN1086">
            <v>-277812.5</v>
          </cell>
          <cell r="AO1086" t="str">
            <v>65a</v>
          </cell>
        </row>
        <row r="1087">
          <cell r="AB1087">
            <v>-18987.5</v>
          </cell>
          <cell r="AN1087">
            <v>-16275</v>
          </cell>
          <cell r="AO1087" t="str">
            <v>65a</v>
          </cell>
        </row>
        <row r="1088">
          <cell r="AB1088">
            <v>0</v>
          </cell>
          <cell r="AN1088">
            <v>-45811.374166666668</v>
          </cell>
          <cell r="AO1088" t="str">
            <v>65a</v>
          </cell>
        </row>
        <row r="1089">
          <cell r="AB1089">
            <v>-151228.95000000001</v>
          </cell>
          <cell r="AN1089">
            <v>-129624.80333333333</v>
          </cell>
          <cell r="AO1089" t="str">
            <v>65a</v>
          </cell>
        </row>
        <row r="1090">
          <cell r="AB1090">
            <v>-177041.45</v>
          </cell>
          <cell r="AN1090">
            <v>-151749.80333333332</v>
          </cell>
          <cell r="AO1090" t="str">
            <v>65a</v>
          </cell>
        </row>
        <row r="1091">
          <cell r="AB1091">
            <v>-201250</v>
          </cell>
          <cell r="AN1091">
            <v>-172500</v>
          </cell>
          <cell r="AO1091" t="str">
            <v>65a</v>
          </cell>
        </row>
        <row r="1092">
          <cell r="AB1092">
            <v>-161466.45000000001</v>
          </cell>
          <cell r="AN1092">
            <v>-138399.80333333332</v>
          </cell>
          <cell r="AO1092" t="str">
            <v>65a</v>
          </cell>
        </row>
        <row r="1093">
          <cell r="AB1093">
            <v>-60550</v>
          </cell>
          <cell r="AN1093">
            <v>-51900</v>
          </cell>
          <cell r="AO1093" t="str">
            <v>65a</v>
          </cell>
        </row>
        <row r="1094">
          <cell r="AB1094">
            <v>-404250</v>
          </cell>
          <cell r="AN1094">
            <v>-346500</v>
          </cell>
          <cell r="AO1094" t="str">
            <v>65a</v>
          </cell>
        </row>
        <row r="1095">
          <cell r="AB1095">
            <v>-409500</v>
          </cell>
          <cell r="AN1095">
            <v>-351000</v>
          </cell>
          <cell r="AO1095" t="str">
            <v>65a</v>
          </cell>
        </row>
        <row r="1096">
          <cell r="AB1096">
            <v>-102666.45</v>
          </cell>
          <cell r="AN1096">
            <v>-87999.80333333333</v>
          </cell>
          <cell r="AO1096" t="str">
            <v>65a</v>
          </cell>
        </row>
        <row r="1097">
          <cell r="AB1097">
            <v>-145366.45000000001</v>
          </cell>
          <cell r="AN1097">
            <v>-124599.80333333333</v>
          </cell>
          <cell r="AO1097" t="str">
            <v>65a</v>
          </cell>
        </row>
        <row r="1098">
          <cell r="AB1098">
            <v>-214375</v>
          </cell>
          <cell r="AN1098">
            <v>-183750</v>
          </cell>
          <cell r="AO1098" t="str">
            <v>65a</v>
          </cell>
        </row>
        <row r="1099">
          <cell r="AB1099">
            <v>-42933.55</v>
          </cell>
          <cell r="AN1099">
            <v>-36800.196666666663</v>
          </cell>
          <cell r="AO1099" t="str">
            <v>65a</v>
          </cell>
        </row>
        <row r="1100">
          <cell r="AB1100">
            <v>-57837.5</v>
          </cell>
          <cell r="AN1100">
            <v>-49575</v>
          </cell>
          <cell r="AO1100" t="str">
            <v>65a</v>
          </cell>
        </row>
        <row r="1101">
          <cell r="AB1101">
            <v>-96541.45</v>
          </cell>
          <cell r="AN1101">
            <v>-82749.80333333333</v>
          </cell>
          <cell r="AO1101" t="str">
            <v>65a</v>
          </cell>
        </row>
        <row r="1102">
          <cell r="AB1102">
            <v>-312812.5</v>
          </cell>
          <cell r="AN1102">
            <v>-268125</v>
          </cell>
          <cell r="AO1102" t="str">
            <v>65a</v>
          </cell>
        </row>
        <row r="1103">
          <cell r="AB1103">
            <v>-191916.45</v>
          </cell>
          <cell r="AN1103">
            <v>-164499.80333333332</v>
          </cell>
          <cell r="AO1103" t="str">
            <v>65a</v>
          </cell>
        </row>
        <row r="1104">
          <cell r="AB1104">
            <v>-42000</v>
          </cell>
          <cell r="AN1104">
            <v>-36000</v>
          </cell>
          <cell r="AO1104" t="str">
            <v>65a</v>
          </cell>
        </row>
        <row r="1105">
          <cell r="AB1105">
            <v>-932707.49</v>
          </cell>
          <cell r="AN1105">
            <v>-508749.1766666667</v>
          </cell>
          <cell r="AO1105" t="str">
            <v>65a</v>
          </cell>
        </row>
        <row r="1106">
          <cell r="AB1106">
            <v>-3552082.53</v>
          </cell>
          <cell r="AN1106">
            <v>-1937499.2166666668</v>
          </cell>
          <cell r="AO1106" t="str">
            <v>65a</v>
          </cell>
        </row>
        <row r="1107">
          <cell r="AB1107">
            <v>0</v>
          </cell>
          <cell r="AN1107">
            <v>-63380.137916666667</v>
          </cell>
          <cell r="AO1107" t="str">
            <v>65a</v>
          </cell>
        </row>
        <row r="1108">
          <cell r="AB1108">
            <v>0</v>
          </cell>
          <cell r="AN1108">
            <v>-88958.333333333328</v>
          </cell>
          <cell r="AO1108" t="str">
            <v>65a</v>
          </cell>
        </row>
        <row r="1109">
          <cell r="AB1109">
            <v>0</v>
          </cell>
          <cell r="AN1109">
            <v>0</v>
          </cell>
          <cell r="AO1109" t="str">
            <v>65a</v>
          </cell>
        </row>
        <row r="1110">
          <cell r="AB1110">
            <v>-1699316.75</v>
          </cell>
          <cell r="AN1110">
            <v>-926900.09</v>
          </cell>
          <cell r="AO1110" t="str">
            <v>65a</v>
          </cell>
        </row>
        <row r="1111">
          <cell r="AB1111">
            <v>0</v>
          </cell>
          <cell r="AN1111">
            <v>0</v>
          </cell>
          <cell r="AO1111" t="str">
            <v>65a</v>
          </cell>
        </row>
        <row r="1112">
          <cell r="AB1112">
            <v>0</v>
          </cell>
          <cell r="AN1112">
            <v>0</v>
          </cell>
          <cell r="AO1112" t="str">
            <v>65a</v>
          </cell>
        </row>
        <row r="1113">
          <cell r="AB1113">
            <v>0</v>
          </cell>
          <cell r="AN1113">
            <v>0</v>
          </cell>
          <cell r="AO1113" t="str">
            <v>65a</v>
          </cell>
        </row>
        <row r="1114">
          <cell r="AB1114">
            <v>0</v>
          </cell>
          <cell r="AN1114">
            <v>0</v>
          </cell>
          <cell r="AO1114" t="str">
            <v>65a</v>
          </cell>
        </row>
        <row r="1115">
          <cell r="AB1115">
            <v>0</v>
          </cell>
          <cell r="AN1115">
            <v>0</v>
          </cell>
          <cell r="AO1115" t="str">
            <v>65a</v>
          </cell>
        </row>
        <row r="1116">
          <cell r="AB1116">
            <v>0</v>
          </cell>
          <cell r="AN1116">
            <v>0</v>
          </cell>
          <cell r="AO1116" t="str">
            <v>65a</v>
          </cell>
        </row>
        <row r="1117">
          <cell r="AB1117">
            <v>0</v>
          </cell>
          <cell r="AN1117">
            <v>-122438.86291666667</v>
          </cell>
          <cell r="AO1117" t="str">
            <v>65a</v>
          </cell>
        </row>
        <row r="1118">
          <cell r="AB1118">
            <v>-802132.01</v>
          </cell>
          <cell r="AN1118">
            <v>-962548.69666666666</v>
          </cell>
          <cell r="AO1118" t="str">
            <v>65a</v>
          </cell>
        </row>
        <row r="1119">
          <cell r="AB1119">
            <v>0</v>
          </cell>
          <cell r="AN1119">
            <v>-388645.83333333331</v>
          </cell>
          <cell r="AO1119" t="str">
            <v>65a</v>
          </cell>
        </row>
        <row r="1120">
          <cell r="AB1120">
            <v>0</v>
          </cell>
          <cell r="AN1120">
            <v>0</v>
          </cell>
          <cell r="AO1120" t="str">
            <v>65a</v>
          </cell>
        </row>
        <row r="1121">
          <cell r="AB1121">
            <v>0</v>
          </cell>
          <cell r="AN1121">
            <v>-223031.25</v>
          </cell>
          <cell r="AO1121" t="str">
            <v>65a</v>
          </cell>
        </row>
        <row r="1122">
          <cell r="AB1122">
            <v>-38750</v>
          </cell>
          <cell r="AN1122">
            <v>-46500</v>
          </cell>
          <cell r="AO1122" t="str">
            <v>65a</v>
          </cell>
        </row>
        <row r="1123">
          <cell r="AB1123">
            <v>-146626.66</v>
          </cell>
          <cell r="AN1123">
            <v>-175960.03333333335</v>
          </cell>
          <cell r="AO1123" t="str">
            <v>65a</v>
          </cell>
        </row>
        <row r="1124">
          <cell r="AB1124">
            <v>-842187.5</v>
          </cell>
          <cell r="AN1124">
            <v>-1010625</v>
          </cell>
          <cell r="AO1124" t="str">
            <v>65a</v>
          </cell>
        </row>
        <row r="1125">
          <cell r="AB1125">
            <v>-487500</v>
          </cell>
          <cell r="AN1125">
            <v>-585000</v>
          </cell>
          <cell r="AO1125" t="str">
            <v>65a</v>
          </cell>
        </row>
        <row r="1126">
          <cell r="AB1126">
            <v>-2201792.52</v>
          </cell>
          <cell r="AN1126">
            <v>-2110956.0016666665</v>
          </cell>
          <cell r="AO1126" t="str">
            <v>65a</v>
          </cell>
        </row>
        <row r="1127">
          <cell r="AB1127">
            <v>-1968.42</v>
          </cell>
          <cell r="AN1127">
            <v>-63117.797500000008</v>
          </cell>
          <cell r="AO1127" t="str">
            <v>65a</v>
          </cell>
        </row>
        <row r="1128">
          <cell r="AB1128">
            <v>-128480.64</v>
          </cell>
          <cell r="AN1128">
            <v>-16060.08</v>
          </cell>
        </row>
        <row r="1129">
          <cell r="AB1129">
            <v>-11355.43</v>
          </cell>
          <cell r="AN1129">
            <v>-19583.491250000003</v>
          </cell>
          <cell r="AO1129" t="str">
            <v>65a</v>
          </cell>
        </row>
        <row r="1130">
          <cell r="AB1130">
            <v>0</v>
          </cell>
          <cell r="AN1130">
            <v>-16332.467500000001</v>
          </cell>
          <cell r="AO1130" t="str">
            <v xml:space="preserve"> </v>
          </cell>
        </row>
        <row r="1131">
          <cell r="AB1131">
            <v>0</v>
          </cell>
          <cell r="AN1131">
            <v>-40036.249999999993</v>
          </cell>
          <cell r="AO1131" t="str">
            <v>65b</v>
          </cell>
        </row>
        <row r="1132">
          <cell r="AB1132">
            <v>-4441250</v>
          </cell>
          <cell r="AN1132">
            <v>-2422500</v>
          </cell>
          <cell r="AO1132" t="str">
            <v>65a</v>
          </cell>
        </row>
        <row r="1133">
          <cell r="AB1133">
            <v>-3208333.15</v>
          </cell>
          <cell r="AN1133">
            <v>-1749999.8366666667</v>
          </cell>
          <cell r="AO1133" t="str">
            <v>65a</v>
          </cell>
        </row>
        <row r="1134">
          <cell r="AB1134">
            <v>-16785.45</v>
          </cell>
          <cell r="AN1134">
            <v>-2034.8454166666668</v>
          </cell>
          <cell r="AO1134" t="str">
            <v xml:space="preserve"> </v>
          </cell>
        </row>
        <row r="1135">
          <cell r="AB1135">
            <v>-45879.18</v>
          </cell>
          <cell r="AN1135">
            <v>-13952.984999999999</v>
          </cell>
          <cell r="AO1135" t="str">
            <v>65b</v>
          </cell>
        </row>
        <row r="1136">
          <cell r="AB1136">
            <v>-561666.5</v>
          </cell>
          <cell r="AN1136">
            <v>-3369999.8533333335</v>
          </cell>
          <cell r="AO1136" t="str">
            <v>65a</v>
          </cell>
        </row>
        <row r="1137">
          <cell r="AB1137">
            <v>-53523.61</v>
          </cell>
          <cell r="AN1137">
            <v>-15611.052916666667</v>
          </cell>
          <cell r="AO1137" t="str">
            <v>65a</v>
          </cell>
        </row>
        <row r="1138">
          <cell r="AB1138">
            <v>-88660.63</v>
          </cell>
          <cell r="AN1138">
            <v>-69210.078749999986</v>
          </cell>
          <cell r="AO1138" t="str">
            <v xml:space="preserve"> </v>
          </cell>
        </row>
        <row r="1139">
          <cell r="AB1139">
            <v>-8208750</v>
          </cell>
          <cell r="AN1139">
            <v>-4477500</v>
          </cell>
          <cell r="AO1139" t="str">
            <v>65a</v>
          </cell>
        </row>
        <row r="1140">
          <cell r="AB1140">
            <v>-871979.18</v>
          </cell>
          <cell r="AN1140">
            <v>-481350.17166666669</v>
          </cell>
          <cell r="AO1140" t="str">
            <v>65a</v>
          </cell>
        </row>
        <row r="1141">
          <cell r="AB1141">
            <v>0</v>
          </cell>
          <cell r="AN1141">
            <v>-3600.4145833333332</v>
          </cell>
          <cell r="AO1141" t="str">
            <v>65a</v>
          </cell>
        </row>
        <row r="1142">
          <cell r="AB1142">
            <v>-877500</v>
          </cell>
          <cell r="AN1142">
            <v>-5265000</v>
          </cell>
          <cell r="AO1142" t="str">
            <v>65a</v>
          </cell>
        </row>
        <row r="1143">
          <cell r="AB1143">
            <v>0</v>
          </cell>
          <cell r="AN1143">
            <v>0</v>
          </cell>
          <cell r="AO1143" t="str">
            <v>65a</v>
          </cell>
        </row>
        <row r="1144">
          <cell r="AB1144">
            <v>-7497750.0199999996</v>
          </cell>
          <cell r="AN1144">
            <v>-5028282.7833333332</v>
          </cell>
          <cell r="AO1144" t="str">
            <v>65a</v>
          </cell>
        </row>
        <row r="1145">
          <cell r="AB1145">
            <v>0</v>
          </cell>
          <cell r="AN1145">
            <v>0</v>
          </cell>
          <cell r="AO1145" t="str">
            <v>65a</v>
          </cell>
        </row>
        <row r="1146">
          <cell r="AB1146">
            <v>0</v>
          </cell>
          <cell r="AN1146">
            <v>-1444059.1666666667</v>
          </cell>
          <cell r="AO1146" t="str">
            <v>65a</v>
          </cell>
        </row>
        <row r="1147">
          <cell r="AB1147">
            <v>-937499.98</v>
          </cell>
          <cell r="AN1147">
            <v>-632523.1216666667</v>
          </cell>
          <cell r="AO1147" t="str">
            <v>65a</v>
          </cell>
        </row>
        <row r="1148">
          <cell r="AB1148">
            <v>-576916.68999999994</v>
          </cell>
          <cell r="AN1148">
            <v>-937489.58791666676</v>
          </cell>
          <cell r="AO1148" t="str">
            <v>65a</v>
          </cell>
        </row>
        <row r="1149">
          <cell r="AB1149">
            <v>-99450</v>
          </cell>
          <cell r="AN1149">
            <v>-161606.25</v>
          </cell>
          <cell r="AO1149" t="str">
            <v>65a</v>
          </cell>
        </row>
        <row r="1150">
          <cell r="AB1150">
            <v>2345.3200000000002</v>
          </cell>
          <cell r="AN1150">
            <v>-3529.935833333333</v>
          </cell>
        </row>
        <row r="1151">
          <cell r="AB1151">
            <v>-25878.49</v>
          </cell>
          <cell r="AN1151">
            <v>-14838.407500000001</v>
          </cell>
          <cell r="AO1151" t="str">
            <v>65b</v>
          </cell>
        </row>
        <row r="1152">
          <cell r="AB1152">
            <v>-1639462.5</v>
          </cell>
          <cell r="AN1152">
            <v>-267989.0625</v>
          </cell>
          <cell r="AO1152" t="str">
            <v>65a</v>
          </cell>
        </row>
        <row r="1153">
          <cell r="AB1153">
            <v>0</v>
          </cell>
          <cell r="AN1153">
            <v>0</v>
          </cell>
          <cell r="AO1153" t="str">
            <v>65a</v>
          </cell>
        </row>
        <row r="1154">
          <cell r="AB1154">
            <v>-1473607.13</v>
          </cell>
          <cell r="AN1154">
            <v>-1349490.7437500001</v>
          </cell>
          <cell r="AO1154" t="str">
            <v>65a</v>
          </cell>
        </row>
        <row r="1155">
          <cell r="AB1155">
            <v>-914398.34</v>
          </cell>
          <cell r="AN1155">
            <v>-153496.40833333333</v>
          </cell>
          <cell r="AO1155" t="str">
            <v>65a</v>
          </cell>
        </row>
        <row r="1156">
          <cell r="AB1156">
            <v>-495678.29</v>
          </cell>
          <cell r="AN1156">
            <v>-102337.96166666667</v>
          </cell>
          <cell r="AO1156" t="str">
            <v>65a</v>
          </cell>
        </row>
        <row r="1157">
          <cell r="AB1157">
            <v>-21336.74</v>
          </cell>
          <cell r="AN1157">
            <v>-5100.7441666666673</v>
          </cell>
          <cell r="AO1157" t="str">
            <v>65a</v>
          </cell>
        </row>
        <row r="1158">
          <cell r="AB1158">
            <v>0</v>
          </cell>
          <cell r="AN1158">
            <v>0</v>
          </cell>
          <cell r="AO1158" t="str">
            <v>65a</v>
          </cell>
        </row>
        <row r="1159">
          <cell r="AB1159">
            <v>0</v>
          </cell>
          <cell r="AN1159">
            <v>902.25916666666672</v>
          </cell>
        </row>
        <row r="1160">
          <cell r="AB1160">
            <v>0</v>
          </cell>
          <cell r="AN1160">
            <v>0</v>
          </cell>
          <cell r="AO1160" t="str">
            <v>65a</v>
          </cell>
        </row>
        <row r="1161">
          <cell r="AB1161">
            <v>0</v>
          </cell>
          <cell r="AN1161">
            <v>0</v>
          </cell>
          <cell r="AO1161" t="str">
            <v>65a</v>
          </cell>
        </row>
        <row r="1162">
          <cell r="AB1162">
            <v>0</v>
          </cell>
          <cell r="AN1162">
            <v>0</v>
          </cell>
          <cell r="AO1162" t="str">
            <v>65a</v>
          </cell>
        </row>
        <row r="1163">
          <cell r="AB1163">
            <v>0</v>
          </cell>
          <cell r="AN1163">
            <v>0</v>
          </cell>
        </row>
        <row r="1164">
          <cell r="AB1164">
            <v>0</v>
          </cell>
          <cell r="AN1164">
            <v>0</v>
          </cell>
          <cell r="AO1164" t="str">
            <v>65a</v>
          </cell>
        </row>
        <row r="1165">
          <cell r="AB1165">
            <v>0</v>
          </cell>
          <cell r="AN1165">
            <v>0</v>
          </cell>
          <cell r="AO1165" t="str">
            <v>65a</v>
          </cell>
        </row>
        <row r="1166">
          <cell r="AB1166">
            <v>0</v>
          </cell>
          <cell r="AN1166">
            <v>0</v>
          </cell>
          <cell r="AO1166" t="str">
            <v xml:space="preserve"> </v>
          </cell>
        </row>
        <row r="1167">
          <cell r="AB1167">
            <v>-733011.79</v>
          </cell>
          <cell r="AN1167">
            <v>-1280568.8983333332</v>
          </cell>
          <cell r="AO1167" t="str">
            <v xml:space="preserve"> </v>
          </cell>
        </row>
        <row r="1168">
          <cell r="AB1168">
            <v>-1792788</v>
          </cell>
          <cell r="AN1168">
            <v>-2013055.8266666669</v>
          </cell>
          <cell r="AO1168" t="str">
            <v xml:space="preserve"> </v>
          </cell>
        </row>
        <row r="1169">
          <cell r="AB1169">
            <v>-40464.239999999998</v>
          </cell>
          <cell r="AN1169">
            <v>-82731.853333333333</v>
          </cell>
        </row>
        <row r="1170">
          <cell r="AB1170">
            <v>-40464.239999999998</v>
          </cell>
          <cell r="AN1170">
            <v>-82731.853333333333</v>
          </cell>
        </row>
        <row r="1171">
          <cell r="AB1171">
            <v>-6876.8</v>
          </cell>
          <cell r="AN1171">
            <v>-56341.233333333337</v>
          </cell>
        </row>
        <row r="1172">
          <cell r="AB1172">
            <v>-6876.8</v>
          </cell>
          <cell r="AN1172">
            <v>-56341.233333333337</v>
          </cell>
        </row>
        <row r="1173">
          <cell r="AB1173">
            <v>-14434.16</v>
          </cell>
          <cell r="AN1173">
            <v>-69596.513333333321</v>
          </cell>
        </row>
        <row r="1174">
          <cell r="AB1174">
            <v>0</v>
          </cell>
          <cell r="AN1174">
            <v>-1016033.86375</v>
          </cell>
        </row>
        <row r="1175">
          <cell r="AB1175">
            <v>-991249.05</v>
          </cell>
          <cell r="AN1175">
            <v>-813731.97083333321</v>
          </cell>
          <cell r="AO1175" t="str">
            <v>65a</v>
          </cell>
        </row>
        <row r="1176">
          <cell r="AB1176">
            <v>0</v>
          </cell>
          <cell r="AN1176">
            <v>0</v>
          </cell>
          <cell r="AO1176" t="str">
            <v xml:space="preserve"> </v>
          </cell>
        </row>
        <row r="1177">
          <cell r="AB1177">
            <v>0</v>
          </cell>
          <cell r="AN1177">
            <v>-4422.1099999999997</v>
          </cell>
          <cell r="AO1177" t="str">
            <v>65a</v>
          </cell>
        </row>
        <row r="1178">
          <cell r="AB1178">
            <v>0</v>
          </cell>
          <cell r="AN1178">
            <v>-224579.63916666666</v>
          </cell>
        </row>
        <row r="1179">
          <cell r="AB1179">
            <v>-755793</v>
          </cell>
          <cell r="AN1179">
            <v>-1077924.4350000001</v>
          </cell>
          <cell r="AO1179" t="str">
            <v>65b</v>
          </cell>
        </row>
        <row r="1180">
          <cell r="AB1180">
            <v>-1141872.83</v>
          </cell>
          <cell r="AN1180">
            <v>-906743.10041666671</v>
          </cell>
          <cell r="AO1180" t="str">
            <v>65a</v>
          </cell>
        </row>
        <row r="1181">
          <cell r="AB1181">
            <v>-745021.63</v>
          </cell>
          <cell r="AN1181">
            <v>-774838.23375000013</v>
          </cell>
          <cell r="AO1181" t="str">
            <v>65a</v>
          </cell>
        </row>
        <row r="1182">
          <cell r="AB1182">
            <v>-239434.99</v>
          </cell>
          <cell r="AN1182">
            <v>-303729.65208333347</v>
          </cell>
          <cell r="AO1182" t="str">
            <v>65a</v>
          </cell>
        </row>
        <row r="1183">
          <cell r="AB1183">
            <v>0</v>
          </cell>
          <cell r="AN1183">
            <v>0</v>
          </cell>
          <cell r="AO1183" t="str">
            <v>65a</v>
          </cell>
        </row>
        <row r="1184">
          <cell r="AB1184">
            <v>0</v>
          </cell>
          <cell r="AN1184">
            <v>-20833.333333333332</v>
          </cell>
          <cell r="AO1184" t="str">
            <v>65a</v>
          </cell>
        </row>
        <row r="1185">
          <cell r="AB1185">
            <v>0</v>
          </cell>
          <cell r="AN1185">
            <v>0</v>
          </cell>
          <cell r="AO1185" t="str">
            <v>65a</v>
          </cell>
        </row>
        <row r="1186">
          <cell r="AB1186">
            <v>0</v>
          </cell>
          <cell r="AN1186">
            <v>161.22333333333333</v>
          </cell>
          <cell r="AO1186" t="str">
            <v>65a</v>
          </cell>
        </row>
        <row r="1187">
          <cell r="AB1187">
            <v>0</v>
          </cell>
          <cell r="AN1187">
            <v>-1533333.3333333333</v>
          </cell>
        </row>
        <row r="1188">
          <cell r="AB1188">
            <v>0</v>
          </cell>
          <cell r="AN1188">
            <v>0</v>
          </cell>
        </row>
        <row r="1189">
          <cell r="AB1189">
            <v>0</v>
          </cell>
          <cell r="AN1189">
            <v>-1122855</v>
          </cell>
          <cell r="AO1189" t="str">
            <v>41</v>
          </cell>
        </row>
        <row r="1190">
          <cell r="AB1190">
            <v>-633689.44999999995</v>
          </cell>
          <cell r="AN1190">
            <v>-695651.30708333349</v>
          </cell>
          <cell r="AO1190" t="str">
            <v>63</v>
          </cell>
        </row>
        <row r="1191">
          <cell r="AB1191">
            <v>-3306489.7</v>
          </cell>
          <cell r="AN1191">
            <v>-4731023.9604166672</v>
          </cell>
          <cell r="AO1191" t="str">
            <v>63</v>
          </cell>
        </row>
        <row r="1192">
          <cell r="AB1192">
            <v>-337286.52</v>
          </cell>
          <cell r="AN1192">
            <v>-344081.60499999998</v>
          </cell>
          <cell r="AO1192" t="str">
            <v>63</v>
          </cell>
        </row>
        <row r="1193">
          <cell r="AB1193">
            <v>0</v>
          </cell>
          <cell r="AN1193">
            <v>0</v>
          </cell>
          <cell r="AO1193" t="str">
            <v>20</v>
          </cell>
          <cell r="AP1193">
            <v>30</v>
          </cell>
        </row>
        <row r="1194">
          <cell r="AB1194">
            <v>0</v>
          </cell>
          <cell r="AN1194">
            <v>0</v>
          </cell>
          <cell r="AO1194" t="str">
            <v>20</v>
          </cell>
          <cell r="AP1194">
            <v>30</v>
          </cell>
        </row>
        <row r="1195">
          <cell r="AB1195">
            <v>0</v>
          </cell>
          <cell r="AN1195">
            <v>0</v>
          </cell>
          <cell r="AO1195" t="str">
            <v>20</v>
          </cell>
          <cell r="AP1195">
            <v>30</v>
          </cell>
        </row>
        <row r="1196">
          <cell r="AB1196">
            <v>0</v>
          </cell>
          <cell r="AN1196">
            <v>0</v>
          </cell>
          <cell r="AO1196" t="str">
            <v>20</v>
          </cell>
          <cell r="AP1196">
            <v>30</v>
          </cell>
        </row>
        <row r="1197">
          <cell r="AB1197">
            <v>0</v>
          </cell>
          <cell r="AN1197">
            <v>0</v>
          </cell>
          <cell r="AO1197" t="str">
            <v>20</v>
          </cell>
          <cell r="AP1197">
            <v>30</v>
          </cell>
        </row>
        <row r="1198">
          <cell r="AB1198">
            <v>0</v>
          </cell>
          <cell r="AN1198">
            <v>0</v>
          </cell>
          <cell r="AO1198" t="str">
            <v>20</v>
          </cell>
          <cell r="AP1198">
            <v>30</v>
          </cell>
        </row>
        <row r="1199">
          <cell r="AB1199">
            <v>-3304.85</v>
          </cell>
          <cell r="AN1199">
            <v>-432482.37041666667</v>
          </cell>
          <cell r="AO1199" t="str">
            <v>20</v>
          </cell>
          <cell r="AP1199" t="str">
            <v>30</v>
          </cell>
        </row>
        <row r="1200">
          <cell r="AB1200">
            <v>-2555632.5299999998</v>
          </cell>
          <cell r="AN1200">
            <v>-2635200.0229166667</v>
          </cell>
          <cell r="AO1200" t="str">
            <v>20</v>
          </cell>
          <cell r="AP1200" t="str">
            <v>30</v>
          </cell>
        </row>
        <row r="1201">
          <cell r="AB1201">
            <v>-18889759.530000001</v>
          </cell>
          <cell r="AN1201">
            <v>-18517789.530000005</v>
          </cell>
          <cell r="AO1201" t="str">
            <v>20</v>
          </cell>
          <cell r="AP1201" t="str">
            <v>30</v>
          </cell>
        </row>
        <row r="1202">
          <cell r="AB1202">
            <v>-12354716.17</v>
          </cell>
          <cell r="AN1202">
            <v>-10878068.713750001</v>
          </cell>
          <cell r="AO1202" t="str">
            <v>63</v>
          </cell>
          <cell r="AP1202" t="str">
            <v xml:space="preserve"> </v>
          </cell>
        </row>
        <row r="1203">
          <cell r="AB1203">
            <v>-464683.58</v>
          </cell>
          <cell r="AN1203">
            <v>-446087.59291666659</v>
          </cell>
          <cell r="AO1203" t="str">
            <v>63</v>
          </cell>
        </row>
        <row r="1204">
          <cell r="AB1204">
            <v>-10000</v>
          </cell>
          <cell r="AN1204">
            <v>-10000</v>
          </cell>
          <cell r="AO1204" t="str">
            <v>20</v>
          </cell>
          <cell r="AP1204" t="str">
            <v>30</v>
          </cell>
        </row>
        <row r="1205">
          <cell r="AB1205">
            <v>-25524.85</v>
          </cell>
          <cell r="AN1205">
            <v>-21496.120416666665</v>
          </cell>
          <cell r="AO1205" t="str">
            <v>63</v>
          </cell>
        </row>
        <row r="1206">
          <cell r="AB1206">
            <v>-42021.78</v>
          </cell>
          <cell r="AN1206">
            <v>-58110.346250000002</v>
          </cell>
          <cell r="AO1206" t="str">
            <v>63</v>
          </cell>
        </row>
        <row r="1207">
          <cell r="AB1207">
            <v>-652279.19999999995</v>
          </cell>
          <cell r="AN1207">
            <v>-279358.72916666663</v>
          </cell>
          <cell r="AO1207" t="str">
            <v>20</v>
          </cell>
          <cell r="AP1207">
            <v>30</v>
          </cell>
        </row>
        <row r="1208">
          <cell r="AB1208">
            <v>-2851582.64</v>
          </cell>
          <cell r="AN1208">
            <v>-742245.76208333333</v>
          </cell>
          <cell r="AO1208" t="str">
            <v>20</v>
          </cell>
          <cell r="AP1208">
            <v>30</v>
          </cell>
        </row>
        <row r="1209">
          <cell r="AB1209">
            <v>-1589346.19</v>
          </cell>
          <cell r="AN1209">
            <v>-678524.13458333339</v>
          </cell>
          <cell r="AO1209" t="str">
            <v>20</v>
          </cell>
          <cell r="AP1209">
            <v>30</v>
          </cell>
        </row>
        <row r="1210">
          <cell r="AB1210">
            <v>-1016768.79</v>
          </cell>
          <cell r="AN1210">
            <v>-369260.24958333327</v>
          </cell>
          <cell r="AO1210" t="str">
            <v>20</v>
          </cell>
          <cell r="AP1210">
            <v>30</v>
          </cell>
        </row>
        <row r="1211">
          <cell r="AB1211">
            <v>-3089713.86</v>
          </cell>
          <cell r="AN1211">
            <v>-2470607.5100000002</v>
          </cell>
        </row>
        <row r="1212">
          <cell r="AB1212">
            <v>-5000</v>
          </cell>
          <cell r="AN1212">
            <v>-5000</v>
          </cell>
        </row>
        <row r="1213">
          <cell r="AB1213">
            <v>-26668727.57</v>
          </cell>
          <cell r="AN1213">
            <v>-24835876.166250002</v>
          </cell>
          <cell r="AO1213" t="str">
            <v>65a</v>
          </cell>
        </row>
        <row r="1214">
          <cell r="AB1214">
            <v>0</v>
          </cell>
          <cell r="AN1214">
            <v>0</v>
          </cell>
          <cell r="AO1214" t="str">
            <v>65a</v>
          </cell>
        </row>
        <row r="1215">
          <cell r="AB1215">
            <v>0</v>
          </cell>
          <cell r="AN1215">
            <v>-808150</v>
          </cell>
        </row>
        <row r="1216">
          <cell r="AB1216">
            <v>-2410058.23</v>
          </cell>
          <cell r="AN1216">
            <v>-1377995.5216666667</v>
          </cell>
        </row>
        <row r="1217">
          <cell r="AB1217">
            <v>-9934029.5600000005</v>
          </cell>
          <cell r="AN1217">
            <v>-10149244.116249999</v>
          </cell>
          <cell r="AO1217" t="str">
            <v>47</v>
          </cell>
        </row>
        <row r="1218">
          <cell r="AB1218">
            <v>-2992.04</v>
          </cell>
          <cell r="AN1218">
            <v>-186.04916666666668</v>
          </cell>
        </row>
        <row r="1219">
          <cell r="AB1219">
            <v>0</v>
          </cell>
          <cell r="AN1219">
            <v>0</v>
          </cell>
          <cell r="AO1219" t="str">
            <v>65a</v>
          </cell>
        </row>
        <row r="1220">
          <cell r="AB1220">
            <v>-28224</v>
          </cell>
          <cell r="AN1220">
            <v>-13128</v>
          </cell>
          <cell r="AO1220" t="str">
            <v>49</v>
          </cell>
        </row>
        <row r="1221">
          <cell r="AB1221">
            <v>0</v>
          </cell>
          <cell r="AN1221">
            <v>0</v>
          </cell>
          <cell r="AO1221" t="str">
            <v>3</v>
          </cell>
        </row>
        <row r="1222">
          <cell r="AB1222">
            <v>0</v>
          </cell>
          <cell r="AN1222">
            <v>0</v>
          </cell>
          <cell r="AO1222">
            <v>2</v>
          </cell>
        </row>
        <row r="1223">
          <cell r="AB1223">
            <v>-2106234.98</v>
          </cell>
          <cell r="AN1223">
            <v>-1795089.3741666665</v>
          </cell>
          <cell r="AO1223" t="str">
            <v>49</v>
          </cell>
        </row>
        <row r="1224">
          <cell r="AB1224">
            <v>-17801000</v>
          </cell>
          <cell r="AN1224">
            <v>-17229846.041666668</v>
          </cell>
          <cell r="AO1224" t="str">
            <v>49</v>
          </cell>
        </row>
        <row r="1225">
          <cell r="AB1225">
            <v>-58986.21</v>
          </cell>
          <cell r="AN1225">
            <v>-55135.612083333333</v>
          </cell>
          <cell r="AO1225" t="str">
            <v>49</v>
          </cell>
        </row>
        <row r="1226">
          <cell r="AB1226">
            <v>-8277452.4500000002</v>
          </cell>
          <cell r="AN1226">
            <v>-6191500.3154166667</v>
          </cell>
          <cell r="AO1226" t="str">
            <v>49</v>
          </cell>
        </row>
        <row r="1227">
          <cell r="AB1227">
            <v>-39032.26</v>
          </cell>
          <cell r="AN1227">
            <v>-18947.524999999998</v>
          </cell>
          <cell r="AO1227" t="str">
            <v>65a</v>
          </cell>
        </row>
        <row r="1228">
          <cell r="AB1228">
            <v>0</v>
          </cell>
          <cell r="AN1228">
            <v>0</v>
          </cell>
          <cell r="AO1228" t="str">
            <v>65a</v>
          </cell>
        </row>
        <row r="1229">
          <cell r="AB1229">
            <v>0</v>
          </cell>
          <cell r="AN1229">
            <v>0</v>
          </cell>
          <cell r="AO1229" t="str">
            <v>65b</v>
          </cell>
        </row>
        <row r="1230">
          <cell r="AB1230">
            <v>-222809.33</v>
          </cell>
          <cell r="AN1230">
            <v>-229684.31000000003</v>
          </cell>
          <cell r="AO1230" t="str">
            <v>65a</v>
          </cell>
        </row>
        <row r="1231">
          <cell r="AB1231">
            <v>0</v>
          </cell>
          <cell r="AN1231">
            <v>-2127799.8633333333</v>
          </cell>
          <cell r="AO1231" t="str">
            <v xml:space="preserve"> </v>
          </cell>
        </row>
        <row r="1232">
          <cell r="AB1232">
            <v>0</v>
          </cell>
          <cell r="AN1232">
            <v>-75158.125</v>
          </cell>
          <cell r="AO1232" t="str">
            <v>65a</v>
          </cell>
        </row>
        <row r="1233">
          <cell r="AB1233">
            <v>-250015</v>
          </cell>
          <cell r="AN1233">
            <v>-102091.45833333333</v>
          </cell>
          <cell r="AO1233" t="str">
            <v>65a</v>
          </cell>
        </row>
        <row r="1234">
          <cell r="AB1234">
            <v>0</v>
          </cell>
          <cell r="AN1234">
            <v>0</v>
          </cell>
        </row>
        <row r="1235">
          <cell r="AB1235">
            <v>-13807132</v>
          </cell>
          <cell r="AN1235">
            <v>-14682130</v>
          </cell>
          <cell r="AO1235" t="str">
            <v>65a</v>
          </cell>
        </row>
        <row r="1236">
          <cell r="AB1236">
            <v>-8447.35</v>
          </cell>
          <cell r="AN1236">
            <v>-662.66375000000005</v>
          </cell>
          <cell r="AO1236" t="str">
            <v>65a</v>
          </cell>
        </row>
        <row r="1237">
          <cell r="AB1237">
            <v>0</v>
          </cell>
          <cell r="AN1237">
            <v>0</v>
          </cell>
          <cell r="AO1237" t="str">
            <v>65a</v>
          </cell>
        </row>
        <row r="1238">
          <cell r="AB1238">
            <v>0</v>
          </cell>
          <cell r="AN1238">
            <v>0</v>
          </cell>
          <cell r="AO1238" t="str">
            <v>65a</v>
          </cell>
        </row>
        <row r="1239">
          <cell r="AB1239">
            <v>0</v>
          </cell>
          <cell r="AN1239">
            <v>0</v>
          </cell>
        </row>
        <row r="1240">
          <cell r="AB1240">
            <v>-2140.5700000000002</v>
          </cell>
          <cell r="AN1240">
            <v>12539.422083333329</v>
          </cell>
          <cell r="AO1240" t="str">
            <v>65a</v>
          </cell>
        </row>
        <row r="1241">
          <cell r="AB1241">
            <v>0</v>
          </cell>
          <cell r="AN1241">
            <v>32.228333333333332</v>
          </cell>
          <cell r="AO1241" t="str">
            <v>65a</v>
          </cell>
        </row>
        <row r="1242">
          <cell r="AB1242">
            <v>-27312000</v>
          </cell>
          <cell r="AN1242">
            <v>-26056250</v>
          </cell>
        </row>
        <row r="1243">
          <cell r="AB1243">
            <v>-8686177.8599999994</v>
          </cell>
          <cell r="AN1243">
            <v>-17205758.129999999</v>
          </cell>
          <cell r="AO1243" t="str">
            <v>41</v>
          </cell>
        </row>
        <row r="1244">
          <cell r="AB1244">
            <v>-19900488.379999999</v>
          </cell>
          <cell r="AN1244">
            <v>-17458741.549166668</v>
          </cell>
          <cell r="AO1244" t="str">
            <v>49</v>
          </cell>
        </row>
        <row r="1245">
          <cell r="AB1245">
            <v>0</v>
          </cell>
          <cell r="AN1245">
            <v>0</v>
          </cell>
          <cell r="AO1245" t="str">
            <v>41</v>
          </cell>
        </row>
        <row r="1246">
          <cell r="AB1246">
            <v>0</v>
          </cell>
          <cell r="AN1246">
            <v>0</v>
          </cell>
          <cell r="AO1246" t="str">
            <v>41</v>
          </cell>
        </row>
        <row r="1247">
          <cell r="AB1247">
            <v>0</v>
          </cell>
          <cell r="AN1247">
            <v>0</v>
          </cell>
          <cell r="AO1247" t="str">
            <v>41</v>
          </cell>
        </row>
        <row r="1248">
          <cell r="AB1248">
            <v>0</v>
          </cell>
          <cell r="AN1248">
            <v>0</v>
          </cell>
          <cell r="AO1248" t="str">
            <v>41</v>
          </cell>
        </row>
        <row r="1249">
          <cell r="AB1249">
            <v>0</v>
          </cell>
          <cell r="AN1249">
            <v>-64610.625</v>
          </cell>
          <cell r="AO1249" t="str">
            <v>41</v>
          </cell>
        </row>
        <row r="1250">
          <cell r="AB1250">
            <v>0</v>
          </cell>
          <cell r="AN1250">
            <v>0</v>
          </cell>
          <cell r="AO1250" t="str">
            <v>41</v>
          </cell>
        </row>
        <row r="1251">
          <cell r="AB1251">
            <v>0</v>
          </cell>
          <cell r="AN1251">
            <v>0</v>
          </cell>
          <cell r="AO1251" t="str">
            <v>41</v>
          </cell>
        </row>
        <row r="1252">
          <cell r="AB1252">
            <v>0</v>
          </cell>
          <cell r="AN1252">
            <v>-291666.66666666669</v>
          </cell>
          <cell r="AO1252" t="str">
            <v>41</v>
          </cell>
        </row>
        <row r="1253">
          <cell r="AB1253">
            <v>0</v>
          </cell>
          <cell r="AN1253">
            <v>-337500</v>
          </cell>
          <cell r="AO1253" t="str">
            <v>41</v>
          </cell>
        </row>
        <row r="1254">
          <cell r="AB1254">
            <v>-513276.41</v>
          </cell>
          <cell r="AN1254">
            <v>-414767.9745833333</v>
          </cell>
          <cell r="AO1254" t="str">
            <v>41</v>
          </cell>
        </row>
        <row r="1255">
          <cell r="AB1255">
            <v>-225000</v>
          </cell>
          <cell r="AN1255">
            <v>-187500</v>
          </cell>
          <cell r="AO1255" t="str">
            <v>41</v>
          </cell>
        </row>
        <row r="1256">
          <cell r="AB1256">
            <v>-1982106.78</v>
          </cell>
          <cell r="AN1256">
            <v>-851180.21</v>
          </cell>
          <cell r="AO1256" t="str">
            <v>41</v>
          </cell>
        </row>
        <row r="1257">
          <cell r="AB1257">
            <v>0</v>
          </cell>
          <cell r="AN1257">
            <v>-35003.527916666666</v>
          </cell>
          <cell r="AO1257" t="str">
            <v>41</v>
          </cell>
        </row>
        <row r="1258">
          <cell r="AB1258">
            <v>0</v>
          </cell>
          <cell r="AN1258">
            <v>0</v>
          </cell>
          <cell r="AO1258" t="str">
            <v>65a</v>
          </cell>
        </row>
        <row r="1259">
          <cell r="AB1259">
            <v>0</v>
          </cell>
          <cell r="AN1259">
            <v>0</v>
          </cell>
          <cell r="AO1259" t="str">
            <v>65a</v>
          </cell>
        </row>
        <row r="1260">
          <cell r="AB1260">
            <v>0</v>
          </cell>
          <cell r="AN1260">
            <v>0</v>
          </cell>
          <cell r="AO1260" t="str">
            <v>65a</v>
          </cell>
        </row>
        <row r="1261">
          <cell r="AB1261">
            <v>0</v>
          </cell>
          <cell r="AN1261">
            <v>0</v>
          </cell>
          <cell r="AO1261" t="str">
            <v>65a</v>
          </cell>
        </row>
        <row r="1262">
          <cell r="AB1262">
            <v>0</v>
          </cell>
          <cell r="AN1262">
            <v>-95.734166666666667</v>
          </cell>
          <cell r="AO1262" t="str">
            <v>65a</v>
          </cell>
        </row>
        <row r="1263">
          <cell r="AB1263">
            <v>-7416.29</v>
          </cell>
          <cell r="AN1263">
            <v>-7416.2899999999981</v>
          </cell>
          <cell r="AO1263" t="str">
            <v>65a</v>
          </cell>
        </row>
        <row r="1264">
          <cell r="AB1264">
            <v>-5140.3599999999997</v>
          </cell>
          <cell r="AN1264">
            <v>-5140.3599999999997</v>
          </cell>
          <cell r="AO1264" t="str">
            <v>65a</v>
          </cell>
        </row>
        <row r="1265">
          <cell r="AB1265">
            <v>-11459.63</v>
          </cell>
          <cell r="AN1265">
            <v>-11459.630000000003</v>
          </cell>
          <cell r="AO1265" t="str">
            <v>65a</v>
          </cell>
        </row>
        <row r="1266">
          <cell r="AB1266">
            <v>-1479.6</v>
          </cell>
          <cell r="AN1266">
            <v>-1479.6000000000001</v>
          </cell>
          <cell r="AO1266" t="str">
            <v>65a</v>
          </cell>
        </row>
        <row r="1267">
          <cell r="AB1267">
            <v>-959.98</v>
          </cell>
          <cell r="AN1267">
            <v>-959.97999999999968</v>
          </cell>
          <cell r="AO1267" t="str">
            <v>65a</v>
          </cell>
        </row>
        <row r="1268">
          <cell r="AB1268">
            <v>-876.25</v>
          </cell>
          <cell r="AN1268">
            <v>-865.16583333333347</v>
          </cell>
          <cell r="AO1268" t="str">
            <v>65a</v>
          </cell>
        </row>
        <row r="1269">
          <cell r="AB1269">
            <v>-912.01</v>
          </cell>
          <cell r="AN1269">
            <v>-359.47541666666666</v>
          </cell>
          <cell r="AO1269" t="str">
            <v>65a</v>
          </cell>
        </row>
        <row r="1270">
          <cell r="AB1270">
            <v>-12.55</v>
          </cell>
          <cell r="AN1270">
            <v>-12.549999999999999</v>
          </cell>
          <cell r="AO1270" t="str">
            <v>65a</v>
          </cell>
        </row>
        <row r="1271">
          <cell r="AB1271">
            <v>-598.99</v>
          </cell>
          <cell r="AN1271">
            <v>-598.9899999999999</v>
          </cell>
          <cell r="AO1271" t="str">
            <v>65a</v>
          </cell>
        </row>
        <row r="1272">
          <cell r="AB1272">
            <v>-168.86</v>
          </cell>
          <cell r="AN1272">
            <v>-168.86000000000004</v>
          </cell>
          <cell r="AO1272" t="str">
            <v>65a</v>
          </cell>
        </row>
        <row r="1273">
          <cell r="AB1273">
            <v>0</v>
          </cell>
          <cell r="AN1273">
            <v>14.956250000000002</v>
          </cell>
          <cell r="AO1273" t="str">
            <v>65a</v>
          </cell>
        </row>
        <row r="1274">
          <cell r="AB1274">
            <v>-123.17</v>
          </cell>
          <cell r="AN1274">
            <v>-198.50750000000002</v>
          </cell>
          <cell r="AO1274" t="str">
            <v>65a</v>
          </cell>
        </row>
        <row r="1275">
          <cell r="AB1275">
            <v>-574.46</v>
          </cell>
          <cell r="AN1275">
            <v>-23.935833333333335</v>
          </cell>
          <cell r="AO1275" t="str">
            <v>65a</v>
          </cell>
        </row>
        <row r="1276">
          <cell r="AB1276">
            <v>-5718285</v>
          </cell>
          <cell r="AN1276">
            <v>-4486820.625</v>
          </cell>
          <cell r="AO1276" t="str">
            <v>41</v>
          </cell>
        </row>
        <row r="1277">
          <cell r="AB1277">
            <v>0</v>
          </cell>
          <cell r="AN1277">
            <v>-294955.23749999999</v>
          </cell>
          <cell r="AO1277" t="str">
            <v>41</v>
          </cell>
        </row>
        <row r="1278">
          <cell r="AB1278">
            <v>-7074602.9100000001</v>
          </cell>
          <cell r="AN1278">
            <v>-4269235.635416667</v>
          </cell>
          <cell r="AO1278" t="str">
            <v xml:space="preserve"> </v>
          </cell>
        </row>
        <row r="1279">
          <cell r="AB1279">
            <v>-2870186.23</v>
          </cell>
          <cell r="AN1279">
            <v>-1787976.9612499999</v>
          </cell>
          <cell r="AO1279" t="str">
            <v xml:space="preserve">65 </v>
          </cell>
        </row>
        <row r="1280">
          <cell r="AB1280">
            <v>5104426.16</v>
          </cell>
          <cell r="AN1280">
            <v>1790443.5249999997</v>
          </cell>
          <cell r="AO1280" t="str">
            <v xml:space="preserve"> </v>
          </cell>
        </row>
        <row r="1281">
          <cell r="AB1281">
            <v>1100761.99</v>
          </cell>
          <cell r="AN1281">
            <v>387028.17458333331</v>
          </cell>
          <cell r="AO1281" t="str">
            <v>65</v>
          </cell>
          <cell r="AP1281" t="str">
            <v xml:space="preserve"> </v>
          </cell>
        </row>
        <row r="1282">
          <cell r="AB1282">
            <v>-27589.17</v>
          </cell>
          <cell r="AN1282">
            <v>-6514.111249999999</v>
          </cell>
          <cell r="AO1282" t="str">
            <v>49</v>
          </cell>
        </row>
        <row r="1283">
          <cell r="AB1283">
            <v>-1552657.3</v>
          </cell>
          <cell r="AN1283">
            <v>-1667975.9050000003</v>
          </cell>
          <cell r="AO1283" t="str">
            <v xml:space="preserve"> </v>
          </cell>
        </row>
        <row r="1284">
          <cell r="AB1284">
            <v>-45410</v>
          </cell>
          <cell r="AN1284">
            <v>-72656</v>
          </cell>
          <cell r="AO1284" t="str">
            <v xml:space="preserve"> </v>
          </cell>
        </row>
        <row r="1285">
          <cell r="AB1285">
            <v>-30265.78</v>
          </cell>
          <cell r="AN1285">
            <v>-32179.628750000003</v>
          </cell>
        </row>
        <row r="1286">
          <cell r="AB1286">
            <v>0</v>
          </cell>
          <cell r="AN1286">
            <v>0</v>
          </cell>
          <cell r="AO1286" t="str">
            <v>23</v>
          </cell>
          <cell r="AP1286">
            <v>29</v>
          </cell>
        </row>
        <row r="1287">
          <cell r="AB1287">
            <v>0</v>
          </cell>
          <cell r="AN1287">
            <v>0</v>
          </cell>
        </row>
        <row r="1288">
          <cell r="AB1288">
            <v>-2702244.02</v>
          </cell>
          <cell r="AN1288">
            <v>-2850418.2045833333</v>
          </cell>
        </row>
        <row r="1289">
          <cell r="AB1289">
            <v>-33762.980000000003</v>
          </cell>
          <cell r="AN1289">
            <v>-30999.499166666661</v>
          </cell>
        </row>
        <row r="1290">
          <cell r="AB1290">
            <v>0</v>
          </cell>
          <cell r="AN1290">
            <v>0</v>
          </cell>
        </row>
        <row r="1291">
          <cell r="AB1291">
            <v>-92276.94</v>
          </cell>
          <cell r="AN1291">
            <v>-98497.855833333335</v>
          </cell>
        </row>
        <row r="1292">
          <cell r="AB1292">
            <v>-8165809</v>
          </cell>
          <cell r="AN1292">
            <v>-8165809</v>
          </cell>
          <cell r="AO1292" t="str">
            <v>10</v>
          </cell>
        </row>
        <row r="1293">
          <cell r="AB1293">
            <v>4614264</v>
          </cell>
          <cell r="AN1293">
            <v>4300195.875</v>
          </cell>
          <cell r="AO1293" t="str">
            <v>10</v>
          </cell>
        </row>
        <row r="1294">
          <cell r="AB1294">
            <v>-10135707.039999999</v>
          </cell>
          <cell r="AN1294">
            <v>-12923100.119583333</v>
          </cell>
        </row>
        <row r="1295">
          <cell r="AB1295">
            <v>-887313.59</v>
          </cell>
          <cell r="AN1295">
            <v>-947812.25</v>
          </cell>
          <cell r="AO1295" t="str">
            <v>12</v>
          </cell>
        </row>
        <row r="1296">
          <cell r="AB1296">
            <v>0</v>
          </cell>
          <cell r="AN1296">
            <v>-19380.39875</v>
          </cell>
          <cell r="AO1296" t="str">
            <v>12</v>
          </cell>
        </row>
        <row r="1297">
          <cell r="AB1297">
            <v>-192765.41</v>
          </cell>
          <cell r="AN1297">
            <v>-122056.57791666668</v>
          </cell>
          <cell r="AO1297" t="str">
            <v>12</v>
          </cell>
        </row>
        <row r="1298">
          <cell r="AB1298">
            <v>-71851894.799999997</v>
          </cell>
          <cell r="AN1298">
            <v>-71851894.799999982</v>
          </cell>
          <cell r="AO1298" t="str">
            <v>64</v>
          </cell>
        </row>
        <row r="1299">
          <cell r="AB1299">
            <v>-3497000</v>
          </cell>
          <cell r="AN1299">
            <v>-3623291.6666666665</v>
          </cell>
          <cell r="AO1299" t="str">
            <v>22</v>
          </cell>
          <cell r="AP1299">
            <v>31</v>
          </cell>
        </row>
        <row r="1300">
          <cell r="AB1300">
            <v>-647743</v>
          </cell>
          <cell r="AN1300">
            <v>-1288879.25</v>
          </cell>
          <cell r="AO1300" t="str">
            <v>22</v>
          </cell>
          <cell r="AP1300">
            <v>32</v>
          </cell>
        </row>
        <row r="1301">
          <cell r="AB1301">
            <v>-337279618</v>
          </cell>
          <cell r="AN1301">
            <v>-328736616.95833331</v>
          </cell>
          <cell r="AO1301" t="str">
            <v>22</v>
          </cell>
          <cell r="AP1301">
            <v>33</v>
          </cell>
        </row>
        <row r="1302">
          <cell r="AB1302">
            <v>-939000</v>
          </cell>
          <cell r="AN1302">
            <v>-942583.33333333337</v>
          </cell>
          <cell r="AO1302" t="str">
            <v>22</v>
          </cell>
          <cell r="AP1302">
            <v>34</v>
          </cell>
        </row>
        <row r="1303">
          <cell r="AB1303">
            <v>-32874</v>
          </cell>
          <cell r="AN1303">
            <v>-32874</v>
          </cell>
          <cell r="AO1303" t="str">
            <v>22</v>
          </cell>
          <cell r="AP1303" t="str">
            <v>35</v>
          </cell>
        </row>
        <row r="1304">
          <cell r="AB1304">
            <v>-55683000</v>
          </cell>
          <cell r="AN1304">
            <v>-45478416.666666664</v>
          </cell>
          <cell r="AO1304" t="str">
            <v>64</v>
          </cell>
        </row>
        <row r="1305">
          <cell r="AB1305">
            <v>141000</v>
          </cell>
          <cell r="AN1305">
            <v>-6125</v>
          </cell>
          <cell r="AO1305" t="str">
            <v xml:space="preserve"> </v>
          </cell>
        </row>
        <row r="1306">
          <cell r="AB1306">
            <v>904152.97</v>
          </cell>
          <cell r="AN1306">
            <v>904152.97000000009</v>
          </cell>
          <cell r="AO1306" t="str">
            <v>64</v>
          </cell>
        </row>
        <row r="1307">
          <cell r="AB1307">
            <v>-796000</v>
          </cell>
          <cell r="AN1307">
            <v>-266416.66666666669</v>
          </cell>
          <cell r="AO1307" t="str">
            <v>66a</v>
          </cell>
        </row>
        <row r="1308">
          <cell r="AB1308">
            <v>-27673328.77</v>
          </cell>
          <cell r="AN1308">
            <v>-27673328.77</v>
          </cell>
          <cell r="AO1308" t="str">
            <v>64</v>
          </cell>
        </row>
        <row r="1309">
          <cell r="AB1309">
            <v>-4489581</v>
          </cell>
          <cell r="AN1309">
            <v>-4489581</v>
          </cell>
          <cell r="AO1309" t="str">
            <v>64</v>
          </cell>
        </row>
        <row r="1310">
          <cell r="AB1310">
            <v>-269554.90999999997</v>
          </cell>
          <cell r="AN1310">
            <v>-269554.91000000003</v>
          </cell>
          <cell r="AO1310" t="str">
            <v>64</v>
          </cell>
        </row>
        <row r="1311">
          <cell r="AB1311">
            <v>-443787.06</v>
          </cell>
          <cell r="AN1311">
            <v>-443787.05999999988</v>
          </cell>
          <cell r="AO1311" t="str">
            <v>64</v>
          </cell>
        </row>
        <row r="1312">
          <cell r="AB1312">
            <v>-1614.97</v>
          </cell>
          <cell r="AN1312">
            <v>-1614.97</v>
          </cell>
          <cell r="AO1312" t="str">
            <v>64</v>
          </cell>
        </row>
        <row r="1313">
          <cell r="AB1313">
            <v>-48687.62</v>
          </cell>
          <cell r="AN1313">
            <v>-48687.62</v>
          </cell>
          <cell r="AO1313" t="str">
            <v>64</v>
          </cell>
        </row>
        <row r="1314">
          <cell r="AB1314">
            <v>-76732.02</v>
          </cell>
          <cell r="AN1314">
            <v>-76732.02</v>
          </cell>
          <cell r="AO1314" t="str">
            <v>64</v>
          </cell>
        </row>
        <row r="1315">
          <cell r="AB1315">
            <v>-2475</v>
          </cell>
          <cell r="AN1315">
            <v>-2475</v>
          </cell>
          <cell r="AO1315" t="str">
            <v>64</v>
          </cell>
        </row>
        <row r="1316">
          <cell r="AB1316">
            <v>97405</v>
          </cell>
          <cell r="AN1316">
            <v>97405</v>
          </cell>
          <cell r="AO1316" t="str">
            <v>64</v>
          </cell>
        </row>
        <row r="1317">
          <cell r="AB1317">
            <v>-4106</v>
          </cell>
          <cell r="AN1317">
            <v>-4106</v>
          </cell>
          <cell r="AO1317" t="str">
            <v>64</v>
          </cell>
        </row>
        <row r="1318">
          <cell r="AB1318">
            <v>-171529</v>
          </cell>
          <cell r="AN1318">
            <v>-171529</v>
          </cell>
          <cell r="AO1318" t="str">
            <v>64</v>
          </cell>
        </row>
        <row r="1319">
          <cell r="AB1319">
            <v>-152467</v>
          </cell>
          <cell r="AN1319">
            <v>-152467</v>
          </cell>
          <cell r="AO1319" t="str">
            <v>64</v>
          </cell>
        </row>
        <row r="1320">
          <cell r="AB1320">
            <v>1365117.79</v>
          </cell>
          <cell r="AN1320">
            <v>1365117.7899999998</v>
          </cell>
          <cell r="AO1320" t="str">
            <v>66a</v>
          </cell>
        </row>
        <row r="1321">
          <cell r="AB1321">
            <v>0</v>
          </cell>
          <cell r="AN1321">
            <v>0</v>
          </cell>
          <cell r="AO1321" t="str">
            <v>22</v>
          </cell>
          <cell r="AP1321">
            <v>36</v>
          </cell>
        </row>
        <row r="1322">
          <cell r="AB1322">
            <v>0</v>
          </cell>
          <cell r="AN1322">
            <v>0</v>
          </cell>
          <cell r="AO1322" t="str">
            <v xml:space="preserve"> </v>
          </cell>
        </row>
        <row r="1323">
          <cell r="AB1323">
            <v>-477999.57</v>
          </cell>
          <cell r="AN1323">
            <v>-477999.57000000007</v>
          </cell>
          <cell r="AO1323" t="str">
            <v>66a</v>
          </cell>
        </row>
        <row r="1324">
          <cell r="AB1324">
            <v>-3665</v>
          </cell>
          <cell r="AN1324">
            <v>-3665</v>
          </cell>
          <cell r="AO1324" t="str">
            <v xml:space="preserve"> </v>
          </cell>
        </row>
        <row r="1325">
          <cell r="AB1325">
            <v>-7054000</v>
          </cell>
          <cell r="AN1325">
            <v>-6017416.666666667</v>
          </cell>
          <cell r="AO1325" t="str">
            <v>66a</v>
          </cell>
        </row>
        <row r="1326">
          <cell r="AB1326">
            <v>-947000</v>
          </cell>
          <cell r="AN1326">
            <v>-947000</v>
          </cell>
        </row>
        <row r="1327">
          <cell r="AB1327">
            <v>-4409226</v>
          </cell>
          <cell r="AN1327">
            <v>-3336176.0833333335</v>
          </cell>
          <cell r="AO1327" t="str">
            <v>22</v>
          </cell>
          <cell r="AP1327">
            <v>37</v>
          </cell>
        </row>
        <row r="1328">
          <cell r="AB1328">
            <v>0</v>
          </cell>
          <cell r="AN1328">
            <v>0</v>
          </cell>
          <cell r="AO1328" t="str">
            <v xml:space="preserve"> </v>
          </cell>
        </row>
        <row r="1329">
          <cell r="AB1329">
            <v>-68738.990000000005</v>
          </cell>
          <cell r="AN1329">
            <v>-137833.11666666667</v>
          </cell>
          <cell r="AO1329" t="str">
            <v>48</v>
          </cell>
        </row>
        <row r="1330">
          <cell r="AB1330">
            <v>16256</v>
          </cell>
          <cell r="AN1330">
            <v>15991.625</v>
          </cell>
          <cell r="AO1330" t="str">
            <v>48</v>
          </cell>
        </row>
        <row r="1331">
          <cell r="AB1331">
            <v>-148493689</v>
          </cell>
          <cell r="AN1331">
            <v>-160943064</v>
          </cell>
          <cell r="AO1331" t="str">
            <v>48</v>
          </cell>
        </row>
        <row r="1332">
          <cell r="AB1332">
            <v>353000</v>
          </cell>
          <cell r="AN1332">
            <v>23833.333333333332</v>
          </cell>
          <cell r="AO1332" t="str">
            <v xml:space="preserve"> </v>
          </cell>
        </row>
        <row r="1333">
          <cell r="AB1333">
            <v>0</v>
          </cell>
          <cell r="AN1333">
            <v>0</v>
          </cell>
          <cell r="AO1333" t="str">
            <v xml:space="preserve"> </v>
          </cell>
        </row>
        <row r="1334">
          <cell r="AB1334">
            <v>-3454000</v>
          </cell>
          <cell r="AN1334">
            <v>-4504000</v>
          </cell>
          <cell r="AO1334" t="str">
            <v xml:space="preserve"> </v>
          </cell>
        </row>
        <row r="1335">
          <cell r="AB1335">
            <v>-1673000</v>
          </cell>
          <cell r="AN1335">
            <v>-1673000</v>
          </cell>
        </row>
        <row r="1336">
          <cell r="AB1336">
            <v>0</v>
          </cell>
          <cell r="AN1336">
            <v>0</v>
          </cell>
          <cell r="AO1336" t="str">
            <v xml:space="preserve"> </v>
          </cell>
        </row>
        <row r="1337">
          <cell r="AB1337">
            <v>-15485174</v>
          </cell>
          <cell r="AN1337">
            <v>-16048552.75</v>
          </cell>
        </row>
        <row r="1338">
          <cell r="AB1338">
            <v>-41303000</v>
          </cell>
          <cell r="AN1338">
            <v>-36741625</v>
          </cell>
          <cell r="AO1338" t="str">
            <v>64</v>
          </cell>
        </row>
        <row r="1339">
          <cell r="AB1339">
            <v>-13198000</v>
          </cell>
          <cell r="AN1339">
            <v>-13451541.666666666</v>
          </cell>
          <cell r="AO1339">
            <v>22</v>
          </cell>
          <cell r="AP1339" t="str">
            <v>37a</v>
          </cell>
        </row>
        <row r="1340">
          <cell r="AB1340">
            <v>1332692</v>
          </cell>
          <cell r="AN1340">
            <v>1332692</v>
          </cell>
          <cell r="AO1340" t="str">
            <v>65b</v>
          </cell>
        </row>
        <row r="1341">
          <cell r="AB1341">
            <v>-3727000</v>
          </cell>
          <cell r="AN1341">
            <v>-4005291.6666666665</v>
          </cell>
          <cell r="AO1341" t="str">
            <v>22</v>
          </cell>
          <cell r="AP1341" t="str">
            <v>37b</v>
          </cell>
        </row>
        <row r="1342">
          <cell r="AB1342">
            <v>5635154.54</v>
          </cell>
          <cell r="AN1342">
            <v>5635154.54</v>
          </cell>
          <cell r="AO1342" t="str">
            <v>65b</v>
          </cell>
        </row>
        <row r="1343">
          <cell r="AB1343">
            <v>-10664000</v>
          </cell>
          <cell r="AN1343">
            <v>-10297666.666666666</v>
          </cell>
        </row>
        <row r="1344">
          <cell r="AB1344">
            <v>98028</v>
          </cell>
          <cell r="AN1344">
            <v>-117826.75</v>
          </cell>
          <cell r="AO1344" t="str">
            <v>41</v>
          </cell>
        </row>
        <row r="1345">
          <cell r="AB1345">
            <v>0</v>
          </cell>
          <cell r="AN1345">
            <v>-364583.33333333331</v>
          </cell>
        </row>
        <row r="1346">
          <cell r="AB1346">
            <v>-33312000</v>
          </cell>
          <cell r="AN1346">
            <v>-28985750</v>
          </cell>
          <cell r="AO1346" t="str">
            <v>66a</v>
          </cell>
        </row>
        <row r="1347">
          <cell r="AB1347">
            <v>-1430000</v>
          </cell>
          <cell r="AN1347">
            <v>-59583.333333333336</v>
          </cell>
          <cell r="AO1347" t="str">
            <v>47</v>
          </cell>
        </row>
        <row r="1348">
          <cell r="AB1348">
            <v>-72564653</v>
          </cell>
          <cell r="AN1348">
            <v>-72387225.291666672</v>
          </cell>
          <cell r="AO1348" t="str">
            <v>66a</v>
          </cell>
        </row>
        <row r="1349">
          <cell r="AB1349">
            <v>12663.58</v>
          </cell>
          <cell r="AN1349">
            <v>12135.92708333333</v>
          </cell>
          <cell r="AO1349">
            <v>6</v>
          </cell>
        </row>
        <row r="1350">
          <cell r="AB1350">
            <v>44658.07</v>
          </cell>
          <cell r="AN1350">
            <v>42899.414583333331</v>
          </cell>
          <cell r="AO1350">
            <v>6</v>
          </cell>
        </row>
        <row r="1351">
          <cell r="AB1351">
            <v>1780078.13</v>
          </cell>
          <cell r="AN1351">
            <v>1875439.4541666666</v>
          </cell>
          <cell r="AO1351">
            <v>6</v>
          </cell>
        </row>
        <row r="1352">
          <cell r="AB1352">
            <v>0</v>
          </cell>
          <cell r="AN1352">
            <v>0</v>
          </cell>
          <cell r="AO1352">
            <v>6</v>
          </cell>
        </row>
        <row r="1353">
          <cell r="AB1353">
            <v>3724980.33</v>
          </cell>
          <cell r="AN1353">
            <v>2809270.254999999</v>
          </cell>
          <cell r="AO1353">
            <v>6</v>
          </cell>
        </row>
        <row r="1354">
          <cell r="AB1354">
            <v>0</v>
          </cell>
          <cell r="AN1354">
            <v>0</v>
          </cell>
          <cell r="AO1354">
            <v>6</v>
          </cell>
        </row>
        <row r="1355">
          <cell r="AB1355">
            <v>0</v>
          </cell>
          <cell r="AN1355">
            <v>0</v>
          </cell>
          <cell r="AO1355">
            <v>6</v>
          </cell>
        </row>
        <row r="1356">
          <cell r="AB1356">
            <v>60710442.049999997</v>
          </cell>
          <cell r="AN1356">
            <v>46484716.798333339</v>
          </cell>
          <cell r="AO1356">
            <v>6</v>
          </cell>
        </row>
        <row r="1357">
          <cell r="AB1357">
            <v>0</v>
          </cell>
          <cell r="AN1357">
            <v>0</v>
          </cell>
          <cell r="AO1357">
            <v>6</v>
          </cell>
        </row>
        <row r="1358">
          <cell r="AB1358">
            <v>-5176339752.4699955</v>
          </cell>
          <cell r="AN1358">
            <v>-5231517078.7645836</v>
          </cell>
          <cell r="AO1358" t="str">
            <v xml:space="preserve"> </v>
          </cell>
        </row>
        <row r="1359">
          <cell r="AB1359">
            <v>1.621246337890625E-5</v>
          </cell>
          <cell r="AN1359">
            <v>-7.62939453125E-6</v>
          </cell>
        </row>
        <row r="1360">
          <cell r="AB1360">
            <v>9.5367431640625E-6</v>
          </cell>
          <cell r="AN1360">
            <v>0</v>
          </cell>
        </row>
        <row r="1362">
          <cell r="AB1362" t="str">
            <v xml:space="preserve"> </v>
          </cell>
          <cell r="AN1362" t="str">
            <v xml:space="preserve"> </v>
          </cell>
        </row>
        <row r="1363">
          <cell r="AN1363" t="str">
            <v xml:space="preserve"> </v>
          </cell>
        </row>
        <row r="1365">
          <cell r="AN1365" t="str">
            <v xml:space="preserve">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efreshError="1">
        <row r="5">
          <cell r="T5">
            <v>3</v>
          </cell>
        </row>
        <row r="6">
          <cell r="C6" t="str">
            <v xml:space="preserve">Commission Method </v>
          </cell>
        </row>
        <row r="8">
          <cell r="D8">
            <v>0.1576213356965549</v>
          </cell>
        </row>
        <row r="9">
          <cell r="D9">
            <v>0.8423786643034451</v>
          </cell>
        </row>
        <row r="29">
          <cell r="G29">
            <v>8.1064007222136497E-2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61">
          <cell r="H61">
            <v>6.9188435929027195E-2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zoomScaleNormal="100" workbookViewId="0">
      <selection activeCell="B37" sqref="B37:F38"/>
    </sheetView>
  </sheetViews>
  <sheetFormatPr defaultRowHeight="13.2"/>
  <cols>
    <col min="1" max="1" width="8.33203125" style="69" bestFit="1" customWidth="1"/>
    <col min="2" max="2" width="8" style="69" bestFit="1" customWidth="1"/>
    <col min="3" max="3" width="47.109375" style="69" bestFit="1" customWidth="1"/>
    <col min="4" max="4" width="13.5546875" style="69" bestFit="1" customWidth="1"/>
    <col min="5" max="5" width="12.109375" style="69" bestFit="1" customWidth="1"/>
    <col min="6" max="6" width="13.5546875" style="69" bestFit="1" customWidth="1"/>
    <col min="7" max="170" width="9.109375" style="69"/>
    <col min="171" max="171" width="9" style="69" customWidth="1"/>
    <col min="172" max="172" width="11.44140625" style="69" customWidth="1"/>
    <col min="173" max="173" width="65.88671875" style="69" bestFit="1" customWidth="1"/>
    <col min="174" max="174" width="15" style="69" customWidth="1"/>
    <col min="175" max="175" width="15.33203125" style="69" customWidth="1"/>
    <col min="176" max="176" width="14.44140625" style="69" bestFit="1" customWidth="1"/>
    <col min="177" max="426" width="9.109375" style="69"/>
    <col min="427" max="427" width="9" style="69" customWidth="1"/>
    <col min="428" max="428" width="11.44140625" style="69" customWidth="1"/>
    <col min="429" max="429" width="65.88671875" style="69" bestFit="1" customWidth="1"/>
    <col min="430" max="430" width="15" style="69" customWidth="1"/>
    <col min="431" max="431" width="15.33203125" style="69" customWidth="1"/>
    <col min="432" max="432" width="14.44140625" style="69" bestFit="1" customWidth="1"/>
    <col min="433" max="682" width="9.109375" style="69"/>
    <col min="683" max="683" width="9" style="69" customWidth="1"/>
    <col min="684" max="684" width="11.44140625" style="69" customWidth="1"/>
    <col min="685" max="685" width="65.88671875" style="69" bestFit="1" customWidth="1"/>
    <col min="686" max="686" width="15" style="69" customWidth="1"/>
    <col min="687" max="687" width="15.33203125" style="69" customWidth="1"/>
    <col min="688" max="688" width="14.44140625" style="69" bestFit="1" customWidth="1"/>
    <col min="689" max="938" width="9.109375" style="69"/>
    <col min="939" max="939" width="9" style="69" customWidth="1"/>
    <col min="940" max="940" width="11.44140625" style="69" customWidth="1"/>
    <col min="941" max="941" width="65.88671875" style="69" bestFit="1" customWidth="1"/>
    <col min="942" max="942" width="15" style="69" customWidth="1"/>
    <col min="943" max="943" width="15.33203125" style="69" customWidth="1"/>
    <col min="944" max="944" width="14.44140625" style="69" bestFit="1" customWidth="1"/>
    <col min="945" max="1194" width="9.109375" style="69"/>
    <col min="1195" max="1195" width="9" style="69" customWidth="1"/>
    <col min="1196" max="1196" width="11.44140625" style="69" customWidth="1"/>
    <col min="1197" max="1197" width="65.88671875" style="69" bestFit="1" customWidth="1"/>
    <col min="1198" max="1198" width="15" style="69" customWidth="1"/>
    <col min="1199" max="1199" width="15.33203125" style="69" customWidth="1"/>
    <col min="1200" max="1200" width="14.44140625" style="69" bestFit="1" customWidth="1"/>
    <col min="1201" max="1450" width="9.109375" style="69"/>
    <col min="1451" max="1451" width="9" style="69" customWidth="1"/>
    <col min="1452" max="1452" width="11.44140625" style="69" customWidth="1"/>
    <col min="1453" max="1453" width="65.88671875" style="69" bestFit="1" customWidth="1"/>
    <col min="1454" max="1454" width="15" style="69" customWidth="1"/>
    <col min="1455" max="1455" width="15.33203125" style="69" customWidth="1"/>
    <col min="1456" max="1456" width="14.44140625" style="69" bestFit="1" customWidth="1"/>
    <col min="1457" max="1706" width="9.109375" style="69"/>
    <col min="1707" max="1707" width="9" style="69" customWidth="1"/>
    <col min="1708" max="1708" width="11.44140625" style="69" customWidth="1"/>
    <col min="1709" max="1709" width="65.88671875" style="69" bestFit="1" customWidth="1"/>
    <col min="1710" max="1710" width="15" style="69" customWidth="1"/>
    <col min="1711" max="1711" width="15.33203125" style="69" customWidth="1"/>
    <col min="1712" max="1712" width="14.44140625" style="69" bestFit="1" customWidth="1"/>
    <col min="1713" max="1962" width="9.109375" style="69"/>
    <col min="1963" max="1963" width="9" style="69" customWidth="1"/>
    <col min="1964" max="1964" width="11.44140625" style="69" customWidth="1"/>
    <col min="1965" max="1965" width="65.88671875" style="69" bestFit="1" customWidth="1"/>
    <col min="1966" max="1966" width="15" style="69" customWidth="1"/>
    <col min="1967" max="1967" width="15.33203125" style="69" customWidth="1"/>
    <col min="1968" max="1968" width="14.44140625" style="69" bestFit="1" customWidth="1"/>
    <col min="1969" max="2218" width="9.109375" style="69"/>
    <col min="2219" max="2219" width="9" style="69" customWidth="1"/>
    <col min="2220" max="2220" width="11.44140625" style="69" customWidth="1"/>
    <col min="2221" max="2221" width="65.88671875" style="69" bestFit="1" customWidth="1"/>
    <col min="2222" max="2222" width="15" style="69" customWidth="1"/>
    <col min="2223" max="2223" width="15.33203125" style="69" customWidth="1"/>
    <col min="2224" max="2224" width="14.44140625" style="69" bestFit="1" customWidth="1"/>
    <col min="2225" max="2474" width="9.109375" style="69"/>
    <col min="2475" max="2475" width="9" style="69" customWidth="1"/>
    <col min="2476" max="2476" width="11.44140625" style="69" customWidth="1"/>
    <col min="2477" max="2477" width="65.88671875" style="69" bestFit="1" customWidth="1"/>
    <col min="2478" max="2478" width="15" style="69" customWidth="1"/>
    <col min="2479" max="2479" width="15.33203125" style="69" customWidth="1"/>
    <col min="2480" max="2480" width="14.44140625" style="69" bestFit="1" customWidth="1"/>
    <col min="2481" max="2730" width="9.109375" style="69"/>
    <col min="2731" max="2731" width="9" style="69" customWidth="1"/>
    <col min="2732" max="2732" width="11.44140625" style="69" customWidth="1"/>
    <col min="2733" max="2733" width="65.88671875" style="69" bestFit="1" customWidth="1"/>
    <col min="2734" max="2734" width="15" style="69" customWidth="1"/>
    <col min="2735" max="2735" width="15.33203125" style="69" customWidth="1"/>
    <col min="2736" max="2736" width="14.44140625" style="69" bestFit="1" customWidth="1"/>
    <col min="2737" max="2986" width="9.109375" style="69"/>
    <col min="2987" max="2987" width="9" style="69" customWidth="1"/>
    <col min="2988" max="2988" width="11.44140625" style="69" customWidth="1"/>
    <col min="2989" max="2989" width="65.88671875" style="69" bestFit="1" customWidth="1"/>
    <col min="2990" max="2990" width="15" style="69" customWidth="1"/>
    <col min="2991" max="2991" width="15.33203125" style="69" customWidth="1"/>
    <col min="2992" max="2992" width="14.44140625" style="69" bestFit="1" customWidth="1"/>
    <col min="2993" max="3242" width="9.109375" style="69"/>
    <col min="3243" max="3243" width="9" style="69" customWidth="1"/>
    <col min="3244" max="3244" width="11.44140625" style="69" customWidth="1"/>
    <col min="3245" max="3245" width="65.88671875" style="69" bestFit="1" customWidth="1"/>
    <col min="3246" max="3246" width="15" style="69" customWidth="1"/>
    <col min="3247" max="3247" width="15.33203125" style="69" customWidth="1"/>
    <col min="3248" max="3248" width="14.44140625" style="69" bestFit="1" customWidth="1"/>
    <col min="3249" max="3498" width="9.109375" style="69"/>
    <col min="3499" max="3499" width="9" style="69" customWidth="1"/>
    <col min="3500" max="3500" width="11.44140625" style="69" customWidth="1"/>
    <col min="3501" max="3501" width="65.88671875" style="69" bestFit="1" customWidth="1"/>
    <col min="3502" max="3502" width="15" style="69" customWidth="1"/>
    <col min="3503" max="3503" width="15.33203125" style="69" customWidth="1"/>
    <col min="3504" max="3504" width="14.44140625" style="69" bestFit="1" customWidth="1"/>
    <col min="3505" max="3754" width="9.109375" style="69"/>
    <col min="3755" max="3755" width="9" style="69" customWidth="1"/>
    <col min="3756" max="3756" width="11.44140625" style="69" customWidth="1"/>
    <col min="3757" max="3757" width="65.88671875" style="69" bestFit="1" customWidth="1"/>
    <col min="3758" max="3758" width="15" style="69" customWidth="1"/>
    <col min="3759" max="3759" width="15.33203125" style="69" customWidth="1"/>
    <col min="3760" max="3760" width="14.44140625" style="69" bestFit="1" customWidth="1"/>
    <col min="3761" max="4010" width="9.109375" style="69"/>
    <col min="4011" max="4011" width="9" style="69" customWidth="1"/>
    <col min="4012" max="4012" width="11.44140625" style="69" customWidth="1"/>
    <col min="4013" max="4013" width="65.88671875" style="69" bestFit="1" customWidth="1"/>
    <col min="4014" max="4014" width="15" style="69" customWidth="1"/>
    <col min="4015" max="4015" width="15.33203125" style="69" customWidth="1"/>
    <col min="4016" max="4016" width="14.44140625" style="69" bestFit="1" customWidth="1"/>
    <col min="4017" max="4266" width="9.109375" style="69"/>
    <col min="4267" max="4267" width="9" style="69" customWidth="1"/>
    <col min="4268" max="4268" width="11.44140625" style="69" customWidth="1"/>
    <col min="4269" max="4269" width="65.88671875" style="69" bestFit="1" customWidth="1"/>
    <col min="4270" max="4270" width="15" style="69" customWidth="1"/>
    <col min="4271" max="4271" width="15.33203125" style="69" customWidth="1"/>
    <col min="4272" max="4272" width="14.44140625" style="69" bestFit="1" customWidth="1"/>
    <col min="4273" max="4522" width="9.109375" style="69"/>
    <col min="4523" max="4523" width="9" style="69" customWidth="1"/>
    <col min="4524" max="4524" width="11.44140625" style="69" customWidth="1"/>
    <col min="4525" max="4525" width="65.88671875" style="69" bestFit="1" customWidth="1"/>
    <col min="4526" max="4526" width="15" style="69" customWidth="1"/>
    <col min="4527" max="4527" width="15.33203125" style="69" customWidth="1"/>
    <col min="4528" max="4528" width="14.44140625" style="69" bestFit="1" customWidth="1"/>
    <col min="4529" max="4778" width="9.109375" style="69"/>
    <col min="4779" max="4779" width="9" style="69" customWidth="1"/>
    <col min="4780" max="4780" width="11.44140625" style="69" customWidth="1"/>
    <col min="4781" max="4781" width="65.88671875" style="69" bestFit="1" customWidth="1"/>
    <col min="4782" max="4782" width="15" style="69" customWidth="1"/>
    <col min="4783" max="4783" width="15.33203125" style="69" customWidth="1"/>
    <col min="4784" max="4784" width="14.44140625" style="69" bestFit="1" customWidth="1"/>
    <col min="4785" max="5034" width="9.109375" style="69"/>
    <col min="5035" max="5035" width="9" style="69" customWidth="1"/>
    <col min="5036" max="5036" width="11.44140625" style="69" customWidth="1"/>
    <col min="5037" max="5037" width="65.88671875" style="69" bestFit="1" customWidth="1"/>
    <col min="5038" max="5038" width="15" style="69" customWidth="1"/>
    <col min="5039" max="5039" width="15.33203125" style="69" customWidth="1"/>
    <col min="5040" max="5040" width="14.44140625" style="69" bestFit="1" customWidth="1"/>
    <col min="5041" max="5290" width="9.109375" style="69"/>
    <col min="5291" max="5291" width="9" style="69" customWidth="1"/>
    <col min="5292" max="5292" width="11.44140625" style="69" customWidth="1"/>
    <col min="5293" max="5293" width="65.88671875" style="69" bestFit="1" customWidth="1"/>
    <col min="5294" max="5294" width="15" style="69" customWidth="1"/>
    <col min="5295" max="5295" width="15.33203125" style="69" customWidth="1"/>
    <col min="5296" max="5296" width="14.44140625" style="69" bestFit="1" customWidth="1"/>
    <col min="5297" max="5546" width="9.109375" style="69"/>
    <col min="5547" max="5547" width="9" style="69" customWidth="1"/>
    <col min="5548" max="5548" width="11.44140625" style="69" customWidth="1"/>
    <col min="5549" max="5549" width="65.88671875" style="69" bestFit="1" customWidth="1"/>
    <col min="5550" max="5550" width="15" style="69" customWidth="1"/>
    <col min="5551" max="5551" width="15.33203125" style="69" customWidth="1"/>
    <col min="5552" max="5552" width="14.44140625" style="69" bestFit="1" customWidth="1"/>
    <col min="5553" max="5802" width="9.109375" style="69"/>
    <col min="5803" max="5803" width="9" style="69" customWidth="1"/>
    <col min="5804" max="5804" width="11.44140625" style="69" customWidth="1"/>
    <col min="5805" max="5805" width="65.88671875" style="69" bestFit="1" customWidth="1"/>
    <col min="5806" max="5806" width="15" style="69" customWidth="1"/>
    <col min="5807" max="5807" width="15.33203125" style="69" customWidth="1"/>
    <col min="5808" max="5808" width="14.44140625" style="69" bestFit="1" customWidth="1"/>
    <col min="5809" max="6058" width="9.109375" style="69"/>
    <col min="6059" max="6059" width="9" style="69" customWidth="1"/>
    <col min="6060" max="6060" width="11.44140625" style="69" customWidth="1"/>
    <col min="6061" max="6061" width="65.88671875" style="69" bestFit="1" customWidth="1"/>
    <col min="6062" max="6062" width="15" style="69" customWidth="1"/>
    <col min="6063" max="6063" width="15.33203125" style="69" customWidth="1"/>
    <col min="6064" max="6064" width="14.44140625" style="69" bestFit="1" customWidth="1"/>
    <col min="6065" max="6314" width="9.109375" style="69"/>
    <col min="6315" max="6315" width="9" style="69" customWidth="1"/>
    <col min="6316" max="6316" width="11.44140625" style="69" customWidth="1"/>
    <col min="6317" max="6317" width="65.88671875" style="69" bestFit="1" customWidth="1"/>
    <col min="6318" max="6318" width="15" style="69" customWidth="1"/>
    <col min="6319" max="6319" width="15.33203125" style="69" customWidth="1"/>
    <col min="6320" max="6320" width="14.44140625" style="69" bestFit="1" customWidth="1"/>
    <col min="6321" max="6570" width="9.109375" style="69"/>
    <col min="6571" max="6571" width="9" style="69" customWidth="1"/>
    <col min="6572" max="6572" width="11.44140625" style="69" customWidth="1"/>
    <col min="6573" max="6573" width="65.88671875" style="69" bestFit="1" customWidth="1"/>
    <col min="6574" max="6574" width="15" style="69" customWidth="1"/>
    <col min="6575" max="6575" width="15.33203125" style="69" customWidth="1"/>
    <col min="6576" max="6576" width="14.44140625" style="69" bestFit="1" customWidth="1"/>
    <col min="6577" max="6826" width="9.109375" style="69"/>
    <col min="6827" max="6827" width="9" style="69" customWidth="1"/>
    <col min="6828" max="6828" width="11.44140625" style="69" customWidth="1"/>
    <col min="6829" max="6829" width="65.88671875" style="69" bestFit="1" customWidth="1"/>
    <col min="6830" max="6830" width="15" style="69" customWidth="1"/>
    <col min="6831" max="6831" width="15.33203125" style="69" customWidth="1"/>
    <col min="6832" max="6832" width="14.44140625" style="69" bestFit="1" customWidth="1"/>
    <col min="6833" max="7082" width="9.109375" style="69"/>
    <col min="7083" max="7083" width="9" style="69" customWidth="1"/>
    <col min="7084" max="7084" width="11.44140625" style="69" customWidth="1"/>
    <col min="7085" max="7085" width="65.88671875" style="69" bestFit="1" customWidth="1"/>
    <col min="7086" max="7086" width="15" style="69" customWidth="1"/>
    <col min="7087" max="7087" width="15.33203125" style="69" customWidth="1"/>
    <col min="7088" max="7088" width="14.44140625" style="69" bestFit="1" customWidth="1"/>
    <col min="7089" max="7338" width="9.109375" style="69"/>
    <col min="7339" max="7339" width="9" style="69" customWidth="1"/>
    <col min="7340" max="7340" width="11.44140625" style="69" customWidth="1"/>
    <col min="7341" max="7341" width="65.88671875" style="69" bestFit="1" customWidth="1"/>
    <col min="7342" max="7342" width="15" style="69" customWidth="1"/>
    <col min="7343" max="7343" width="15.33203125" style="69" customWidth="1"/>
    <col min="7344" max="7344" width="14.44140625" style="69" bestFit="1" customWidth="1"/>
    <col min="7345" max="7594" width="9.109375" style="69"/>
    <col min="7595" max="7595" width="9" style="69" customWidth="1"/>
    <col min="7596" max="7596" width="11.44140625" style="69" customWidth="1"/>
    <col min="7597" max="7597" width="65.88671875" style="69" bestFit="1" customWidth="1"/>
    <col min="7598" max="7598" width="15" style="69" customWidth="1"/>
    <col min="7599" max="7599" width="15.33203125" style="69" customWidth="1"/>
    <col min="7600" max="7600" width="14.44140625" style="69" bestFit="1" customWidth="1"/>
    <col min="7601" max="7850" width="9.109375" style="69"/>
    <col min="7851" max="7851" width="9" style="69" customWidth="1"/>
    <col min="7852" max="7852" width="11.44140625" style="69" customWidth="1"/>
    <col min="7853" max="7853" width="65.88671875" style="69" bestFit="1" customWidth="1"/>
    <col min="7854" max="7854" width="15" style="69" customWidth="1"/>
    <col min="7855" max="7855" width="15.33203125" style="69" customWidth="1"/>
    <col min="7856" max="7856" width="14.44140625" style="69" bestFit="1" customWidth="1"/>
    <col min="7857" max="8106" width="9.109375" style="69"/>
    <col min="8107" max="8107" width="9" style="69" customWidth="1"/>
    <col min="8108" max="8108" width="11.44140625" style="69" customWidth="1"/>
    <col min="8109" max="8109" width="65.88671875" style="69" bestFit="1" customWidth="1"/>
    <col min="8110" max="8110" width="15" style="69" customWidth="1"/>
    <col min="8111" max="8111" width="15.33203125" style="69" customWidth="1"/>
    <col min="8112" max="8112" width="14.44140625" style="69" bestFit="1" customWidth="1"/>
    <col min="8113" max="8362" width="9.109375" style="69"/>
    <col min="8363" max="8363" width="9" style="69" customWidth="1"/>
    <col min="8364" max="8364" width="11.44140625" style="69" customWidth="1"/>
    <col min="8365" max="8365" width="65.88671875" style="69" bestFit="1" customWidth="1"/>
    <col min="8366" max="8366" width="15" style="69" customWidth="1"/>
    <col min="8367" max="8367" width="15.33203125" style="69" customWidth="1"/>
    <col min="8368" max="8368" width="14.44140625" style="69" bestFit="1" customWidth="1"/>
    <col min="8369" max="8618" width="9.109375" style="69"/>
    <col min="8619" max="8619" width="9" style="69" customWidth="1"/>
    <col min="8620" max="8620" width="11.44140625" style="69" customWidth="1"/>
    <col min="8621" max="8621" width="65.88671875" style="69" bestFit="1" customWidth="1"/>
    <col min="8622" max="8622" width="15" style="69" customWidth="1"/>
    <col min="8623" max="8623" width="15.33203125" style="69" customWidth="1"/>
    <col min="8624" max="8624" width="14.44140625" style="69" bestFit="1" customWidth="1"/>
    <col min="8625" max="8874" width="9.109375" style="69"/>
    <col min="8875" max="8875" width="9" style="69" customWidth="1"/>
    <col min="8876" max="8876" width="11.44140625" style="69" customWidth="1"/>
    <col min="8877" max="8877" width="65.88671875" style="69" bestFit="1" customWidth="1"/>
    <col min="8878" max="8878" width="15" style="69" customWidth="1"/>
    <col min="8879" max="8879" width="15.33203125" style="69" customWidth="1"/>
    <col min="8880" max="8880" width="14.44140625" style="69" bestFit="1" customWidth="1"/>
    <col min="8881" max="9130" width="9.109375" style="69"/>
    <col min="9131" max="9131" width="9" style="69" customWidth="1"/>
    <col min="9132" max="9132" width="11.44140625" style="69" customWidth="1"/>
    <col min="9133" max="9133" width="65.88671875" style="69" bestFit="1" customWidth="1"/>
    <col min="9134" max="9134" width="15" style="69" customWidth="1"/>
    <col min="9135" max="9135" width="15.33203125" style="69" customWidth="1"/>
    <col min="9136" max="9136" width="14.44140625" style="69" bestFit="1" customWidth="1"/>
    <col min="9137" max="9386" width="9.109375" style="69"/>
    <col min="9387" max="9387" width="9" style="69" customWidth="1"/>
    <col min="9388" max="9388" width="11.44140625" style="69" customWidth="1"/>
    <col min="9389" max="9389" width="65.88671875" style="69" bestFit="1" customWidth="1"/>
    <col min="9390" max="9390" width="15" style="69" customWidth="1"/>
    <col min="9391" max="9391" width="15.33203125" style="69" customWidth="1"/>
    <col min="9392" max="9392" width="14.44140625" style="69" bestFit="1" customWidth="1"/>
    <col min="9393" max="9642" width="9.109375" style="69"/>
    <col min="9643" max="9643" width="9" style="69" customWidth="1"/>
    <col min="9644" max="9644" width="11.44140625" style="69" customWidth="1"/>
    <col min="9645" max="9645" width="65.88671875" style="69" bestFit="1" customWidth="1"/>
    <col min="9646" max="9646" width="15" style="69" customWidth="1"/>
    <col min="9647" max="9647" width="15.33203125" style="69" customWidth="1"/>
    <col min="9648" max="9648" width="14.44140625" style="69" bestFit="1" customWidth="1"/>
    <col min="9649" max="9898" width="9.109375" style="69"/>
    <col min="9899" max="9899" width="9" style="69" customWidth="1"/>
    <col min="9900" max="9900" width="11.44140625" style="69" customWidth="1"/>
    <col min="9901" max="9901" width="65.88671875" style="69" bestFit="1" customWidth="1"/>
    <col min="9902" max="9902" width="15" style="69" customWidth="1"/>
    <col min="9903" max="9903" width="15.33203125" style="69" customWidth="1"/>
    <col min="9904" max="9904" width="14.44140625" style="69" bestFit="1" customWidth="1"/>
    <col min="9905" max="10154" width="9.109375" style="69"/>
    <col min="10155" max="10155" width="9" style="69" customWidth="1"/>
    <col min="10156" max="10156" width="11.44140625" style="69" customWidth="1"/>
    <col min="10157" max="10157" width="65.88671875" style="69" bestFit="1" customWidth="1"/>
    <col min="10158" max="10158" width="15" style="69" customWidth="1"/>
    <col min="10159" max="10159" width="15.33203125" style="69" customWidth="1"/>
    <col min="10160" max="10160" width="14.44140625" style="69" bestFit="1" customWidth="1"/>
    <col min="10161" max="10410" width="9.109375" style="69"/>
    <col min="10411" max="10411" width="9" style="69" customWidth="1"/>
    <col min="10412" max="10412" width="11.44140625" style="69" customWidth="1"/>
    <col min="10413" max="10413" width="65.88671875" style="69" bestFit="1" customWidth="1"/>
    <col min="10414" max="10414" width="15" style="69" customWidth="1"/>
    <col min="10415" max="10415" width="15.33203125" style="69" customWidth="1"/>
    <col min="10416" max="10416" width="14.44140625" style="69" bestFit="1" customWidth="1"/>
    <col min="10417" max="10666" width="9.109375" style="69"/>
    <col min="10667" max="10667" width="9" style="69" customWidth="1"/>
    <col min="10668" max="10668" width="11.44140625" style="69" customWidth="1"/>
    <col min="10669" max="10669" width="65.88671875" style="69" bestFit="1" customWidth="1"/>
    <col min="10670" max="10670" width="15" style="69" customWidth="1"/>
    <col min="10671" max="10671" width="15.33203125" style="69" customWidth="1"/>
    <col min="10672" max="10672" width="14.44140625" style="69" bestFit="1" customWidth="1"/>
    <col min="10673" max="10922" width="9.109375" style="69"/>
    <col min="10923" max="10923" width="9" style="69" customWidth="1"/>
    <col min="10924" max="10924" width="11.44140625" style="69" customWidth="1"/>
    <col min="10925" max="10925" width="65.88671875" style="69" bestFit="1" customWidth="1"/>
    <col min="10926" max="10926" width="15" style="69" customWidth="1"/>
    <col min="10927" max="10927" width="15.33203125" style="69" customWidth="1"/>
    <col min="10928" max="10928" width="14.44140625" style="69" bestFit="1" customWidth="1"/>
    <col min="10929" max="11178" width="9.109375" style="69"/>
    <col min="11179" max="11179" width="9" style="69" customWidth="1"/>
    <col min="11180" max="11180" width="11.44140625" style="69" customWidth="1"/>
    <col min="11181" max="11181" width="65.88671875" style="69" bestFit="1" customWidth="1"/>
    <col min="11182" max="11182" width="15" style="69" customWidth="1"/>
    <col min="11183" max="11183" width="15.33203125" style="69" customWidth="1"/>
    <col min="11184" max="11184" width="14.44140625" style="69" bestFit="1" customWidth="1"/>
    <col min="11185" max="11434" width="9.109375" style="69"/>
    <col min="11435" max="11435" width="9" style="69" customWidth="1"/>
    <col min="11436" max="11436" width="11.44140625" style="69" customWidth="1"/>
    <col min="11437" max="11437" width="65.88671875" style="69" bestFit="1" customWidth="1"/>
    <col min="11438" max="11438" width="15" style="69" customWidth="1"/>
    <col min="11439" max="11439" width="15.33203125" style="69" customWidth="1"/>
    <col min="11440" max="11440" width="14.44140625" style="69" bestFit="1" customWidth="1"/>
    <col min="11441" max="11690" width="9.109375" style="69"/>
    <col min="11691" max="11691" width="9" style="69" customWidth="1"/>
    <col min="11692" max="11692" width="11.44140625" style="69" customWidth="1"/>
    <col min="11693" max="11693" width="65.88671875" style="69" bestFit="1" customWidth="1"/>
    <col min="11694" max="11694" width="15" style="69" customWidth="1"/>
    <col min="11695" max="11695" width="15.33203125" style="69" customWidth="1"/>
    <col min="11696" max="11696" width="14.44140625" style="69" bestFit="1" customWidth="1"/>
    <col min="11697" max="11946" width="9.109375" style="69"/>
    <col min="11947" max="11947" width="9" style="69" customWidth="1"/>
    <col min="11948" max="11948" width="11.44140625" style="69" customWidth="1"/>
    <col min="11949" max="11949" width="65.88671875" style="69" bestFit="1" customWidth="1"/>
    <col min="11950" max="11950" width="15" style="69" customWidth="1"/>
    <col min="11951" max="11951" width="15.33203125" style="69" customWidth="1"/>
    <col min="11952" max="11952" width="14.44140625" style="69" bestFit="1" customWidth="1"/>
    <col min="11953" max="12202" width="9.109375" style="69"/>
    <col min="12203" max="12203" width="9" style="69" customWidth="1"/>
    <col min="12204" max="12204" width="11.44140625" style="69" customWidth="1"/>
    <col min="12205" max="12205" width="65.88671875" style="69" bestFit="1" customWidth="1"/>
    <col min="12206" max="12206" width="15" style="69" customWidth="1"/>
    <col min="12207" max="12207" width="15.33203125" style="69" customWidth="1"/>
    <col min="12208" max="12208" width="14.44140625" style="69" bestFit="1" customWidth="1"/>
    <col min="12209" max="12458" width="9.109375" style="69"/>
    <col min="12459" max="12459" width="9" style="69" customWidth="1"/>
    <col min="12460" max="12460" width="11.44140625" style="69" customWidth="1"/>
    <col min="12461" max="12461" width="65.88671875" style="69" bestFit="1" customWidth="1"/>
    <col min="12462" max="12462" width="15" style="69" customWidth="1"/>
    <col min="12463" max="12463" width="15.33203125" style="69" customWidth="1"/>
    <col min="12464" max="12464" width="14.44140625" style="69" bestFit="1" customWidth="1"/>
    <col min="12465" max="12714" width="9.109375" style="69"/>
    <col min="12715" max="12715" width="9" style="69" customWidth="1"/>
    <col min="12716" max="12716" width="11.44140625" style="69" customWidth="1"/>
    <col min="12717" max="12717" width="65.88671875" style="69" bestFit="1" customWidth="1"/>
    <col min="12718" max="12718" width="15" style="69" customWidth="1"/>
    <col min="12719" max="12719" width="15.33203125" style="69" customWidth="1"/>
    <col min="12720" max="12720" width="14.44140625" style="69" bestFit="1" customWidth="1"/>
    <col min="12721" max="12970" width="9.109375" style="69"/>
    <col min="12971" max="12971" width="9" style="69" customWidth="1"/>
    <col min="12972" max="12972" width="11.44140625" style="69" customWidth="1"/>
    <col min="12973" max="12973" width="65.88671875" style="69" bestFit="1" customWidth="1"/>
    <col min="12974" max="12974" width="15" style="69" customWidth="1"/>
    <col min="12975" max="12975" width="15.33203125" style="69" customWidth="1"/>
    <col min="12976" max="12976" width="14.44140625" style="69" bestFit="1" customWidth="1"/>
    <col min="12977" max="13226" width="9.109375" style="69"/>
    <col min="13227" max="13227" width="9" style="69" customWidth="1"/>
    <col min="13228" max="13228" width="11.44140625" style="69" customWidth="1"/>
    <col min="13229" max="13229" width="65.88671875" style="69" bestFit="1" customWidth="1"/>
    <col min="13230" max="13230" width="15" style="69" customWidth="1"/>
    <col min="13231" max="13231" width="15.33203125" style="69" customWidth="1"/>
    <col min="13232" max="13232" width="14.44140625" style="69" bestFit="1" customWidth="1"/>
    <col min="13233" max="13482" width="9.109375" style="69"/>
    <col min="13483" max="13483" width="9" style="69" customWidth="1"/>
    <col min="13484" max="13484" width="11.44140625" style="69" customWidth="1"/>
    <col min="13485" max="13485" width="65.88671875" style="69" bestFit="1" customWidth="1"/>
    <col min="13486" max="13486" width="15" style="69" customWidth="1"/>
    <col min="13487" max="13487" width="15.33203125" style="69" customWidth="1"/>
    <col min="13488" max="13488" width="14.44140625" style="69" bestFit="1" customWidth="1"/>
    <col min="13489" max="13738" width="9.109375" style="69"/>
    <col min="13739" max="13739" width="9" style="69" customWidth="1"/>
    <col min="13740" max="13740" width="11.44140625" style="69" customWidth="1"/>
    <col min="13741" max="13741" width="65.88671875" style="69" bestFit="1" customWidth="1"/>
    <col min="13742" max="13742" width="15" style="69" customWidth="1"/>
    <col min="13743" max="13743" width="15.33203125" style="69" customWidth="1"/>
    <col min="13744" max="13744" width="14.44140625" style="69" bestFit="1" customWidth="1"/>
    <col min="13745" max="13994" width="9.109375" style="69"/>
    <col min="13995" max="13995" width="9" style="69" customWidth="1"/>
    <col min="13996" max="13996" width="11.44140625" style="69" customWidth="1"/>
    <col min="13997" max="13997" width="65.88671875" style="69" bestFit="1" customWidth="1"/>
    <col min="13998" max="13998" width="15" style="69" customWidth="1"/>
    <col min="13999" max="13999" width="15.33203125" style="69" customWidth="1"/>
    <col min="14000" max="14000" width="14.44140625" style="69" bestFit="1" customWidth="1"/>
    <col min="14001" max="14250" width="9.109375" style="69"/>
    <col min="14251" max="14251" width="9" style="69" customWidth="1"/>
    <col min="14252" max="14252" width="11.44140625" style="69" customWidth="1"/>
    <col min="14253" max="14253" width="65.88671875" style="69" bestFit="1" customWidth="1"/>
    <col min="14254" max="14254" width="15" style="69" customWidth="1"/>
    <col min="14255" max="14255" width="15.33203125" style="69" customWidth="1"/>
    <col min="14256" max="14256" width="14.44140625" style="69" bestFit="1" customWidth="1"/>
    <col min="14257" max="14506" width="9.109375" style="69"/>
    <col min="14507" max="14507" width="9" style="69" customWidth="1"/>
    <col min="14508" max="14508" width="11.44140625" style="69" customWidth="1"/>
    <col min="14509" max="14509" width="65.88671875" style="69" bestFit="1" customWidth="1"/>
    <col min="14510" max="14510" width="15" style="69" customWidth="1"/>
    <col min="14511" max="14511" width="15.33203125" style="69" customWidth="1"/>
    <col min="14512" max="14512" width="14.44140625" style="69" bestFit="1" customWidth="1"/>
    <col min="14513" max="14762" width="9.109375" style="69"/>
    <col min="14763" max="14763" width="9" style="69" customWidth="1"/>
    <col min="14764" max="14764" width="11.44140625" style="69" customWidth="1"/>
    <col min="14765" max="14765" width="65.88671875" style="69" bestFit="1" customWidth="1"/>
    <col min="14766" max="14766" width="15" style="69" customWidth="1"/>
    <col min="14767" max="14767" width="15.33203125" style="69" customWidth="1"/>
    <col min="14768" max="14768" width="14.44140625" style="69" bestFit="1" customWidth="1"/>
    <col min="14769" max="15018" width="9.109375" style="69"/>
    <col min="15019" max="15019" width="9" style="69" customWidth="1"/>
    <col min="15020" max="15020" width="11.44140625" style="69" customWidth="1"/>
    <col min="15021" max="15021" width="65.88671875" style="69" bestFit="1" customWidth="1"/>
    <col min="15022" max="15022" width="15" style="69" customWidth="1"/>
    <col min="15023" max="15023" width="15.33203125" style="69" customWidth="1"/>
    <col min="15024" max="15024" width="14.44140625" style="69" bestFit="1" customWidth="1"/>
    <col min="15025" max="15274" width="9.109375" style="69"/>
    <col min="15275" max="15275" width="9" style="69" customWidth="1"/>
    <col min="15276" max="15276" width="11.44140625" style="69" customWidth="1"/>
    <col min="15277" max="15277" width="65.88671875" style="69" bestFit="1" customWidth="1"/>
    <col min="15278" max="15278" width="15" style="69" customWidth="1"/>
    <col min="15279" max="15279" width="15.33203125" style="69" customWidth="1"/>
    <col min="15280" max="15280" width="14.44140625" style="69" bestFit="1" customWidth="1"/>
    <col min="15281" max="15530" width="9.109375" style="69"/>
    <col min="15531" max="15531" width="9" style="69" customWidth="1"/>
    <col min="15532" max="15532" width="11.44140625" style="69" customWidth="1"/>
    <col min="15533" max="15533" width="65.88671875" style="69" bestFit="1" customWidth="1"/>
    <col min="15534" max="15534" width="15" style="69" customWidth="1"/>
    <col min="15535" max="15535" width="15.33203125" style="69" customWidth="1"/>
    <col min="15536" max="15536" width="14.44140625" style="69" bestFit="1" customWidth="1"/>
    <col min="15537" max="15786" width="9.109375" style="69"/>
    <col min="15787" max="15787" width="9" style="69" customWidth="1"/>
    <col min="15788" max="15788" width="11.44140625" style="69" customWidth="1"/>
    <col min="15789" max="15789" width="65.88671875" style="69" bestFit="1" customWidth="1"/>
    <col min="15790" max="15790" width="15" style="69" customWidth="1"/>
    <col min="15791" max="15791" width="15.33203125" style="69" customWidth="1"/>
    <col min="15792" max="15792" width="14.44140625" style="69" bestFit="1" customWidth="1"/>
    <col min="15793" max="16042" width="9.109375" style="69"/>
    <col min="16043" max="16043" width="9" style="69" customWidth="1"/>
    <col min="16044" max="16044" width="11.44140625" style="69" customWidth="1"/>
    <col min="16045" max="16045" width="65.88671875" style="69" bestFit="1" customWidth="1"/>
    <col min="16046" max="16046" width="15" style="69" customWidth="1"/>
    <col min="16047" max="16047" width="15.33203125" style="69" customWidth="1"/>
    <col min="16048" max="16048" width="14.44140625" style="69" bestFit="1" customWidth="1"/>
    <col min="16049" max="16306" width="9.109375" style="69"/>
    <col min="16307" max="16384" width="9.109375" style="69" customWidth="1"/>
  </cols>
  <sheetData>
    <row r="1" spans="1:6">
      <c r="A1" s="395" t="s">
        <v>30</v>
      </c>
      <c r="B1" s="395"/>
      <c r="C1" s="395"/>
      <c r="D1" s="395"/>
      <c r="E1" s="395"/>
      <c r="F1" s="395"/>
    </row>
    <row r="2" spans="1:6">
      <c r="A2" s="395" t="s">
        <v>574</v>
      </c>
      <c r="B2" s="395"/>
      <c r="C2" s="395"/>
      <c r="D2" s="395"/>
      <c r="E2" s="395"/>
      <c r="F2" s="395"/>
    </row>
    <row r="3" spans="1:6">
      <c r="A3" s="395" t="s">
        <v>575</v>
      </c>
      <c r="B3" s="395"/>
      <c r="C3" s="395"/>
      <c r="D3" s="395"/>
      <c r="E3" s="395"/>
      <c r="F3" s="395"/>
    </row>
    <row r="4" spans="1:6">
      <c r="A4" s="395" t="s">
        <v>591</v>
      </c>
      <c r="B4" s="395"/>
      <c r="C4" s="395"/>
      <c r="D4" s="395"/>
      <c r="E4" s="395"/>
      <c r="F4" s="395"/>
    </row>
    <row r="5" spans="1:6">
      <c r="A5" s="147"/>
      <c r="B5" s="148"/>
      <c r="C5" s="148"/>
      <c r="D5" s="148"/>
      <c r="E5" s="148"/>
      <c r="F5" s="148"/>
    </row>
    <row r="6" spans="1:6">
      <c r="A6" s="149" t="s">
        <v>576</v>
      </c>
      <c r="B6" s="149"/>
      <c r="C6" s="149" t="s">
        <v>577</v>
      </c>
      <c r="D6" s="149" t="s">
        <v>578</v>
      </c>
      <c r="E6" s="148" t="s">
        <v>579</v>
      </c>
      <c r="F6" s="149" t="s">
        <v>580</v>
      </c>
    </row>
    <row r="7" spans="1:6">
      <c r="A7" s="149"/>
      <c r="B7" s="149"/>
      <c r="C7" s="149"/>
      <c r="D7" s="149" t="s">
        <v>36</v>
      </c>
      <c r="E7" s="148" t="s">
        <v>37</v>
      </c>
      <c r="F7" s="149" t="s">
        <v>581</v>
      </c>
    </row>
    <row r="8" spans="1:6" ht="13.8" thickBot="1">
      <c r="A8" s="149"/>
      <c r="B8" s="149"/>
      <c r="C8" s="149"/>
      <c r="D8" s="149"/>
      <c r="E8" s="148"/>
      <c r="F8" s="149"/>
    </row>
    <row r="9" spans="1:6">
      <c r="A9" s="150"/>
      <c r="B9" s="151"/>
      <c r="C9" s="152" t="s">
        <v>582</v>
      </c>
      <c r="D9" s="151"/>
      <c r="E9" s="25"/>
      <c r="F9" s="153"/>
    </row>
    <row r="10" spans="1:6">
      <c r="A10" s="53"/>
      <c r="B10" s="149"/>
      <c r="C10" s="149"/>
      <c r="D10" s="149"/>
      <c r="E10" s="7"/>
      <c r="F10" s="44"/>
    </row>
    <row r="11" spans="1:6">
      <c r="A11" s="45">
        <v>1</v>
      </c>
      <c r="B11" s="149"/>
      <c r="C11" s="356" t="s">
        <v>654</v>
      </c>
      <c r="D11" s="43">
        <v>83793667.683070824</v>
      </c>
      <c r="E11" s="43">
        <v>-623198.77903292794</v>
      </c>
      <c r="F11" s="154">
        <v>83170468.904037893</v>
      </c>
    </row>
    <row r="12" spans="1:6">
      <c r="A12" s="45"/>
      <c r="B12" s="149"/>
      <c r="C12" s="42"/>
      <c r="D12" s="43"/>
      <c r="E12" s="7"/>
      <c r="F12" s="44"/>
    </row>
    <row r="13" spans="1:6">
      <c r="A13" s="45">
        <v>2</v>
      </c>
      <c r="B13" s="155"/>
      <c r="C13" s="356" t="s">
        <v>655</v>
      </c>
      <c r="D13" s="156">
        <v>-7740892.0728869364</v>
      </c>
      <c r="E13" s="157" t="s">
        <v>658</v>
      </c>
      <c r="F13" s="105">
        <v>-7740892.0728869364</v>
      </c>
    </row>
    <row r="14" spans="1:6">
      <c r="A14" s="45"/>
      <c r="B14" s="149"/>
      <c r="C14" s="6"/>
      <c r="D14" s="158"/>
      <c r="E14" s="158"/>
      <c r="F14" s="159"/>
    </row>
    <row r="15" spans="1:6">
      <c r="A15" s="45">
        <v>3</v>
      </c>
      <c r="B15" s="155" t="s">
        <v>583</v>
      </c>
      <c r="C15" s="46" t="s">
        <v>584</v>
      </c>
      <c r="D15" s="160">
        <v>76052775.610183895</v>
      </c>
      <c r="E15" s="160">
        <v>-623198.77903292794</v>
      </c>
      <c r="F15" s="161">
        <v>75429576.831150949</v>
      </c>
    </row>
    <row r="16" spans="1:6">
      <c r="A16" s="45"/>
      <c r="B16" s="155"/>
      <c r="C16" s="46"/>
      <c r="D16" s="43"/>
      <c r="E16" s="43"/>
      <c r="F16" s="154"/>
    </row>
    <row r="17" spans="1:6" ht="13.8" thickBot="1">
      <c r="A17" s="162"/>
      <c r="B17" s="163"/>
      <c r="C17" s="107"/>
      <c r="D17" s="107"/>
      <c r="E17" s="107"/>
      <c r="F17" s="108"/>
    </row>
    <row r="18" spans="1:6">
      <c r="A18" s="149"/>
      <c r="B18" s="181"/>
      <c r="C18" s="69" t="s">
        <v>585</v>
      </c>
    </row>
    <row r="19" spans="1:6" ht="13.8" thickBot="1">
      <c r="A19" s="149"/>
      <c r="B19" s="181"/>
    </row>
    <row r="20" spans="1:6">
      <c r="A20" s="164"/>
      <c r="B20" s="151"/>
      <c r="C20" s="152" t="s">
        <v>575</v>
      </c>
      <c r="D20" s="165"/>
      <c r="E20" s="165"/>
      <c r="F20" s="153"/>
    </row>
    <row r="21" spans="1:6">
      <c r="A21" s="45"/>
      <c r="B21" s="149"/>
      <c r="C21" s="6"/>
      <c r="D21" s="6"/>
      <c r="E21" s="6"/>
      <c r="F21" s="44"/>
    </row>
    <row r="22" spans="1:6">
      <c r="A22" s="45">
        <v>4</v>
      </c>
      <c r="B22" s="149"/>
      <c r="C22" s="356" t="s">
        <v>586</v>
      </c>
      <c r="D22" s="166">
        <v>0.95238599999999995</v>
      </c>
      <c r="E22" s="166">
        <v>0.95238599999999995</v>
      </c>
      <c r="F22" s="167">
        <v>0.95238599999999995</v>
      </c>
    </row>
    <row r="23" spans="1:6">
      <c r="A23" s="45"/>
      <c r="B23" s="149"/>
      <c r="C23" s="6"/>
      <c r="D23" s="6"/>
      <c r="E23" s="6"/>
      <c r="F23" s="44"/>
    </row>
    <row r="24" spans="1:6">
      <c r="A24" s="45">
        <v>5</v>
      </c>
      <c r="B24" s="155" t="s">
        <v>587</v>
      </c>
      <c r="C24" s="356" t="s">
        <v>656</v>
      </c>
      <c r="D24" s="43">
        <v>87982884.757935151</v>
      </c>
      <c r="E24" s="43">
        <v>-654355.24990174989</v>
      </c>
      <c r="F24" s="154">
        <v>87328529.508033395</v>
      </c>
    </row>
    <row r="25" spans="1:6">
      <c r="A25" s="45"/>
      <c r="B25" s="155"/>
      <c r="C25" s="46"/>
      <c r="D25" s="104"/>
      <c r="E25" s="104"/>
      <c r="F25" s="105"/>
    </row>
    <row r="26" spans="1:6">
      <c r="A26" s="45">
        <v>6</v>
      </c>
      <c r="B26" s="155" t="s">
        <v>588</v>
      </c>
      <c r="C26" s="356" t="s">
        <v>657</v>
      </c>
      <c r="D26" s="156">
        <v>-8127893.5986952102</v>
      </c>
      <c r="E26" s="157" t="s">
        <v>658</v>
      </c>
      <c r="F26" s="105">
        <v>-8127893.5986952102</v>
      </c>
    </row>
    <row r="27" spans="1:6">
      <c r="A27" s="45"/>
      <c r="B27" s="155"/>
      <c r="C27" s="46"/>
      <c r="D27" s="168"/>
      <c r="E27" s="169"/>
      <c r="F27" s="170"/>
    </row>
    <row r="28" spans="1:6">
      <c r="A28" s="45">
        <v>7</v>
      </c>
      <c r="B28" s="155" t="s">
        <v>589</v>
      </c>
      <c r="C28" s="46" t="s">
        <v>590</v>
      </c>
      <c r="D28" s="160">
        <v>79854991.159239948</v>
      </c>
      <c r="E28" s="160">
        <v>-654355.24990174989</v>
      </c>
      <c r="F28" s="161">
        <v>79200635.909338191</v>
      </c>
    </row>
    <row r="29" spans="1:6">
      <c r="A29" s="45"/>
      <c r="B29" s="155"/>
      <c r="C29" s="171"/>
      <c r="D29" s="43"/>
      <c r="E29" s="43"/>
      <c r="F29" s="154"/>
    </row>
    <row r="30" spans="1:6" ht="13.8" thickBot="1">
      <c r="A30" s="172"/>
      <c r="B30" s="173"/>
      <c r="C30" s="173"/>
      <c r="D30" s="173"/>
      <c r="E30" s="173"/>
      <c r="F30" s="174"/>
    </row>
    <row r="31" spans="1:6">
      <c r="A31" s="175"/>
      <c r="B31" s="175"/>
      <c r="C31" s="175"/>
      <c r="D31" s="175"/>
      <c r="E31" s="175"/>
      <c r="F31" s="175"/>
    </row>
    <row r="32" spans="1:6">
      <c r="A32" s="175"/>
      <c r="B32" s="181"/>
    </row>
    <row r="33" spans="1:6" ht="14.4">
      <c r="A33" s="175"/>
      <c r="B33" s="176"/>
      <c r="C33" s="176"/>
      <c r="D33" s="176"/>
      <c r="E33" s="176"/>
      <c r="F33" s="176"/>
    </row>
    <row r="34" spans="1:6" ht="40.200000000000003" customHeight="1">
      <c r="A34" s="175"/>
      <c r="B34" s="396" t="s">
        <v>659</v>
      </c>
      <c r="C34" s="396"/>
      <c r="D34" s="396"/>
      <c r="E34" s="396"/>
      <c r="F34" s="396"/>
    </row>
    <row r="35" spans="1:6" ht="40.200000000000003" customHeight="1">
      <c r="A35" s="175"/>
      <c r="B35" s="396"/>
      <c r="C35" s="396"/>
      <c r="D35" s="396"/>
      <c r="E35" s="396"/>
      <c r="F35" s="396"/>
    </row>
    <row r="36" spans="1:6">
      <c r="B36" s="181"/>
    </row>
    <row r="37" spans="1:6" ht="13.2" customHeight="1">
      <c r="B37" s="394" t="s">
        <v>660</v>
      </c>
      <c r="C37" s="394"/>
      <c r="D37" s="394"/>
      <c r="E37" s="394"/>
      <c r="F37" s="394"/>
    </row>
    <row r="38" spans="1:6" ht="13.2" customHeight="1">
      <c r="B38" s="394"/>
      <c r="C38" s="394"/>
      <c r="D38" s="394"/>
      <c r="E38" s="394"/>
      <c r="F38" s="394"/>
    </row>
  </sheetData>
  <mergeCells count="6">
    <mergeCell ref="B37:F38"/>
    <mergeCell ref="A1:F1"/>
    <mergeCell ref="A2:F2"/>
    <mergeCell ref="A3:F3"/>
    <mergeCell ref="A4:F4"/>
    <mergeCell ref="B34:F35"/>
  </mergeCells>
  <printOptions horizontalCentered="1"/>
  <pageMargins left="0.7" right="0.7" top="0.91" bottom="0.75" header="0.3" footer="0.3"/>
  <pageSetup scale="79" orientation="landscape" r:id="rId1"/>
  <headerFooter alignWithMargins="0">
    <oddHeader>&amp;RAdvice No. 2019-xx
Electric Schedule 120 Rate Design Workpapers
Page &amp;P of &amp;N</oddHeader>
    <oddFooter>&amp;L&amp;F
&amp;A&amp;R&amp;D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pane xSplit="2" ySplit="3" topLeftCell="C4" activePane="bottomRight" state="frozen"/>
      <selection sqref="A1:XFD1048576"/>
      <selection pane="topRight" sqref="A1:XFD1048576"/>
      <selection pane="bottomLeft" sqref="A1:XFD1048576"/>
      <selection pane="bottomRight" activeCell="J3" sqref="J3"/>
    </sheetView>
  </sheetViews>
  <sheetFormatPr defaultColWidth="9.109375" defaultRowHeight="13.2"/>
  <cols>
    <col min="1" max="1" width="4.44140625" style="149" bestFit="1" customWidth="1"/>
    <col min="2" max="2" width="21" style="6" bestFit="1" customWidth="1"/>
    <col min="3" max="3" width="8.5546875" style="6" bestFit="1" customWidth="1"/>
    <col min="4" max="4" width="15.109375" style="104" bestFit="1" customWidth="1"/>
    <col min="5" max="5" width="11.33203125" style="6" bestFit="1" customWidth="1"/>
    <col min="6" max="6" width="11.88671875" style="104" bestFit="1" customWidth="1"/>
    <col min="7" max="7" width="11.33203125" style="6" bestFit="1" customWidth="1"/>
    <col min="8" max="8" width="9.88671875" style="6" bestFit="1" customWidth="1"/>
    <col min="9" max="10" width="12.44140625" style="6" bestFit="1" customWidth="1"/>
    <col min="11" max="11" width="15.109375" style="6" bestFit="1" customWidth="1"/>
    <col min="12" max="12" width="11.5546875" style="6" bestFit="1" customWidth="1"/>
    <col min="13" max="13" width="4.33203125" style="6" customWidth="1"/>
    <col min="14" max="14" width="14.88671875" style="6" bestFit="1" customWidth="1"/>
    <col min="15" max="15" width="19.6640625" style="6" customWidth="1"/>
    <col min="16" max="16" width="10.33203125" style="6" bestFit="1" customWidth="1"/>
    <col min="17" max="17" width="11" style="6" bestFit="1" customWidth="1"/>
    <col min="18" max="18" width="13.88671875" style="6" bestFit="1" customWidth="1"/>
    <col min="19" max="19" width="8.44140625" style="6" bestFit="1" customWidth="1"/>
    <col min="20" max="16384" width="9.109375" style="6"/>
  </cols>
  <sheetData>
    <row r="1" spans="1:12">
      <c r="A1" s="164"/>
      <c r="B1" s="414" t="s">
        <v>621</v>
      </c>
      <c r="C1" s="414"/>
      <c r="D1" s="414"/>
      <c r="E1" s="414"/>
      <c r="F1" s="414"/>
      <c r="G1" s="414"/>
      <c r="H1" s="414"/>
      <c r="I1" s="414"/>
      <c r="J1" s="414"/>
      <c r="K1" s="414"/>
      <c r="L1" s="415"/>
    </row>
    <row r="2" spans="1:12">
      <c r="A2" s="45"/>
      <c r="L2" s="44"/>
    </row>
    <row r="3" spans="1:12" s="5" customFormat="1" ht="92.4">
      <c r="A3" s="269" t="s">
        <v>76</v>
      </c>
      <c r="B3" s="95" t="s">
        <v>20</v>
      </c>
      <c r="C3" s="95" t="s">
        <v>31</v>
      </c>
      <c r="D3" s="91" t="str">
        <f>+'Peak Credit Budget 2019'!D3</f>
        <v>YE September 2016
Energy
Allocator
(Docket No.
UE-170033</v>
      </c>
      <c r="E3" s="91" t="str">
        <f>+'Peak Credit Budget 2019'!E3</f>
        <v>75%
Energy
(Docket No.
UE-70033)</v>
      </c>
      <c r="F3" s="91" t="str">
        <f>+'Peak Credit Budget 2019'!F3</f>
        <v>YE September 2016
4CP Demand
Allocator
(Docket No.
UE-170033)</v>
      </c>
      <c r="G3" s="91" t="str">
        <f>+'Peak Credit Budget 2019'!G3</f>
        <v>25%
Demand
(Docket No.
UE-170033)</v>
      </c>
      <c r="H3" s="91" t="str">
        <f>+'Peak Credit Budget 2019'!H3</f>
        <v>Weighted Allocation (Docket No. UE-170033)</v>
      </c>
      <c r="I3" s="92" t="s">
        <v>622</v>
      </c>
      <c r="J3" s="92" t="s">
        <v>622</v>
      </c>
      <c r="K3" s="92" t="str">
        <f>+'Peak Credit Budget 2019'!K3</f>
        <v>F2018
Forecast
KWH
5/19 to 4/20</v>
      </c>
      <c r="L3" s="270" t="s">
        <v>327</v>
      </c>
    </row>
    <row r="4" spans="1:12" s="5" customFormat="1" ht="32.25" customHeight="1">
      <c r="A4" s="271"/>
      <c r="D4" s="4" t="s">
        <v>36</v>
      </c>
      <c r="E4" s="13" t="s">
        <v>210</v>
      </c>
      <c r="F4" s="4" t="s">
        <v>45</v>
      </c>
      <c r="G4" s="13" t="s">
        <v>211</v>
      </c>
      <c r="H4" s="5" t="s">
        <v>57</v>
      </c>
      <c r="I4" s="5" t="s">
        <v>40</v>
      </c>
      <c r="J4" s="3" t="s">
        <v>150</v>
      </c>
      <c r="K4" s="5" t="s">
        <v>55</v>
      </c>
      <c r="L4" s="272" t="s">
        <v>194</v>
      </c>
    </row>
    <row r="5" spans="1:12" s="5" customFormat="1">
      <c r="A5" s="271"/>
      <c r="D5" s="4"/>
      <c r="E5" s="3"/>
      <c r="F5" s="4"/>
      <c r="G5" s="3"/>
      <c r="L5" s="11"/>
    </row>
    <row r="6" spans="1:12">
      <c r="A6" s="45">
        <v>1</v>
      </c>
      <c r="B6" s="6" t="s">
        <v>4</v>
      </c>
      <c r="C6" s="149">
        <v>7</v>
      </c>
      <c r="D6" s="104">
        <f>+'Peak Credit Budget 2019'!D6</f>
        <v>11362694034.5944</v>
      </c>
      <c r="E6" s="12">
        <f t="shared" ref="E6:E13" si="0">+D6/D$25*0.75</f>
        <v>0.38207455016480379</v>
      </c>
      <c r="F6" s="104">
        <f>+'Peak Credit Budget 2019'!F6</f>
        <v>2401760.8159533199</v>
      </c>
      <c r="G6" s="12">
        <f t="shared" ref="G6:G13" si="1">+F6/F$25*0.25</f>
        <v>0.15239106359042526</v>
      </c>
      <c r="H6" s="12">
        <f t="shared" ref="H6:H11" si="2">+G6+E6</f>
        <v>0.53446561375522905</v>
      </c>
      <c r="I6" s="12"/>
      <c r="J6" s="43">
        <f t="shared" ref="J6:J13" si="3">+H6*(SUM($I$25))</f>
        <v>-4344079.6407638332</v>
      </c>
      <c r="K6" s="104">
        <f>+'Projected Revenue on F2018'!C8</f>
        <v>10838149000</v>
      </c>
      <c r="L6" s="52">
        <f>+J6/K6</f>
        <v>-4.0081379585793047E-4</v>
      </c>
    </row>
    <row r="7" spans="1:12">
      <c r="A7" s="45">
        <f>+A6+1</f>
        <v>2</v>
      </c>
      <c r="B7" s="42" t="s">
        <v>5</v>
      </c>
      <c r="C7" s="155" t="s">
        <v>222</v>
      </c>
      <c r="D7" s="104">
        <f>+'Peak Credit Budget 2019'!D7</f>
        <v>2983833723.3713889</v>
      </c>
      <c r="E7" s="12">
        <f t="shared" si="0"/>
        <v>0.10033244969483066</v>
      </c>
      <c r="F7" s="104">
        <f>+'Peak Credit Budget 2019'!F7</f>
        <v>483797.35950569448</v>
      </c>
      <c r="G7" s="12">
        <f t="shared" si="1"/>
        <v>3.0696809477278545E-2</v>
      </c>
      <c r="H7" s="12">
        <f t="shared" si="2"/>
        <v>0.1310292591721092</v>
      </c>
      <c r="I7" s="12"/>
      <c r="J7" s="43">
        <f t="shared" si="3"/>
        <v>-1064991.8768667621</v>
      </c>
      <c r="K7" s="104">
        <f>SUM('Projected Revenue on F2018'!C12:C13)</f>
        <v>3117609000</v>
      </c>
      <c r="L7" s="52">
        <f t="shared" ref="L7:L13" si="4">+J7/K7</f>
        <v>-3.4160533821488262E-4</v>
      </c>
    </row>
    <row r="8" spans="1:12">
      <c r="A8" s="45">
        <f t="shared" ref="A8:A25" si="5">+A7+1</f>
        <v>3</v>
      </c>
      <c r="B8" s="6" t="s">
        <v>6</v>
      </c>
      <c r="C8" s="155" t="s">
        <v>223</v>
      </c>
      <c r="D8" s="104">
        <f>+'Peak Credit Budget 2019'!D8</f>
        <v>3065348902.0678535</v>
      </c>
      <c r="E8" s="12">
        <f t="shared" si="0"/>
        <v>0.10307342601059105</v>
      </c>
      <c r="F8" s="104">
        <f>+'Peak Credit Budget 2019'!F8</f>
        <v>452114.2470296041</v>
      </c>
      <c r="G8" s="12">
        <f t="shared" si="1"/>
        <v>2.8686524699537246E-2</v>
      </c>
      <c r="H8" s="12">
        <f t="shared" si="2"/>
        <v>0.1317599507101283</v>
      </c>
      <c r="I8" s="12"/>
      <c r="J8" s="43">
        <f t="shared" si="3"/>
        <v>-1070930.8599412483</v>
      </c>
      <c r="K8" s="104">
        <f>SUM('Projected Revenue on F2018'!C9,'Projected Revenue on F2018'!C14:C15)</f>
        <v>3283168000</v>
      </c>
      <c r="L8" s="52">
        <f t="shared" si="4"/>
        <v>-3.2618826083260079E-4</v>
      </c>
    </row>
    <row r="9" spans="1:12">
      <c r="A9" s="45">
        <f t="shared" si="5"/>
        <v>4</v>
      </c>
      <c r="B9" s="6" t="s">
        <v>7</v>
      </c>
      <c r="C9" s="155" t="s">
        <v>224</v>
      </c>
      <c r="D9" s="104">
        <f>+'Peak Credit Budget 2019'!D9</f>
        <v>2051022389.543107</v>
      </c>
      <c r="E9" s="12">
        <f t="shared" si="0"/>
        <v>6.896634323486793E-2</v>
      </c>
      <c r="F9" s="104">
        <f>+'Peak Credit Budget 2019'!F9</f>
        <v>261562.891393383</v>
      </c>
      <c r="G9" s="12">
        <f t="shared" si="1"/>
        <v>1.6596093562049035E-2</v>
      </c>
      <c r="H9" s="12">
        <f t="shared" si="2"/>
        <v>8.5562436796916969E-2</v>
      </c>
      <c r="I9" s="12"/>
      <c r="J9" s="43">
        <f t="shared" si="3"/>
        <v>-695442.38233042497</v>
      </c>
      <c r="K9" s="104">
        <f>SUM('Projected Revenue on F2018'!C16:C17)</f>
        <v>1942526000</v>
      </c>
      <c r="L9" s="52">
        <f t="shared" si="4"/>
        <v>-3.5800930455006779E-4</v>
      </c>
    </row>
    <row r="10" spans="1:12">
      <c r="A10" s="45">
        <f t="shared" si="5"/>
        <v>5</v>
      </c>
      <c r="B10" s="6" t="s">
        <v>8</v>
      </c>
      <c r="C10" s="149">
        <v>29</v>
      </c>
      <c r="D10" s="104">
        <f>+'Peak Credit Budget 2019'!D10</f>
        <v>15235983.417815696</v>
      </c>
      <c r="E10" s="12">
        <f t="shared" si="0"/>
        <v>5.1231525665982941E-4</v>
      </c>
      <c r="F10" s="104">
        <f>+'Peak Credit Budget 2019'!F10</f>
        <v>358.31112419307749</v>
      </c>
      <c r="G10" s="12">
        <f t="shared" si="1"/>
        <v>2.2734742339607434E-5</v>
      </c>
      <c r="H10" s="12">
        <f t="shared" si="2"/>
        <v>5.3504999899943689E-4</v>
      </c>
      <c r="I10" s="12"/>
      <c r="J10" s="43">
        <f t="shared" si="3"/>
        <v>-4348.8294618494019</v>
      </c>
      <c r="K10" s="104">
        <f>SUM('Projected Revenue on F2018'!C18)</f>
        <v>16292000</v>
      </c>
      <c r="L10" s="52">
        <f t="shared" si="4"/>
        <v>-2.6693036225444402E-4</v>
      </c>
    </row>
    <row r="11" spans="1:12">
      <c r="A11" s="45">
        <f t="shared" si="5"/>
        <v>6</v>
      </c>
      <c r="B11" s="6" t="s">
        <v>10</v>
      </c>
      <c r="C11" s="155" t="s">
        <v>225</v>
      </c>
      <c r="D11" s="104">
        <f>+'Peak Credit Budget 2019'!D11</f>
        <v>1342870567.1184549</v>
      </c>
      <c r="E11" s="12">
        <f t="shared" si="0"/>
        <v>4.5154491205980384E-2</v>
      </c>
      <c r="F11" s="104">
        <f>+'Peak Credit Budget 2019'!F11</f>
        <v>179157.07260351363</v>
      </c>
      <c r="G11" s="12">
        <f t="shared" si="1"/>
        <v>1.1367467011056074E-2</v>
      </c>
      <c r="H11" s="12">
        <f t="shared" si="2"/>
        <v>5.6521958217036455E-2</v>
      </c>
      <c r="I11" s="12"/>
      <c r="J11" s="43">
        <f t="shared" si="3"/>
        <v>-459404.46237796877</v>
      </c>
      <c r="K11" s="104">
        <f>SUM('Projected Revenue on F2018'!C21:C22)</f>
        <v>1420073000</v>
      </c>
      <c r="L11" s="52">
        <f t="shared" si="4"/>
        <v>-3.2350763825378609E-4</v>
      </c>
    </row>
    <row r="12" spans="1:12">
      <c r="A12" s="45">
        <f t="shared" si="5"/>
        <v>7</v>
      </c>
      <c r="B12" s="6" t="s">
        <v>11</v>
      </c>
      <c r="C12" s="149">
        <v>35</v>
      </c>
      <c r="D12" s="104">
        <f>+'Peak Credit Budget 2019'!D12</f>
        <v>4594563.3633324662</v>
      </c>
      <c r="E12" s="12">
        <f t="shared" si="0"/>
        <v>1.5449379565306607E-4</v>
      </c>
      <c r="F12" s="104">
        <f>+'Peak Credit Budget 2019'!F12</f>
        <v>4.0419526549894496</v>
      </c>
      <c r="G12" s="12">
        <f t="shared" si="1"/>
        <v>2.5646078493103246E-7</v>
      </c>
      <c r="H12" s="12">
        <f>+G12+E12</f>
        <v>1.5475025643799711E-4</v>
      </c>
      <c r="I12" s="12"/>
      <c r="J12" s="43">
        <f t="shared" si="3"/>
        <v>-1257.7936186988388</v>
      </c>
      <c r="K12" s="104">
        <f>SUM('Projected Revenue on F2018'!C23)</f>
        <v>5174000</v>
      </c>
      <c r="L12" s="52">
        <f t="shared" si="4"/>
        <v>-2.4309888262443735E-4</v>
      </c>
    </row>
    <row r="13" spans="1:12">
      <c r="A13" s="45">
        <f t="shared" si="5"/>
        <v>8</v>
      </c>
      <c r="B13" s="6" t="s">
        <v>12</v>
      </c>
      <c r="C13" s="149">
        <v>43</v>
      </c>
      <c r="D13" s="104">
        <f>+'Peak Credit Budget 2019'!D13</f>
        <v>124979540.86316925</v>
      </c>
      <c r="E13" s="12">
        <f t="shared" si="0"/>
        <v>4.2024806537707352E-3</v>
      </c>
      <c r="F13" s="104">
        <f>+'Peak Credit Budget 2019'!F13</f>
        <v>0</v>
      </c>
      <c r="G13" s="12">
        <f t="shared" si="1"/>
        <v>0</v>
      </c>
      <c r="H13" s="12">
        <f>+G13+E13</f>
        <v>4.2024806537707352E-3</v>
      </c>
      <c r="I13" s="12"/>
      <c r="J13" s="43">
        <f t="shared" si="3"/>
        <v>-34157.315604423624</v>
      </c>
      <c r="K13" s="104">
        <f>SUM('Projected Revenue on F2018'!C24)</f>
        <v>127202000</v>
      </c>
      <c r="L13" s="52">
        <f t="shared" si="4"/>
        <v>-2.685281332402291E-4</v>
      </c>
    </row>
    <row r="14" spans="1:12">
      <c r="A14" s="45">
        <f t="shared" si="5"/>
        <v>9</v>
      </c>
      <c r="C14" s="149"/>
      <c r="E14" s="12"/>
      <c r="G14" s="12"/>
      <c r="H14" s="12"/>
      <c r="I14" s="12"/>
      <c r="J14" s="43"/>
      <c r="K14" s="104"/>
      <c r="L14" s="52"/>
    </row>
    <row r="15" spans="1:12">
      <c r="A15" s="45">
        <f t="shared" si="5"/>
        <v>10</v>
      </c>
      <c r="B15" s="46" t="s">
        <v>59</v>
      </c>
      <c r="C15" s="149"/>
      <c r="E15" s="12"/>
      <c r="G15" s="12"/>
      <c r="H15" s="12"/>
      <c r="I15" s="12"/>
      <c r="J15" s="43"/>
      <c r="K15" s="104"/>
      <c r="L15" s="52"/>
    </row>
    <row r="16" spans="1:12">
      <c r="A16" s="45">
        <f t="shared" si="5"/>
        <v>11</v>
      </c>
      <c r="B16" s="51" t="s">
        <v>118</v>
      </c>
      <c r="C16" s="149">
        <v>40</v>
      </c>
      <c r="D16" s="104">
        <f>+'Peak Credit Budget 2019'!D16</f>
        <v>639599439.09802258</v>
      </c>
      <c r="E16" s="12">
        <f>+D16/D$25*0.75</f>
        <v>2.1506754228796846E-2</v>
      </c>
      <c r="F16" s="104">
        <f>+'Peak Credit Budget 2019'!F16</f>
        <v>80420.565981487191</v>
      </c>
      <c r="G16" s="12">
        <f>+F16/F$25*0.25</f>
        <v>5.1026628059956652E-3</v>
      </c>
      <c r="H16" s="12">
        <f>+G16+E16</f>
        <v>2.6609417034792512E-2</v>
      </c>
      <c r="I16" s="43"/>
      <c r="J16" s="43">
        <f>+H16*(SUM($I$25))</f>
        <v>-216278.51038210135</v>
      </c>
      <c r="K16" s="104">
        <f>SUM('Projected Revenue on F2018'!C27)</f>
        <v>586597000</v>
      </c>
      <c r="L16" s="52">
        <f>+J16/K16</f>
        <v>-3.6870033495244834E-4</v>
      </c>
    </row>
    <row r="17" spans="1:15">
      <c r="A17" s="45">
        <f t="shared" si="5"/>
        <v>12</v>
      </c>
      <c r="B17" s="47"/>
      <c r="C17" s="155"/>
      <c r="E17" s="12"/>
      <c r="G17" s="12"/>
      <c r="H17" s="12"/>
      <c r="I17" s="43"/>
      <c r="J17" s="43"/>
      <c r="K17" s="104"/>
      <c r="L17" s="52"/>
    </row>
    <row r="18" spans="1:15">
      <c r="A18" s="45">
        <f t="shared" si="5"/>
        <v>13</v>
      </c>
      <c r="B18" s="51" t="s">
        <v>66</v>
      </c>
      <c r="C18" s="149">
        <v>46</v>
      </c>
      <c r="D18" s="104">
        <f>+'Peak Credit Budget 2019'!D18</f>
        <v>58540365.538649537</v>
      </c>
      <c r="E18" s="12">
        <f>+D18/D$25*0.75</f>
        <v>1.9684402098275018E-3</v>
      </c>
      <c r="F18" s="104">
        <f>+'Peak Credit Budget 2019'!F18</f>
        <v>0</v>
      </c>
      <c r="G18" s="12">
        <f>+F18/F$25*0.25</f>
        <v>0</v>
      </c>
      <c r="H18" s="12">
        <f t="shared" ref="H18:H19" si="6">+G18+E18</f>
        <v>1.9684402098275018E-3</v>
      </c>
      <c r="I18" s="43"/>
      <c r="J18" s="43">
        <f t="shared" ref="J18:J19" si="7">+H18*(SUM($I$25))</f>
        <v>-15999.272580871209</v>
      </c>
      <c r="K18" s="104">
        <f>SUM('Projected Revenue on F2018'!C29)</f>
        <v>76029000</v>
      </c>
      <c r="L18" s="52">
        <f>+J18/K18</f>
        <v>-2.1043644636745465E-4</v>
      </c>
    </row>
    <row r="19" spans="1:15">
      <c r="A19" s="45">
        <f t="shared" si="5"/>
        <v>14</v>
      </c>
      <c r="B19" s="51" t="s">
        <v>67</v>
      </c>
      <c r="C19" s="149">
        <v>49</v>
      </c>
      <c r="D19" s="104">
        <f>+'Peak Credit Budget 2019'!D19</f>
        <v>574347448.1834321</v>
      </c>
      <c r="E19" s="12">
        <f>+D19/D$25*0.75</f>
        <v>1.931263327472154E-2</v>
      </c>
      <c r="F19" s="104">
        <f>+'Peak Credit Budget 2019'!F19</f>
        <v>67179.705291231017</v>
      </c>
      <c r="G19" s="12">
        <f>+F19/F$25*0.25</f>
        <v>4.2625338347684122E-3</v>
      </c>
      <c r="H19" s="12">
        <f t="shared" si="6"/>
        <v>2.3575167109489953E-2</v>
      </c>
      <c r="I19" s="43"/>
      <c r="J19" s="43">
        <f t="shared" si="7"/>
        <v>-191616.44983739324</v>
      </c>
      <c r="K19" s="104">
        <f>SUM('Projected Revenue on F2018'!C30)</f>
        <v>606297000</v>
      </c>
      <c r="L19" s="52">
        <f>+J19/K19</f>
        <v>-3.1604386932047038E-4</v>
      </c>
    </row>
    <row r="20" spans="1:15">
      <c r="A20" s="45">
        <f t="shared" si="5"/>
        <v>15</v>
      </c>
      <c r="B20" s="42"/>
      <c r="C20" s="155"/>
      <c r="E20" s="12"/>
      <c r="G20" s="12"/>
      <c r="H20" s="12"/>
      <c r="I20" s="12"/>
      <c r="J20" s="43"/>
      <c r="K20" s="104"/>
      <c r="L20" s="52"/>
    </row>
    <row r="21" spans="1:15">
      <c r="A21" s="45">
        <f t="shared" si="5"/>
        <v>16</v>
      </c>
      <c r="B21" s="42" t="s">
        <v>229</v>
      </c>
      <c r="C21" s="155" t="s">
        <v>240</v>
      </c>
      <c r="E21" s="12"/>
      <c r="G21" s="12"/>
      <c r="H21" s="12"/>
      <c r="I21" s="12"/>
      <c r="J21" s="43">
        <v>0</v>
      </c>
      <c r="K21" s="104">
        <f>+'Projected Revenue on F2018'!C35</f>
        <v>2024995000</v>
      </c>
      <c r="L21" s="52">
        <f>+J21/K21</f>
        <v>0</v>
      </c>
    </row>
    <row r="22" spans="1:15">
      <c r="A22" s="45">
        <f t="shared" si="5"/>
        <v>17</v>
      </c>
      <c r="B22" s="42"/>
      <c r="C22" s="42"/>
      <c r="E22" s="12"/>
      <c r="G22" s="12"/>
      <c r="H22" s="12"/>
      <c r="I22" s="12"/>
      <c r="J22" s="43"/>
      <c r="K22" s="104"/>
      <c r="L22" s="52"/>
    </row>
    <row r="23" spans="1:15">
      <c r="A23" s="45">
        <f t="shared" si="5"/>
        <v>18</v>
      </c>
      <c r="B23" s="6" t="s">
        <v>17</v>
      </c>
      <c r="C23" s="155" t="s">
        <v>113</v>
      </c>
      <c r="D23" s="104">
        <f>+'Peak Credit Budget 2019'!D23</f>
        <v>81534389.017231286</v>
      </c>
      <c r="E23" s="12">
        <f>+D23/D$25*0.75</f>
        <v>2.7416222694966515E-3</v>
      </c>
      <c r="F23" s="104">
        <f>+'Peak Credit Budget 2019'!F23</f>
        <v>13772.381425311305</v>
      </c>
      <c r="G23" s="12">
        <f>+F23/F$25*0.25</f>
        <v>8.7385381576522421E-4</v>
      </c>
      <c r="H23" s="12">
        <f>+G23+E23</f>
        <v>3.615476085261876E-3</v>
      </c>
      <c r="I23" s="12"/>
      <c r="J23" s="43">
        <f>+H23*(SUM($I$25))</f>
        <v>-29386.20492963562</v>
      </c>
      <c r="K23" s="104">
        <f>+'Projected Revenue on F2018'!C33</f>
        <v>71427000</v>
      </c>
      <c r="L23" s="52">
        <f>+J23/K23</f>
        <v>-4.1141592016514231E-4</v>
      </c>
    </row>
    <row r="24" spans="1:15">
      <c r="A24" s="45">
        <f t="shared" si="5"/>
        <v>19</v>
      </c>
      <c r="E24" s="12"/>
      <c r="J24" s="43"/>
      <c r="L24" s="52"/>
    </row>
    <row r="25" spans="1:15">
      <c r="A25" s="45">
        <f t="shared" si="5"/>
        <v>20</v>
      </c>
      <c r="B25" s="6" t="s">
        <v>18</v>
      </c>
      <c r="D25" s="104">
        <f>SUM(D6:D23)</f>
        <v>22304601346.176857</v>
      </c>
      <c r="E25" s="12">
        <f>SUM(E6:E24)</f>
        <v>0.75</v>
      </c>
      <c r="F25" s="104">
        <f>SUM(F6:F23)</f>
        <v>3940127.3922603927</v>
      </c>
      <c r="G25" s="12">
        <f>SUM(G6:G24)</f>
        <v>0.24999999999999997</v>
      </c>
      <c r="H25" s="12">
        <f>SUM(H6:H24)</f>
        <v>0.99999999999999989</v>
      </c>
      <c r="I25" s="43">
        <f>+'Table 1'!F26</f>
        <v>-8127893.5986952102</v>
      </c>
      <c r="J25" s="43">
        <f>SUM(J6:J13,J16:J16,J18:J19,J21,J23)</f>
        <v>-8127893.5986952102</v>
      </c>
      <c r="K25" s="104">
        <f>SUM(K6:K13,K16:K16,K18:K19,K21,K23)</f>
        <v>24115538000</v>
      </c>
      <c r="L25" s="52">
        <f>+J25/K25</f>
        <v>-3.3703969609532285E-4</v>
      </c>
    </row>
    <row r="26" spans="1:15" ht="13.8" thickBot="1">
      <c r="A26" s="162"/>
      <c r="B26" s="107"/>
      <c r="C26" s="107"/>
      <c r="D26" s="273"/>
      <c r="E26" s="107"/>
      <c r="F26" s="273"/>
      <c r="G26" s="107"/>
      <c r="H26" s="107"/>
      <c r="I26" s="274"/>
      <c r="J26" s="274"/>
      <c r="K26" s="107"/>
      <c r="L26" s="275"/>
      <c r="N26" s="69"/>
      <c r="O26" s="69"/>
    </row>
    <row r="27" spans="1:15">
      <c r="J27" s="43"/>
      <c r="K27" s="104"/>
      <c r="N27" s="69"/>
      <c r="O27" s="69"/>
    </row>
    <row r="28" spans="1:15">
      <c r="E28" s="104"/>
      <c r="J28" s="43"/>
    </row>
    <row r="29" spans="1:15">
      <c r="E29" s="104"/>
      <c r="J29" s="43"/>
      <c r="K29" s="104"/>
    </row>
  </sheetData>
  <mergeCells count="1">
    <mergeCell ref="B1:L1"/>
  </mergeCells>
  <phoneticPr fontId="5" type="noConversion"/>
  <printOptions horizontalCentered="1"/>
  <pageMargins left="0.7" right="0.7" top="0.75" bottom="0.75" header="0.3" footer="0.3"/>
  <pageSetup scale="86" orientation="landscape" r:id="rId1"/>
  <headerFooter alignWithMargins="0">
    <oddHeader>&amp;RAdvice No. 2019-xx
Electric Schedule 120 Rate Design Workpapers
Page &amp;P of &amp;N</oddHeader>
    <oddFooter>&amp;L&amp;F
&amp;A&amp;R&amp;D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workbookViewId="0">
      <pane xSplit="3" ySplit="7" topLeftCell="D8" activePane="bottomRight" state="frozen"/>
      <selection sqref="A1:XFD1048576"/>
      <selection pane="topRight" sqref="A1:XFD1048576"/>
      <selection pane="bottomLeft" sqref="A1:XFD1048576"/>
      <selection pane="bottomRight" activeCell="M7" sqref="M7"/>
    </sheetView>
  </sheetViews>
  <sheetFormatPr defaultColWidth="4.6640625" defaultRowHeight="13.2"/>
  <cols>
    <col min="1" max="1" width="4.44140625" style="20" bestFit="1" customWidth="1"/>
    <col min="2" max="2" width="22.77734375" style="20" bestFit="1" customWidth="1"/>
    <col min="3" max="4" width="15.109375" style="20" bestFit="1" customWidth="1"/>
    <col min="5" max="5" width="6.21875" style="20" bestFit="1" customWidth="1"/>
    <col min="6" max="6" width="13.21875" style="20" bestFit="1" customWidth="1"/>
    <col min="7" max="7" width="12.44140625" style="20" bestFit="1" customWidth="1"/>
    <col min="8" max="8" width="9.88671875" style="20" customWidth="1"/>
    <col min="9" max="9" width="12.109375" style="20" bestFit="1" customWidth="1"/>
    <col min="10" max="10" width="12.44140625" style="20" bestFit="1" customWidth="1"/>
    <col min="11" max="12" width="13.21875" style="20" bestFit="1" customWidth="1"/>
    <col min="13" max="13" width="17.6640625" style="20" bestFit="1" customWidth="1"/>
    <col min="14" max="16384" width="4.6640625" style="20"/>
  </cols>
  <sheetData>
    <row r="1" spans="1:13">
      <c r="A1" s="416" t="s">
        <v>30</v>
      </c>
      <c r="B1" s="416"/>
      <c r="C1" s="416"/>
      <c r="D1" s="416"/>
      <c r="E1" s="416"/>
      <c r="F1" s="416"/>
      <c r="G1" s="416"/>
      <c r="H1" s="416"/>
      <c r="I1" s="416"/>
      <c r="J1" s="416"/>
      <c r="K1" s="416"/>
      <c r="L1" s="416"/>
      <c r="M1" s="416"/>
    </row>
    <row r="2" spans="1:13">
      <c r="A2" s="395" t="s">
        <v>567</v>
      </c>
      <c r="B2" s="416"/>
      <c r="C2" s="416"/>
      <c r="D2" s="416"/>
      <c r="E2" s="416"/>
      <c r="F2" s="416"/>
      <c r="G2" s="416"/>
      <c r="H2" s="416"/>
      <c r="I2" s="416"/>
      <c r="J2" s="416"/>
      <c r="K2" s="416"/>
      <c r="L2" s="416"/>
      <c r="M2" s="416"/>
    </row>
    <row r="3" spans="1:13">
      <c r="A3" s="395" t="s">
        <v>593</v>
      </c>
      <c r="B3" s="416"/>
      <c r="C3" s="416"/>
      <c r="D3" s="416"/>
      <c r="E3" s="416"/>
      <c r="F3" s="416"/>
      <c r="G3" s="416"/>
      <c r="H3" s="416"/>
      <c r="I3" s="416"/>
      <c r="J3" s="416"/>
      <c r="K3" s="416"/>
      <c r="L3" s="416"/>
      <c r="M3" s="416"/>
    </row>
    <row r="4" spans="1:13">
      <c r="A4" s="395" t="s">
        <v>592</v>
      </c>
      <c r="B4" s="416"/>
      <c r="C4" s="416"/>
      <c r="D4" s="416"/>
      <c r="E4" s="416"/>
      <c r="F4" s="416"/>
      <c r="G4" s="416"/>
      <c r="H4" s="416"/>
      <c r="I4" s="416"/>
      <c r="J4" s="416"/>
      <c r="K4" s="416"/>
      <c r="L4" s="416"/>
      <c r="M4" s="416"/>
    </row>
    <row r="5" spans="1:13" s="22" customFormat="1">
      <c r="A5" s="177"/>
      <c r="B5" s="181"/>
      <c r="C5" s="181"/>
      <c r="D5" s="181"/>
      <c r="E5" s="181"/>
      <c r="F5" s="181"/>
      <c r="G5" s="181"/>
      <c r="H5" s="181"/>
      <c r="I5" s="181"/>
      <c r="J5" s="181"/>
      <c r="K5" s="181"/>
      <c r="L5" s="181"/>
      <c r="M5" s="69"/>
    </row>
    <row r="6" spans="1:13" s="21" customFormat="1">
      <c r="A6" s="177"/>
      <c r="B6" s="181"/>
      <c r="C6" s="181"/>
      <c r="D6" s="181"/>
      <c r="E6" s="181"/>
      <c r="F6" s="181"/>
      <c r="G6" s="181"/>
      <c r="H6" s="181"/>
      <c r="I6" s="181"/>
      <c r="J6" s="181"/>
      <c r="K6" s="181"/>
      <c r="L6" s="181"/>
      <c r="M6" s="55"/>
    </row>
    <row r="7" spans="1:13" s="21" customFormat="1" ht="52.8">
      <c r="A7" s="95" t="s">
        <v>76</v>
      </c>
      <c r="B7" s="95" t="s">
        <v>27</v>
      </c>
      <c r="C7" s="92" t="s">
        <v>662</v>
      </c>
      <c r="D7" s="92" t="s">
        <v>663</v>
      </c>
      <c r="E7" s="92" t="s">
        <v>664</v>
      </c>
      <c r="F7" s="92" t="s">
        <v>665</v>
      </c>
      <c r="G7" s="92" t="s">
        <v>666</v>
      </c>
      <c r="H7" s="92" t="s">
        <v>667</v>
      </c>
      <c r="I7" s="92" t="s">
        <v>668</v>
      </c>
      <c r="J7" s="92" t="s">
        <v>669</v>
      </c>
      <c r="K7" s="92" t="s">
        <v>670</v>
      </c>
      <c r="L7" s="92" t="s">
        <v>671</v>
      </c>
      <c r="M7" s="92" t="s">
        <v>565</v>
      </c>
    </row>
    <row r="8" spans="1:13" s="21" customFormat="1">
      <c r="A8" s="181">
        <v>1</v>
      </c>
      <c r="B8" s="56">
        <v>7</v>
      </c>
      <c r="C8" s="143">
        <v>10838149000</v>
      </c>
      <c r="D8" s="352">
        <v>1127848000</v>
      </c>
      <c r="E8" s="352">
        <v>0</v>
      </c>
      <c r="F8" s="352">
        <v>-20733000</v>
      </c>
      <c r="G8" s="352">
        <v>9700000</v>
      </c>
      <c r="H8" s="352">
        <v>0</v>
      </c>
      <c r="I8" s="352">
        <v>-791000</v>
      </c>
      <c r="J8" s="352">
        <v>37630000</v>
      </c>
      <c r="K8" s="352">
        <v>-13407000</v>
      </c>
      <c r="L8" s="352">
        <v>-80266000</v>
      </c>
      <c r="M8" s="57">
        <f>SUM(D8:L8)</f>
        <v>1059981000</v>
      </c>
    </row>
    <row r="9" spans="1:13">
      <c r="A9" s="181">
        <f t="shared" ref="A9:A41" si="0">+A8+1</f>
        <v>2</v>
      </c>
      <c r="B9" s="58" t="s">
        <v>226</v>
      </c>
      <c r="C9" s="143">
        <v>2347000</v>
      </c>
      <c r="D9" s="352">
        <v>212000</v>
      </c>
      <c r="E9" s="352">
        <v>0</v>
      </c>
      <c r="F9" s="352">
        <v>-4000</v>
      </c>
      <c r="G9" s="352">
        <v>2000</v>
      </c>
      <c r="H9" s="352">
        <v>0</v>
      </c>
      <c r="I9" s="352">
        <v>0</v>
      </c>
      <c r="J9" s="352">
        <v>6000</v>
      </c>
      <c r="K9" s="352">
        <v>3000</v>
      </c>
      <c r="L9" s="352">
        <v>-17000</v>
      </c>
      <c r="M9" s="57">
        <f>SUM(D9:L9)</f>
        <v>202000</v>
      </c>
    </row>
    <row r="10" spans="1:13">
      <c r="A10" s="181">
        <f t="shared" si="0"/>
        <v>3</v>
      </c>
      <c r="B10" s="59" t="s">
        <v>4</v>
      </c>
      <c r="C10" s="144">
        <f t="shared" ref="C10:D10" si="1">SUM(C8:C9)</f>
        <v>10840496000</v>
      </c>
      <c r="D10" s="353">
        <f t="shared" si="1"/>
        <v>1128060000</v>
      </c>
      <c r="E10" s="353">
        <f t="shared" ref="E10:F10" si="2">SUM(E8:E9)</f>
        <v>0</v>
      </c>
      <c r="F10" s="353">
        <f t="shared" si="2"/>
        <v>-20737000</v>
      </c>
      <c r="G10" s="353">
        <f>SUM(G8:G9)</f>
        <v>9702000</v>
      </c>
      <c r="H10" s="353">
        <f t="shared" ref="H10:J10" si="3">SUM(H8:H9)</f>
        <v>0</v>
      </c>
      <c r="I10" s="353">
        <f t="shared" si="3"/>
        <v>-791000</v>
      </c>
      <c r="J10" s="353">
        <f t="shared" si="3"/>
        <v>37636000</v>
      </c>
      <c r="K10" s="353">
        <f>SUM(K8:K9)</f>
        <v>-13404000</v>
      </c>
      <c r="L10" s="353">
        <f>SUM(L8:L9)</f>
        <v>-80283000</v>
      </c>
      <c r="M10" s="61">
        <f t="shared" ref="M10" si="4">SUM(M8:M9)</f>
        <v>1060183000</v>
      </c>
    </row>
    <row r="11" spans="1:13">
      <c r="A11" s="181">
        <f t="shared" si="0"/>
        <v>4</v>
      </c>
      <c r="B11" s="181"/>
      <c r="C11" s="143"/>
      <c r="D11" s="352"/>
      <c r="E11" s="352"/>
      <c r="F11" s="352"/>
      <c r="G11" s="352"/>
      <c r="H11" s="352"/>
      <c r="I11" s="352"/>
      <c r="J11" s="352"/>
      <c r="K11" s="352"/>
      <c r="L11" s="352"/>
      <c r="M11" s="57"/>
    </row>
    <row r="12" spans="1:13">
      <c r="A12" s="181">
        <f t="shared" si="0"/>
        <v>5</v>
      </c>
      <c r="B12" s="56">
        <v>8</v>
      </c>
      <c r="C12" s="143">
        <v>274905000</v>
      </c>
      <c r="D12" s="352">
        <v>26752000</v>
      </c>
      <c r="E12" s="352">
        <v>0</v>
      </c>
      <c r="F12" s="352">
        <v>-451000</v>
      </c>
      <c r="G12" s="352">
        <v>236000</v>
      </c>
      <c r="H12" s="352">
        <v>0</v>
      </c>
      <c r="I12" s="352">
        <v>-17000</v>
      </c>
      <c r="J12" s="352">
        <v>723000</v>
      </c>
      <c r="K12" s="352">
        <v>344000</v>
      </c>
      <c r="L12" s="352">
        <v>-2036000</v>
      </c>
      <c r="M12" s="57">
        <f t="shared" ref="M12:M18" si="5">SUM(D12:L12)</f>
        <v>25551000</v>
      </c>
    </row>
    <row r="13" spans="1:13">
      <c r="A13" s="181">
        <f t="shared" si="0"/>
        <v>6</v>
      </c>
      <c r="B13" s="56">
        <v>24</v>
      </c>
      <c r="C13" s="143">
        <v>2842704000</v>
      </c>
      <c r="D13" s="352">
        <v>276636000</v>
      </c>
      <c r="E13" s="352">
        <v>0</v>
      </c>
      <c r="F13" s="352">
        <v>-4665000</v>
      </c>
      <c r="G13" s="352">
        <v>2436000</v>
      </c>
      <c r="H13" s="352">
        <v>0</v>
      </c>
      <c r="I13" s="352">
        <v>-179000</v>
      </c>
      <c r="J13" s="352">
        <v>7473000</v>
      </c>
      <c r="K13" s="352">
        <v>3556000</v>
      </c>
      <c r="L13" s="352">
        <v>0</v>
      </c>
      <c r="M13" s="57">
        <f t="shared" si="5"/>
        <v>285257000</v>
      </c>
    </row>
    <row r="14" spans="1:13">
      <c r="A14" s="181">
        <f t="shared" si="0"/>
        <v>7</v>
      </c>
      <c r="B14" s="58">
        <v>11</v>
      </c>
      <c r="C14" s="143">
        <v>161833000</v>
      </c>
      <c r="D14" s="352">
        <v>14598000</v>
      </c>
      <c r="E14" s="352">
        <v>0</v>
      </c>
      <c r="F14" s="352">
        <v>-254000</v>
      </c>
      <c r="G14" s="352">
        <v>129000</v>
      </c>
      <c r="H14" s="352">
        <v>0</v>
      </c>
      <c r="I14" s="352">
        <v>-10000</v>
      </c>
      <c r="J14" s="352">
        <v>399000</v>
      </c>
      <c r="K14" s="352">
        <v>228000</v>
      </c>
      <c r="L14" s="352">
        <v>-1199000</v>
      </c>
      <c r="M14" s="57">
        <f t="shared" si="5"/>
        <v>13891000</v>
      </c>
    </row>
    <row r="15" spans="1:13">
      <c r="A15" s="181">
        <f t="shared" si="0"/>
        <v>8</v>
      </c>
      <c r="B15" s="58">
        <v>25</v>
      </c>
      <c r="C15" s="143">
        <v>3118988000</v>
      </c>
      <c r="D15" s="352">
        <v>281348000</v>
      </c>
      <c r="E15" s="352">
        <v>0</v>
      </c>
      <c r="F15" s="352">
        <v>-4891000</v>
      </c>
      <c r="G15" s="352">
        <v>2483000</v>
      </c>
      <c r="H15" s="352">
        <v>0</v>
      </c>
      <c r="I15" s="352">
        <v>-187000</v>
      </c>
      <c r="J15" s="352">
        <v>7695000</v>
      </c>
      <c r="K15" s="352">
        <v>4392000</v>
      </c>
      <c r="L15" s="352">
        <v>0</v>
      </c>
      <c r="M15" s="57">
        <f t="shared" si="5"/>
        <v>290840000</v>
      </c>
    </row>
    <row r="16" spans="1:13">
      <c r="A16" s="181">
        <f t="shared" si="0"/>
        <v>9</v>
      </c>
      <c r="B16" s="56">
        <v>12</v>
      </c>
      <c r="C16" s="143">
        <v>19940000</v>
      </c>
      <c r="D16" s="352">
        <v>1652000</v>
      </c>
      <c r="E16" s="352">
        <v>0</v>
      </c>
      <c r="F16" s="352">
        <v>-34000</v>
      </c>
      <c r="G16" s="352">
        <v>14000</v>
      </c>
      <c r="H16" s="352">
        <v>0</v>
      </c>
      <c r="I16" s="352">
        <v>-1000</v>
      </c>
      <c r="J16" s="352">
        <v>45000</v>
      </c>
      <c r="K16" s="352">
        <v>-1000</v>
      </c>
      <c r="L16" s="352">
        <v>-148000</v>
      </c>
      <c r="M16" s="57">
        <f t="shared" si="5"/>
        <v>1527000</v>
      </c>
    </row>
    <row r="17" spans="1:13">
      <c r="A17" s="181">
        <f t="shared" si="0"/>
        <v>10</v>
      </c>
      <c r="B17" s="56" t="s">
        <v>227</v>
      </c>
      <c r="C17" s="143">
        <v>1922586000</v>
      </c>
      <c r="D17" s="352">
        <v>159298000</v>
      </c>
      <c r="E17" s="352">
        <v>0</v>
      </c>
      <c r="F17" s="352">
        <v>-3288000</v>
      </c>
      <c r="G17" s="352">
        <v>1378000</v>
      </c>
      <c r="H17" s="352">
        <v>0</v>
      </c>
      <c r="I17" s="352">
        <v>-125000</v>
      </c>
      <c r="J17" s="352">
        <v>4355000</v>
      </c>
      <c r="K17" s="352">
        <v>-98000</v>
      </c>
      <c r="L17" s="352">
        <v>0</v>
      </c>
      <c r="M17" s="57">
        <f t="shared" si="5"/>
        <v>161520000</v>
      </c>
    </row>
    <row r="18" spans="1:13">
      <c r="A18" s="181">
        <f t="shared" si="0"/>
        <v>11</v>
      </c>
      <c r="B18" s="56">
        <v>29</v>
      </c>
      <c r="C18" s="143">
        <v>16292000</v>
      </c>
      <c r="D18" s="352">
        <v>1294000</v>
      </c>
      <c r="E18" s="352">
        <v>0</v>
      </c>
      <c r="F18" s="352">
        <v>-21000</v>
      </c>
      <c r="G18" s="352">
        <v>12000</v>
      </c>
      <c r="H18" s="352">
        <v>0</v>
      </c>
      <c r="I18" s="352">
        <v>-1000</v>
      </c>
      <c r="J18" s="352">
        <v>40000</v>
      </c>
      <c r="K18" s="352">
        <v>23000</v>
      </c>
      <c r="L18" s="352">
        <v>-121000</v>
      </c>
      <c r="M18" s="57">
        <f t="shared" si="5"/>
        <v>1226000</v>
      </c>
    </row>
    <row r="19" spans="1:13">
      <c r="A19" s="181">
        <f t="shared" si="0"/>
        <v>12</v>
      </c>
      <c r="B19" s="60" t="s">
        <v>111</v>
      </c>
      <c r="C19" s="144">
        <f t="shared" ref="C19:D19" si="6">SUM(C12:C18)</f>
        <v>8357248000</v>
      </c>
      <c r="D19" s="353">
        <f t="shared" si="6"/>
        <v>761578000</v>
      </c>
      <c r="E19" s="353">
        <f t="shared" ref="E19:F19" si="7">SUM(E12:E18)</f>
        <v>0</v>
      </c>
      <c r="F19" s="353">
        <f t="shared" si="7"/>
        <v>-13604000</v>
      </c>
      <c r="G19" s="353">
        <f>SUM(G12:G18)</f>
        <v>6688000</v>
      </c>
      <c r="H19" s="353">
        <f t="shared" ref="H19:J19" si="8">SUM(H12:H18)</f>
        <v>0</v>
      </c>
      <c r="I19" s="353">
        <f t="shared" si="8"/>
        <v>-520000</v>
      </c>
      <c r="J19" s="353">
        <f t="shared" si="8"/>
        <v>20730000</v>
      </c>
      <c r="K19" s="353">
        <f>SUM(K12:K18)</f>
        <v>8444000</v>
      </c>
      <c r="L19" s="353">
        <f>SUM(L12:L18)</f>
        <v>-3504000</v>
      </c>
      <c r="M19" s="61">
        <f t="shared" ref="M19" si="9">SUM(M12:M18)</f>
        <v>779812000</v>
      </c>
    </row>
    <row r="20" spans="1:13">
      <c r="A20" s="181">
        <f t="shared" si="0"/>
        <v>13</v>
      </c>
      <c r="B20" s="181"/>
      <c r="C20" s="143"/>
      <c r="D20" s="352"/>
      <c r="E20" s="352"/>
      <c r="F20" s="352"/>
      <c r="G20" s="352"/>
      <c r="H20" s="352"/>
      <c r="I20" s="352"/>
      <c r="J20" s="352"/>
      <c r="K20" s="352"/>
      <c r="L20" s="352"/>
      <c r="M20" s="57"/>
    </row>
    <row r="21" spans="1:13">
      <c r="A21" s="181">
        <f t="shared" si="0"/>
        <v>14</v>
      </c>
      <c r="B21" s="56">
        <v>10</v>
      </c>
      <c r="C21" s="143">
        <v>36510000</v>
      </c>
      <c r="D21" s="352">
        <v>2961000</v>
      </c>
      <c r="E21" s="352">
        <v>0</v>
      </c>
      <c r="F21" s="352">
        <v>-56000</v>
      </c>
      <c r="G21" s="352">
        <v>26000</v>
      </c>
      <c r="H21" s="352">
        <v>0</v>
      </c>
      <c r="I21" s="352">
        <v>-2000</v>
      </c>
      <c r="J21" s="352">
        <v>82000</v>
      </c>
      <c r="K21" s="352">
        <v>-8000</v>
      </c>
      <c r="L21" s="352">
        <v>-270000</v>
      </c>
      <c r="M21" s="57">
        <f>SUM(D21:L21)</f>
        <v>2733000</v>
      </c>
    </row>
    <row r="22" spans="1:13">
      <c r="A22" s="181">
        <f t="shared" si="0"/>
        <v>15</v>
      </c>
      <c r="B22" s="56">
        <v>31</v>
      </c>
      <c r="C22" s="143">
        <v>1383563000</v>
      </c>
      <c r="D22" s="352">
        <v>112211000</v>
      </c>
      <c r="E22" s="352">
        <v>0</v>
      </c>
      <c r="F22" s="352">
        <v>-2135000</v>
      </c>
      <c r="G22" s="352">
        <v>974000</v>
      </c>
      <c r="H22" s="352">
        <v>0</v>
      </c>
      <c r="I22" s="352">
        <v>-82000</v>
      </c>
      <c r="J22" s="352">
        <v>3119000</v>
      </c>
      <c r="K22" s="352">
        <v>-342000</v>
      </c>
      <c r="L22" s="352">
        <v>0</v>
      </c>
      <c r="M22" s="57">
        <f>SUM(D22:L22)</f>
        <v>113745000</v>
      </c>
    </row>
    <row r="23" spans="1:13">
      <c r="A23" s="181">
        <f t="shared" si="0"/>
        <v>16</v>
      </c>
      <c r="B23" s="56">
        <v>35</v>
      </c>
      <c r="C23" s="143">
        <v>5174000</v>
      </c>
      <c r="D23" s="352">
        <v>309000</v>
      </c>
      <c r="E23" s="352">
        <v>0</v>
      </c>
      <c r="F23" s="352">
        <v>-6000</v>
      </c>
      <c r="G23" s="352">
        <v>3000</v>
      </c>
      <c r="H23" s="352">
        <v>0</v>
      </c>
      <c r="I23" s="352">
        <v>0</v>
      </c>
      <c r="J23" s="352">
        <v>12000</v>
      </c>
      <c r="K23" s="352">
        <v>7000</v>
      </c>
      <c r="L23" s="352">
        <v>-38000</v>
      </c>
      <c r="M23" s="57">
        <f>SUM(D23:L23)</f>
        <v>287000</v>
      </c>
    </row>
    <row r="24" spans="1:13">
      <c r="A24" s="181">
        <f t="shared" si="0"/>
        <v>17</v>
      </c>
      <c r="B24" s="56">
        <v>43</v>
      </c>
      <c r="C24" s="143">
        <v>127202000</v>
      </c>
      <c r="D24" s="352">
        <v>11159000</v>
      </c>
      <c r="E24" s="352">
        <v>0</v>
      </c>
      <c r="F24" s="352">
        <v>-165000</v>
      </c>
      <c r="G24" s="352">
        <v>99000</v>
      </c>
      <c r="H24" s="352">
        <v>0</v>
      </c>
      <c r="I24" s="352">
        <v>-6000</v>
      </c>
      <c r="J24" s="352">
        <v>419000</v>
      </c>
      <c r="K24" s="352">
        <v>179000</v>
      </c>
      <c r="L24" s="352">
        <v>0</v>
      </c>
      <c r="M24" s="57">
        <f>SUM(D24:L24)</f>
        <v>11685000</v>
      </c>
    </row>
    <row r="25" spans="1:13">
      <c r="A25" s="181">
        <f t="shared" si="0"/>
        <v>18</v>
      </c>
      <c r="B25" s="59" t="s">
        <v>112</v>
      </c>
      <c r="C25" s="144">
        <f t="shared" ref="C25:D25" si="10">SUM(C21:C24)</f>
        <v>1552449000</v>
      </c>
      <c r="D25" s="353">
        <f t="shared" si="10"/>
        <v>126640000</v>
      </c>
      <c r="E25" s="353">
        <f t="shared" ref="E25:F25" si="11">SUM(E21:E24)</f>
        <v>0</v>
      </c>
      <c r="F25" s="353">
        <f t="shared" si="11"/>
        <v>-2362000</v>
      </c>
      <c r="G25" s="353">
        <f>SUM(G21:G24)</f>
        <v>1102000</v>
      </c>
      <c r="H25" s="353">
        <f t="shared" ref="H25:J25" si="12">SUM(H21:H24)</f>
        <v>0</v>
      </c>
      <c r="I25" s="353">
        <f t="shared" si="12"/>
        <v>-90000</v>
      </c>
      <c r="J25" s="353">
        <f t="shared" si="12"/>
        <v>3632000</v>
      </c>
      <c r="K25" s="353">
        <f>SUM(K21:K24)</f>
        <v>-164000</v>
      </c>
      <c r="L25" s="353">
        <f>SUM(L21:L24)</f>
        <v>-308000</v>
      </c>
      <c r="M25" s="61">
        <f t="shared" ref="M25" si="13">SUM(M21:M24)</f>
        <v>128450000</v>
      </c>
    </row>
    <row r="26" spans="1:13">
      <c r="A26" s="181">
        <f t="shared" si="0"/>
        <v>19</v>
      </c>
      <c r="B26" s="181"/>
      <c r="C26" s="143"/>
      <c r="D26" s="352"/>
      <c r="E26" s="352"/>
      <c r="F26" s="352"/>
      <c r="G26" s="352"/>
      <c r="H26" s="352"/>
      <c r="I26" s="352"/>
      <c r="J26" s="352"/>
      <c r="K26" s="352"/>
      <c r="L26" s="352"/>
      <c r="M26" s="57"/>
    </row>
    <row r="27" spans="1:13">
      <c r="A27" s="181">
        <f t="shared" si="0"/>
        <v>20</v>
      </c>
      <c r="B27" s="56">
        <v>40</v>
      </c>
      <c r="C27" s="144">
        <v>586597000</v>
      </c>
      <c r="D27" s="353">
        <v>42793000</v>
      </c>
      <c r="E27" s="353">
        <v>0</v>
      </c>
      <c r="F27" s="353">
        <v>-1029000</v>
      </c>
      <c r="G27" s="353">
        <v>380000</v>
      </c>
      <c r="H27" s="353">
        <v>0</v>
      </c>
      <c r="I27" s="353">
        <v>-39000</v>
      </c>
      <c r="J27" s="353">
        <v>1234000</v>
      </c>
      <c r="K27" s="353">
        <v>1055000</v>
      </c>
      <c r="L27" s="353">
        <v>0</v>
      </c>
      <c r="M27" s="61">
        <f>SUM(D27:L27)</f>
        <v>44394000</v>
      </c>
    </row>
    <row r="28" spans="1:13">
      <c r="A28" s="181">
        <f t="shared" si="0"/>
        <v>21</v>
      </c>
      <c r="B28" s="56"/>
      <c r="C28" s="143"/>
      <c r="D28" s="352"/>
      <c r="E28" s="352"/>
      <c r="F28" s="352"/>
      <c r="G28" s="352"/>
      <c r="H28" s="352"/>
      <c r="I28" s="352"/>
      <c r="J28" s="352"/>
      <c r="K28" s="352"/>
      <c r="L28" s="352"/>
      <c r="M28" s="57"/>
    </row>
    <row r="29" spans="1:13">
      <c r="A29" s="181">
        <f t="shared" si="0"/>
        <v>22</v>
      </c>
      <c r="B29" s="56">
        <v>46</v>
      </c>
      <c r="C29" s="143">
        <v>76029000</v>
      </c>
      <c r="D29" s="352">
        <v>5061000</v>
      </c>
      <c r="E29" s="352">
        <v>0</v>
      </c>
      <c r="F29" s="352">
        <v>-76000</v>
      </c>
      <c r="G29" s="352">
        <v>45000</v>
      </c>
      <c r="H29" s="352">
        <v>0</v>
      </c>
      <c r="I29" s="352">
        <v>-3000</v>
      </c>
      <c r="J29" s="352">
        <v>126000</v>
      </c>
      <c r="K29" s="352">
        <v>101000</v>
      </c>
      <c r="L29" s="352">
        <v>0</v>
      </c>
      <c r="M29" s="57">
        <f>SUM(D29:L29)</f>
        <v>5254000</v>
      </c>
    </row>
    <row r="30" spans="1:13">
      <c r="A30" s="181">
        <f t="shared" si="0"/>
        <v>23</v>
      </c>
      <c r="B30" s="56">
        <v>49</v>
      </c>
      <c r="C30" s="143">
        <v>606297000</v>
      </c>
      <c r="D30" s="352">
        <v>39492000</v>
      </c>
      <c r="E30" s="352">
        <v>0</v>
      </c>
      <c r="F30" s="352">
        <v>-917000</v>
      </c>
      <c r="G30" s="352">
        <v>347000</v>
      </c>
      <c r="H30" s="352">
        <v>0</v>
      </c>
      <c r="I30" s="352">
        <v>-35000</v>
      </c>
      <c r="J30" s="352">
        <v>1002000</v>
      </c>
      <c r="K30" s="352">
        <v>802000</v>
      </c>
      <c r="L30" s="352">
        <v>0</v>
      </c>
      <c r="M30" s="57">
        <f>SUM(D30:L30)</f>
        <v>40691000</v>
      </c>
    </row>
    <row r="31" spans="1:13">
      <c r="A31" s="181">
        <f t="shared" si="0"/>
        <v>24</v>
      </c>
      <c r="B31" s="59" t="s">
        <v>74</v>
      </c>
      <c r="C31" s="144">
        <f t="shared" ref="C31:D31" si="14">SUM(C29:C30)</f>
        <v>682326000</v>
      </c>
      <c r="D31" s="353">
        <f t="shared" si="14"/>
        <v>44553000</v>
      </c>
      <c r="E31" s="353">
        <f t="shared" ref="E31:F31" si="15">SUM(E29:E30)</f>
        <v>0</v>
      </c>
      <c r="F31" s="353">
        <f t="shared" si="15"/>
        <v>-993000</v>
      </c>
      <c r="G31" s="353">
        <f>SUM(G29:G30)</f>
        <v>392000</v>
      </c>
      <c r="H31" s="353">
        <f t="shared" ref="H31:J31" si="16">SUM(H29:H30)</f>
        <v>0</v>
      </c>
      <c r="I31" s="353">
        <f t="shared" si="16"/>
        <v>-38000</v>
      </c>
      <c r="J31" s="353">
        <f t="shared" si="16"/>
        <v>1128000</v>
      </c>
      <c r="K31" s="353">
        <f>SUM(K29:K30)</f>
        <v>903000</v>
      </c>
      <c r="L31" s="353">
        <f>SUM(L29:L30)</f>
        <v>0</v>
      </c>
      <c r="M31" s="61">
        <f t="shared" ref="M31" si="17">SUM(M29:M30)</f>
        <v>45945000</v>
      </c>
    </row>
    <row r="32" spans="1:13">
      <c r="A32" s="181">
        <f t="shared" si="0"/>
        <v>25</v>
      </c>
      <c r="B32" s="56"/>
      <c r="C32" s="143"/>
      <c r="D32" s="352"/>
      <c r="E32" s="352"/>
      <c r="F32" s="352"/>
      <c r="G32" s="352"/>
      <c r="H32" s="352"/>
      <c r="I32" s="352"/>
      <c r="J32" s="352"/>
      <c r="K32" s="352"/>
      <c r="L32" s="352"/>
      <c r="M32" s="57"/>
    </row>
    <row r="33" spans="1:14">
      <c r="A33" s="181">
        <f t="shared" si="0"/>
        <v>26</v>
      </c>
      <c r="B33" s="56" t="s">
        <v>113</v>
      </c>
      <c r="C33" s="144">
        <v>71427000</v>
      </c>
      <c r="D33" s="353">
        <v>16711000</v>
      </c>
      <c r="E33" s="353">
        <v>0</v>
      </c>
      <c r="F33" s="353">
        <v>-140000</v>
      </c>
      <c r="G33" s="353">
        <v>139000</v>
      </c>
      <c r="H33" s="353">
        <v>0</v>
      </c>
      <c r="I33" s="353">
        <v>-5000</v>
      </c>
      <c r="J33" s="353">
        <v>663000</v>
      </c>
      <c r="K33" s="353">
        <v>0</v>
      </c>
      <c r="L33" s="353">
        <v>0</v>
      </c>
      <c r="M33" s="61">
        <f>SUM(D33:L33)</f>
        <v>17368000</v>
      </c>
    </row>
    <row r="34" spans="1:14">
      <c r="A34" s="181">
        <f t="shared" si="0"/>
        <v>27</v>
      </c>
      <c r="B34" s="56"/>
      <c r="C34" s="143"/>
      <c r="D34" s="352"/>
      <c r="E34" s="352"/>
      <c r="F34" s="352"/>
      <c r="G34" s="352"/>
      <c r="H34" s="352"/>
      <c r="I34" s="352"/>
      <c r="J34" s="352"/>
      <c r="K34" s="352"/>
      <c r="L34" s="352"/>
      <c r="M34" s="57"/>
    </row>
    <row r="35" spans="1:14">
      <c r="A35" s="181">
        <f t="shared" si="0"/>
        <v>28</v>
      </c>
      <c r="B35" s="56" t="s">
        <v>209</v>
      </c>
      <c r="C35" s="144">
        <v>2024995000</v>
      </c>
      <c r="D35" s="353">
        <v>8508000</v>
      </c>
      <c r="E35" s="353">
        <v>0</v>
      </c>
      <c r="F35" s="353">
        <v>0</v>
      </c>
      <c r="G35" s="353">
        <v>67000</v>
      </c>
      <c r="H35" s="353">
        <v>0</v>
      </c>
      <c r="I35" s="353">
        <v>0</v>
      </c>
      <c r="J35" s="353">
        <v>61000</v>
      </c>
      <c r="K35" s="353">
        <v>0</v>
      </c>
      <c r="L35" s="353">
        <v>-15000</v>
      </c>
      <c r="M35" s="61">
        <f>SUM(D35:L35)</f>
        <v>8621000</v>
      </c>
    </row>
    <row r="36" spans="1:14">
      <c r="A36" s="181">
        <f t="shared" si="0"/>
        <v>29</v>
      </c>
      <c r="B36" s="56"/>
      <c r="C36" s="143"/>
      <c r="D36" s="352"/>
      <c r="E36" s="352"/>
      <c r="F36" s="352"/>
      <c r="G36" s="352"/>
      <c r="H36" s="352"/>
      <c r="I36" s="352"/>
      <c r="J36" s="352"/>
      <c r="K36" s="352"/>
      <c r="L36" s="352"/>
      <c r="M36" s="57"/>
    </row>
    <row r="37" spans="1:14" ht="13.8" thickBot="1">
      <c r="A37" s="181">
        <f t="shared" si="0"/>
        <v>30</v>
      </c>
      <c r="B37" s="59" t="s">
        <v>19</v>
      </c>
      <c r="C37" s="145">
        <f t="shared" ref="C37:D37" si="18">SUM(C10,C19,C25,C27,C31,C33,C35)</f>
        <v>24115538000</v>
      </c>
      <c r="D37" s="354">
        <f t="shared" si="18"/>
        <v>2128843000</v>
      </c>
      <c r="E37" s="354">
        <f t="shared" ref="E37:F37" si="19">SUM(E10,E19,E25,E27,E31,E33,E35)</f>
        <v>0</v>
      </c>
      <c r="F37" s="354">
        <f t="shared" si="19"/>
        <v>-38865000</v>
      </c>
      <c r="G37" s="354">
        <f>SUM(G10,G19,G25,G27,G31,G33,G35)</f>
        <v>18470000</v>
      </c>
      <c r="H37" s="354">
        <f t="shared" ref="H37:J37" si="20">SUM(H10,H19,H25,H27,H31,H33,H35)</f>
        <v>0</v>
      </c>
      <c r="I37" s="354">
        <f t="shared" si="20"/>
        <v>-1483000</v>
      </c>
      <c r="J37" s="354">
        <f t="shared" si="20"/>
        <v>65084000</v>
      </c>
      <c r="K37" s="354">
        <f>SUM(K10,K19,K25,K27,K31,K33,K35)</f>
        <v>-3166000</v>
      </c>
      <c r="L37" s="354">
        <f>SUM(L10,L19,L25,L27,L31,L33,L35)</f>
        <v>-84110000</v>
      </c>
      <c r="M37" s="62">
        <f t="shared" ref="M37" si="21">SUM(M10,M19,M25,M27,M31,M33,M35)</f>
        <v>2084773000</v>
      </c>
    </row>
    <row r="38" spans="1:14" ht="13.8" thickTop="1">
      <c r="A38" s="181">
        <f t="shared" si="0"/>
        <v>31</v>
      </c>
      <c r="B38" s="56"/>
      <c r="C38" s="146"/>
      <c r="D38" s="355"/>
      <c r="E38" s="355"/>
      <c r="F38" s="355"/>
      <c r="G38" s="355"/>
      <c r="H38" s="355"/>
      <c r="I38" s="355"/>
      <c r="J38" s="355"/>
      <c r="K38" s="355"/>
      <c r="L38" s="355"/>
      <c r="M38" s="63"/>
    </row>
    <row r="39" spans="1:14">
      <c r="A39" s="181">
        <f t="shared" si="0"/>
        <v>32</v>
      </c>
      <c r="B39" s="56">
        <v>5</v>
      </c>
      <c r="C39" s="144">
        <v>7066000</v>
      </c>
      <c r="D39" s="353">
        <v>322000</v>
      </c>
      <c r="E39" s="353">
        <v>0</v>
      </c>
      <c r="F39" s="353">
        <v>0</v>
      </c>
      <c r="G39" s="353">
        <v>0</v>
      </c>
      <c r="H39" s="353">
        <v>0</v>
      </c>
      <c r="I39" s="353">
        <v>-1000</v>
      </c>
      <c r="J39" s="353">
        <v>0</v>
      </c>
      <c r="K39" s="353">
        <v>0</v>
      </c>
      <c r="L39" s="353">
        <v>0</v>
      </c>
      <c r="M39" s="61">
        <f>SUM(D39:L39)</f>
        <v>321000</v>
      </c>
    </row>
    <row r="40" spans="1:14">
      <c r="A40" s="181">
        <f t="shared" si="0"/>
        <v>33</v>
      </c>
      <c r="B40" s="56"/>
      <c r="C40" s="146"/>
      <c r="D40" s="355"/>
      <c r="E40" s="355"/>
      <c r="F40" s="355"/>
      <c r="G40" s="355"/>
      <c r="H40" s="355"/>
      <c r="I40" s="355"/>
      <c r="J40" s="355"/>
      <c r="K40" s="355"/>
      <c r="L40" s="355"/>
      <c r="M40" s="63"/>
    </row>
    <row r="41" spans="1:14" ht="13.8" thickBot="1">
      <c r="A41" s="181">
        <f t="shared" si="0"/>
        <v>34</v>
      </c>
      <c r="B41" s="59" t="s">
        <v>228</v>
      </c>
      <c r="C41" s="145">
        <f t="shared" ref="C41:D41" si="22">+C39+C37</f>
        <v>24122604000</v>
      </c>
      <c r="D41" s="354">
        <f t="shared" si="22"/>
        <v>2129165000</v>
      </c>
      <c r="E41" s="354">
        <f t="shared" ref="E41:F41" si="23">+E39+E37</f>
        <v>0</v>
      </c>
      <c r="F41" s="354">
        <f t="shared" si="23"/>
        <v>-38865000</v>
      </c>
      <c r="G41" s="354">
        <f>+G39+G37</f>
        <v>18470000</v>
      </c>
      <c r="H41" s="354">
        <f t="shared" ref="H41:J41" si="24">+H39+H37</f>
        <v>0</v>
      </c>
      <c r="I41" s="354">
        <f t="shared" si="24"/>
        <v>-1484000</v>
      </c>
      <c r="J41" s="354">
        <f t="shared" si="24"/>
        <v>65084000</v>
      </c>
      <c r="K41" s="354">
        <f>+K39+K37</f>
        <v>-3166000</v>
      </c>
      <c r="L41" s="354">
        <f>+L39+L37</f>
        <v>-84110000</v>
      </c>
      <c r="M41" s="62">
        <f t="shared" ref="M41" si="25">+M39+M37</f>
        <v>2085094000</v>
      </c>
      <c r="N41" s="96"/>
    </row>
    <row r="42" spans="1:14" ht="13.8" thickTop="1"/>
    <row r="43" spans="1:14">
      <c r="M43" s="96">
        <v>101805000</v>
      </c>
    </row>
    <row r="44" spans="1:14">
      <c r="D44" s="96"/>
      <c r="E44" s="96"/>
      <c r="F44" s="96"/>
      <c r="G44" s="96"/>
      <c r="H44" s="96"/>
      <c r="I44" s="96"/>
      <c r="J44" s="96"/>
      <c r="K44" s="96"/>
      <c r="L44" s="96"/>
      <c r="M44" s="96">
        <f>+M41+M43</f>
        <v>2186899000</v>
      </c>
    </row>
    <row r="45" spans="1:14">
      <c r="M45" s="96">
        <v>2186899000</v>
      </c>
    </row>
    <row r="46" spans="1:14">
      <c r="M46" s="96">
        <f>+M44-M45</f>
        <v>0</v>
      </c>
    </row>
  </sheetData>
  <mergeCells count="4">
    <mergeCell ref="A1:M1"/>
    <mergeCell ref="A2:M2"/>
    <mergeCell ref="A3:M3"/>
    <mergeCell ref="A4:M4"/>
  </mergeCells>
  <phoneticPr fontId="0" type="noConversion"/>
  <printOptions horizontalCentered="1"/>
  <pageMargins left="0.7" right="0.7" top="0.75" bottom="0.75" header="0.3" footer="0.3"/>
  <pageSetup scale="74" orientation="landscape" r:id="rId1"/>
  <headerFooter alignWithMargins="0">
    <oddHeader>&amp;RAdvice No. 2019-xx
Electric Schedule 120 Rate Design Workpapers
Page &amp;P of &amp;N</oddHeader>
    <oddFooter>&amp;L&amp;F
&amp;A&amp;R&amp;D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workbookViewId="0">
      <selection sqref="A1:XFD1048576"/>
    </sheetView>
  </sheetViews>
  <sheetFormatPr defaultRowHeight="14.4"/>
  <cols>
    <col min="1" max="1" width="7.77734375" style="128" bestFit="1" customWidth="1"/>
    <col min="2" max="2" width="15.77734375" style="128" bestFit="1" customWidth="1"/>
    <col min="3" max="4" width="15.109375" style="128" bestFit="1" customWidth="1"/>
    <col min="5" max="8" width="10.44140625" style="128" bestFit="1" customWidth="1"/>
    <col min="9" max="9" width="15.21875" style="128" customWidth="1"/>
    <col min="10" max="10" width="12.77734375" style="128" bestFit="1" customWidth="1"/>
    <col min="11" max="11" width="15.109375" style="128" bestFit="1" customWidth="1"/>
    <col min="12" max="14" width="10.44140625" style="128" bestFit="1" customWidth="1"/>
    <col min="15" max="16384" width="8.88671875" style="128"/>
  </cols>
  <sheetData>
    <row r="1" spans="1:14">
      <c r="A1" s="416" t="s">
        <v>30</v>
      </c>
      <c r="B1" s="416"/>
      <c r="C1" s="416"/>
      <c r="D1" s="416"/>
      <c r="E1" s="416"/>
      <c r="F1" s="416"/>
      <c r="G1" s="416"/>
      <c r="H1" s="416"/>
      <c r="I1" s="416"/>
      <c r="J1" s="416"/>
      <c r="K1" s="416"/>
      <c r="L1" s="416"/>
      <c r="M1" s="416"/>
      <c r="N1" s="181"/>
    </row>
    <row r="2" spans="1:14">
      <c r="A2" s="416" t="s">
        <v>329</v>
      </c>
      <c r="B2" s="416"/>
      <c r="C2" s="416"/>
      <c r="D2" s="416"/>
      <c r="E2" s="416"/>
      <c r="F2" s="416"/>
      <c r="G2" s="416"/>
      <c r="H2" s="416"/>
      <c r="I2" s="416"/>
      <c r="J2" s="416"/>
      <c r="K2" s="416"/>
      <c r="L2" s="416"/>
      <c r="M2" s="416"/>
      <c r="N2" s="181"/>
    </row>
    <row r="3" spans="1:14">
      <c r="A3" s="395" t="s">
        <v>330</v>
      </c>
      <c r="B3" s="416"/>
      <c r="C3" s="416"/>
      <c r="D3" s="416"/>
      <c r="E3" s="416"/>
      <c r="F3" s="416"/>
      <c r="G3" s="416"/>
      <c r="H3" s="416"/>
      <c r="I3" s="416"/>
      <c r="J3" s="416"/>
      <c r="K3" s="416"/>
      <c r="L3" s="416"/>
      <c r="M3" s="416"/>
      <c r="N3" s="181"/>
    </row>
    <row r="4" spans="1:14">
      <c r="A4" s="395" t="s">
        <v>331</v>
      </c>
      <c r="B4" s="416"/>
      <c r="C4" s="416"/>
      <c r="D4" s="416"/>
      <c r="E4" s="416"/>
      <c r="F4" s="416"/>
      <c r="G4" s="416"/>
      <c r="H4" s="416"/>
      <c r="I4" s="416"/>
      <c r="J4" s="416"/>
      <c r="K4" s="416"/>
      <c r="L4" s="416"/>
      <c r="M4" s="416"/>
      <c r="N4" s="181"/>
    </row>
    <row r="5" spans="1:14" ht="15" thickBot="1">
      <c r="A5" s="69"/>
      <c r="B5" s="69"/>
      <c r="C5" s="69"/>
      <c r="D5" s="69"/>
      <c r="E5" s="69"/>
      <c r="F5" s="69"/>
      <c r="G5" s="69"/>
      <c r="H5" s="69"/>
      <c r="I5" s="69"/>
      <c r="J5" s="69"/>
      <c r="K5" s="69"/>
      <c r="L5" s="69"/>
      <c r="M5" s="69"/>
      <c r="N5" s="69"/>
    </row>
    <row r="6" spans="1:14" ht="15" thickBot="1">
      <c r="A6" s="69"/>
      <c r="B6" s="69"/>
      <c r="C6" s="417" t="s">
        <v>332</v>
      </c>
      <c r="D6" s="418"/>
      <c r="E6" s="418"/>
      <c r="F6" s="418"/>
      <c r="G6" s="418"/>
      <c r="H6" s="418"/>
      <c r="I6" s="418"/>
      <c r="J6" s="419"/>
      <c r="K6" s="417" t="s">
        <v>333</v>
      </c>
      <c r="L6" s="418"/>
      <c r="M6" s="418"/>
      <c r="N6" s="419"/>
    </row>
    <row r="7" spans="1:14" ht="15" thickBot="1">
      <c r="A7" s="69"/>
      <c r="B7" s="69"/>
      <c r="C7" s="164" t="s">
        <v>334</v>
      </c>
      <c r="D7" s="179" t="s">
        <v>335</v>
      </c>
      <c r="E7" s="151" t="s">
        <v>336</v>
      </c>
      <c r="F7" s="179" t="s">
        <v>337</v>
      </c>
      <c r="G7" s="179" t="s">
        <v>338</v>
      </c>
      <c r="H7" s="179" t="s">
        <v>339</v>
      </c>
      <c r="I7" s="179" t="s">
        <v>340</v>
      </c>
      <c r="J7" s="265" t="s">
        <v>341</v>
      </c>
      <c r="K7" s="417" t="s">
        <v>342</v>
      </c>
      <c r="L7" s="418"/>
      <c r="M7" s="418"/>
      <c r="N7" s="419"/>
    </row>
    <row r="8" spans="1:14" ht="67.2" thickBot="1">
      <c r="A8" s="129" t="s">
        <v>76</v>
      </c>
      <c r="B8" s="129" t="s">
        <v>27</v>
      </c>
      <c r="C8" s="98" t="s">
        <v>343</v>
      </c>
      <c r="D8" s="99" t="s">
        <v>344</v>
      </c>
      <c r="E8" s="99" t="s">
        <v>345</v>
      </c>
      <c r="F8" s="99" t="s">
        <v>346</v>
      </c>
      <c r="G8" s="99" t="s">
        <v>347</v>
      </c>
      <c r="H8" s="99" t="s">
        <v>348</v>
      </c>
      <c r="I8" s="99" t="s">
        <v>349</v>
      </c>
      <c r="J8" s="100" t="s">
        <v>350</v>
      </c>
      <c r="K8" s="98" t="s">
        <v>351</v>
      </c>
      <c r="L8" s="99" t="s">
        <v>352</v>
      </c>
      <c r="M8" s="101"/>
      <c r="N8" s="102"/>
    </row>
    <row r="9" spans="1:14">
      <c r="A9" s="164">
        <v>1</v>
      </c>
      <c r="B9" s="266">
        <v>7</v>
      </c>
      <c r="C9" s="103">
        <f>+K9</f>
        <v>11362694034.5944</v>
      </c>
      <c r="D9" s="104">
        <f>+C9</f>
        <v>11362694034.5944</v>
      </c>
      <c r="E9" s="104"/>
      <c r="F9" s="104"/>
      <c r="G9" s="104"/>
      <c r="H9" s="104">
        <f>+L9</f>
        <v>2401760.8159533199</v>
      </c>
      <c r="I9" s="104">
        <f>+H9</f>
        <v>2401760.8159533199</v>
      </c>
      <c r="J9" s="105"/>
      <c r="K9" s="103">
        <f>+'UE-170033 LR Data -Energy'!J20</f>
        <v>11362694034.5944</v>
      </c>
      <c r="L9" s="104">
        <f>+'UE-170033 LR Data- Dem 4CP'!S19</f>
        <v>2401760.8159533199</v>
      </c>
      <c r="M9" s="104"/>
      <c r="N9" s="105"/>
    </row>
    <row r="10" spans="1:14">
      <c r="A10" s="45">
        <v>2</v>
      </c>
      <c r="B10" s="267">
        <v>24</v>
      </c>
      <c r="C10" s="103">
        <f t="shared" ref="C10:C21" si="0">+K10</f>
        <v>2983833723.3713889</v>
      </c>
      <c r="D10" s="104">
        <f t="shared" ref="D10:D18" si="1">+C10</f>
        <v>2983833723.3713889</v>
      </c>
      <c r="E10" s="104"/>
      <c r="F10" s="104"/>
      <c r="G10" s="104"/>
      <c r="H10" s="104">
        <f t="shared" ref="H10:H21" si="2">+L10</f>
        <v>483797.35950569448</v>
      </c>
      <c r="I10" s="104">
        <f t="shared" ref="I10:I21" si="3">+H10</f>
        <v>483797.35950569448</v>
      </c>
      <c r="J10" s="105"/>
      <c r="K10" s="103">
        <f>+'UE-170033 LR Data -Energy'!J21</f>
        <v>2983833723.3713889</v>
      </c>
      <c r="L10" s="104">
        <f>+'UE-170033 LR Data- Dem 4CP'!E19</f>
        <v>483797.35950569448</v>
      </c>
      <c r="M10" s="104"/>
      <c r="N10" s="105"/>
    </row>
    <row r="11" spans="1:14">
      <c r="A11" s="45">
        <v>3</v>
      </c>
      <c r="B11" s="267" t="s">
        <v>353</v>
      </c>
      <c r="C11" s="103">
        <f t="shared" si="0"/>
        <v>3080584885.4856691</v>
      </c>
      <c r="D11" s="104">
        <f t="shared" si="1"/>
        <v>3080584885.4856691</v>
      </c>
      <c r="E11" s="104"/>
      <c r="F11" s="104"/>
      <c r="G11" s="104"/>
      <c r="H11" s="104">
        <f t="shared" si="2"/>
        <v>452472.55815379717</v>
      </c>
      <c r="I11" s="104">
        <f t="shared" si="3"/>
        <v>452472.55815379717</v>
      </c>
      <c r="J11" s="105"/>
      <c r="K11" s="103">
        <f>+'UE-170033 LR Data -Energy'!J22+'UE-170033 LR Data -Energy'!J24</f>
        <v>3080584885.4856691</v>
      </c>
      <c r="L11" s="104">
        <f>+'UE-170033 LR Data- Dem 4CP'!F19+'UE-170033 LR Data- Dem 4CP'!H19</f>
        <v>452472.55815379717</v>
      </c>
      <c r="M11" s="104"/>
      <c r="N11" s="105"/>
    </row>
    <row r="12" spans="1:14">
      <c r="A12" s="45">
        <v>4</v>
      </c>
      <c r="B12" s="267">
        <v>26</v>
      </c>
      <c r="C12" s="103">
        <f t="shared" si="0"/>
        <v>2051022389.543107</v>
      </c>
      <c r="D12" s="104">
        <f t="shared" si="1"/>
        <v>2051022389.543107</v>
      </c>
      <c r="E12" s="104"/>
      <c r="F12" s="104"/>
      <c r="G12" s="104"/>
      <c r="H12" s="104">
        <f t="shared" si="2"/>
        <v>261562.891393383</v>
      </c>
      <c r="I12" s="104">
        <f t="shared" si="3"/>
        <v>261562.891393383</v>
      </c>
      <c r="J12" s="105"/>
      <c r="K12" s="103">
        <f>+'UE-170033 LR Data -Energy'!J23</f>
        <v>2051022389.543107</v>
      </c>
      <c r="L12" s="104">
        <f>+'UE-170033 LR Data- Dem 4CP'!G19</f>
        <v>261562.891393383</v>
      </c>
      <c r="M12" s="104"/>
      <c r="N12" s="105"/>
    </row>
    <row r="13" spans="1:14">
      <c r="A13" s="45">
        <v>5</v>
      </c>
      <c r="B13" s="267">
        <v>31</v>
      </c>
      <c r="C13" s="103">
        <f t="shared" si="0"/>
        <v>1342870567.1184549</v>
      </c>
      <c r="D13" s="104">
        <f t="shared" si="1"/>
        <v>1342870567.1184549</v>
      </c>
      <c r="E13" s="104"/>
      <c r="F13" s="104"/>
      <c r="G13" s="104"/>
      <c r="H13" s="104">
        <f t="shared" si="2"/>
        <v>179157.07260351363</v>
      </c>
      <c r="I13" s="104">
        <f t="shared" si="3"/>
        <v>179157.07260351363</v>
      </c>
      <c r="J13" s="105"/>
      <c r="K13" s="103">
        <f>+'UE-170033 LR Data -Energy'!J25</f>
        <v>1342870567.1184549</v>
      </c>
      <c r="L13" s="104">
        <f>+'UE-170033 LR Data- Dem 4CP'!I19</f>
        <v>179157.07260351363</v>
      </c>
      <c r="M13" s="104"/>
      <c r="N13" s="105"/>
    </row>
    <row r="14" spans="1:14">
      <c r="A14" s="45">
        <v>6</v>
      </c>
      <c r="B14" s="267">
        <v>35</v>
      </c>
      <c r="C14" s="103">
        <f t="shared" si="0"/>
        <v>4594563.3633324662</v>
      </c>
      <c r="D14" s="104">
        <f t="shared" si="1"/>
        <v>4594563.3633324662</v>
      </c>
      <c r="E14" s="104"/>
      <c r="F14" s="104"/>
      <c r="G14" s="104"/>
      <c r="H14" s="104">
        <f t="shared" si="2"/>
        <v>4.0419526549894496</v>
      </c>
      <c r="I14" s="104">
        <f t="shared" si="3"/>
        <v>4.0419526549894496</v>
      </c>
      <c r="J14" s="105"/>
      <c r="K14" s="103">
        <f>+'UE-170033 LR Data -Energy'!J26</f>
        <v>4594563.3633324662</v>
      </c>
      <c r="L14" s="104">
        <f>+'UE-170033 LR Data- Dem 4CP'!J19</f>
        <v>4.0419526549894496</v>
      </c>
      <c r="M14" s="104"/>
      <c r="N14" s="105"/>
    </row>
    <row r="15" spans="1:14">
      <c r="A15" s="45">
        <v>7</v>
      </c>
      <c r="B15" s="267">
        <v>43</v>
      </c>
      <c r="C15" s="103">
        <f t="shared" si="0"/>
        <v>124979540.86316925</v>
      </c>
      <c r="D15" s="104">
        <f t="shared" si="1"/>
        <v>124979540.86316925</v>
      </c>
      <c r="E15" s="104"/>
      <c r="F15" s="104"/>
      <c r="G15" s="104"/>
      <c r="H15" s="104">
        <v>0</v>
      </c>
      <c r="I15" s="104">
        <f t="shared" si="3"/>
        <v>0</v>
      </c>
      <c r="J15" s="105"/>
      <c r="K15" s="103">
        <f>+'UE-170033 LR Data -Energy'!J28</f>
        <v>124979540.86316925</v>
      </c>
      <c r="L15" s="104">
        <f>+'UE-170033 LR Data- Dem 4CP'!L19</f>
        <v>40576.134916547075</v>
      </c>
      <c r="M15" s="104"/>
      <c r="N15" s="105"/>
    </row>
    <row r="16" spans="1:14">
      <c r="A16" s="45">
        <v>8</v>
      </c>
      <c r="B16" s="267">
        <v>40</v>
      </c>
      <c r="C16" s="103">
        <f t="shared" si="0"/>
        <v>639599439.09802258</v>
      </c>
      <c r="D16" s="104">
        <f t="shared" si="1"/>
        <v>639599439.09802258</v>
      </c>
      <c r="E16" s="104"/>
      <c r="F16" s="104"/>
      <c r="G16" s="104"/>
      <c r="H16" s="104">
        <f t="shared" si="2"/>
        <v>80420.565981487191</v>
      </c>
      <c r="I16" s="104">
        <f t="shared" si="3"/>
        <v>80420.565981487191</v>
      </c>
      <c r="J16" s="105"/>
      <c r="K16" s="103">
        <f>+'UE-170033 LR Data -Energy'!J27</f>
        <v>639599439.09802258</v>
      </c>
      <c r="L16" s="104">
        <f>+'UE-170033 LR Data- Dem 4CP'!K19</f>
        <v>80420.565981487191</v>
      </c>
      <c r="M16" s="104"/>
      <c r="N16" s="105"/>
    </row>
    <row r="17" spans="1:14">
      <c r="A17" s="45">
        <v>9</v>
      </c>
      <c r="B17" s="267" t="s">
        <v>21</v>
      </c>
      <c r="C17" s="103">
        <f t="shared" si="0"/>
        <v>632887813.72208166</v>
      </c>
      <c r="D17" s="104">
        <f t="shared" si="1"/>
        <v>632887813.72208166</v>
      </c>
      <c r="E17" s="104"/>
      <c r="F17" s="104"/>
      <c r="G17" s="104"/>
      <c r="H17" s="104">
        <f>+'UE-170033 LR Data- Dem 4CP'!Q21</f>
        <v>67179.705291231017</v>
      </c>
      <c r="I17" s="104">
        <f t="shared" si="3"/>
        <v>67179.705291231017</v>
      </c>
      <c r="J17" s="105"/>
      <c r="K17" s="103">
        <f>+'UE-170033 LR Data -Energy'!J29+'UE-170033 LR Data -Energy'!J30</f>
        <v>632887813.72208166</v>
      </c>
      <c r="L17" s="104">
        <f>+'UE-170033 LR Data- Dem 4CP'!P19+'UE-170033 LR Data- Dem 4CP'!Q19</f>
        <v>72695.711848550389</v>
      </c>
      <c r="M17" s="104"/>
      <c r="N17" s="105"/>
    </row>
    <row r="18" spans="1:14">
      <c r="A18" s="45">
        <v>10</v>
      </c>
      <c r="B18" s="267" t="s">
        <v>354</v>
      </c>
      <c r="C18" s="103">
        <f t="shared" si="0"/>
        <v>81534389.017231286</v>
      </c>
      <c r="D18" s="104">
        <f t="shared" si="1"/>
        <v>81534389.017231286</v>
      </c>
      <c r="E18" s="104"/>
      <c r="F18" s="104"/>
      <c r="G18" s="104"/>
      <c r="H18" s="104">
        <f t="shared" si="2"/>
        <v>13772.381425311305</v>
      </c>
      <c r="I18" s="104">
        <f t="shared" si="3"/>
        <v>13772.381425311305</v>
      </c>
      <c r="J18" s="105"/>
      <c r="K18" s="103">
        <f>+'UE-170033 LR Data -Energy'!J32</f>
        <v>81534389.017231286</v>
      </c>
      <c r="L18" s="104">
        <f>+'UE-170033 LR Data- Dem 4CP'!T19+'UE-170033 LR Data- Dem 4CP'!U19</f>
        <v>13772.381425311305</v>
      </c>
      <c r="M18" s="104"/>
      <c r="N18" s="105"/>
    </row>
    <row r="19" spans="1:14">
      <c r="A19" s="45">
        <v>11</v>
      </c>
      <c r="B19" s="267" t="s">
        <v>355</v>
      </c>
      <c r="C19" s="103">
        <f t="shared" si="0"/>
        <v>107396590.46418484</v>
      </c>
      <c r="D19" s="104">
        <v>0</v>
      </c>
      <c r="E19" s="104"/>
      <c r="F19" s="104"/>
      <c r="G19" s="104"/>
      <c r="H19" s="104">
        <f t="shared" si="2"/>
        <v>12414.482378834524</v>
      </c>
      <c r="I19" s="104">
        <v>0</v>
      </c>
      <c r="J19" s="105"/>
      <c r="K19" s="103">
        <f>+'UE-170033 LR Data -Energy'!J41</f>
        <v>107396590.46418484</v>
      </c>
      <c r="L19" s="104">
        <f>+'UE-170033 LR Data- Dem 4CP'!N19</f>
        <v>12414.482378834524</v>
      </c>
      <c r="M19" s="104"/>
      <c r="N19" s="105"/>
    </row>
    <row r="20" spans="1:14">
      <c r="A20" s="45">
        <v>12</v>
      </c>
      <c r="B20" s="268" t="s">
        <v>356</v>
      </c>
      <c r="C20" s="103">
        <f t="shared" si="0"/>
        <v>2033050978.3414011</v>
      </c>
      <c r="D20" s="104">
        <v>0</v>
      </c>
      <c r="E20" s="104"/>
      <c r="F20" s="104"/>
      <c r="G20" s="104"/>
      <c r="H20" s="104">
        <f t="shared" si="2"/>
        <v>230846.168346208</v>
      </c>
      <c r="I20" s="104">
        <v>0</v>
      </c>
      <c r="J20" s="105"/>
      <c r="K20" s="103">
        <f>+'UE-170033 LR Data -Energy'!J39+'UE-170033 LR Data -Energy'!J40</f>
        <v>2033050978.3414011</v>
      </c>
      <c r="L20" s="104">
        <f>+'UE-170033 LR Data- Dem 4CP'!M19+'UE-170033 LR Data- Dem 4CP'!O19</f>
        <v>230846.168346208</v>
      </c>
      <c r="M20" s="104"/>
      <c r="N20" s="105"/>
    </row>
    <row r="21" spans="1:14">
      <c r="A21" s="45">
        <v>14</v>
      </c>
      <c r="B21" s="267" t="s">
        <v>357</v>
      </c>
      <c r="C21" s="103">
        <f t="shared" si="0"/>
        <v>7227693.8231415441</v>
      </c>
      <c r="D21" s="104">
        <f t="shared" ref="D21" si="4">+C21</f>
        <v>7227693.8231415441</v>
      </c>
      <c r="E21" s="104"/>
      <c r="F21" s="104"/>
      <c r="G21" s="104"/>
      <c r="H21" s="104">
        <f t="shared" si="2"/>
        <v>1530.4662657410647</v>
      </c>
      <c r="I21" s="104">
        <f t="shared" si="3"/>
        <v>1530.4662657410647</v>
      </c>
      <c r="J21" s="105"/>
      <c r="K21" s="103">
        <f>+'UE-170033 LR Data -Energy'!J31</f>
        <v>7227693.8231415441</v>
      </c>
      <c r="L21" s="104">
        <f>+'UE-170033 LR Data- Dem 4CP'!R19</f>
        <v>1530.4662657410647</v>
      </c>
      <c r="M21" s="104"/>
      <c r="N21" s="105"/>
    </row>
    <row r="22" spans="1:14">
      <c r="A22" s="45">
        <v>15</v>
      </c>
      <c r="B22" s="6"/>
      <c r="C22" s="103"/>
      <c r="D22" s="104"/>
      <c r="E22" s="104"/>
      <c r="F22" s="104"/>
      <c r="G22" s="104"/>
      <c r="H22" s="104"/>
      <c r="I22" s="104"/>
      <c r="J22" s="105"/>
      <c r="K22" s="103"/>
      <c r="L22" s="104"/>
      <c r="M22" s="104"/>
      <c r="N22" s="105"/>
    </row>
    <row r="23" spans="1:14">
      <c r="A23" s="45">
        <v>16</v>
      </c>
      <c r="B23" s="6" t="s">
        <v>19</v>
      </c>
      <c r="C23" s="103">
        <f>SUM(C9:C21)</f>
        <v>24452276608.80558</v>
      </c>
      <c r="D23" s="104">
        <f>SUM(D9:D22)</f>
        <v>22311829039.999996</v>
      </c>
      <c r="E23" s="104"/>
      <c r="F23" s="104"/>
      <c r="G23" s="104"/>
      <c r="H23" s="104">
        <f t="shared" ref="H23:I23" si="5">SUM(H9:H21)</f>
        <v>4184918.5092511764</v>
      </c>
      <c r="I23" s="104">
        <f t="shared" si="5"/>
        <v>3941657.8585261339</v>
      </c>
      <c r="J23" s="105"/>
      <c r="K23" s="103">
        <f>SUM(K9:K21)</f>
        <v>24452276608.80558</v>
      </c>
      <c r="L23" s="104">
        <f>SUM(L9:L21)</f>
        <v>4231010.6507250424</v>
      </c>
      <c r="M23" s="104"/>
      <c r="N23" s="105"/>
    </row>
    <row r="24" spans="1:14">
      <c r="A24" s="45">
        <v>17</v>
      </c>
      <c r="B24" s="6" t="s">
        <v>358</v>
      </c>
      <c r="C24" s="103">
        <f>+'UE-170033 LR Data -Energy'!J34+'UE-170033 LR Data -Energy'!J43</f>
        <v>24452276608.805588</v>
      </c>
      <c r="D24" s="104">
        <f>+'UE-170033 LR Data -Energy'!J34</f>
        <v>22311829040</v>
      </c>
      <c r="E24" s="104"/>
      <c r="F24" s="104"/>
      <c r="G24" s="104"/>
      <c r="H24" s="104">
        <f>+'UE-170033 LR Data- Dem 4CP'!D21</f>
        <v>4184918.5092511764</v>
      </c>
      <c r="I24" s="104">
        <f>+'UE-170033 LR Data- Dem 4CP'!D23</f>
        <v>3941657.8585261335</v>
      </c>
      <c r="J24" s="105"/>
      <c r="K24" s="103">
        <f>+'UE-170033 LR Data -Energy'!J34+'UE-170033 LR Data -Energy'!J43</f>
        <v>24452276608.805588</v>
      </c>
      <c r="L24" s="104">
        <f>+'UE-170033 LR Data- Dem 4CP'!D19</f>
        <v>4231010.6507250424</v>
      </c>
      <c r="M24" s="104"/>
      <c r="N24" s="105"/>
    </row>
    <row r="25" spans="1:14">
      <c r="A25" s="45">
        <v>18</v>
      </c>
      <c r="B25" s="6" t="s">
        <v>358</v>
      </c>
      <c r="C25" s="103">
        <f>+C23-C24</f>
        <v>0</v>
      </c>
      <c r="D25" s="104">
        <f>+D23-D24</f>
        <v>0</v>
      </c>
      <c r="E25" s="104"/>
      <c r="F25" s="104"/>
      <c r="G25" s="104"/>
      <c r="H25" s="104">
        <f t="shared" ref="H25:L25" si="6">+H23-H24</f>
        <v>0</v>
      </c>
      <c r="I25" s="104">
        <f t="shared" si="6"/>
        <v>0</v>
      </c>
      <c r="J25" s="105"/>
      <c r="K25" s="103">
        <f t="shared" si="6"/>
        <v>0</v>
      </c>
      <c r="L25" s="104">
        <f t="shared" si="6"/>
        <v>0</v>
      </c>
      <c r="M25" s="104"/>
      <c r="N25" s="105"/>
    </row>
    <row r="26" spans="1:14" ht="15" thickBot="1">
      <c r="A26" s="106"/>
      <c r="B26" s="107"/>
      <c r="C26" s="106"/>
      <c r="D26" s="107"/>
      <c r="E26" s="107"/>
      <c r="F26" s="107"/>
      <c r="G26" s="107"/>
      <c r="H26" s="107"/>
      <c r="I26" s="107"/>
      <c r="J26" s="108"/>
      <c r="K26" s="106"/>
      <c r="L26" s="107"/>
      <c r="M26" s="107"/>
      <c r="N26" s="108"/>
    </row>
    <row r="27" spans="1:14">
      <c r="A27" s="69"/>
      <c r="B27" s="69"/>
      <c r="C27" s="69"/>
      <c r="D27" s="69"/>
      <c r="E27" s="69"/>
      <c r="F27" s="69"/>
      <c r="G27" s="69"/>
      <c r="H27" s="69"/>
      <c r="I27" s="69"/>
      <c r="J27" s="69"/>
      <c r="K27" s="69"/>
      <c r="L27" s="69"/>
      <c r="M27" s="69"/>
      <c r="N27" s="69"/>
    </row>
    <row r="28" spans="1:14">
      <c r="B28" s="128" t="s">
        <v>521</v>
      </c>
      <c r="D28" s="109">
        <f>+D23-D21</f>
        <v>22304601346.176853</v>
      </c>
      <c r="I28" s="109">
        <f>+I23-I21</f>
        <v>3940127.3922603927</v>
      </c>
    </row>
    <row r="29" spans="1:14">
      <c r="B29" s="112" t="s">
        <v>358</v>
      </c>
      <c r="C29" s="109"/>
      <c r="D29" s="109">
        <f>+'Peak Credit Budget 2019'!D25</f>
        <v>22304601346.176857</v>
      </c>
      <c r="E29" s="109"/>
      <c r="F29" s="109"/>
      <c r="G29" s="109"/>
      <c r="H29" s="109"/>
      <c r="I29" s="109">
        <f>+'Peak Credit Budget 2019'!F25</f>
        <v>3940127.3922603927</v>
      </c>
      <c r="J29" s="109"/>
      <c r="K29" s="109"/>
      <c r="L29" s="109"/>
      <c r="M29" s="109"/>
      <c r="N29" s="109"/>
    </row>
    <row r="30" spans="1:14">
      <c r="B30" s="128" t="s">
        <v>358</v>
      </c>
      <c r="D30" s="109">
        <f>+D28-D29</f>
        <v>0</v>
      </c>
      <c r="I30" s="109">
        <f>+I28-I29</f>
        <v>0</v>
      </c>
    </row>
  </sheetData>
  <mergeCells count="7">
    <mergeCell ref="K7:N7"/>
    <mergeCell ref="A1:M1"/>
    <mergeCell ref="A2:M2"/>
    <mergeCell ref="A3:M3"/>
    <mergeCell ref="A4:M4"/>
    <mergeCell ref="C6:J6"/>
    <mergeCell ref="K6:N6"/>
  </mergeCells>
  <printOptions horizontalCentered="1"/>
  <pageMargins left="0.25" right="0.25" top="0.75" bottom="0.75" header="0.3" footer="0.3"/>
  <pageSetup scale="80" orientation="landscape" r:id="rId1"/>
  <headerFooter>
    <oddHeader>&amp;RAdvice No. 2019-xx
Electric Schedule 120 Rate Design Workpapers
Page &amp;P of &amp;N</oddHeader>
    <oddFooter>&amp;L&amp;"Times New Roman,Regular"&amp;F
&amp;A&amp;R&amp;"Times New Roman,Regular"&amp;D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workbookViewId="0">
      <selection sqref="A1:XFD1048576"/>
    </sheetView>
  </sheetViews>
  <sheetFormatPr defaultRowHeight="14.4"/>
  <cols>
    <col min="1" max="1" width="17.44140625" style="128" bestFit="1" customWidth="1"/>
    <col min="2" max="2" width="10.5546875" style="128" bestFit="1" customWidth="1"/>
    <col min="3" max="3" width="17.44140625" style="128" bestFit="1" customWidth="1"/>
    <col min="4" max="4" width="10" style="128" bestFit="1" customWidth="1"/>
    <col min="5" max="7" width="8.5546875" style="128" bestFit="1" customWidth="1"/>
    <col min="8" max="8" width="6.5546875" style="128" bestFit="1" customWidth="1"/>
    <col min="9" max="9" width="8.5546875" style="128" bestFit="1" customWidth="1"/>
    <col min="10" max="10" width="6.5546875" style="128" bestFit="1" customWidth="1"/>
    <col min="11" max="11" width="8.5546875" style="128" bestFit="1" customWidth="1"/>
    <col min="12" max="12" width="7.5546875" style="128" bestFit="1" customWidth="1"/>
    <col min="13" max="13" width="8.5546875" style="128" bestFit="1" customWidth="1"/>
    <col min="14" max="15" width="7.5546875" style="128" bestFit="1" customWidth="1"/>
    <col min="16" max="16" width="6.5546875" style="128" bestFit="1" customWidth="1"/>
    <col min="17" max="17" width="7.5546875" style="128" bestFit="1" customWidth="1"/>
    <col min="18" max="18" width="6.5546875" style="128" bestFit="1" customWidth="1"/>
    <col min="19" max="19" width="10" style="128" bestFit="1" customWidth="1"/>
    <col min="20" max="20" width="6.5546875" style="128" bestFit="1" customWidth="1"/>
    <col min="21" max="21" width="7.5546875" style="128" bestFit="1" customWidth="1"/>
    <col min="22" max="22" width="10" style="128" bestFit="1" customWidth="1"/>
    <col min="23" max="16384" width="8.88671875" style="128"/>
  </cols>
  <sheetData>
    <row r="1" spans="1:22">
      <c r="A1" s="128" t="s">
        <v>359</v>
      </c>
      <c r="B1" s="420" t="s">
        <v>360</v>
      </c>
      <c r="C1" s="420"/>
      <c r="D1" s="420"/>
      <c r="E1" s="420"/>
      <c r="F1" s="420"/>
      <c r="G1" s="420"/>
      <c r="H1" s="420"/>
      <c r="I1" s="420"/>
      <c r="J1" s="420"/>
      <c r="K1" s="420"/>
      <c r="L1" s="420"/>
      <c r="M1" s="420"/>
      <c r="N1" s="420"/>
      <c r="O1" s="420"/>
      <c r="P1" s="420"/>
      <c r="Q1" s="420"/>
      <c r="R1" s="420"/>
      <c r="S1" s="420"/>
      <c r="T1" s="420"/>
      <c r="U1" s="420"/>
      <c r="V1" s="420"/>
    </row>
    <row r="2" spans="1:22">
      <c r="A2" s="128" t="s">
        <v>361</v>
      </c>
    </row>
    <row r="4" spans="1:22">
      <c r="A4" s="128" t="s">
        <v>362</v>
      </c>
      <c r="B4" s="128" t="s">
        <v>363</v>
      </c>
      <c r="C4" s="128" t="s">
        <v>364</v>
      </c>
      <c r="D4" s="128" t="s">
        <v>365</v>
      </c>
      <c r="E4" s="128" t="s">
        <v>366</v>
      </c>
      <c r="F4" s="128" t="s">
        <v>367</v>
      </c>
      <c r="G4" s="128" t="s">
        <v>368</v>
      </c>
      <c r="H4" s="128" t="s">
        <v>369</v>
      </c>
      <c r="I4" s="128" t="s">
        <v>370</v>
      </c>
      <c r="J4" s="128" t="s">
        <v>371</v>
      </c>
      <c r="K4" s="128" t="s">
        <v>372</v>
      </c>
      <c r="L4" s="128" t="s">
        <v>373</v>
      </c>
      <c r="M4" s="128" t="s">
        <v>374</v>
      </c>
      <c r="N4" s="128" t="s">
        <v>375</v>
      </c>
      <c r="O4" s="128" t="s">
        <v>376</v>
      </c>
      <c r="P4" s="128" t="s">
        <v>377</v>
      </c>
      <c r="Q4" s="128" t="s">
        <v>378</v>
      </c>
      <c r="R4" s="128" t="s">
        <v>379</v>
      </c>
      <c r="S4" s="128" t="s">
        <v>380</v>
      </c>
      <c r="T4" s="128" t="s">
        <v>381</v>
      </c>
      <c r="U4" s="128" t="s">
        <v>382</v>
      </c>
      <c r="V4" s="128" t="s">
        <v>383</v>
      </c>
    </row>
    <row r="5" spans="1:22">
      <c r="A5" s="128" t="s">
        <v>384</v>
      </c>
      <c r="B5" s="183">
        <v>42303</v>
      </c>
      <c r="C5" s="128" t="s">
        <v>385</v>
      </c>
      <c r="D5" s="128" t="s">
        <v>386</v>
      </c>
      <c r="E5" s="109">
        <v>269594.21353494999</v>
      </c>
      <c r="F5" s="109">
        <v>358966.41095898498</v>
      </c>
      <c r="G5" s="109">
        <v>247781.948880738</v>
      </c>
      <c r="H5" s="109">
        <v>337.55674279833602</v>
      </c>
      <c r="I5" s="109">
        <v>152506.06420517599</v>
      </c>
      <c r="J5" s="109">
        <v>3.7310332199902598</v>
      </c>
      <c r="K5" s="109">
        <v>83063.264875620094</v>
      </c>
      <c r="L5" s="109">
        <v>10150.847140931501</v>
      </c>
      <c r="M5" s="109">
        <v>207332.847208947</v>
      </c>
      <c r="N5" s="109">
        <v>12065.960039432999</v>
      </c>
      <c r="O5" s="109">
        <v>34717.533081064001</v>
      </c>
      <c r="P5" s="109">
        <v>8601.4517544612299</v>
      </c>
      <c r="Q5" s="109">
        <v>71685.071738800994</v>
      </c>
      <c r="R5" s="109">
        <v>755.732861913683</v>
      </c>
      <c r="S5" s="109">
        <v>1781802.5974067501</v>
      </c>
      <c r="T5" s="109">
        <v>1348.69658216928</v>
      </c>
      <c r="U5" s="109">
        <v>14402.4122834851</v>
      </c>
      <c r="V5" s="109">
        <v>3001000</v>
      </c>
    </row>
    <row r="6" spans="1:22">
      <c r="A6" s="128" t="s">
        <v>387</v>
      </c>
      <c r="B6" s="183">
        <v>42338</v>
      </c>
      <c r="C6" s="128" t="s">
        <v>388</v>
      </c>
      <c r="D6" s="128" t="s">
        <v>386</v>
      </c>
      <c r="E6" s="109">
        <v>545055.83159289602</v>
      </c>
      <c r="F6" s="109">
        <v>557407.83056049398</v>
      </c>
      <c r="G6" s="109">
        <v>308148.99328739801</v>
      </c>
      <c r="H6" s="109">
        <v>241.78159205100701</v>
      </c>
      <c r="I6" s="109">
        <v>204895.16237578599</v>
      </c>
      <c r="J6" s="109">
        <v>3.1091943499918799</v>
      </c>
      <c r="K6" s="109">
        <v>106853.910508733</v>
      </c>
      <c r="L6" s="109">
        <v>66844.398020481996</v>
      </c>
      <c r="M6" s="109">
        <v>198919.95289764099</v>
      </c>
      <c r="N6" s="109">
        <v>11781.843695158001</v>
      </c>
      <c r="O6" s="109">
        <v>34849.204472164798</v>
      </c>
      <c r="P6" s="109">
        <v>7611.9951932417398</v>
      </c>
      <c r="Q6" s="109">
        <v>71519.466384241707</v>
      </c>
      <c r="R6" s="109">
        <v>1600.3440283515699</v>
      </c>
      <c r="S6" s="109">
        <v>2274067.7347942698</v>
      </c>
      <c r="T6" s="109">
        <v>728.29644568999004</v>
      </c>
      <c r="U6" s="109">
        <v>8021.1460220153604</v>
      </c>
      <c r="V6" s="109">
        <v>4153000</v>
      </c>
    </row>
    <row r="7" spans="1:22">
      <c r="A7" s="128" t="s">
        <v>389</v>
      </c>
      <c r="B7" s="183">
        <v>42368</v>
      </c>
      <c r="C7" s="128" t="s">
        <v>385</v>
      </c>
      <c r="D7" s="128" t="s">
        <v>386</v>
      </c>
      <c r="E7" s="109">
        <v>445598.961896608</v>
      </c>
      <c r="F7" s="109">
        <v>389863.24558770802</v>
      </c>
      <c r="G7" s="109">
        <v>235322.261152864</v>
      </c>
      <c r="H7" s="109">
        <v>501.63874625004399</v>
      </c>
      <c r="I7" s="109">
        <v>158704.759102721</v>
      </c>
      <c r="J7" s="109">
        <v>4.3528720899886402</v>
      </c>
      <c r="K7" s="109">
        <v>84245.945845808194</v>
      </c>
      <c r="L7" s="109">
        <v>19399.907031096602</v>
      </c>
      <c r="M7" s="109">
        <v>186230.45853216801</v>
      </c>
      <c r="N7" s="109">
        <v>12384.15873193</v>
      </c>
      <c r="O7" s="109">
        <v>35843.1170073998</v>
      </c>
      <c r="P7" s="109">
        <v>2603.55338488291</v>
      </c>
      <c r="Q7" s="109">
        <v>64841.315952711702</v>
      </c>
      <c r="R7" s="109">
        <v>1702.5493946302199</v>
      </c>
      <c r="S7" s="109">
        <v>2625416.1886497098</v>
      </c>
      <c r="T7" s="109">
        <v>1618.43654597776</v>
      </c>
      <c r="U7" s="109">
        <v>17176.883836939502</v>
      </c>
      <c r="V7" s="109">
        <v>4047000</v>
      </c>
    </row>
    <row r="8" spans="1:22">
      <c r="A8" s="128" t="s">
        <v>390</v>
      </c>
      <c r="B8" s="183">
        <v>42372</v>
      </c>
      <c r="C8" s="128" t="s">
        <v>391</v>
      </c>
      <c r="D8" s="128" t="s">
        <v>386</v>
      </c>
      <c r="E8" s="109">
        <v>396604.63888535497</v>
      </c>
      <c r="F8" s="109">
        <v>331882.39346885798</v>
      </c>
      <c r="G8" s="109">
        <v>174144.22687904199</v>
      </c>
      <c r="H8" s="109">
        <v>312.22506393903302</v>
      </c>
      <c r="I8" s="109">
        <v>134424.07412209001</v>
      </c>
      <c r="J8" s="109">
        <v>4.3528720899886402</v>
      </c>
      <c r="K8" s="109">
        <v>78254.180986737294</v>
      </c>
      <c r="L8" s="109">
        <v>21975.509949114999</v>
      </c>
      <c r="M8" s="109">
        <v>185740.98563272099</v>
      </c>
      <c r="N8" s="109">
        <v>11367.5777814024</v>
      </c>
      <c r="O8" s="109">
        <v>33095.837064884698</v>
      </c>
      <c r="P8" s="109">
        <v>3716.3051916732902</v>
      </c>
      <c r="Q8" s="109">
        <v>62627.0593801129</v>
      </c>
      <c r="R8" s="109">
        <v>1386.67293838253</v>
      </c>
      <c r="S8" s="109">
        <v>2876873.0398796899</v>
      </c>
      <c r="T8" s="109">
        <v>1618.43654597776</v>
      </c>
      <c r="U8" s="109">
        <v>17176.883836939502</v>
      </c>
      <c r="V8" s="109">
        <v>4101000</v>
      </c>
    </row>
    <row r="9" spans="1:22">
      <c r="A9" s="128" t="s">
        <v>392</v>
      </c>
      <c r="B9" s="183">
        <v>42402</v>
      </c>
      <c r="C9" s="128" t="s">
        <v>388</v>
      </c>
      <c r="D9" s="128" t="s">
        <v>386</v>
      </c>
      <c r="E9" s="109">
        <v>547930.00564791902</v>
      </c>
      <c r="F9" s="109">
        <v>523734.24516802299</v>
      </c>
      <c r="G9" s="109">
        <v>307105.20425422798</v>
      </c>
      <c r="H9" s="109">
        <v>377.59909453222599</v>
      </c>
      <c r="I9" s="109">
        <v>204220.428146791</v>
      </c>
      <c r="J9" s="109">
        <v>4.3528720899886402</v>
      </c>
      <c r="K9" s="109">
        <v>93812.246584670298</v>
      </c>
      <c r="L9" s="109">
        <v>54084.724665494701</v>
      </c>
      <c r="M9" s="109">
        <v>213930.65863653901</v>
      </c>
      <c r="N9" s="109">
        <v>14124.3493068477</v>
      </c>
      <c r="O9" s="109">
        <v>34774.4591413136</v>
      </c>
      <c r="P9" s="109">
        <v>8132.1724594795596</v>
      </c>
      <c r="Q9" s="109">
        <v>69730.979447857797</v>
      </c>
      <c r="R9" s="109">
        <v>1432.2987015999399</v>
      </c>
      <c r="S9" s="109">
        <v>1830686.3004896101</v>
      </c>
      <c r="T9" s="109">
        <v>728.29644568999004</v>
      </c>
      <c r="U9" s="109">
        <v>8021.1460220153604</v>
      </c>
      <c r="V9" s="109">
        <v>3650000</v>
      </c>
    </row>
    <row r="10" spans="1:22">
      <c r="A10" s="128" t="s">
        <v>393</v>
      </c>
      <c r="B10" s="183">
        <v>42446</v>
      </c>
      <c r="C10" s="128" t="s">
        <v>388</v>
      </c>
      <c r="D10" s="128" t="s">
        <v>386</v>
      </c>
      <c r="E10" s="109">
        <v>501571.09506495902</v>
      </c>
      <c r="F10" s="109">
        <v>530690.37935532106</v>
      </c>
      <c r="G10" s="109">
        <v>301517.97457367298</v>
      </c>
      <c r="H10" s="109">
        <v>372.46373352324002</v>
      </c>
      <c r="I10" s="109">
        <v>199897.663898595</v>
      </c>
      <c r="J10" s="109">
        <v>4.3528720899886402</v>
      </c>
      <c r="K10" s="109">
        <v>98389.134243628898</v>
      </c>
      <c r="L10" s="109">
        <v>50196.899746374103</v>
      </c>
      <c r="M10" s="109">
        <v>208005.114448451</v>
      </c>
      <c r="N10" s="109">
        <v>12971.044947845699</v>
      </c>
      <c r="O10" s="109">
        <v>35403.188508197403</v>
      </c>
      <c r="P10" s="109">
        <v>5822.5039606296396</v>
      </c>
      <c r="Q10" s="109">
        <v>72083.746018295598</v>
      </c>
      <c r="R10" s="109">
        <v>1266.7805129915</v>
      </c>
      <c r="S10" s="109">
        <v>1849308.29224446</v>
      </c>
      <c r="T10" s="109">
        <v>296.71336622310997</v>
      </c>
      <c r="U10" s="109">
        <v>3582.0004092304598</v>
      </c>
      <c r="V10" s="109">
        <v>3615000</v>
      </c>
    </row>
    <row r="11" spans="1:22">
      <c r="A11" s="128" t="s">
        <v>394</v>
      </c>
      <c r="B11" s="183">
        <v>42474</v>
      </c>
      <c r="C11" s="128" t="s">
        <v>388</v>
      </c>
      <c r="D11" s="128" t="s">
        <v>386</v>
      </c>
      <c r="E11" s="109">
        <v>386330.00695932203</v>
      </c>
      <c r="F11" s="109">
        <v>424520.82594963902</v>
      </c>
      <c r="G11" s="109">
        <v>283989.14357926801</v>
      </c>
      <c r="H11" s="109">
        <v>659.28602668981705</v>
      </c>
      <c r="I11" s="109">
        <v>185343.74341258299</v>
      </c>
      <c r="J11" s="109">
        <v>767.34916557799704</v>
      </c>
      <c r="K11" s="109">
        <v>82421.819151721895</v>
      </c>
      <c r="L11" s="109">
        <v>36934.395551740301</v>
      </c>
      <c r="M11" s="109">
        <v>215135.965811231</v>
      </c>
      <c r="N11" s="109">
        <v>13064.5718054553</v>
      </c>
      <c r="O11" s="109">
        <v>38411.380407757897</v>
      </c>
      <c r="P11" s="109">
        <v>7417.9517676248097</v>
      </c>
      <c r="Q11" s="109">
        <v>70614.723719784903</v>
      </c>
      <c r="R11" s="109">
        <v>861.31107767387095</v>
      </c>
      <c r="S11" s="109">
        <v>1434609.35582857</v>
      </c>
      <c r="T11" s="109">
        <v>0</v>
      </c>
      <c r="U11" s="109">
        <v>530.08780980466202</v>
      </c>
      <c r="V11" s="109">
        <v>2915000</v>
      </c>
    </row>
    <row r="12" spans="1:22">
      <c r="A12" s="128" t="s">
        <v>395</v>
      </c>
      <c r="B12" s="183">
        <v>42492</v>
      </c>
      <c r="C12" s="128" t="s">
        <v>391</v>
      </c>
      <c r="D12" s="128" t="s">
        <v>386</v>
      </c>
      <c r="E12" s="109">
        <v>377578.67515887</v>
      </c>
      <c r="F12" s="109">
        <v>457477.53979317303</v>
      </c>
      <c r="G12" s="109">
        <v>319009.72028940998</v>
      </c>
      <c r="H12" s="109">
        <v>1939.68579244088</v>
      </c>
      <c r="I12" s="109">
        <v>190050.69765538399</v>
      </c>
      <c r="J12" s="109">
        <v>1019.81574679734</v>
      </c>
      <c r="K12" s="109">
        <v>109255.503536716</v>
      </c>
      <c r="L12" s="109">
        <v>12629.0970206768</v>
      </c>
      <c r="M12" s="109">
        <v>213076.10577995499</v>
      </c>
      <c r="N12" s="109">
        <v>14125.3861899698</v>
      </c>
      <c r="O12" s="109">
        <v>30918.844977337299</v>
      </c>
      <c r="P12" s="109">
        <v>4669.2679075021197</v>
      </c>
      <c r="Q12" s="109">
        <v>72305.995121971297</v>
      </c>
      <c r="R12" s="109">
        <v>441.97670172863599</v>
      </c>
      <c r="S12" s="109">
        <v>1262091.9374655299</v>
      </c>
      <c r="T12" s="109">
        <v>0</v>
      </c>
      <c r="U12" s="109">
        <v>530.08780980466202</v>
      </c>
      <c r="V12" s="109">
        <v>2809000</v>
      </c>
    </row>
    <row r="13" spans="1:22">
      <c r="A13" s="128" t="s">
        <v>396</v>
      </c>
      <c r="B13" s="183">
        <v>42527</v>
      </c>
      <c r="C13" s="128" t="s">
        <v>391</v>
      </c>
      <c r="D13" s="128" t="s">
        <v>386</v>
      </c>
      <c r="E13" s="109">
        <v>406273.41822728398</v>
      </c>
      <c r="F13" s="109">
        <v>449594.49990199698</v>
      </c>
      <c r="G13" s="109">
        <v>307132.86554861203</v>
      </c>
      <c r="H13" s="109">
        <v>4062.7693738906601</v>
      </c>
      <c r="I13" s="109">
        <v>175818.990390358</v>
      </c>
      <c r="J13" s="109">
        <v>1018.5720690573399</v>
      </c>
      <c r="K13" s="109">
        <v>106745.57465383501</v>
      </c>
      <c r="L13" s="109">
        <v>12830.925607670801</v>
      </c>
      <c r="M13" s="109">
        <v>207312.70177906199</v>
      </c>
      <c r="N13" s="109">
        <v>14024.4145115438</v>
      </c>
      <c r="O13" s="109">
        <v>31830.302702773599</v>
      </c>
      <c r="P13" s="109">
        <v>6025.4036332451396</v>
      </c>
      <c r="Q13" s="109">
        <v>73832.1599195905</v>
      </c>
      <c r="R13" s="109">
        <v>407.73241992651299</v>
      </c>
      <c r="S13" s="109">
        <v>1593727.00044473</v>
      </c>
      <c r="T13" s="109">
        <v>0</v>
      </c>
      <c r="U13" s="109">
        <v>530.08780980466202</v>
      </c>
      <c r="V13" s="109">
        <v>3138000</v>
      </c>
    </row>
    <row r="14" spans="1:22">
      <c r="A14" s="128" t="s">
        <v>397</v>
      </c>
      <c r="B14" s="183">
        <v>42579</v>
      </c>
      <c r="C14" s="128" t="s">
        <v>391</v>
      </c>
      <c r="D14" s="128" t="s">
        <v>386</v>
      </c>
      <c r="E14" s="109">
        <v>454470.386174844</v>
      </c>
      <c r="F14" s="109">
        <v>480956.40285393398</v>
      </c>
      <c r="G14" s="109">
        <v>326786.86328616802</v>
      </c>
      <c r="H14" s="109">
        <v>7465.3752149258698</v>
      </c>
      <c r="I14" s="109">
        <v>190891.673105325</v>
      </c>
      <c r="J14" s="109">
        <v>1507.9592597460601</v>
      </c>
      <c r="K14" s="109">
        <v>111974.925856124</v>
      </c>
      <c r="L14" s="109">
        <v>8940.2811742207905</v>
      </c>
      <c r="M14" s="109">
        <v>210041.349384681</v>
      </c>
      <c r="N14" s="109">
        <v>13644.6145927654</v>
      </c>
      <c r="O14" s="109">
        <v>30761.370224640399</v>
      </c>
      <c r="P14" s="109">
        <v>7143.8356536276997</v>
      </c>
      <c r="Q14" s="109">
        <v>72873.779238113406</v>
      </c>
      <c r="R14" s="109">
        <v>367.52284413699499</v>
      </c>
      <c r="S14" s="109">
        <v>1499090.90752903</v>
      </c>
      <c r="T14" s="109">
        <v>0</v>
      </c>
      <c r="U14" s="109">
        <v>530.08780980466202</v>
      </c>
      <c r="V14" s="109">
        <v>3163000</v>
      </c>
    </row>
    <row r="15" spans="1:22">
      <c r="A15" s="128" t="s">
        <v>398</v>
      </c>
      <c r="B15" s="183">
        <v>42601</v>
      </c>
      <c r="C15" s="128" t="s">
        <v>399</v>
      </c>
      <c r="D15" s="128" t="s">
        <v>386</v>
      </c>
      <c r="E15" s="109">
        <v>501029.61135854898</v>
      </c>
      <c r="F15" s="109">
        <v>484831.51350807602</v>
      </c>
      <c r="G15" s="109">
        <v>292058.68650197098</v>
      </c>
      <c r="H15" s="109">
        <v>5379.4165498502898</v>
      </c>
      <c r="I15" s="109">
        <v>184534.05463799101</v>
      </c>
      <c r="J15" s="109">
        <v>1244.9214177367501</v>
      </c>
      <c r="K15" s="109">
        <v>105501.028224241</v>
      </c>
      <c r="L15" s="109">
        <v>11364.8833281564</v>
      </c>
      <c r="M15" s="109">
        <v>229278.077939382</v>
      </c>
      <c r="N15" s="109">
        <v>12896.233830589301</v>
      </c>
      <c r="O15" s="109">
        <v>29527.497614460201</v>
      </c>
      <c r="P15" s="109">
        <v>8713.9260913430608</v>
      </c>
      <c r="Q15" s="109">
        <v>76953.143978043605</v>
      </c>
      <c r="R15" s="109">
        <v>397.748664299072</v>
      </c>
      <c r="S15" s="109">
        <v>1593460.97792994</v>
      </c>
      <c r="T15" s="109">
        <v>0</v>
      </c>
      <c r="U15" s="109">
        <v>530.08780980466202</v>
      </c>
      <c r="V15" s="109">
        <v>3266000</v>
      </c>
    </row>
    <row r="16" spans="1:22">
      <c r="A16" s="128" t="s">
        <v>400</v>
      </c>
      <c r="B16" s="183">
        <v>42639</v>
      </c>
      <c r="C16" s="128" t="s">
        <v>401</v>
      </c>
      <c r="D16" s="128" t="s">
        <v>386</v>
      </c>
      <c r="E16" s="109">
        <v>314967.074393071</v>
      </c>
      <c r="F16" s="109">
        <v>378513.345300621</v>
      </c>
      <c r="G16" s="109">
        <v>257769.13237565701</v>
      </c>
      <c r="H16" s="109">
        <v>1793.1647306080399</v>
      </c>
      <c r="I16" s="109">
        <v>168723.97389862</v>
      </c>
      <c r="J16" s="109">
        <v>996.185869737399</v>
      </c>
      <c r="K16" s="109">
        <v>83798.588694497696</v>
      </c>
      <c r="L16" s="109">
        <v>9800.6414975790103</v>
      </c>
      <c r="M16" s="109">
        <v>193700.44498026301</v>
      </c>
      <c r="N16" s="109">
        <v>10935.1871506733</v>
      </c>
      <c r="O16" s="109">
        <v>36899.407160556999</v>
      </c>
      <c r="P16" s="109">
        <v>9496.0344972592593</v>
      </c>
      <c r="Q16" s="109">
        <v>62129.652959301398</v>
      </c>
      <c r="R16" s="109">
        <v>478.78348080846899</v>
      </c>
      <c r="S16" s="109">
        <v>1400869.05180793</v>
      </c>
      <c r="T16" s="109">
        <v>1429.6184094681701</v>
      </c>
      <c r="U16" s="109">
        <v>15234.752084841801</v>
      </c>
      <c r="V16" s="109">
        <v>2706000</v>
      </c>
    </row>
    <row r="18" spans="1:22">
      <c r="E18" s="128" t="s">
        <v>366</v>
      </c>
      <c r="F18" s="128" t="s">
        <v>367</v>
      </c>
      <c r="G18" s="128" t="s">
        <v>368</v>
      </c>
      <c r="H18" s="128" t="s">
        <v>369</v>
      </c>
      <c r="I18" s="128" t="s">
        <v>370</v>
      </c>
      <c r="J18" s="128" t="s">
        <v>371</v>
      </c>
      <c r="K18" s="128" t="s">
        <v>372</v>
      </c>
      <c r="L18" s="128" t="s">
        <v>373</v>
      </c>
      <c r="M18" s="128" t="s">
        <v>374</v>
      </c>
      <c r="N18" s="128" t="s">
        <v>375</v>
      </c>
      <c r="O18" s="128" t="s">
        <v>376</v>
      </c>
      <c r="P18" s="128" t="s">
        <v>377</v>
      </c>
      <c r="Q18" s="128" t="s">
        <v>378</v>
      </c>
      <c r="R18" s="128" t="s">
        <v>379</v>
      </c>
      <c r="S18" s="128" t="s">
        <v>380</v>
      </c>
      <c r="T18" s="128" t="s">
        <v>381</v>
      </c>
      <c r="U18" s="128" t="s">
        <v>382</v>
      </c>
      <c r="V18" s="128" t="s">
        <v>383</v>
      </c>
    </row>
    <row r="19" spans="1:22">
      <c r="A19" s="128" t="s">
        <v>568</v>
      </c>
      <c r="C19" s="128" t="s">
        <v>402</v>
      </c>
      <c r="D19" s="109">
        <f>SUM(E19:U19)</f>
        <v>4231010.6507250424</v>
      </c>
      <c r="E19" s="109">
        <f>SUM(E26:E29)</f>
        <v>483797.35950569448</v>
      </c>
      <c r="F19" s="109">
        <f t="shared" ref="F19:V19" si="0">SUM(F26:F29)</f>
        <v>452114.2470296041</v>
      </c>
      <c r="G19" s="109">
        <f t="shared" si="0"/>
        <v>261562.891393383</v>
      </c>
      <c r="H19" s="109">
        <f t="shared" si="0"/>
        <v>358.31112419307749</v>
      </c>
      <c r="I19" s="109">
        <f t="shared" si="0"/>
        <v>179157.07260351363</v>
      </c>
      <c r="J19" s="109">
        <f t="shared" si="0"/>
        <v>4.0419526549894496</v>
      </c>
      <c r="K19" s="109">
        <f t="shared" si="0"/>
        <v>80420.565981487191</v>
      </c>
      <c r="L19" s="109">
        <f t="shared" si="0"/>
        <v>40576.134916547075</v>
      </c>
      <c r="M19" s="109">
        <f t="shared" si="0"/>
        <v>196205.51392476726</v>
      </c>
      <c r="N19" s="109">
        <f t="shared" si="0"/>
        <v>12414.482378834524</v>
      </c>
      <c r="O19" s="109">
        <f t="shared" si="0"/>
        <v>34640.654421440719</v>
      </c>
      <c r="P19" s="109">
        <f t="shared" si="0"/>
        <v>5516.0065573193751</v>
      </c>
      <c r="Q19" s="109">
        <f t="shared" si="0"/>
        <v>67179.705291231017</v>
      </c>
      <c r="R19" s="109">
        <f t="shared" si="0"/>
        <v>1530.4662657410647</v>
      </c>
      <c r="S19" s="109">
        <f t="shared" si="0"/>
        <v>2401760.8159533199</v>
      </c>
      <c r="T19" s="109">
        <f t="shared" si="0"/>
        <v>1173.366495833875</v>
      </c>
      <c r="U19" s="109">
        <f t="shared" si="0"/>
        <v>12599.014929477431</v>
      </c>
      <c r="V19" s="109">
        <f t="shared" si="0"/>
        <v>3987750</v>
      </c>
    </row>
    <row r="20" spans="1:22">
      <c r="C20" s="128" t="s">
        <v>403</v>
      </c>
    </row>
    <row r="21" spans="1:22">
      <c r="C21" s="128" t="s">
        <v>404</v>
      </c>
      <c r="D21" s="109">
        <f>SUM(E21:U21)</f>
        <v>4184918.5092511764</v>
      </c>
      <c r="E21" s="109">
        <f t="shared" ref="E21:K21" si="1">+E19</f>
        <v>483797.35950569448</v>
      </c>
      <c r="F21" s="109">
        <f t="shared" si="1"/>
        <v>452114.2470296041</v>
      </c>
      <c r="G21" s="109">
        <f t="shared" si="1"/>
        <v>261562.891393383</v>
      </c>
      <c r="H21" s="109">
        <f t="shared" si="1"/>
        <v>358.31112419307749</v>
      </c>
      <c r="I21" s="109">
        <f t="shared" si="1"/>
        <v>179157.07260351363</v>
      </c>
      <c r="J21" s="109">
        <f t="shared" si="1"/>
        <v>4.0419526549894496</v>
      </c>
      <c r="K21" s="109">
        <f t="shared" si="1"/>
        <v>80420.565981487191</v>
      </c>
      <c r="L21" s="109">
        <v>0</v>
      </c>
      <c r="M21" s="109">
        <f>+M19</f>
        <v>196205.51392476726</v>
      </c>
      <c r="N21" s="109">
        <f>+N19</f>
        <v>12414.482378834524</v>
      </c>
      <c r="O21" s="109">
        <f>+O19</f>
        <v>34640.654421440719</v>
      </c>
      <c r="P21" s="109">
        <v>0</v>
      </c>
      <c r="Q21" s="109">
        <f>+Q19</f>
        <v>67179.705291231017</v>
      </c>
      <c r="R21" s="109">
        <f>+R19</f>
        <v>1530.4662657410647</v>
      </c>
      <c r="S21" s="109">
        <f>+S19</f>
        <v>2401760.8159533199</v>
      </c>
      <c r="T21" s="109">
        <f>+T19</f>
        <v>1173.366495833875</v>
      </c>
      <c r="U21" s="109">
        <f>+U19</f>
        <v>12599.014929477431</v>
      </c>
    </row>
    <row r="23" spans="1:22">
      <c r="C23" s="112" t="s">
        <v>405</v>
      </c>
      <c r="D23" s="109">
        <f>SUM(E23:U23)</f>
        <v>3941657.8585261335</v>
      </c>
      <c r="E23" s="109">
        <f t="shared" ref="E23:L23" si="2">+E21</f>
        <v>483797.35950569448</v>
      </c>
      <c r="F23" s="109">
        <f t="shared" si="2"/>
        <v>452114.2470296041</v>
      </c>
      <c r="G23" s="109">
        <f t="shared" si="2"/>
        <v>261562.891393383</v>
      </c>
      <c r="H23" s="109">
        <f t="shared" si="2"/>
        <v>358.31112419307749</v>
      </c>
      <c r="I23" s="109">
        <f t="shared" si="2"/>
        <v>179157.07260351363</v>
      </c>
      <c r="J23" s="109">
        <f t="shared" si="2"/>
        <v>4.0419526549894496</v>
      </c>
      <c r="K23" s="109">
        <f t="shared" si="2"/>
        <v>80420.565981487191</v>
      </c>
      <c r="L23" s="109">
        <f t="shared" si="2"/>
        <v>0</v>
      </c>
      <c r="M23" s="109">
        <v>0</v>
      </c>
      <c r="N23" s="109">
        <v>0</v>
      </c>
      <c r="O23" s="109">
        <v>0</v>
      </c>
      <c r="P23" s="109">
        <f t="shared" ref="P23:U23" si="3">+P21</f>
        <v>0</v>
      </c>
      <c r="Q23" s="109">
        <f t="shared" si="3"/>
        <v>67179.705291231017</v>
      </c>
      <c r="R23" s="109">
        <f t="shared" si="3"/>
        <v>1530.4662657410647</v>
      </c>
      <c r="S23" s="109">
        <f t="shared" si="3"/>
        <v>2401760.8159533199</v>
      </c>
      <c r="T23" s="109">
        <f t="shared" si="3"/>
        <v>1173.366495833875</v>
      </c>
      <c r="U23" s="109">
        <f t="shared" si="3"/>
        <v>12599.014929477431</v>
      </c>
    </row>
    <row r="26" spans="1:22">
      <c r="C26" s="128" t="s">
        <v>402</v>
      </c>
      <c r="D26" s="109">
        <f>SUM(E26:U26)</f>
        <v>4231010.6507250415</v>
      </c>
      <c r="E26" s="109">
        <f>AVERAGE(E6:E9)</f>
        <v>483797.35950569448</v>
      </c>
      <c r="F26" s="109">
        <f t="shared" ref="F26:V26" si="4">AVERAGE(F6:F9)</f>
        <v>450721.92869627074</v>
      </c>
      <c r="G26" s="109">
        <f t="shared" si="4"/>
        <v>256180.171393383</v>
      </c>
      <c r="H26" s="109">
        <f t="shared" si="4"/>
        <v>358.31112419307749</v>
      </c>
      <c r="I26" s="109">
        <f t="shared" si="4"/>
        <v>175561.10593684699</v>
      </c>
      <c r="J26" s="109">
        <f t="shared" si="4"/>
        <v>4.0419526549894496</v>
      </c>
      <c r="K26" s="109">
        <f t="shared" si="4"/>
        <v>90791.570981487195</v>
      </c>
      <c r="L26" s="109">
        <f t="shared" si="4"/>
        <v>40576.134916547075</v>
      </c>
      <c r="M26" s="109">
        <f t="shared" si="4"/>
        <v>196205.51392476726</v>
      </c>
      <c r="N26" s="109">
        <f t="shared" si="4"/>
        <v>12414.482378834524</v>
      </c>
      <c r="O26" s="109">
        <f t="shared" si="4"/>
        <v>34640.654421440719</v>
      </c>
      <c r="P26" s="109">
        <f t="shared" si="4"/>
        <v>5516.0065573193751</v>
      </c>
      <c r="Q26" s="109">
        <f t="shared" si="4"/>
        <v>67179.705291231017</v>
      </c>
      <c r="R26" s="109">
        <f t="shared" si="4"/>
        <v>1530.4662657410647</v>
      </c>
      <c r="S26" s="109">
        <f t="shared" si="4"/>
        <v>2401760.8159533199</v>
      </c>
      <c r="T26" s="109">
        <f t="shared" si="4"/>
        <v>1173.366495833875</v>
      </c>
      <c r="U26" s="109">
        <f t="shared" si="4"/>
        <v>12599.014929477431</v>
      </c>
      <c r="V26" s="109">
        <f t="shared" si="4"/>
        <v>3987750</v>
      </c>
    </row>
    <row r="27" spans="1:22">
      <c r="A27" s="128" t="str">
        <f>+A19</f>
        <v xml:space="preserve">Sch 40 Settlement </v>
      </c>
      <c r="C27" s="56" t="str">
        <f>+'UE-170033 LR Data -Energy'!P18</f>
        <v>Cust 8</v>
      </c>
      <c r="D27" s="109"/>
      <c r="E27" s="109"/>
      <c r="F27" s="109">
        <v>0</v>
      </c>
      <c r="G27" s="109">
        <v>0</v>
      </c>
      <c r="H27" s="109"/>
      <c r="I27" s="109">
        <v>-940.83333333333337</v>
      </c>
      <c r="J27" s="109"/>
      <c r="K27" s="109">
        <v>940.83333333333337</v>
      </c>
    </row>
    <row r="28" spans="1:22">
      <c r="C28" s="69" t="str">
        <f>+'UE-170033 LR Data -Energy'!N18</f>
        <v>New Cust 1</v>
      </c>
      <c r="D28" s="109"/>
      <c r="E28" s="109"/>
      <c r="F28" s="109">
        <v>717.94500000000005</v>
      </c>
      <c r="G28" s="109">
        <v>5382.72</v>
      </c>
      <c r="H28" s="109"/>
      <c r="I28" s="109">
        <v>0</v>
      </c>
      <c r="J28" s="109"/>
      <c r="K28" s="109">
        <v>-6100.665</v>
      </c>
    </row>
    <row r="29" spans="1:22">
      <c r="C29" s="69" t="str">
        <f>+'UE-170033 LR Data -Energy'!O18</f>
        <v>New Cust 2</v>
      </c>
      <c r="D29" s="109"/>
      <c r="E29" s="109"/>
      <c r="F29" s="109">
        <v>674.37333333333333</v>
      </c>
      <c r="G29" s="109">
        <v>0</v>
      </c>
      <c r="H29" s="109"/>
      <c r="I29" s="109">
        <v>4536.8</v>
      </c>
      <c r="J29" s="109"/>
      <c r="K29" s="109">
        <v>-5211.1733333333332</v>
      </c>
    </row>
  </sheetData>
  <mergeCells count="1">
    <mergeCell ref="B1:V1"/>
  </mergeCells>
  <printOptions horizontalCentered="1"/>
  <pageMargins left="0.25" right="0.25" top="0.75" bottom="0.75" header="0.3" footer="0.3"/>
  <pageSetup scale="69" orientation="landscape" r:id="rId1"/>
  <headerFooter>
    <oddHeader>&amp;RAdvice No. 2019-xx
Electric Schedule 120 Rate Design Workpapers
Page &amp;P of &amp;N</oddHeader>
    <oddFooter>&amp;L&amp;"Times New Roman,Regular"&amp;F
&amp;A&amp;R&amp;"Times New Roman,Regular"&amp;D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zoomScale="80" zoomScaleNormal="80" workbookViewId="0">
      <selection sqref="A1:XFD1048576"/>
    </sheetView>
  </sheetViews>
  <sheetFormatPr defaultRowHeight="14.4"/>
  <cols>
    <col min="1" max="1" width="20.6640625" style="128" customWidth="1"/>
    <col min="2" max="2" width="13.77734375" style="128" bestFit="1" customWidth="1"/>
    <col min="3" max="3" width="13" style="128" bestFit="1" customWidth="1"/>
    <col min="4" max="4" width="18.6640625" style="128" bestFit="1" customWidth="1"/>
    <col min="5" max="6" width="13.5546875" style="128" bestFit="1" customWidth="1"/>
    <col min="7" max="7" width="13" style="128" bestFit="1" customWidth="1"/>
    <col min="8" max="8" width="22.77734375" style="128" bestFit="1" customWidth="1"/>
    <col min="9" max="9" width="16.109375" style="128" bestFit="1" customWidth="1"/>
    <col min="10" max="10" width="26.6640625" style="128" bestFit="1" customWidth="1"/>
    <col min="11" max="11" width="8.88671875" style="128"/>
    <col min="12" max="12" width="22.77734375" style="128" bestFit="1" customWidth="1"/>
    <col min="13" max="13" width="8.88671875" style="128"/>
    <col min="14" max="15" width="11.21875" style="128" bestFit="1" customWidth="1"/>
    <col min="16" max="16" width="10.21875" style="128" bestFit="1" customWidth="1"/>
    <col min="17" max="16384" width="8.88671875" style="128"/>
  </cols>
  <sheetData>
    <row r="1" spans="1:16" ht="15.6">
      <c r="A1" s="184" t="s">
        <v>406</v>
      </c>
      <c r="B1" s="184"/>
      <c r="C1" s="184"/>
      <c r="D1" s="184"/>
      <c r="E1" s="184"/>
      <c r="F1" s="184"/>
      <c r="G1" s="184"/>
      <c r="H1" s="184"/>
      <c r="I1" s="184"/>
      <c r="J1" s="184"/>
      <c r="K1" s="185"/>
      <c r="L1" s="185"/>
    </row>
    <row r="2" spans="1:16" ht="15.6">
      <c r="A2" s="184" t="s">
        <v>407</v>
      </c>
      <c r="B2" s="184"/>
      <c r="C2" s="184"/>
      <c r="D2" s="184"/>
      <c r="E2" s="184"/>
      <c r="F2" s="184"/>
      <c r="G2" s="184"/>
      <c r="H2" s="184"/>
      <c r="I2" s="184"/>
      <c r="J2" s="184"/>
      <c r="K2" s="185"/>
      <c r="L2" s="185"/>
    </row>
    <row r="3" spans="1:16" ht="15.6">
      <c r="A3" s="186"/>
      <c r="B3" s="186"/>
      <c r="C3" s="186"/>
      <c r="D3" s="186"/>
      <c r="E3" s="186"/>
      <c r="F3" s="186"/>
      <c r="G3" s="186"/>
      <c r="H3" s="186"/>
      <c r="I3" s="184"/>
      <c r="J3" s="184"/>
      <c r="K3" s="185"/>
      <c r="L3" s="185"/>
    </row>
    <row r="4" spans="1:16" ht="15.6">
      <c r="A4" s="186"/>
      <c r="B4" s="186"/>
      <c r="C4" s="186"/>
      <c r="D4" s="186"/>
      <c r="E4" s="186"/>
      <c r="F4" s="186"/>
      <c r="G4" s="186"/>
      <c r="H4" s="186"/>
      <c r="I4" s="184"/>
      <c r="J4" s="184"/>
      <c r="K4" s="185"/>
      <c r="L4" s="185"/>
    </row>
    <row r="5" spans="1:16" ht="16.2" thickBot="1">
      <c r="A5" s="186"/>
      <c r="B5" s="186"/>
      <c r="C5" s="186"/>
      <c r="D5" s="186"/>
      <c r="E5" s="186"/>
      <c r="F5" s="186"/>
      <c r="G5" s="186"/>
      <c r="H5" s="186"/>
      <c r="I5" s="184"/>
      <c r="J5" s="184"/>
      <c r="K5" s="185"/>
      <c r="L5" s="185"/>
    </row>
    <row r="6" spans="1:16" ht="15.6">
      <c r="A6" s="187" t="s">
        <v>408</v>
      </c>
      <c r="B6" s="188">
        <v>22007938139</v>
      </c>
      <c r="C6" s="186"/>
      <c r="D6" s="186"/>
      <c r="E6" s="186"/>
      <c r="F6" s="186"/>
      <c r="G6" s="186"/>
      <c r="H6" s="189" t="s">
        <v>409</v>
      </c>
      <c r="I6" s="190">
        <v>20365314276.710396</v>
      </c>
      <c r="J6" s="175"/>
      <c r="K6" s="185"/>
      <c r="L6" s="185"/>
    </row>
    <row r="7" spans="1:16" ht="15.6">
      <c r="A7" s="191" t="s">
        <v>410</v>
      </c>
      <c r="B7" s="192">
        <v>303890901</v>
      </c>
      <c r="C7" s="186" t="s">
        <v>411</v>
      </c>
      <c r="D7" s="186"/>
      <c r="E7" s="186"/>
      <c r="F7" s="186"/>
      <c r="G7" s="186"/>
      <c r="H7" s="193" t="s">
        <v>412</v>
      </c>
      <c r="I7" s="194">
        <v>281706864.44926071</v>
      </c>
      <c r="J7" s="175"/>
      <c r="K7" s="185"/>
      <c r="L7" s="185"/>
    </row>
    <row r="8" spans="1:16" ht="16.2" thickBot="1">
      <c r="A8" s="195" t="s">
        <v>413</v>
      </c>
      <c r="B8" s="196">
        <v>22311829040</v>
      </c>
      <c r="C8" s="186"/>
      <c r="D8" s="186"/>
      <c r="E8" s="186"/>
      <c r="F8" s="186"/>
      <c r="G8" s="186"/>
      <c r="H8" s="197" t="s">
        <v>414</v>
      </c>
      <c r="I8" s="198">
        <v>20647021141.159657</v>
      </c>
      <c r="J8" s="175"/>
      <c r="K8" s="185"/>
      <c r="L8" s="185"/>
    </row>
    <row r="9" spans="1:16" ht="15.6">
      <c r="A9" s="184"/>
      <c r="B9" s="184"/>
      <c r="C9" s="184"/>
      <c r="D9" s="184"/>
      <c r="E9" s="184"/>
      <c r="F9" s="184"/>
      <c r="G9" s="184"/>
      <c r="H9" s="69"/>
      <c r="I9" s="69"/>
      <c r="J9" s="184"/>
      <c r="K9" s="185"/>
      <c r="L9" s="185"/>
    </row>
    <row r="10" spans="1:16" ht="15.6">
      <c r="A10" s="184"/>
      <c r="B10" s="184"/>
      <c r="C10" s="184"/>
      <c r="D10" s="184"/>
      <c r="E10" s="184"/>
      <c r="F10" s="184"/>
      <c r="G10" s="184"/>
      <c r="H10" s="184"/>
      <c r="I10" s="184"/>
      <c r="J10" s="184"/>
      <c r="K10" s="185"/>
      <c r="L10" s="185"/>
    </row>
    <row r="11" spans="1:16" ht="15" thickBot="1">
      <c r="A11" s="181"/>
      <c r="B11" s="129"/>
      <c r="C11" s="181"/>
      <c r="D11" s="129"/>
      <c r="E11" s="181"/>
      <c r="F11" s="181"/>
      <c r="G11" s="181"/>
      <c r="H11" s="181"/>
      <c r="I11" s="181"/>
      <c r="J11" s="177" t="s">
        <v>342</v>
      </c>
      <c r="K11" s="181"/>
      <c r="L11" s="181" t="s">
        <v>415</v>
      </c>
      <c r="N11" s="420" t="s">
        <v>416</v>
      </c>
      <c r="O11" s="420"/>
      <c r="P11" s="420"/>
    </row>
    <row r="12" spans="1:16">
      <c r="A12" s="199" t="s">
        <v>417</v>
      </c>
      <c r="B12" s="179" t="s">
        <v>418</v>
      </c>
      <c r="C12" s="179" t="s">
        <v>419</v>
      </c>
      <c r="D12" s="179" t="s">
        <v>420</v>
      </c>
      <c r="E12" s="179" t="s">
        <v>421</v>
      </c>
      <c r="F12" s="179" t="s">
        <v>422</v>
      </c>
      <c r="G12" s="179" t="s">
        <v>423</v>
      </c>
      <c r="H12" s="179" t="s">
        <v>424</v>
      </c>
      <c r="I12" s="179" t="s">
        <v>425</v>
      </c>
      <c r="J12" s="180" t="s">
        <v>426</v>
      </c>
      <c r="K12" s="181"/>
      <c r="L12" s="180" t="s">
        <v>426</v>
      </c>
    </row>
    <row r="13" spans="1:16">
      <c r="A13" s="200"/>
      <c r="B13" s="201"/>
      <c r="C13" s="201"/>
      <c r="D13" s="201"/>
      <c r="E13" s="201"/>
      <c r="F13" s="201" t="s">
        <v>427</v>
      </c>
      <c r="G13" s="201" t="s">
        <v>427</v>
      </c>
      <c r="H13" s="201" t="s">
        <v>427</v>
      </c>
      <c r="I13" s="201" t="s">
        <v>428</v>
      </c>
      <c r="J13" s="110" t="s">
        <v>429</v>
      </c>
      <c r="K13" s="181"/>
      <c r="L13" s="110" t="s">
        <v>429</v>
      </c>
    </row>
    <row r="14" spans="1:16">
      <c r="A14" s="200"/>
      <c r="B14" s="201" t="s">
        <v>430</v>
      </c>
      <c r="C14" s="201" t="s">
        <v>431</v>
      </c>
      <c r="D14" s="201" t="s">
        <v>431</v>
      </c>
      <c r="E14" s="201" t="s">
        <v>432</v>
      </c>
      <c r="F14" s="201" t="s">
        <v>428</v>
      </c>
      <c r="G14" s="201" t="s">
        <v>433</v>
      </c>
      <c r="H14" s="201" t="s">
        <v>431</v>
      </c>
      <c r="I14" s="201" t="s">
        <v>434</v>
      </c>
      <c r="J14" s="110" t="s">
        <v>435</v>
      </c>
      <c r="K14" s="181"/>
      <c r="L14" s="110" t="s">
        <v>435</v>
      </c>
    </row>
    <row r="15" spans="1:16">
      <c r="A15" s="200" t="s">
        <v>436</v>
      </c>
      <c r="B15" s="201" t="s">
        <v>437</v>
      </c>
      <c r="C15" s="201" t="s">
        <v>430</v>
      </c>
      <c r="D15" s="201" t="s">
        <v>247</v>
      </c>
      <c r="E15" s="201" t="s">
        <v>428</v>
      </c>
      <c r="F15" s="201" t="s">
        <v>438</v>
      </c>
      <c r="G15" s="201" t="s">
        <v>439</v>
      </c>
      <c r="H15" s="201" t="s">
        <v>440</v>
      </c>
      <c r="I15" s="201" t="s">
        <v>441</v>
      </c>
      <c r="J15" s="110" t="s">
        <v>428</v>
      </c>
      <c r="K15" s="181"/>
      <c r="L15" s="110" t="s">
        <v>428</v>
      </c>
    </row>
    <row r="16" spans="1:16">
      <c r="A16" s="53"/>
      <c r="B16" s="6"/>
      <c r="C16" s="201" t="s">
        <v>247</v>
      </c>
      <c r="D16" s="201" t="s">
        <v>439</v>
      </c>
      <c r="E16" s="201" t="s">
        <v>438</v>
      </c>
      <c r="F16" s="201" t="s">
        <v>442</v>
      </c>
      <c r="G16" s="201" t="s">
        <v>443</v>
      </c>
      <c r="H16" s="201" t="s">
        <v>439</v>
      </c>
      <c r="I16" s="201" t="s">
        <v>444</v>
      </c>
      <c r="J16" s="110" t="s">
        <v>444</v>
      </c>
      <c r="K16" s="181"/>
      <c r="L16" s="110" t="s">
        <v>444</v>
      </c>
    </row>
    <row r="17" spans="1:16">
      <c r="A17" s="53"/>
      <c r="B17" s="6"/>
      <c r="C17" s="149"/>
      <c r="D17" s="201" t="s">
        <v>445</v>
      </c>
      <c r="E17" s="201"/>
      <c r="F17" s="6"/>
      <c r="G17" s="201"/>
      <c r="H17" s="201"/>
      <c r="I17" s="201"/>
      <c r="J17" s="110"/>
      <c r="K17" s="181"/>
      <c r="L17" s="110"/>
    </row>
    <row r="18" spans="1:16">
      <c r="A18" s="202"/>
      <c r="B18" s="203" t="s">
        <v>446</v>
      </c>
      <c r="C18" s="131"/>
      <c r="D18" s="131"/>
      <c r="E18" s="131" t="s">
        <v>447</v>
      </c>
      <c r="F18" s="204" t="s">
        <v>448</v>
      </c>
      <c r="G18" s="204" t="s">
        <v>449</v>
      </c>
      <c r="H18" s="204" t="s">
        <v>450</v>
      </c>
      <c r="I18" s="131" t="s">
        <v>451</v>
      </c>
      <c r="J18" s="111" t="s">
        <v>452</v>
      </c>
      <c r="K18" s="205"/>
      <c r="L18" s="111" t="s">
        <v>452</v>
      </c>
      <c r="N18" s="128" t="s">
        <v>453</v>
      </c>
      <c r="O18" s="112" t="s">
        <v>454</v>
      </c>
      <c r="P18" s="113" t="s">
        <v>455</v>
      </c>
    </row>
    <row r="19" spans="1:16">
      <c r="A19" s="206" t="s">
        <v>456</v>
      </c>
      <c r="B19" s="118" t="s">
        <v>456</v>
      </c>
      <c r="C19" s="118" t="s">
        <v>456</v>
      </c>
      <c r="D19" s="118" t="s">
        <v>456</v>
      </c>
      <c r="E19" s="118" t="s">
        <v>456</v>
      </c>
      <c r="F19" s="118" t="s">
        <v>456</v>
      </c>
      <c r="G19" s="118" t="s">
        <v>456</v>
      </c>
      <c r="H19" s="118" t="s">
        <v>456</v>
      </c>
      <c r="I19" s="118" t="s">
        <v>457</v>
      </c>
      <c r="J19" s="114" t="s">
        <v>458</v>
      </c>
      <c r="K19" s="207"/>
      <c r="L19" s="114" t="s">
        <v>458</v>
      </c>
    </row>
    <row r="20" spans="1:16">
      <c r="A20" s="208" t="s">
        <v>459</v>
      </c>
      <c r="B20" s="115">
        <v>10208761476.354383</v>
      </c>
      <c r="C20" s="115">
        <v>10451731125.354383</v>
      </c>
      <c r="D20" s="130">
        <v>242969649</v>
      </c>
      <c r="E20" s="209">
        <v>7.9467728973609736E-2</v>
      </c>
      <c r="F20" s="130">
        <v>20975088.895054668</v>
      </c>
      <c r="G20" s="130">
        <v>263944737.89505467</v>
      </c>
      <c r="H20" s="130">
        <v>262357551.50107402</v>
      </c>
      <c r="I20" s="115">
        <v>11100336483.093327</v>
      </c>
      <c r="J20" s="116">
        <f>SUM(L20,N20:P20)</f>
        <v>11362694034.5944</v>
      </c>
      <c r="K20" s="210"/>
      <c r="L20" s="116">
        <v>11362694034.5944</v>
      </c>
      <c r="N20" s="117"/>
      <c r="O20" s="117"/>
      <c r="P20" s="117"/>
    </row>
    <row r="21" spans="1:16">
      <c r="A21" s="211">
        <v>24</v>
      </c>
      <c r="B21" s="115">
        <v>2724380971.0860081</v>
      </c>
      <c r="C21" s="115">
        <v>2746929439.2532654</v>
      </c>
      <c r="D21" s="130">
        <v>22548468.167257167</v>
      </c>
      <c r="E21" s="209">
        <v>7.8482732619560958E-2</v>
      </c>
      <c r="F21" s="130">
        <v>1920382.2443632372</v>
      </c>
      <c r="G21" s="130">
        <v>24468850.411620405</v>
      </c>
      <c r="H21" s="130">
        <v>24321711.178008884</v>
      </c>
      <c r="I21" s="115">
        <v>2959386905.1163797</v>
      </c>
      <c r="J21" s="116">
        <f>SUM(L21,N21:P21)</f>
        <v>2983833723.3713889</v>
      </c>
      <c r="K21" s="210"/>
      <c r="L21" s="116">
        <v>2983708616.2943888</v>
      </c>
      <c r="N21" s="117">
        <v>125107.077</v>
      </c>
      <c r="O21" s="117"/>
      <c r="P21" s="117"/>
    </row>
    <row r="22" spans="1:16">
      <c r="A22" s="211">
        <v>25</v>
      </c>
      <c r="B22" s="115">
        <v>2796469413.5689993</v>
      </c>
      <c r="C22" s="115">
        <v>2807716477.6489849</v>
      </c>
      <c r="D22" s="130">
        <v>11247064.07998576</v>
      </c>
      <c r="E22" s="209">
        <v>7.7853391910488873E-2</v>
      </c>
      <c r="F22" s="130">
        <v>949547.588181898</v>
      </c>
      <c r="G22" s="130">
        <v>12196611.668167658</v>
      </c>
      <c r="H22" s="130">
        <v>12123269.436582506</v>
      </c>
      <c r="I22" s="115">
        <v>3044665452.6312709</v>
      </c>
      <c r="J22" s="116">
        <f t="shared" ref="J22:J32" si="0">SUM(L22,N22:P22)</f>
        <v>3065348902.0678535</v>
      </c>
      <c r="K22" s="210"/>
      <c r="L22" s="116">
        <v>3056788722.0678535</v>
      </c>
      <c r="N22" s="117">
        <v>3685260</v>
      </c>
      <c r="O22" s="117">
        <v>4874920</v>
      </c>
      <c r="P22" s="117"/>
    </row>
    <row r="23" spans="1:16">
      <c r="A23" s="211">
        <v>26</v>
      </c>
      <c r="B23" s="115">
        <v>1844086005.7140005</v>
      </c>
      <c r="C23" s="115">
        <v>1843854018.0378911</v>
      </c>
      <c r="D23" s="130">
        <v>-231987.67610922537</v>
      </c>
      <c r="E23" s="209">
        <v>7.7315056676894464E-2</v>
      </c>
      <c r="F23" s="130">
        <v>-19439.073387420503</v>
      </c>
      <c r="G23" s="130">
        <v>-251426.74949664588</v>
      </c>
      <c r="H23" s="130">
        <v>-249914.83787807621</v>
      </c>
      <c r="I23" s="115">
        <v>2026899464.380985</v>
      </c>
      <c r="J23" s="116">
        <f t="shared" si="0"/>
        <v>2051022389.543107</v>
      </c>
      <c r="K23" s="210"/>
      <c r="L23" s="116">
        <v>2026649549.543107</v>
      </c>
      <c r="N23" s="117">
        <v>24372840</v>
      </c>
      <c r="O23" s="117"/>
      <c r="P23" s="117"/>
    </row>
    <row r="24" spans="1:16">
      <c r="A24" s="211">
        <v>29</v>
      </c>
      <c r="B24" s="115">
        <v>14242753.409000002</v>
      </c>
      <c r="C24" s="115">
        <v>14084006.575165801</v>
      </c>
      <c r="D24" s="130">
        <v>-158746.83383420159</v>
      </c>
      <c r="E24" s="209">
        <v>7.468038083531188E-2</v>
      </c>
      <c r="F24" s="130">
        <v>-12812.085426050122</v>
      </c>
      <c r="G24" s="130">
        <v>-171558.91926025171</v>
      </c>
      <c r="H24" s="130">
        <v>-170527.2791351731</v>
      </c>
      <c r="I24" s="115">
        <v>15406510.69695087</v>
      </c>
      <c r="J24" s="116">
        <f t="shared" si="0"/>
        <v>15235983.417815696</v>
      </c>
      <c r="K24" s="210"/>
      <c r="L24" s="116">
        <v>15235983.417815696</v>
      </c>
      <c r="N24" s="117"/>
      <c r="O24" s="117"/>
      <c r="P24" s="117"/>
    </row>
    <row r="25" spans="1:16">
      <c r="A25" s="208">
        <v>31</v>
      </c>
      <c r="B25" s="115">
        <v>1252024547.5769999</v>
      </c>
      <c r="C25" s="115">
        <v>1252981780.2807348</v>
      </c>
      <c r="D25" s="130">
        <v>957232.70373482059</v>
      </c>
      <c r="E25" s="209">
        <v>3.702332015656052E-2</v>
      </c>
      <c r="F25" s="130">
        <v>36802.482964038267</v>
      </c>
      <c r="G25" s="130">
        <v>994035.18669885886</v>
      </c>
      <c r="H25" s="130">
        <v>988057.72665912227</v>
      </c>
      <c r="I25" s="115">
        <v>1322015309.3917959</v>
      </c>
      <c r="J25" s="116">
        <f t="shared" si="0"/>
        <v>1342870567.1184549</v>
      </c>
      <c r="K25" s="210"/>
      <c r="L25" s="116">
        <v>1323003367.1184549</v>
      </c>
      <c r="N25" s="117"/>
      <c r="O25" s="117">
        <v>26500800</v>
      </c>
      <c r="P25" s="117">
        <f>-P27</f>
        <v>-6633600</v>
      </c>
    </row>
    <row r="26" spans="1:16">
      <c r="A26" s="208">
        <v>35</v>
      </c>
      <c r="B26" s="115">
        <v>4429100.4000000004</v>
      </c>
      <c r="C26" s="115">
        <v>4429100.4000000004</v>
      </c>
      <c r="D26" s="130">
        <v>0</v>
      </c>
      <c r="E26" s="209">
        <v>3.5119821310677424E-2</v>
      </c>
      <c r="F26" s="130">
        <v>0</v>
      </c>
      <c r="G26" s="130">
        <v>0</v>
      </c>
      <c r="H26" s="130">
        <v>0</v>
      </c>
      <c r="I26" s="115">
        <v>4594563.3633324662</v>
      </c>
      <c r="J26" s="116">
        <f t="shared" si="0"/>
        <v>4594563.3633324662</v>
      </c>
      <c r="K26" s="210"/>
      <c r="L26" s="116">
        <v>4594563.3633324662</v>
      </c>
      <c r="N26" s="117"/>
      <c r="O26" s="117"/>
      <c r="P26" s="117"/>
    </row>
    <row r="27" spans="1:16">
      <c r="A27" s="208">
        <v>40</v>
      </c>
      <c r="B27" s="115">
        <v>718932164.91099989</v>
      </c>
      <c r="C27" s="115">
        <v>719325536.69961417</v>
      </c>
      <c r="D27" s="130">
        <v>393371.78861424379</v>
      </c>
      <c r="E27" s="209">
        <v>3.6975302211610411E-2</v>
      </c>
      <c r="F27" s="130">
        <v>15103.497136611782</v>
      </c>
      <c r="G27" s="130">
        <v>408475.28575085558</v>
      </c>
      <c r="H27" s="130">
        <v>406018.98970573838</v>
      </c>
      <c r="I27" s="115">
        <v>692118747.18531692</v>
      </c>
      <c r="J27" s="116">
        <f t="shared" si="0"/>
        <v>639599439.09802258</v>
      </c>
      <c r="K27" s="210"/>
      <c r="L27" s="116">
        <v>692524766.1750226</v>
      </c>
      <c r="N27" s="117">
        <f>-SUM(N21:N26)</f>
        <v>-28183207.077</v>
      </c>
      <c r="O27" s="117">
        <f>-SUM(O21:O26)</f>
        <v>-31375720</v>
      </c>
      <c r="P27" s="117">
        <v>6633600</v>
      </c>
    </row>
    <row r="28" spans="1:16">
      <c r="A28" s="211">
        <v>43</v>
      </c>
      <c r="B28" s="115">
        <v>116295695.25500003</v>
      </c>
      <c r="C28" s="115">
        <v>120131815.05243345</v>
      </c>
      <c r="D28" s="130">
        <v>3836119.7974334164</v>
      </c>
      <c r="E28" s="209">
        <v>3.8110780262926053E-2</v>
      </c>
      <c r="F28" s="130">
        <v>151989.97520962683</v>
      </c>
      <c r="G28" s="130">
        <v>3988109.7726430432</v>
      </c>
      <c r="H28" s="130">
        <v>3964127.9588007946</v>
      </c>
      <c r="I28" s="115">
        <v>121015412.90436846</v>
      </c>
      <c r="J28" s="116">
        <f t="shared" si="0"/>
        <v>124979540.86316925</v>
      </c>
      <c r="K28" s="210"/>
      <c r="L28" s="116">
        <v>124979540.86316925</v>
      </c>
      <c r="N28" s="117"/>
      <c r="O28" s="117"/>
      <c r="P28" s="117"/>
    </row>
    <row r="29" spans="1:16">
      <c r="A29" s="211">
        <v>46</v>
      </c>
      <c r="B29" s="115">
        <v>40290452.949999996</v>
      </c>
      <c r="C29" s="115">
        <v>40290452.949999996</v>
      </c>
      <c r="D29" s="130">
        <v>0</v>
      </c>
      <c r="E29" s="209">
        <v>1.7642574624977668E-2</v>
      </c>
      <c r="F29" s="130">
        <v>0</v>
      </c>
      <c r="G29" s="130">
        <v>0</v>
      </c>
      <c r="H29" s="130">
        <v>0</v>
      </c>
      <c r="I29" s="115">
        <v>58540365.538649537</v>
      </c>
      <c r="J29" s="116">
        <f t="shared" si="0"/>
        <v>58540365.538649537</v>
      </c>
      <c r="K29" s="210"/>
      <c r="L29" s="116">
        <v>58540365.538649537</v>
      </c>
      <c r="N29" s="117"/>
      <c r="O29" s="117"/>
      <c r="P29" s="117"/>
    </row>
    <row r="30" spans="1:16">
      <c r="A30" s="211">
        <v>49</v>
      </c>
      <c r="B30" s="115">
        <v>563748979.77299988</v>
      </c>
      <c r="C30" s="115">
        <v>563748979.77299988</v>
      </c>
      <c r="D30" s="130">
        <v>0</v>
      </c>
      <c r="E30" s="209">
        <v>1.754384432205652E-2</v>
      </c>
      <c r="F30" s="130">
        <v>0</v>
      </c>
      <c r="G30" s="130">
        <v>0</v>
      </c>
      <c r="H30" s="130">
        <v>0</v>
      </c>
      <c r="I30" s="115">
        <v>574347448.1834321</v>
      </c>
      <c r="J30" s="116">
        <f t="shared" si="0"/>
        <v>574347448.1834321</v>
      </c>
      <c r="K30" s="210"/>
      <c r="L30" s="116">
        <v>574347448.1834321</v>
      </c>
      <c r="N30" s="117"/>
      <c r="O30" s="117"/>
      <c r="P30" s="117"/>
    </row>
    <row r="31" spans="1:16">
      <c r="A31" s="211" t="s">
        <v>460</v>
      </c>
      <c r="B31" s="115">
        <v>6798760.6290000007</v>
      </c>
      <c r="C31" s="115">
        <v>6944454.0511808293</v>
      </c>
      <c r="D31" s="130">
        <v>145693.42218082873</v>
      </c>
      <c r="E31" s="209">
        <v>3.8438002868003633E-2</v>
      </c>
      <c r="F31" s="130">
        <v>5824.0281919827103</v>
      </c>
      <c r="G31" s="130">
        <v>151517.45037281144</v>
      </c>
      <c r="H31" s="130">
        <v>150606.326182194</v>
      </c>
      <c r="I31" s="115">
        <v>7077087.4969593501</v>
      </c>
      <c r="J31" s="116">
        <f t="shared" si="0"/>
        <v>7227693.8231415441</v>
      </c>
      <c r="K31" s="210"/>
      <c r="L31" s="116">
        <v>7227693.8231415441</v>
      </c>
      <c r="N31" s="117"/>
      <c r="O31" s="117"/>
      <c r="P31" s="117"/>
    </row>
    <row r="32" spans="1:16">
      <c r="A32" s="208" t="s">
        <v>461</v>
      </c>
      <c r="B32" s="115">
        <v>74853955.083000004</v>
      </c>
      <c r="C32" s="115">
        <v>74853955.083000004</v>
      </c>
      <c r="D32" s="130">
        <v>0</v>
      </c>
      <c r="E32" s="209">
        <v>8.1083528844027059E-2</v>
      </c>
      <c r="F32" s="130">
        <v>0</v>
      </c>
      <c r="G32" s="130">
        <v>0</v>
      </c>
      <c r="H32" s="130">
        <v>0</v>
      </c>
      <c r="I32" s="115">
        <v>81534389.017231286</v>
      </c>
      <c r="J32" s="116">
        <f t="shared" si="0"/>
        <v>81534389.017231286</v>
      </c>
      <c r="K32" s="210"/>
      <c r="L32" s="116">
        <v>81534389.017231286</v>
      </c>
      <c r="N32" s="117"/>
      <c r="O32" s="117"/>
      <c r="P32" s="117"/>
    </row>
    <row r="33" spans="1:16">
      <c r="A33" s="206" t="s">
        <v>456</v>
      </c>
      <c r="B33" s="118" t="s">
        <v>456</v>
      </c>
      <c r="C33" s="118" t="s">
        <v>456</v>
      </c>
      <c r="D33" s="118" t="s">
        <v>456</v>
      </c>
      <c r="E33" s="118" t="s">
        <v>456</v>
      </c>
      <c r="F33" s="118" t="s">
        <v>456</v>
      </c>
      <c r="G33" s="118" t="s">
        <v>456</v>
      </c>
      <c r="H33" s="118" t="s">
        <v>456</v>
      </c>
      <c r="I33" s="118" t="s">
        <v>457</v>
      </c>
      <c r="J33" s="114" t="s">
        <v>458</v>
      </c>
      <c r="K33" s="210"/>
      <c r="L33" s="114" t="s">
        <v>458</v>
      </c>
      <c r="N33" s="117"/>
      <c r="O33" s="117"/>
      <c r="P33" s="117"/>
    </row>
    <row r="34" spans="1:16">
      <c r="A34" s="202" t="s">
        <v>19</v>
      </c>
      <c r="B34" s="119">
        <v>20365314276.710396</v>
      </c>
      <c r="C34" s="119">
        <v>20647021141.159657</v>
      </c>
      <c r="D34" s="119">
        <v>281706864.44926071</v>
      </c>
      <c r="E34" s="119"/>
      <c r="F34" s="119">
        <v>24022487.552288592</v>
      </c>
      <c r="G34" s="119">
        <v>305729352.00155139</v>
      </c>
      <c r="H34" s="119">
        <v>303890901</v>
      </c>
      <c r="I34" s="212">
        <v>22007938139</v>
      </c>
      <c r="J34" s="120">
        <v>22311829040</v>
      </c>
      <c r="K34" s="210"/>
      <c r="L34" s="120">
        <v>22311829040</v>
      </c>
      <c r="N34" s="117">
        <f>SUM(N19:N33)</f>
        <v>0</v>
      </c>
      <c r="O34" s="117">
        <f t="shared" ref="O34:P34" si="1">SUM(O19:O33)</f>
        <v>0</v>
      </c>
      <c r="P34" s="117">
        <f t="shared" si="1"/>
        <v>0</v>
      </c>
    </row>
    <row r="35" spans="1:16" ht="15" thickBot="1">
      <c r="A35" s="213"/>
      <c r="B35" s="121"/>
      <c r="C35" s="121"/>
      <c r="D35" s="121"/>
      <c r="E35" s="121"/>
      <c r="F35" s="121"/>
      <c r="G35" s="121"/>
      <c r="H35" s="214"/>
      <c r="I35" s="121"/>
      <c r="J35" s="122"/>
      <c r="K35" s="210"/>
      <c r="L35" s="122"/>
    </row>
    <row r="36" spans="1:16">
      <c r="A36" s="181"/>
      <c r="B36" s="181"/>
      <c r="C36" s="181"/>
      <c r="D36" s="181"/>
      <c r="E36" s="181"/>
      <c r="F36" s="181"/>
      <c r="G36" s="181"/>
      <c r="H36" s="181"/>
      <c r="I36" s="181"/>
      <c r="J36" s="181"/>
      <c r="K36" s="210"/>
      <c r="L36" s="215"/>
    </row>
    <row r="37" spans="1:16">
      <c r="A37" s="181"/>
      <c r="B37" s="181"/>
      <c r="C37" s="181"/>
      <c r="D37" s="181"/>
      <c r="E37" s="181"/>
      <c r="F37" s="181"/>
      <c r="G37" s="181"/>
      <c r="H37" s="181"/>
      <c r="I37" s="181"/>
      <c r="J37" s="181"/>
      <c r="K37" s="210"/>
      <c r="L37" s="215"/>
    </row>
    <row r="38" spans="1:16" ht="15" thickBot="1">
      <c r="A38" s="216" t="s">
        <v>462</v>
      </c>
      <c r="B38" s="181"/>
      <c r="C38" s="181"/>
      <c r="D38" s="181"/>
      <c r="E38" s="181"/>
      <c r="F38" s="181"/>
      <c r="G38" s="181"/>
      <c r="H38" s="181"/>
      <c r="I38" s="181"/>
      <c r="J38" s="181"/>
      <c r="K38" s="210"/>
      <c r="L38" s="215"/>
    </row>
    <row r="39" spans="1:16">
      <c r="A39" s="217">
        <v>459</v>
      </c>
      <c r="B39" s="123">
        <v>277864630.43800002</v>
      </c>
      <c r="C39" s="123">
        <v>277864630.43800002</v>
      </c>
      <c r="D39" s="132">
        <v>0</v>
      </c>
      <c r="E39" s="218">
        <v>1.6704654453749218E-2</v>
      </c>
      <c r="F39" s="132">
        <v>0</v>
      </c>
      <c r="G39" s="132">
        <v>0</v>
      </c>
      <c r="H39" s="132">
        <v>0</v>
      </c>
      <c r="I39" s="132">
        <v>282585117.17416674</v>
      </c>
      <c r="J39" s="124">
        <v>282585117.17416674</v>
      </c>
      <c r="K39" s="210"/>
      <c r="L39" s="210"/>
    </row>
    <row r="40" spans="1:16">
      <c r="A40" s="211" t="s">
        <v>463</v>
      </c>
      <c r="B40" s="115">
        <v>1720611951.727</v>
      </c>
      <c r="C40" s="115">
        <v>1720611951.727</v>
      </c>
      <c r="D40" s="130">
        <v>0</v>
      </c>
      <c r="E40" s="209">
        <v>1.7054836716625443E-2</v>
      </c>
      <c r="F40" s="130">
        <v>0</v>
      </c>
      <c r="G40" s="130">
        <v>0</v>
      </c>
      <c r="H40" s="219">
        <v>0</v>
      </c>
      <c r="I40" s="130">
        <v>1750465861.1672344</v>
      </c>
      <c r="J40" s="125">
        <v>1750465861.1672344</v>
      </c>
      <c r="K40" s="210"/>
      <c r="L40" s="210"/>
    </row>
    <row r="41" spans="1:16">
      <c r="A41" s="211" t="s">
        <v>464</v>
      </c>
      <c r="B41" s="115">
        <v>103596479.89899999</v>
      </c>
      <c r="C41" s="115">
        <v>103596479.89899999</v>
      </c>
      <c r="D41" s="130">
        <v>0</v>
      </c>
      <c r="E41" s="209">
        <v>3.5383903239015149E-2</v>
      </c>
      <c r="F41" s="130">
        <v>0</v>
      </c>
      <c r="G41" s="130">
        <v>0</v>
      </c>
      <c r="H41" s="130">
        <v>0</v>
      </c>
      <c r="I41" s="130">
        <v>107396590.46418484</v>
      </c>
      <c r="J41" s="125">
        <v>107396590.46418484</v>
      </c>
      <c r="K41" s="210"/>
      <c r="L41" s="119"/>
    </row>
    <row r="42" spans="1:16">
      <c r="A42" s="220" t="s">
        <v>456</v>
      </c>
      <c r="B42" s="204" t="s">
        <v>456</v>
      </c>
      <c r="C42" s="204" t="s">
        <v>456</v>
      </c>
      <c r="D42" s="204" t="s">
        <v>456</v>
      </c>
      <c r="E42" s="204" t="s">
        <v>456</v>
      </c>
      <c r="F42" s="204" t="s">
        <v>456</v>
      </c>
      <c r="G42" s="204" t="s">
        <v>456</v>
      </c>
      <c r="H42" s="204" t="s">
        <v>456</v>
      </c>
      <c r="I42" s="204" t="s">
        <v>456</v>
      </c>
      <c r="J42" s="111" t="s">
        <v>456</v>
      </c>
      <c r="K42" s="210"/>
      <c r="L42" s="210"/>
    </row>
    <row r="43" spans="1:16">
      <c r="A43" s="202" t="s">
        <v>465</v>
      </c>
      <c r="B43" s="119">
        <v>2102073062.0639999</v>
      </c>
      <c r="C43" s="119">
        <v>2102073062.0639999</v>
      </c>
      <c r="D43" s="119">
        <v>0</v>
      </c>
      <c r="E43" s="119"/>
      <c r="F43" s="119">
        <v>0</v>
      </c>
      <c r="G43" s="119">
        <v>0</v>
      </c>
      <c r="H43" s="119">
        <v>0</v>
      </c>
      <c r="I43" s="212">
        <v>2140447568.8055859</v>
      </c>
      <c r="J43" s="120">
        <v>2140447568.8055859</v>
      </c>
      <c r="K43" s="205"/>
      <c r="L43" s="205"/>
    </row>
    <row r="44" spans="1:16" ht="15" thickBot="1">
      <c r="A44" s="213"/>
      <c r="B44" s="221"/>
      <c r="C44" s="221"/>
      <c r="D44" s="221"/>
      <c r="E44" s="221"/>
      <c r="F44" s="221"/>
      <c r="G44" s="221"/>
      <c r="H44" s="221"/>
      <c r="I44" s="222"/>
      <c r="J44" s="126"/>
      <c r="K44" s="205"/>
      <c r="L44" s="205"/>
    </row>
    <row r="45" spans="1:16">
      <c r="A45" s="131"/>
      <c r="B45" s="119"/>
      <c r="C45" s="119"/>
      <c r="D45" s="119"/>
      <c r="E45" s="119"/>
      <c r="F45" s="119"/>
      <c r="G45" s="119"/>
      <c r="H45" s="119"/>
      <c r="I45" s="212"/>
      <c r="J45" s="119"/>
      <c r="K45" s="205"/>
      <c r="L45" s="205"/>
    </row>
    <row r="46" spans="1:16">
      <c r="A46" s="223" t="s">
        <v>466</v>
      </c>
      <c r="B46" s="119"/>
      <c r="C46" s="119"/>
      <c r="D46" s="119"/>
      <c r="E46" s="119"/>
      <c r="F46" s="119"/>
      <c r="G46" s="119"/>
      <c r="H46" s="119"/>
      <c r="I46" s="212"/>
      <c r="J46" s="119"/>
      <c r="K46" s="205"/>
      <c r="L46" s="205"/>
    </row>
    <row r="47" spans="1:16">
      <c r="A47" s="223" t="s">
        <v>467</v>
      </c>
      <c r="B47" s="119"/>
      <c r="C47" s="119"/>
      <c r="D47" s="119"/>
      <c r="E47" s="119"/>
      <c r="F47" s="119"/>
      <c r="G47" s="119"/>
      <c r="H47" s="119"/>
      <c r="I47" s="212"/>
      <c r="J47" s="119"/>
      <c r="K47" s="205"/>
      <c r="L47" s="205"/>
    </row>
    <row r="48" spans="1:16">
      <c r="A48" s="181"/>
      <c r="B48" s="127"/>
      <c r="C48" s="127"/>
      <c r="E48" s="181"/>
      <c r="F48" s="181"/>
      <c r="G48" s="181"/>
      <c r="H48" s="181"/>
      <c r="I48" s="181"/>
      <c r="J48" s="224"/>
      <c r="K48" s="181"/>
      <c r="L48" s="181"/>
    </row>
    <row r="84" spans="1:11" ht="15.6">
      <c r="A84" s="184" t="s">
        <v>468</v>
      </c>
      <c r="B84" s="148"/>
      <c r="C84" s="148"/>
      <c r="D84" s="148"/>
      <c r="E84" s="148"/>
      <c r="F84" s="148"/>
      <c r="G84" s="148"/>
      <c r="H84" s="148"/>
      <c r="I84" s="148"/>
      <c r="J84" s="148"/>
      <c r="K84" s="148"/>
    </row>
    <row r="85" spans="1:11" ht="15.6">
      <c r="A85" s="184" t="s">
        <v>469</v>
      </c>
      <c r="B85" s="148"/>
      <c r="C85" s="148"/>
      <c r="D85" s="148"/>
      <c r="E85" s="148"/>
      <c r="F85" s="148"/>
      <c r="G85" s="148"/>
      <c r="H85" s="148"/>
      <c r="I85" s="148"/>
      <c r="J85" s="148"/>
      <c r="K85" s="148"/>
    </row>
    <row r="86" spans="1:11" ht="15.6">
      <c r="A86" s="184"/>
      <c r="B86" s="148"/>
      <c r="C86" s="148"/>
      <c r="D86" s="148"/>
      <c r="E86" s="148"/>
      <c r="F86" s="148"/>
      <c r="G86" s="148"/>
      <c r="H86" s="148"/>
      <c r="I86" s="148"/>
      <c r="J86" s="148"/>
      <c r="K86" s="148"/>
    </row>
    <row r="87" spans="1:11" ht="15" thickBot="1">
      <c r="A87" s="148"/>
      <c r="B87" s="148"/>
      <c r="C87" s="148"/>
      <c r="D87" s="148"/>
      <c r="E87" s="148"/>
      <c r="F87" s="148"/>
      <c r="G87" s="148"/>
      <c r="H87" s="148"/>
      <c r="I87" s="148"/>
      <c r="J87" s="148"/>
      <c r="K87" s="148"/>
    </row>
    <row r="88" spans="1:11" ht="15" thickBot="1">
      <c r="A88" s="56"/>
      <c r="B88" s="175"/>
      <c r="C88" s="148"/>
      <c r="D88" s="148"/>
      <c r="E88" s="148"/>
      <c r="F88" s="148"/>
      <c r="G88" s="148"/>
      <c r="H88" s="225" t="s">
        <v>470</v>
      </c>
      <c r="I88" s="226"/>
      <c r="J88" s="227" t="s">
        <v>471</v>
      </c>
      <c r="K88" s="228" t="s">
        <v>472</v>
      </c>
    </row>
    <row r="89" spans="1:11">
      <c r="A89" s="187" t="s">
        <v>408</v>
      </c>
      <c r="B89" s="229">
        <v>22007938139</v>
      </c>
      <c r="C89" s="230"/>
      <c r="D89" s="230"/>
      <c r="E89" s="230"/>
      <c r="F89" s="230"/>
      <c r="G89" s="148"/>
      <c r="H89" s="231" t="s">
        <v>473</v>
      </c>
      <c r="I89" s="232"/>
      <c r="J89" s="201" t="s">
        <v>433</v>
      </c>
      <c r="K89" s="110" t="s">
        <v>474</v>
      </c>
    </row>
    <row r="90" spans="1:11">
      <c r="A90" s="191" t="s">
        <v>475</v>
      </c>
      <c r="B90" s="233">
        <v>1606579484.1469998</v>
      </c>
      <c r="C90" s="175"/>
      <c r="D90" s="175"/>
      <c r="E90" s="175"/>
      <c r="F90" s="175"/>
      <c r="G90" s="148"/>
      <c r="H90" s="191" t="s">
        <v>476</v>
      </c>
      <c r="I90" s="234"/>
      <c r="J90" s="235">
        <v>3.047732061653087E-2</v>
      </c>
      <c r="K90" s="236">
        <v>6.9147310138769251E-3</v>
      </c>
    </row>
    <row r="91" spans="1:11">
      <c r="A91" s="191" t="s">
        <v>477</v>
      </c>
      <c r="B91" s="237">
        <v>18880488.840606689</v>
      </c>
      <c r="C91" s="230"/>
      <c r="D91" s="230"/>
      <c r="E91" s="148"/>
      <c r="F91" s="175"/>
      <c r="G91" s="148"/>
      <c r="H91" s="191" t="s">
        <v>478</v>
      </c>
      <c r="I91" s="234"/>
      <c r="J91" s="235">
        <v>0.101328498667984</v>
      </c>
      <c r="K91" s="236">
        <v>4.9535101029060086E-2</v>
      </c>
    </row>
    <row r="92" spans="1:11" ht="15" thickBot="1">
      <c r="A92" s="238" t="s">
        <v>479</v>
      </c>
      <c r="B92" s="239">
        <v>20382478166.012394</v>
      </c>
      <c r="C92" s="240"/>
      <c r="D92" s="175"/>
      <c r="E92" s="230"/>
      <c r="F92" s="175"/>
      <c r="G92" s="148"/>
      <c r="H92" s="241" t="s">
        <v>480</v>
      </c>
      <c r="I92" s="242"/>
      <c r="J92" s="243">
        <v>0.86819418071548504</v>
      </c>
      <c r="K92" s="244">
        <v>0.94355016795706304</v>
      </c>
    </row>
    <row r="93" spans="1:11" ht="15" thickBot="1">
      <c r="A93" s="175"/>
      <c r="B93" s="148"/>
      <c r="C93" s="148"/>
      <c r="D93" s="148"/>
      <c r="E93" s="230"/>
      <c r="F93" s="175"/>
      <c r="G93" s="148"/>
      <c r="H93" s="195" t="s">
        <v>481</v>
      </c>
      <c r="I93" s="32"/>
      <c r="J93" s="245">
        <v>0.99999999999999989</v>
      </c>
      <c r="K93" s="246">
        <v>1</v>
      </c>
    </row>
    <row r="94" spans="1:11">
      <c r="A94" s="56"/>
      <c r="B94" s="56"/>
      <c r="C94" s="56"/>
      <c r="D94" s="56"/>
      <c r="E94" s="56"/>
      <c r="F94" s="56"/>
      <c r="G94" s="56"/>
      <c r="H94" s="421"/>
      <c r="I94" s="421"/>
      <c r="J94" s="56"/>
      <c r="K94" s="56"/>
    </row>
    <row r="95" spans="1:11">
      <c r="A95" s="148"/>
      <c r="B95" s="148"/>
      <c r="C95" s="148"/>
      <c r="D95" s="148"/>
      <c r="E95" s="148"/>
      <c r="F95" s="175"/>
      <c r="G95" s="148"/>
      <c r="H95" s="56"/>
      <c r="I95" s="148"/>
      <c r="J95" s="148"/>
      <c r="K95" s="148"/>
    </row>
    <row r="96" spans="1:11" ht="15" thickBot="1">
      <c r="A96" s="181"/>
      <c r="B96" s="181"/>
      <c r="C96" s="129"/>
      <c r="D96" s="129"/>
      <c r="E96" s="181"/>
      <c r="F96" s="181"/>
      <c r="G96" s="129"/>
      <c r="H96" s="181"/>
      <c r="I96" s="181"/>
      <c r="J96" s="181"/>
      <c r="K96" s="181"/>
    </row>
    <row r="97" spans="1:11">
      <c r="A97" s="247" t="s">
        <v>482</v>
      </c>
      <c r="B97" s="248" t="s">
        <v>483</v>
      </c>
      <c r="C97" s="248" t="s">
        <v>484</v>
      </c>
      <c r="D97" s="248" t="s">
        <v>485</v>
      </c>
      <c r="E97" s="248" t="s">
        <v>486</v>
      </c>
      <c r="F97" s="248" t="s">
        <v>487</v>
      </c>
      <c r="G97" s="248" t="s">
        <v>488</v>
      </c>
      <c r="H97" s="248" t="s">
        <v>489</v>
      </c>
      <c r="I97" s="248" t="s">
        <v>490</v>
      </c>
      <c r="J97" s="248" t="s">
        <v>491</v>
      </c>
      <c r="K97" s="249" t="s">
        <v>492</v>
      </c>
    </row>
    <row r="98" spans="1:11">
      <c r="A98" s="250"/>
      <c r="B98" s="251"/>
      <c r="C98" s="251"/>
      <c r="D98" s="251"/>
      <c r="E98" s="251"/>
      <c r="F98" s="251" t="s">
        <v>493</v>
      </c>
      <c r="G98" s="251" t="s">
        <v>493</v>
      </c>
      <c r="H98" s="251" t="s">
        <v>493</v>
      </c>
      <c r="I98" s="251"/>
      <c r="J98" s="251" t="s">
        <v>428</v>
      </c>
      <c r="K98" s="252" t="s">
        <v>432</v>
      </c>
    </row>
    <row r="99" spans="1:11">
      <c r="A99" s="250"/>
      <c r="B99" s="251" t="s">
        <v>430</v>
      </c>
      <c r="C99" s="251" t="s">
        <v>494</v>
      </c>
      <c r="D99" s="251" t="s">
        <v>493</v>
      </c>
      <c r="E99" s="251" t="s">
        <v>309</v>
      </c>
      <c r="F99" s="251" t="s">
        <v>495</v>
      </c>
      <c r="G99" s="251" t="s">
        <v>495</v>
      </c>
      <c r="H99" s="251" t="s">
        <v>495</v>
      </c>
      <c r="I99" s="251" t="s">
        <v>496</v>
      </c>
      <c r="J99" s="251" t="s">
        <v>434</v>
      </c>
      <c r="K99" s="252" t="s">
        <v>428</v>
      </c>
    </row>
    <row r="100" spans="1:11">
      <c r="A100" s="250" t="s">
        <v>436</v>
      </c>
      <c r="B100" s="251" t="s">
        <v>497</v>
      </c>
      <c r="C100" s="251" t="s">
        <v>444</v>
      </c>
      <c r="D100" s="251" t="s">
        <v>498</v>
      </c>
      <c r="E100" s="251" t="s">
        <v>499</v>
      </c>
      <c r="F100" s="251" t="s">
        <v>500</v>
      </c>
      <c r="G100" s="251" t="s">
        <v>501</v>
      </c>
      <c r="H100" s="251" t="s">
        <v>502</v>
      </c>
      <c r="I100" s="251" t="s">
        <v>444</v>
      </c>
      <c r="J100" s="251" t="s">
        <v>441</v>
      </c>
      <c r="K100" s="252" t="s">
        <v>438</v>
      </c>
    </row>
    <row r="101" spans="1:11">
      <c r="A101" s="53"/>
      <c r="B101" s="6"/>
      <c r="C101" s="6"/>
      <c r="D101" s="6"/>
      <c r="E101" s="6"/>
      <c r="F101" s="6"/>
      <c r="G101" s="6"/>
      <c r="H101" s="6"/>
      <c r="I101" s="6"/>
      <c r="J101" s="251" t="s">
        <v>444</v>
      </c>
      <c r="K101" s="253"/>
    </row>
    <row r="102" spans="1:11">
      <c r="A102" s="202"/>
      <c r="B102" s="131"/>
      <c r="C102" s="204" t="s">
        <v>503</v>
      </c>
      <c r="D102" s="131" t="s">
        <v>504</v>
      </c>
      <c r="E102" s="204" t="s">
        <v>505</v>
      </c>
      <c r="F102" s="204" t="s">
        <v>506</v>
      </c>
      <c r="G102" s="131" t="s">
        <v>504</v>
      </c>
      <c r="H102" s="204" t="s">
        <v>507</v>
      </c>
      <c r="I102" s="131" t="s">
        <v>508</v>
      </c>
      <c r="J102" s="204" t="s">
        <v>509</v>
      </c>
      <c r="K102" s="111" t="s">
        <v>510</v>
      </c>
    </row>
    <row r="103" spans="1:11">
      <c r="A103" s="202"/>
      <c r="B103" s="131"/>
      <c r="C103" s="204" t="s">
        <v>511</v>
      </c>
      <c r="D103" s="131"/>
      <c r="E103" s="204"/>
      <c r="F103" s="204"/>
      <c r="G103" s="131"/>
      <c r="H103" s="204"/>
      <c r="I103" s="131" t="s">
        <v>512</v>
      </c>
      <c r="J103" s="204"/>
      <c r="K103" s="111"/>
    </row>
    <row r="104" spans="1:11">
      <c r="A104" s="206" t="s">
        <v>456</v>
      </c>
      <c r="B104" s="118" t="s">
        <v>456</v>
      </c>
      <c r="C104" s="118" t="s">
        <v>456</v>
      </c>
      <c r="D104" s="118" t="s">
        <v>456</v>
      </c>
      <c r="E104" s="118" t="s">
        <v>456</v>
      </c>
      <c r="F104" s="118" t="s">
        <v>456</v>
      </c>
      <c r="G104" s="118" t="s">
        <v>456</v>
      </c>
      <c r="H104" s="118" t="s">
        <v>456</v>
      </c>
      <c r="I104" s="118" t="s">
        <v>513</v>
      </c>
      <c r="J104" s="118" t="s">
        <v>456</v>
      </c>
      <c r="K104" s="114" t="s">
        <v>456</v>
      </c>
    </row>
    <row r="105" spans="1:11">
      <c r="A105" s="208" t="s">
        <v>459</v>
      </c>
      <c r="B105" s="130">
        <v>10208761476.354383</v>
      </c>
      <c r="C105" s="130">
        <v>9456475.5846091062</v>
      </c>
      <c r="D105" s="130">
        <v>1596531.0833333333</v>
      </c>
      <c r="E105" s="130">
        <v>1163276.17849943</v>
      </c>
      <c r="F105" s="134">
        <v>0.72862732873992797</v>
      </c>
      <c r="G105" s="130">
        <v>241622.16666666666</v>
      </c>
      <c r="H105" s="130">
        <v>1542220021.4371381</v>
      </c>
      <c r="I105" s="130">
        <v>882118531.15433276</v>
      </c>
      <c r="J105" s="130">
        <v>11100336483.093327</v>
      </c>
      <c r="K105" s="254">
        <v>7.9467728973609736E-2</v>
      </c>
    </row>
    <row r="106" spans="1:11">
      <c r="A106" s="211">
        <v>24</v>
      </c>
      <c r="B106" s="130">
        <v>2724602308.1630082</v>
      </c>
      <c r="C106" s="130">
        <v>2523825.7612924469</v>
      </c>
      <c r="D106" s="130">
        <v>374204.91666666669</v>
      </c>
      <c r="E106" s="130">
        <v>310465.17918081745</v>
      </c>
      <c r="F106" s="134">
        <v>0.82966622124148315</v>
      </c>
      <c r="G106" s="130">
        <v>55871.166666666664</v>
      </c>
      <c r="H106" s="130">
        <v>406064716.78825325</v>
      </c>
      <c r="I106" s="130">
        <v>232260771.19207883</v>
      </c>
      <c r="J106" s="130">
        <v>2959386905.1163797</v>
      </c>
      <c r="K106" s="254">
        <v>7.8482732619560958E-2</v>
      </c>
    </row>
    <row r="107" spans="1:11">
      <c r="A107" s="211">
        <v>25</v>
      </c>
      <c r="B107" s="130">
        <v>2805029593.5689993</v>
      </c>
      <c r="C107" s="130">
        <v>2598326.3422434032</v>
      </c>
      <c r="D107" s="130">
        <v>390998.58333333331</v>
      </c>
      <c r="E107" s="130">
        <v>319629.77230319247</v>
      </c>
      <c r="F107" s="134">
        <v>0.81747041019507316</v>
      </c>
      <c r="G107" s="130">
        <v>57870.916666666664</v>
      </c>
      <c r="H107" s="130">
        <v>414415994.99617642</v>
      </c>
      <c r="I107" s="130">
        <v>237037532.72002834</v>
      </c>
      <c r="J107" s="130">
        <v>3044665452.6312709</v>
      </c>
      <c r="K107" s="254">
        <v>7.7853391910488873E-2</v>
      </c>
    </row>
    <row r="108" spans="1:11">
      <c r="A108" s="211">
        <v>26</v>
      </c>
      <c r="B108" s="130">
        <v>1868458845.7140005</v>
      </c>
      <c r="C108" s="130">
        <v>1730771.7000016626</v>
      </c>
      <c r="D108" s="130">
        <v>245143.25</v>
      </c>
      <c r="E108" s="130">
        <v>212908.65407718605</v>
      </c>
      <c r="F108" s="134">
        <v>0.86850710381454943</v>
      </c>
      <c r="G108" s="130">
        <v>36011.25</v>
      </c>
      <c r="H108" s="130">
        <v>273977991.63403726</v>
      </c>
      <c r="I108" s="130">
        <v>156709846.9669829</v>
      </c>
      <c r="J108" s="130">
        <v>2026899464.380985</v>
      </c>
      <c r="K108" s="254">
        <v>7.7315056676894464E-2</v>
      </c>
    </row>
    <row r="109" spans="1:11">
      <c r="A109" s="211">
        <v>29</v>
      </c>
      <c r="B109" s="130">
        <v>14242753.409000002</v>
      </c>
      <c r="C109" s="130">
        <v>13193.201759270998</v>
      </c>
      <c r="D109" s="130">
        <v>1722.75</v>
      </c>
      <c r="E109" s="130">
        <v>1622.9447416620301</v>
      </c>
      <c r="F109" s="134">
        <v>0.94206631354638226</v>
      </c>
      <c r="G109" s="130">
        <v>243.75</v>
      </c>
      <c r="H109" s="130">
        <v>2011547.0959999126</v>
      </c>
      <c r="I109" s="130">
        <v>1150564.0861915972</v>
      </c>
      <c r="J109" s="130">
        <v>15406510.69695087</v>
      </c>
      <c r="K109" s="254">
        <v>7.468038083531188E-2</v>
      </c>
    </row>
    <row r="110" spans="1:11">
      <c r="A110" s="208">
        <v>31</v>
      </c>
      <c r="B110" s="130">
        <v>1271891747.5769999</v>
      </c>
      <c r="C110" s="130">
        <v>1178165.7633089151</v>
      </c>
      <c r="D110" s="130">
        <v>163580.33333333334</v>
      </c>
      <c r="E110" s="130">
        <v>144930.54568992587</v>
      </c>
      <c r="F110" s="134">
        <v>0.88599003765688533</v>
      </c>
      <c r="G110" s="130">
        <v>11025.5</v>
      </c>
      <c r="H110" s="130">
        <v>85571912.483229265</v>
      </c>
      <c r="I110" s="130">
        <v>48945396.051486872</v>
      </c>
      <c r="J110" s="130">
        <v>1322015309.3917959</v>
      </c>
      <c r="K110" s="254">
        <v>3.702332015656052E-2</v>
      </c>
    </row>
    <row r="111" spans="1:11">
      <c r="A111" s="208">
        <v>35</v>
      </c>
      <c r="B111" s="130">
        <v>4429100.4000000004</v>
      </c>
      <c r="C111" s="130">
        <v>4102.7190116444344</v>
      </c>
      <c r="D111" s="130">
        <v>528.91666666666663</v>
      </c>
      <c r="E111" s="130">
        <v>504.69070116252789</v>
      </c>
      <c r="F111" s="134">
        <v>0.95419700865768631</v>
      </c>
      <c r="G111" s="130">
        <v>33.75</v>
      </c>
      <c r="H111" s="130">
        <v>282108.34560964495</v>
      </c>
      <c r="I111" s="130">
        <v>161360.24432082128</v>
      </c>
      <c r="J111" s="130">
        <v>4594563.3633324662</v>
      </c>
      <c r="K111" s="254">
        <v>3.5119821310677424E-2</v>
      </c>
    </row>
    <row r="112" spans="1:11">
      <c r="A112" s="208">
        <v>40</v>
      </c>
      <c r="B112" s="130">
        <v>665910607.83399987</v>
      </c>
      <c r="C112" s="130">
        <v>616839.50781884557</v>
      </c>
      <c r="D112" s="130">
        <v>87075.5</v>
      </c>
      <c r="E112" s="130">
        <v>75879.718504305405</v>
      </c>
      <c r="F112" s="134">
        <v>0.87142443631452482</v>
      </c>
      <c r="G112" s="130">
        <v>5861.083333333333</v>
      </c>
      <c r="H112" s="130">
        <v>44741623.26189591</v>
      </c>
      <c r="I112" s="130">
        <v>25591299.843498275</v>
      </c>
      <c r="J112" s="130">
        <v>692118747.18531692</v>
      </c>
      <c r="K112" s="254">
        <v>3.6975302211610411E-2</v>
      </c>
    </row>
    <row r="113" spans="1:11">
      <c r="A113" s="211">
        <v>43</v>
      </c>
      <c r="B113" s="130">
        <v>116295695.25500003</v>
      </c>
      <c r="C113" s="130">
        <v>107725.83974278298</v>
      </c>
      <c r="D113" s="130">
        <v>23842.5</v>
      </c>
      <c r="E113" s="130">
        <v>13251.755589110064</v>
      </c>
      <c r="F113" s="134">
        <v>0.555803946277029</v>
      </c>
      <c r="G113" s="130">
        <v>1656.0833333333333</v>
      </c>
      <c r="H113" s="130">
        <v>8063209.0317852795</v>
      </c>
      <c r="I113" s="130">
        <v>4611991.8096256526</v>
      </c>
      <c r="J113" s="130">
        <v>121015412.90436846</v>
      </c>
      <c r="K113" s="254">
        <v>3.8110780262926053E-2</v>
      </c>
    </row>
    <row r="114" spans="1:11">
      <c r="A114" s="211">
        <v>46</v>
      </c>
      <c r="B114" s="130">
        <v>57454342.252000004</v>
      </c>
      <c r="C114" s="130">
        <v>53220.519060440914</v>
      </c>
      <c r="D114" s="130">
        <v>6545.5</v>
      </c>
      <c r="E114" s="130">
        <v>6546.853685230014</v>
      </c>
      <c r="F114" s="134">
        <v>1.0002068115850606</v>
      </c>
      <c r="G114" s="130">
        <v>206.08333333333334</v>
      </c>
      <c r="H114" s="130">
        <v>1805663.3548863942</v>
      </c>
      <c r="I114" s="130">
        <v>1032802.7675890955</v>
      </c>
      <c r="J114" s="130">
        <v>58540365.538649537</v>
      </c>
      <c r="K114" s="254">
        <v>1.7642574624977668E-2</v>
      </c>
    </row>
    <row r="115" spans="1:11">
      <c r="A115" s="211">
        <v>49</v>
      </c>
      <c r="B115" s="130">
        <v>563748979.77299988</v>
      </c>
      <c r="C115" s="130">
        <v>522206.19273156236</v>
      </c>
      <c r="D115" s="130">
        <v>68869.916666666672</v>
      </c>
      <c r="E115" s="130">
        <v>64238.522992455772</v>
      </c>
      <c r="F115" s="134">
        <v>0.93275157139180165</v>
      </c>
      <c r="G115" s="130">
        <v>2156</v>
      </c>
      <c r="H115" s="130">
        <v>17616468.518185545</v>
      </c>
      <c r="I115" s="130">
        <v>10076262.217700556</v>
      </c>
      <c r="J115" s="130">
        <v>574347448.1834321</v>
      </c>
      <c r="K115" s="254">
        <v>1.754384432205652E-2</v>
      </c>
    </row>
    <row r="116" spans="1:11">
      <c r="A116" s="211" t="s">
        <v>460</v>
      </c>
      <c r="B116" s="130">
        <v>6798760.6290000007</v>
      </c>
      <c r="C116" s="130">
        <v>6297.7584541136102</v>
      </c>
      <c r="D116" s="130">
        <v>838.33333333333337</v>
      </c>
      <c r="E116" s="130">
        <v>774.71065430943918</v>
      </c>
      <c r="F116" s="134">
        <v>0.92410813635320777</v>
      </c>
      <c r="G116" s="130">
        <v>58.75</v>
      </c>
      <c r="H116" s="130">
        <v>475592.25237417832</v>
      </c>
      <c r="I116" s="130">
        <v>272029.10950523615</v>
      </c>
      <c r="J116" s="130">
        <v>7077087.4969593501</v>
      </c>
      <c r="K116" s="254">
        <v>3.8438002868003633E-2</v>
      </c>
    </row>
    <row r="117" spans="1:11">
      <c r="A117" s="208" t="s">
        <v>514</v>
      </c>
      <c r="B117" s="130">
        <v>74853955.083000004</v>
      </c>
      <c r="C117" s="130">
        <v>69337.950572491565</v>
      </c>
      <c r="D117" s="130">
        <v>6785.5833333333339</v>
      </c>
      <c r="E117" s="130">
        <v>8529.5187879750101</v>
      </c>
      <c r="F117" s="134">
        <v>1.25700597413266</v>
      </c>
      <c r="G117" s="130">
        <v>1049.6666666666665</v>
      </c>
      <c r="H117" s="130">
        <v>11558270.492627738</v>
      </c>
      <c r="I117" s="130">
        <v>6611095.9836587962</v>
      </c>
      <c r="J117" s="130">
        <v>81534389.017231286</v>
      </c>
      <c r="K117" s="254">
        <v>8.1083528844027059E-2</v>
      </c>
    </row>
    <row r="118" spans="1:11">
      <c r="A118" s="206" t="s">
        <v>456</v>
      </c>
      <c r="B118" s="118" t="s">
        <v>456</v>
      </c>
      <c r="C118" s="118" t="s">
        <v>456</v>
      </c>
      <c r="D118" s="118" t="s">
        <v>456</v>
      </c>
      <c r="E118" s="118" t="s">
        <v>456</v>
      </c>
      <c r="F118" s="118" t="s">
        <v>456</v>
      </c>
      <c r="G118" s="118" t="s">
        <v>456</v>
      </c>
      <c r="H118" s="118" t="s">
        <v>456</v>
      </c>
      <c r="I118" s="118" t="s">
        <v>513</v>
      </c>
      <c r="J118" s="118" t="s">
        <v>456</v>
      </c>
      <c r="K118" s="114" t="s">
        <v>456</v>
      </c>
    </row>
    <row r="119" spans="1:11">
      <c r="A119" s="202" t="s">
        <v>19</v>
      </c>
      <c r="B119" s="119">
        <v>20382478166.012394</v>
      </c>
      <c r="C119" s="255">
        <v>18880488.840606689</v>
      </c>
      <c r="D119" s="119">
        <v>2966667.166666667</v>
      </c>
      <c r="E119" s="119">
        <v>2322559.045406762</v>
      </c>
      <c r="F119" s="256">
        <v>0.78288493953852545</v>
      </c>
      <c r="G119" s="119">
        <v>413666.16666666663</v>
      </c>
      <c r="H119" s="119">
        <v>2808805119.6921992</v>
      </c>
      <c r="I119" s="119">
        <v>1606579484.1469998</v>
      </c>
      <c r="J119" s="119">
        <v>22007938139</v>
      </c>
      <c r="K119" s="257">
        <v>7.2999999999999995E-2</v>
      </c>
    </row>
    <row r="120" spans="1:11" ht="15" thickBot="1">
      <c r="A120" s="213"/>
      <c r="B120" s="121"/>
      <c r="C120" s="121"/>
      <c r="D120" s="121"/>
      <c r="E120" s="121"/>
      <c r="F120" s="121"/>
      <c r="G120" s="121"/>
      <c r="H120" s="214"/>
      <c r="I120" s="121"/>
      <c r="J120" s="121"/>
      <c r="K120" s="122"/>
    </row>
    <row r="121" spans="1:11">
      <c r="A121" s="202"/>
      <c r="B121" s="131"/>
      <c r="C121" s="131"/>
      <c r="D121" s="131"/>
      <c r="E121" s="131"/>
      <c r="F121" s="131"/>
      <c r="G121" s="131"/>
      <c r="H121" s="258"/>
      <c r="I121" s="131"/>
      <c r="J121" s="131"/>
      <c r="K121" s="131"/>
    </row>
    <row r="122" spans="1:11">
      <c r="A122" s="202"/>
      <c r="B122" s="131"/>
      <c r="C122" s="131"/>
      <c r="D122" s="131"/>
      <c r="E122" s="131"/>
      <c r="F122" s="131"/>
      <c r="G122" s="131"/>
      <c r="H122" s="258"/>
      <c r="I122" s="131"/>
      <c r="J122" s="131"/>
      <c r="K122" s="131"/>
    </row>
    <row r="123" spans="1:11" ht="15" thickBot="1">
      <c r="A123" s="259" t="s">
        <v>462</v>
      </c>
      <c r="B123" s="131"/>
      <c r="C123" s="131"/>
      <c r="D123" s="129"/>
      <c r="E123" s="131"/>
      <c r="F123" s="131"/>
      <c r="G123" s="129"/>
      <c r="H123" s="258"/>
      <c r="I123" s="131"/>
      <c r="J123" s="131"/>
      <c r="K123" s="131"/>
    </row>
    <row r="124" spans="1:11">
      <c r="A124" s="217">
        <v>459</v>
      </c>
      <c r="B124" s="132">
        <v>277864630.43800002</v>
      </c>
      <c r="C124" s="132">
        <v>0</v>
      </c>
      <c r="D124" s="132">
        <v>33349.677499999998</v>
      </c>
      <c r="E124" s="132">
        <v>31633.040805783246</v>
      </c>
      <c r="F124" s="133">
        <v>0.9485261380948361</v>
      </c>
      <c r="G124" s="132">
        <v>568.11122776207412</v>
      </c>
      <c r="H124" s="132">
        <v>4720486.7361666895</v>
      </c>
      <c r="I124" s="132">
        <v>4720486.7361666895</v>
      </c>
      <c r="J124" s="132">
        <v>282585117.17416674</v>
      </c>
      <c r="K124" s="260">
        <v>1.6704654453749218E-2</v>
      </c>
    </row>
    <row r="125" spans="1:11">
      <c r="A125" s="211" t="s">
        <v>463</v>
      </c>
      <c r="B125" s="130">
        <v>1720611951.727</v>
      </c>
      <c r="C125" s="130">
        <v>0</v>
      </c>
      <c r="D125" s="130">
        <v>202197.85416666672</v>
      </c>
      <c r="E125" s="130">
        <v>195880.23129861112</v>
      </c>
      <c r="F125" s="134">
        <v>0.96875524275916336</v>
      </c>
      <c r="G125" s="130">
        <v>3517.8963470697345</v>
      </c>
      <c r="H125" s="130">
        <v>29853909.440234326</v>
      </c>
      <c r="I125" s="130">
        <v>29853909.440234326</v>
      </c>
      <c r="J125" s="130">
        <v>1750465861.1672344</v>
      </c>
      <c r="K125" s="254">
        <v>1.7054836716625443E-2</v>
      </c>
    </row>
    <row r="126" spans="1:11">
      <c r="A126" s="211" t="s">
        <v>464</v>
      </c>
      <c r="B126" s="130">
        <v>103596479.89899999</v>
      </c>
      <c r="C126" s="130">
        <v>0</v>
      </c>
      <c r="D126" s="130">
        <v>12327.4375</v>
      </c>
      <c r="E126" s="130">
        <v>11793.770480305098</v>
      </c>
      <c r="F126" s="134">
        <v>0.95670900625576871</v>
      </c>
      <c r="G126" s="130">
        <v>453.43210223566166</v>
      </c>
      <c r="H126" s="130">
        <v>3800110.565184853</v>
      </c>
      <c r="I126" s="130">
        <v>3800110.565184853</v>
      </c>
      <c r="J126" s="130">
        <v>107396590.46418484</v>
      </c>
      <c r="K126" s="254">
        <v>3.5383903239015149E-2</v>
      </c>
    </row>
    <row r="127" spans="1:11">
      <c r="A127" s="220" t="s">
        <v>456</v>
      </c>
      <c r="B127" s="261" t="s">
        <v>456</v>
      </c>
      <c r="C127" s="261" t="s">
        <v>456</v>
      </c>
      <c r="D127" s="261" t="s">
        <v>456</v>
      </c>
      <c r="E127" s="261" t="s">
        <v>456</v>
      </c>
      <c r="F127" s="261" t="s">
        <v>456</v>
      </c>
      <c r="G127" s="261" t="s">
        <v>456</v>
      </c>
      <c r="H127" s="261" t="s">
        <v>456</v>
      </c>
      <c r="I127" s="261" t="s">
        <v>513</v>
      </c>
      <c r="J127" s="261" t="s">
        <v>456</v>
      </c>
      <c r="K127" s="262" t="s">
        <v>456</v>
      </c>
    </row>
    <row r="128" spans="1:11">
      <c r="A128" s="202" t="s">
        <v>465</v>
      </c>
      <c r="B128" s="119">
        <v>2102073062.0639999</v>
      </c>
      <c r="C128" s="255">
        <v>0</v>
      </c>
      <c r="D128" s="119">
        <v>247874.96916666671</v>
      </c>
      <c r="E128" s="119">
        <v>239307.04258469946</v>
      </c>
      <c r="F128" s="256">
        <v>0.96543448251038888</v>
      </c>
      <c r="G128" s="119">
        <v>4539.4396770674703</v>
      </c>
      <c r="H128" s="119">
        <v>38374506.741585873</v>
      </c>
      <c r="I128" s="119">
        <v>38374506.741585873</v>
      </c>
      <c r="J128" s="119">
        <v>2140447568.8055859</v>
      </c>
      <c r="K128" s="257">
        <v>1.8255553260316467E-2</v>
      </c>
    </row>
    <row r="129" spans="1:11" ht="15" thickBot="1">
      <c r="A129" s="213"/>
      <c r="B129" s="121"/>
      <c r="C129" s="121"/>
      <c r="D129" s="121"/>
      <c r="E129" s="121"/>
      <c r="F129" s="121"/>
      <c r="G129" s="121"/>
      <c r="H129" s="214"/>
      <c r="I129" s="121"/>
      <c r="J129" s="121"/>
      <c r="K129" s="122"/>
    </row>
    <row r="130" spans="1:11">
      <c r="A130" s="131"/>
      <c r="B130" s="131"/>
      <c r="C130" s="131"/>
      <c r="D130" s="131"/>
      <c r="E130" s="131"/>
      <c r="F130" s="131"/>
      <c r="G130" s="131"/>
      <c r="H130" s="258"/>
      <c r="I130" s="131"/>
      <c r="J130" s="131"/>
      <c r="K130" s="131"/>
    </row>
    <row r="131" spans="1:11">
      <c r="A131" s="46" t="s">
        <v>515</v>
      </c>
      <c r="B131" s="131"/>
      <c r="C131" s="131"/>
      <c r="D131" s="131"/>
      <c r="E131" s="131"/>
      <c r="F131" s="131"/>
      <c r="G131" s="131"/>
      <c r="H131" s="258"/>
      <c r="I131" s="131"/>
      <c r="J131" s="131"/>
      <c r="K131" s="131"/>
    </row>
    <row r="132" spans="1:11">
      <c r="A132" s="56" t="s">
        <v>516</v>
      </c>
      <c r="B132" s="181"/>
      <c r="C132" s="181"/>
      <c r="D132" s="181"/>
      <c r="E132" s="181"/>
      <c r="F132" s="181"/>
      <c r="G132" s="181"/>
      <c r="H132" s="181"/>
      <c r="I132" s="181"/>
      <c r="J132" s="181"/>
      <c r="K132" s="181"/>
    </row>
    <row r="133" spans="1:11">
      <c r="A133" s="56" t="s">
        <v>517</v>
      </c>
      <c r="B133" s="181"/>
      <c r="C133" s="181"/>
      <c r="D133" s="181"/>
      <c r="E133" s="181"/>
      <c r="F133" s="181"/>
      <c r="G133" s="181"/>
      <c r="H133" s="181"/>
      <c r="I133" s="181"/>
      <c r="J133" s="181"/>
      <c r="K133" s="181"/>
    </row>
    <row r="134" spans="1:11">
      <c r="A134" s="181"/>
      <c r="B134" s="181"/>
      <c r="C134" s="181"/>
      <c r="D134" s="181"/>
      <c r="E134" s="181"/>
      <c r="F134" s="181"/>
      <c r="G134" s="181"/>
      <c r="H134" s="181"/>
      <c r="I134" s="181"/>
      <c r="J134" s="181"/>
      <c r="K134" s="181"/>
    </row>
    <row r="135" spans="1:11">
      <c r="A135" s="181"/>
      <c r="B135" s="181"/>
      <c r="C135" s="181"/>
      <c r="D135" s="181"/>
      <c r="E135" s="181"/>
      <c r="F135" s="181"/>
      <c r="G135" s="181"/>
      <c r="H135" s="181"/>
      <c r="I135" s="181"/>
      <c r="J135" s="181"/>
      <c r="K135" s="181"/>
    </row>
    <row r="136" spans="1:11">
      <c r="A136" s="263" t="s">
        <v>518</v>
      </c>
      <c r="B136" s="135">
        <v>17695948932.292393</v>
      </c>
      <c r="C136" s="135">
        <v>16391930.54047838</v>
      </c>
      <c r="D136" s="135">
        <v>2615386.166666667</v>
      </c>
      <c r="E136" s="136">
        <v>2016432.2475902631</v>
      </c>
      <c r="F136" s="137">
        <v>0.77098834324730869</v>
      </c>
      <c r="G136" s="135">
        <v>392668.91666666669</v>
      </c>
      <c r="H136" s="135">
        <v>2650248542.4442325</v>
      </c>
      <c r="I136" s="135">
        <v>1515888342.1032734</v>
      </c>
      <c r="J136" s="136">
        <v>19228229204.936142</v>
      </c>
      <c r="K136" s="138">
        <v>7.8836606634277315E-2</v>
      </c>
    </row>
    <row r="137" spans="1:11">
      <c r="A137" s="263" t="s">
        <v>519</v>
      </c>
      <c r="B137" s="135">
        <v>2065325911.6949999</v>
      </c>
      <c r="C137" s="135">
        <v>1913131.5883363015</v>
      </c>
      <c r="D137" s="135">
        <v>275865.58333333331</v>
      </c>
      <c r="E137" s="136">
        <v>235341.42113881331</v>
      </c>
      <c r="F137" s="137">
        <v>0.85310178346693599</v>
      </c>
      <c r="G137" s="135">
        <v>18635.166666666664</v>
      </c>
      <c r="H137" s="135">
        <v>139134445.37489426</v>
      </c>
      <c r="I137" s="135">
        <v>79582077.058436871</v>
      </c>
      <c r="J137" s="136">
        <v>2146821120.341773</v>
      </c>
      <c r="K137" s="138">
        <v>3.7069728960821585E-2</v>
      </c>
    </row>
    <row r="138" spans="1:11">
      <c r="A138" s="264" t="s">
        <v>520</v>
      </c>
      <c r="B138" s="139">
        <v>621203322.02499986</v>
      </c>
      <c r="C138" s="139">
        <v>575426.71179200325</v>
      </c>
      <c r="D138" s="139">
        <v>75415.416666666672</v>
      </c>
      <c r="E138" s="140">
        <v>70785.376677685781</v>
      </c>
      <c r="F138" s="141">
        <v>0.93860618698898801</v>
      </c>
      <c r="G138" s="139">
        <v>2362.0833333333335</v>
      </c>
      <c r="H138" s="139">
        <v>19422131.873071939</v>
      </c>
      <c r="I138" s="139">
        <v>11109064.985289652</v>
      </c>
      <c r="J138" s="140">
        <v>632887813.72208154</v>
      </c>
      <c r="K138" s="142">
        <v>1.7552976600949292E-2</v>
      </c>
    </row>
    <row r="139" spans="1:11">
      <c r="A139" s="263" t="s">
        <v>19</v>
      </c>
      <c r="B139" s="135">
        <v>20382478166.012394</v>
      </c>
      <c r="C139" s="135">
        <v>18880488.840606686</v>
      </c>
      <c r="D139" s="135">
        <v>2966667.166666667</v>
      </c>
      <c r="E139" s="135">
        <v>2322559.0454067625</v>
      </c>
      <c r="F139" s="135"/>
      <c r="G139" s="135">
        <v>413666.16666666669</v>
      </c>
      <c r="H139" s="135">
        <v>2808805119.6921988</v>
      </c>
      <c r="I139" s="135">
        <v>1606579484.1469998</v>
      </c>
      <c r="J139" s="135">
        <v>22007938138.999996</v>
      </c>
      <c r="K139" s="263"/>
    </row>
  </sheetData>
  <mergeCells count="2">
    <mergeCell ref="N11:P11"/>
    <mergeCell ref="H94:I94"/>
  </mergeCells>
  <printOptions horizontalCentered="1"/>
  <pageMargins left="0.25" right="0.25" top="0.75" bottom="0.75" header="0.3" footer="0.3"/>
  <pageSetup scale="60" fitToHeight="0" orientation="landscape" r:id="rId1"/>
  <headerFooter>
    <oddHeader>&amp;RAdvice No. 2019-xx
Electric Schedule 120 Rate Design Workpapers
Page &amp;P of &amp;N</oddHeader>
    <oddFooter>&amp;L&amp;"Times New Roman,Regular"&amp;F
&amp;A&amp;R&amp;"Times New Roman,Regular"&amp;D</oddFooter>
  </headerFooter>
  <rowBreaks count="2" manualBreakCount="2">
    <brk id="48" max="10" man="1"/>
    <brk id="8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workbookViewId="0">
      <pane xSplit="3" ySplit="4" topLeftCell="D5" activePane="bottomRight" state="frozen"/>
      <selection sqref="A1:XFD1048576"/>
      <selection pane="topRight" sqref="A1:XFD1048576"/>
      <selection pane="bottomLeft" sqref="A1:XFD1048576"/>
      <selection pane="bottomRight"/>
    </sheetView>
  </sheetViews>
  <sheetFormatPr defaultColWidth="9.109375" defaultRowHeight="13.2"/>
  <cols>
    <col min="1" max="1" width="4.44140625" style="6" bestFit="1" customWidth="1"/>
    <col min="2" max="2" width="34.5546875" style="6" bestFit="1" customWidth="1"/>
    <col min="3" max="3" width="11.33203125" style="149" customWidth="1"/>
    <col min="4" max="4" width="15" style="104" bestFit="1" customWidth="1"/>
    <col min="5" max="5" width="17.77734375" style="104" bestFit="1" customWidth="1"/>
    <col min="6" max="7" width="12.33203125" style="6" customWidth="1"/>
    <col min="8" max="9" width="15.5546875" style="104" bestFit="1" customWidth="1"/>
    <col min="10" max="10" width="16" style="6" bestFit="1" customWidth="1"/>
    <col min="11" max="11" width="12.44140625" style="6" customWidth="1"/>
    <col min="12" max="12" width="9.33203125" style="6" customWidth="1"/>
    <col min="13" max="16384" width="9.109375" style="6"/>
  </cols>
  <sheetData>
    <row r="1" spans="1:11">
      <c r="A1" s="150"/>
      <c r="B1" s="25" t="s">
        <v>35</v>
      </c>
      <c r="C1" s="25"/>
      <c r="D1" s="322"/>
      <c r="E1" s="322"/>
      <c r="F1" s="25"/>
      <c r="G1" s="25"/>
      <c r="H1" s="322"/>
      <c r="I1" s="322"/>
      <c r="J1" s="25"/>
      <c r="K1" s="29"/>
    </row>
    <row r="2" spans="1:11">
      <c r="A2" s="53"/>
      <c r="B2" s="7" t="s">
        <v>83</v>
      </c>
      <c r="C2" s="7"/>
      <c r="D2" s="8"/>
      <c r="E2" s="8"/>
      <c r="F2" s="7"/>
      <c r="G2" s="7"/>
      <c r="H2" s="8"/>
      <c r="I2" s="8"/>
      <c r="J2" s="7"/>
      <c r="K2" s="10"/>
    </row>
    <row r="3" spans="1:11">
      <c r="A3" s="53"/>
      <c r="K3" s="44"/>
    </row>
    <row r="4" spans="1:11" s="5" customFormat="1" ht="52.8">
      <c r="A4" s="269" t="s">
        <v>76</v>
      </c>
      <c r="B4" s="95" t="s">
        <v>0</v>
      </c>
      <c r="C4" s="95" t="s">
        <v>1</v>
      </c>
      <c r="D4" s="91" t="s">
        <v>594</v>
      </c>
      <c r="E4" s="91" t="s">
        <v>595</v>
      </c>
      <c r="F4" s="92" t="s">
        <v>596</v>
      </c>
      <c r="G4" s="92" t="s">
        <v>597</v>
      </c>
      <c r="H4" s="91" t="s">
        <v>318</v>
      </c>
      <c r="I4" s="91" t="s">
        <v>598</v>
      </c>
      <c r="J4" s="92" t="s">
        <v>2</v>
      </c>
      <c r="K4" s="270" t="s">
        <v>3</v>
      </c>
    </row>
    <row r="5" spans="1:11" s="5" customFormat="1">
      <c r="A5" s="271"/>
      <c r="D5" s="4" t="s">
        <v>36</v>
      </c>
      <c r="E5" s="4" t="s">
        <v>37</v>
      </c>
      <c r="F5" s="5" t="s">
        <v>45</v>
      </c>
      <c r="G5" s="5" t="s">
        <v>46</v>
      </c>
      <c r="H5" s="13" t="s">
        <v>47</v>
      </c>
      <c r="I5" s="4" t="s">
        <v>48</v>
      </c>
      <c r="J5" s="5" t="s">
        <v>49</v>
      </c>
      <c r="K5" s="11" t="s">
        <v>50</v>
      </c>
    </row>
    <row r="6" spans="1:11">
      <c r="A6" s="45">
        <v>1</v>
      </c>
      <c r="K6" s="44"/>
    </row>
    <row r="7" spans="1:11">
      <c r="A7" s="45">
        <f>+A6+1</f>
        <v>2</v>
      </c>
      <c r="B7" s="46" t="s">
        <v>4</v>
      </c>
      <c r="C7" s="149">
        <v>7</v>
      </c>
      <c r="D7" s="104">
        <f>+'Proforma - Proposed vs. no 120 '!D7</f>
        <v>10838149000</v>
      </c>
      <c r="E7" s="43">
        <f>+'Proforma - Proposed vs. no 120 '!E7</f>
        <v>1059981000</v>
      </c>
      <c r="F7" s="24">
        <f>+'Effective Rate by Schedule'!BW7</f>
        <v>4.8599999999999997E-3</v>
      </c>
      <c r="G7" s="24">
        <f>ROUND(+'Effective Rate by Schedule'!$CA$7,6)</f>
        <v>3.9050000000000001E-3</v>
      </c>
      <c r="H7" s="43">
        <f>+F7*$D7+$E7</f>
        <v>1112654404.1400001</v>
      </c>
      <c r="I7" s="43">
        <f>+G7*$D7+$E7</f>
        <v>1102303971.845</v>
      </c>
      <c r="J7" s="43">
        <f>+I7-H7</f>
        <v>-10350432.295000076</v>
      </c>
      <c r="K7" s="344">
        <f>IF(H7=0,"n/a",+J7/H7)</f>
        <v>-9.3024682745045158E-3</v>
      </c>
    </row>
    <row r="8" spans="1:11">
      <c r="A8" s="45">
        <f t="shared" ref="A8:A33" si="0">+A7+1</f>
        <v>3</v>
      </c>
      <c r="B8" s="46"/>
      <c r="E8" s="43"/>
      <c r="F8" s="24"/>
      <c r="G8" s="24"/>
      <c r="H8" s="43"/>
      <c r="I8" s="43"/>
      <c r="J8" s="43"/>
      <c r="K8" s="344"/>
    </row>
    <row r="9" spans="1:11">
      <c r="A9" s="45">
        <f t="shared" si="0"/>
        <v>4</v>
      </c>
      <c r="B9" s="47" t="s">
        <v>5</v>
      </c>
      <c r="C9" s="155" t="s">
        <v>222</v>
      </c>
      <c r="D9" s="104">
        <f>+'Proforma - Proposed vs. no 120 '!D9</f>
        <v>3117609000</v>
      </c>
      <c r="E9" s="43">
        <f>+'Proforma - Proposed vs. no 120 '!E9</f>
        <v>310808000</v>
      </c>
      <c r="F9" s="24">
        <f>+'Effective Rate by Schedule'!BW9</f>
        <v>4.2079999999999999E-3</v>
      </c>
      <c r="G9" s="24">
        <f>ROUND(+'Effective Rate by Schedule'!$CA$9,6)</f>
        <v>3.3279999999999998E-3</v>
      </c>
      <c r="H9" s="43">
        <f t="shared" ref="H9:H11" si="1">+F9*$D9+$E9</f>
        <v>323926898.67199999</v>
      </c>
      <c r="I9" s="43">
        <f t="shared" ref="I9:I11" si="2">+G9*$D9+$E9</f>
        <v>321183402.75199997</v>
      </c>
      <c r="J9" s="43">
        <f>+I9-H9</f>
        <v>-2743495.9200000167</v>
      </c>
      <c r="K9" s="344">
        <f>IF(H9=0,"n/a",+J9/H9)</f>
        <v>-8.4694908982474153E-3</v>
      </c>
    </row>
    <row r="10" spans="1:11">
      <c r="A10" s="45">
        <f t="shared" si="0"/>
        <v>5</v>
      </c>
      <c r="B10" s="51" t="s">
        <v>6</v>
      </c>
      <c r="C10" s="155" t="s">
        <v>223</v>
      </c>
      <c r="D10" s="104">
        <f>+'Proforma - Proposed vs. no 120 '!D10</f>
        <v>3283168000</v>
      </c>
      <c r="E10" s="43">
        <f>+'Proforma - Proposed vs. no 120 '!E10</f>
        <v>304933000</v>
      </c>
      <c r="F10" s="24">
        <f>+'Effective Rate by Schedule'!BW10</f>
        <v>4.2569999999999995E-3</v>
      </c>
      <c r="G10" s="24">
        <f>ROUND(+'Effective Rate by Schedule'!$CA$10,6)</f>
        <v>3.179E-3</v>
      </c>
      <c r="H10" s="43">
        <f t="shared" si="1"/>
        <v>318909446.176</v>
      </c>
      <c r="I10" s="43">
        <f t="shared" si="2"/>
        <v>315370191.07200003</v>
      </c>
      <c r="J10" s="43">
        <f>+I10-H10</f>
        <v>-3539255.1039999723</v>
      </c>
      <c r="K10" s="344">
        <f>IF(H10=0,"n/a",+J10/H10)</f>
        <v>-1.1097993949187462E-2</v>
      </c>
    </row>
    <row r="11" spans="1:11">
      <c r="A11" s="45">
        <f t="shared" si="0"/>
        <v>6</v>
      </c>
      <c r="B11" s="51" t="s">
        <v>7</v>
      </c>
      <c r="C11" s="155" t="s">
        <v>224</v>
      </c>
      <c r="D11" s="104">
        <f>+'Proforma - Proposed vs. no 120 '!D11</f>
        <v>1942526000</v>
      </c>
      <c r="E11" s="43">
        <f>+'Proforma - Proposed vs. no 120 '!E11</f>
        <v>163047000</v>
      </c>
      <c r="F11" s="24">
        <f>+'Effective Rate by Schedule'!BW11</f>
        <v>4.3249999999999999E-3</v>
      </c>
      <c r="G11" s="24">
        <f>ROUND(+'Effective Rate by Schedule'!$CA$11,6)</f>
        <v>3.4889999999999999E-3</v>
      </c>
      <c r="H11" s="43">
        <f t="shared" si="1"/>
        <v>171448424.94999999</v>
      </c>
      <c r="I11" s="43">
        <f t="shared" si="2"/>
        <v>169824473.21399999</v>
      </c>
      <c r="J11" s="43">
        <f>+I11-H11</f>
        <v>-1623951.7360000014</v>
      </c>
      <c r="K11" s="344">
        <f>IF(H11=0,"n/a",+J11/H11)</f>
        <v>-9.4719548253277882E-3</v>
      </c>
    </row>
    <row r="12" spans="1:11">
      <c r="A12" s="45">
        <f t="shared" si="0"/>
        <v>7</v>
      </c>
      <c r="B12" s="51" t="s">
        <v>8</v>
      </c>
      <c r="C12" s="149">
        <v>29</v>
      </c>
      <c r="D12" s="104">
        <f>+'Proforma - Proposed vs. no 120 '!D12</f>
        <v>16292000</v>
      </c>
      <c r="E12" s="43">
        <f>+'Proforma - Proposed vs. no 120 '!E12</f>
        <v>1226000</v>
      </c>
      <c r="F12" s="24">
        <f>+'Effective Rate by Schedule'!BW12</f>
        <v>3.1960000000000001E-3</v>
      </c>
      <c r="G12" s="24">
        <f>ROUND(+'Effective Rate by Schedule'!$CA$12,6)</f>
        <v>2.601E-3</v>
      </c>
      <c r="H12" s="43">
        <f>+F12*$D12+$E12</f>
        <v>1278069.2320000001</v>
      </c>
      <c r="I12" s="43">
        <f>+G12*$D12+$E12</f>
        <v>1268375.4920000001</v>
      </c>
      <c r="J12" s="43">
        <f>+I12-H12</f>
        <v>-9693.7399999999907</v>
      </c>
      <c r="K12" s="344">
        <f>IF(H12=0,"n/a",+J12/H12)</f>
        <v>-7.5846751938708672E-3</v>
      </c>
    </row>
    <row r="13" spans="1:11">
      <c r="A13" s="45">
        <f t="shared" si="0"/>
        <v>8</v>
      </c>
      <c r="B13" s="46"/>
      <c r="E13" s="43"/>
      <c r="F13" s="24"/>
      <c r="G13" s="24"/>
      <c r="H13" s="43"/>
      <c r="I13" s="43"/>
      <c r="J13" s="43"/>
      <c r="K13" s="344"/>
    </row>
    <row r="14" spans="1:11">
      <c r="A14" s="45">
        <f t="shared" si="0"/>
        <v>9</v>
      </c>
      <c r="B14" s="46" t="s">
        <v>9</v>
      </c>
      <c r="D14" s="104">
        <f>SUM(D9:D13)</f>
        <v>8359595000</v>
      </c>
      <c r="E14" s="43">
        <f>SUM(E9:E13)</f>
        <v>780014000</v>
      </c>
      <c r="F14" s="24">
        <f>ROUND(SUMPRODUCT($D9:$D12,F9:F12)/$D14,6)</f>
        <v>4.2519999999999997E-3</v>
      </c>
      <c r="G14" s="24">
        <f>ROUND(SUMPRODUCT($D9:$D12,G9:G12)/$D14,6)</f>
        <v>3.3050000000000002E-3</v>
      </c>
      <c r="H14" s="43">
        <f>SUM(H9:H13)</f>
        <v>815562839.03000009</v>
      </c>
      <c r="I14" s="43">
        <f>SUM(I9:I13)</f>
        <v>807646442.52999997</v>
      </c>
      <c r="J14" s="43">
        <f>SUM(J9:J12)</f>
        <v>-7916396.4999999907</v>
      </c>
      <c r="K14" s="344">
        <f>IF(H14=0,"n/a",+J14/H14)</f>
        <v>-9.70666651439815E-3</v>
      </c>
    </row>
    <row r="15" spans="1:11">
      <c r="A15" s="45">
        <f t="shared" si="0"/>
        <v>10</v>
      </c>
      <c r="B15" s="46"/>
      <c r="E15" s="43"/>
      <c r="F15" s="24"/>
      <c r="G15" s="24"/>
      <c r="H15" s="43"/>
      <c r="I15" s="43"/>
      <c r="J15" s="43"/>
      <c r="K15" s="344"/>
    </row>
    <row r="16" spans="1:11">
      <c r="A16" s="45">
        <f t="shared" si="0"/>
        <v>11</v>
      </c>
      <c r="B16" s="51" t="s">
        <v>10</v>
      </c>
      <c r="C16" s="155" t="s">
        <v>225</v>
      </c>
      <c r="D16" s="104">
        <f>+'Proforma - Proposed vs. no 120 '!D16</f>
        <v>1420073000</v>
      </c>
      <c r="E16" s="43">
        <f>+'Proforma - Proposed vs. no 120 '!E16</f>
        <v>116478000</v>
      </c>
      <c r="F16" s="24">
        <f>+'Effective Rate by Schedule'!BW14</f>
        <v>4.1519999999999994E-3</v>
      </c>
      <c r="G16" s="24">
        <f>ROUND(+'Effective Rate by Schedule'!$CA$14,6)</f>
        <v>3.1519999999999999E-3</v>
      </c>
      <c r="H16" s="43">
        <f t="shared" ref="H16:H18" si="3">+F16*$D16+$E16</f>
        <v>122374143.096</v>
      </c>
      <c r="I16" s="43">
        <f t="shared" ref="I16:I18" si="4">+G16*$D16+$E16</f>
        <v>120954070.096</v>
      </c>
      <c r="J16" s="43">
        <f>+I16-H16</f>
        <v>-1420073</v>
      </c>
      <c r="K16" s="344">
        <f>IF(H16=0,"n/a",+J16/H16)</f>
        <v>-1.1604355005664733E-2</v>
      </c>
    </row>
    <row r="17" spans="1:11">
      <c r="A17" s="45">
        <f t="shared" si="0"/>
        <v>12</v>
      </c>
      <c r="B17" s="51" t="s">
        <v>11</v>
      </c>
      <c r="C17" s="149">
        <v>35</v>
      </c>
      <c r="D17" s="104">
        <f>+'Proforma - Proposed vs. no 120 '!D17</f>
        <v>5174000</v>
      </c>
      <c r="E17" s="43">
        <f>+'Proforma - Proposed vs. no 120 '!E17</f>
        <v>287000</v>
      </c>
      <c r="F17" s="24">
        <f>+'Effective Rate by Schedule'!BW15</f>
        <v>2.9009999999999999E-3</v>
      </c>
      <c r="G17" s="24">
        <f>ROUND(+'Effective Rate by Schedule'!$CA$15,6)</f>
        <v>2.369E-3</v>
      </c>
      <c r="H17" s="43">
        <f t="shared" si="3"/>
        <v>302009.77399999998</v>
      </c>
      <c r="I17" s="43">
        <f t="shared" si="4"/>
        <v>299257.20600000001</v>
      </c>
      <c r="J17" s="43">
        <f>+I17-H17</f>
        <v>-2752.5679999999702</v>
      </c>
      <c r="K17" s="344">
        <f>IF(H17=0,"n/a",+J17/H17)</f>
        <v>-9.1141686030332594E-3</v>
      </c>
    </row>
    <row r="18" spans="1:11">
      <c r="A18" s="45">
        <f t="shared" si="0"/>
        <v>13</v>
      </c>
      <c r="B18" s="51" t="s">
        <v>12</v>
      </c>
      <c r="C18" s="149">
        <v>43</v>
      </c>
      <c r="D18" s="104">
        <f>+'Proforma - Proposed vs. no 120 '!D18</f>
        <v>127202000</v>
      </c>
      <c r="E18" s="43">
        <f>+'Proforma - Proposed vs. no 120 '!E18</f>
        <v>11685000</v>
      </c>
      <c r="F18" s="24">
        <f>+'Effective Rate by Schedule'!BW16</f>
        <v>3.2990000000000003E-3</v>
      </c>
      <c r="G18" s="24">
        <f>ROUND(+'Effective Rate by Schedule'!$CA$16,6)</f>
        <v>2.6159999999999998E-3</v>
      </c>
      <c r="H18" s="43">
        <f t="shared" si="3"/>
        <v>12104639.398</v>
      </c>
      <c r="I18" s="43">
        <f t="shared" si="4"/>
        <v>12017760.432</v>
      </c>
      <c r="J18" s="43">
        <f>+I18-H18</f>
        <v>-86878.966000000015</v>
      </c>
      <c r="K18" s="344">
        <f>IF(H18=0,"n/a",+J18/H18)</f>
        <v>-7.1773278941588848E-3</v>
      </c>
    </row>
    <row r="19" spans="1:11">
      <c r="A19" s="45">
        <f t="shared" si="0"/>
        <v>14</v>
      </c>
      <c r="B19" s="42"/>
      <c r="E19" s="43"/>
      <c r="F19" s="24"/>
      <c r="G19" s="24"/>
      <c r="H19" s="43"/>
      <c r="I19" s="43"/>
      <c r="J19" s="43"/>
      <c r="K19" s="344"/>
    </row>
    <row r="20" spans="1:11">
      <c r="A20" s="45">
        <f t="shared" si="0"/>
        <v>15</v>
      </c>
      <c r="B20" s="42" t="s">
        <v>13</v>
      </c>
      <c r="D20" s="104">
        <f>SUM(D16:D19)</f>
        <v>1552449000</v>
      </c>
      <c r="E20" s="43">
        <f>SUM(E16:E19)</f>
        <v>128450000</v>
      </c>
      <c r="F20" s="24">
        <f>ROUND(SUMPRODUCT($D16:$D18,F16:F18)/$D20,6)</f>
        <v>4.078E-3</v>
      </c>
      <c r="G20" s="24">
        <f>ROUND(SUMPRODUCT($D16:$D18,G16:G18)/$D20,6)</f>
        <v>3.1050000000000001E-3</v>
      </c>
      <c r="H20" s="43">
        <f>SUM(H16:H19)</f>
        <v>134780792.26800001</v>
      </c>
      <c r="I20" s="43">
        <f>SUM(I16:I19)</f>
        <v>133271087.734</v>
      </c>
      <c r="J20" s="43">
        <f>SUM(J16:J18)</f>
        <v>-1509704.534</v>
      </c>
      <c r="K20" s="344">
        <f>IF(H20=0,"n/a",+J20/H20)</f>
        <v>-1.120118459459774E-2</v>
      </c>
    </row>
    <row r="21" spans="1:11">
      <c r="A21" s="45">
        <f t="shared" si="0"/>
        <v>16</v>
      </c>
      <c r="B21" s="42"/>
      <c r="E21" s="43"/>
      <c r="F21" s="24"/>
      <c r="G21" s="24"/>
      <c r="H21" s="43"/>
      <c r="I21" s="43"/>
      <c r="J21" s="43"/>
      <c r="K21" s="344"/>
    </row>
    <row r="22" spans="1:11">
      <c r="A22" s="45">
        <f t="shared" si="0"/>
        <v>17</v>
      </c>
      <c r="B22" s="42" t="s">
        <v>61</v>
      </c>
      <c r="C22" s="149">
        <v>40</v>
      </c>
      <c r="D22" s="104">
        <f>+'Proforma - Proposed vs. no 120 '!D22</f>
        <v>586597000</v>
      </c>
      <c r="E22" s="43">
        <f>+'Proforma - Proposed vs. no 120 '!E22</f>
        <v>44394000</v>
      </c>
      <c r="F22" s="24">
        <f>+'Effective Rate by Schedule'!BW18</f>
        <v>3.79E-3</v>
      </c>
      <c r="G22" s="24">
        <f>ROUND(+'Effective Rate by Schedule'!CA18,6)</f>
        <v>3.5920000000000001E-3</v>
      </c>
      <c r="H22" s="43">
        <f>+F22*$D22+$E22</f>
        <v>46617202.630000003</v>
      </c>
      <c r="I22" s="43">
        <f>+G22*$D22+$E22</f>
        <v>46501056.424000002</v>
      </c>
      <c r="J22" s="43">
        <f>+I22-H22</f>
        <v>-116146.20600000024</v>
      </c>
      <c r="K22" s="344">
        <f>IF(H22=0,"n/a",+J22/H22)</f>
        <v>-2.4914881084103402E-3</v>
      </c>
    </row>
    <row r="23" spans="1:11">
      <c r="A23" s="45">
        <f t="shared" si="0"/>
        <v>18</v>
      </c>
      <c r="B23" s="42"/>
      <c r="E23" s="43"/>
      <c r="F23" s="24"/>
      <c r="G23" s="24"/>
      <c r="H23" s="43"/>
      <c r="I23" s="43"/>
      <c r="J23" s="43"/>
      <c r="K23" s="344"/>
    </row>
    <row r="24" spans="1:11">
      <c r="A24" s="45">
        <f t="shared" si="0"/>
        <v>19</v>
      </c>
      <c r="B24" s="51" t="s">
        <v>14</v>
      </c>
      <c r="C24" s="149">
        <v>46</v>
      </c>
      <c r="D24" s="104">
        <f>+'Proforma - Proposed vs. no 120 '!D24</f>
        <v>76029000</v>
      </c>
      <c r="E24" s="43">
        <f>+'Proforma - Proposed vs. no 120 '!E24</f>
        <v>5254000</v>
      </c>
      <c r="F24" s="24">
        <f>+'Effective Rate by Schedule'!BW23</f>
        <v>2.6159999999999998E-3</v>
      </c>
      <c r="G24" s="24">
        <f>ROUND(+'Effective Rate by Schedule'!$CA$23,6)</f>
        <v>2.0509999999999999E-3</v>
      </c>
      <c r="H24" s="43">
        <f t="shared" ref="H24:H25" si="5">+F24*$D24+$E24</f>
        <v>5452891.8640000001</v>
      </c>
      <c r="I24" s="43">
        <f t="shared" ref="I24:I25" si="6">+G24*$D24+$E24</f>
        <v>5409935.4790000003</v>
      </c>
      <c r="J24" s="43">
        <f>+I24-H24</f>
        <v>-42956.384999999776</v>
      </c>
      <c r="K24" s="344">
        <f>IF(H24=0,"n/a",+J24/H24)</f>
        <v>-7.8777254475919274E-3</v>
      </c>
    </row>
    <row r="25" spans="1:11">
      <c r="A25" s="45">
        <f t="shared" si="0"/>
        <v>20</v>
      </c>
      <c r="B25" s="47" t="s">
        <v>15</v>
      </c>
      <c r="C25" s="149">
        <v>49</v>
      </c>
      <c r="D25" s="104">
        <f>+'Proforma - Proposed vs. no 120 '!D25</f>
        <v>606297000</v>
      </c>
      <c r="E25" s="43">
        <f>+'Proforma - Proposed vs. no 120 '!E25</f>
        <v>40691000</v>
      </c>
      <c r="F25" s="24">
        <f>+'Effective Rate by Schedule'!BW24</f>
        <v>3.9040000000000004E-3</v>
      </c>
      <c r="G25" s="24">
        <f>ROUND(+'Effective Rate by Schedule'!$CA$24,6)</f>
        <v>3.0799999999999998E-3</v>
      </c>
      <c r="H25" s="43">
        <f t="shared" si="5"/>
        <v>43057983.487999998</v>
      </c>
      <c r="I25" s="43">
        <f t="shared" si="6"/>
        <v>42558394.759999998</v>
      </c>
      <c r="J25" s="43">
        <f>+I25-H25</f>
        <v>-499588.72800000012</v>
      </c>
      <c r="K25" s="344">
        <f>IF(H25=0,"n/a",+J25/H25)</f>
        <v>-1.1602696817867296E-2</v>
      </c>
    </row>
    <row r="26" spans="1:11">
      <c r="A26" s="45">
        <f t="shared" si="0"/>
        <v>21</v>
      </c>
      <c r="B26" s="46"/>
      <c r="E26" s="43"/>
      <c r="F26" s="24"/>
      <c r="G26" s="24"/>
      <c r="H26" s="43"/>
      <c r="I26" s="43"/>
      <c r="J26" s="43"/>
      <c r="K26" s="344"/>
    </row>
    <row r="27" spans="1:11">
      <c r="A27" s="45">
        <f t="shared" si="0"/>
        <v>22</v>
      </c>
      <c r="B27" s="46" t="s">
        <v>16</v>
      </c>
      <c r="D27" s="104">
        <f>SUM(D24:D26)</f>
        <v>682326000</v>
      </c>
      <c r="E27" s="43">
        <f>SUM(E24:E26)</f>
        <v>45945000</v>
      </c>
      <c r="F27" s="24">
        <f>ROUND(SUMPRODUCT($D24:$D25,F24:F25)/$D27,6)</f>
        <v>3.7599999999999999E-3</v>
      </c>
      <c r="G27" s="24">
        <f>ROUND(SUMPRODUCT($D24:$D25,G24:G25)/$D27,6)</f>
        <v>2.9650000000000002E-3</v>
      </c>
      <c r="H27" s="104">
        <f>SUM(H24:H26)</f>
        <v>48510875.351999998</v>
      </c>
      <c r="I27" s="104">
        <f>SUM(I24:I26)</f>
        <v>47968330.239</v>
      </c>
      <c r="J27" s="43">
        <f>SUM(J24:J26)</f>
        <v>-542545.1129999999</v>
      </c>
      <c r="K27" s="344">
        <f>IF(H27=0,"n/a",+J27/H27)</f>
        <v>-1.1183989343899397E-2</v>
      </c>
    </row>
    <row r="28" spans="1:11">
      <c r="A28" s="45">
        <f t="shared" si="0"/>
        <v>23</v>
      </c>
      <c r="B28" s="46"/>
      <c r="E28" s="43"/>
      <c r="F28" s="24"/>
      <c r="G28" s="24"/>
      <c r="J28" s="43"/>
      <c r="K28" s="344"/>
    </row>
    <row r="29" spans="1:11">
      <c r="A29" s="45">
        <f t="shared" si="0"/>
        <v>24</v>
      </c>
      <c r="B29" s="46" t="s">
        <v>241</v>
      </c>
      <c r="C29" s="149" t="s">
        <v>22</v>
      </c>
      <c r="D29" s="104">
        <f>+'Proforma - Proposed vs. no 120 '!D29</f>
        <v>2024995000</v>
      </c>
      <c r="E29" s="43">
        <f>+'Proforma - Proposed vs. no 120 '!E29</f>
        <v>8621000</v>
      </c>
      <c r="F29" s="24">
        <f>+'Effective Rate by Schedule'!BW26</f>
        <v>1.047E-3</v>
      </c>
      <c r="G29" s="24">
        <f>ROUND(+'Effective Rate by Schedule'!$CA$26,6)</f>
        <v>1.047E-3</v>
      </c>
      <c r="H29" s="43">
        <f>+F29*$D29+$E29</f>
        <v>10741169.765000001</v>
      </c>
      <c r="I29" s="43">
        <f>+G29*$D29+$E29</f>
        <v>10741169.765000001</v>
      </c>
      <c r="J29" s="43">
        <f>+I29-H29</f>
        <v>0</v>
      </c>
      <c r="K29" s="344">
        <f>IF(H29=0,"n/a",+J29/H29)</f>
        <v>0</v>
      </c>
    </row>
    <row r="30" spans="1:11">
      <c r="A30" s="45">
        <f t="shared" si="0"/>
        <v>25</v>
      </c>
      <c r="E30" s="43"/>
      <c r="F30" s="24"/>
      <c r="G30" s="24"/>
      <c r="H30" s="43"/>
      <c r="I30" s="43"/>
      <c r="J30" s="43"/>
      <c r="K30" s="344"/>
    </row>
    <row r="31" spans="1:11">
      <c r="A31" s="45">
        <f t="shared" si="0"/>
        <v>26</v>
      </c>
      <c r="B31" s="6" t="s">
        <v>17</v>
      </c>
      <c r="C31" s="155" t="s">
        <v>113</v>
      </c>
      <c r="D31" s="104">
        <f>+'Proforma - Proposed vs. no 120 '!D31</f>
        <v>71427000</v>
      </c>
      <c r="E31" s="43">
        <f>+'Proforma - Proposed vs. no 120 '!E31</f>
        <v>17368000</v>
      </c>
      <c r="F31" s="24">
        <f>+'Effective Rate by Schedule'!BW28</f>
        <v>4.5709999999999995E-3</v>
      </c>
      <c r="G31" s="24">
        <f>ROUND(+'Effective Rate by Schedule'!$CA$28,6)</f>
        <v>4.0090000000000004E-3</v>
      </c>
      <c r="H31" s="43">
        <f>+F31*$D31+$E31</f>
        <v>17694492.817000002</v>
      </c>
      <c r="I31" s="43">
        <f>+G31*$D31+$E31</f>
        <v>17654350.842999998</v>
      </c>
      <c r="J31" s="43">
        <f>+I31-H31</f>
        <v>-40141.974000003189</v>
      </c>
      <c r="K31" s="344">
        <f>IF(H31=0,"n/a",+J31/H31)</f>
        <v>-2.2686139927919689E-3</v>
      </c>
    </row>
    <row r="32" spans="1:11">
      <c r="A32" s="45">
        <f t="shared" si="0"/>
        <v>27</v>
      </c>
      <c r="E32" s="43"/>
      <c r="F32" s="24"/>
      <c r="G32" s="24"/>
      <c r="H32" s="43"/>
      <c r="I32" s="43"/>
      <c r="J32" s="43"/>
      <c r="K32" s="344"/>
    </row>
    <row r="33" spans="1:11">
      <c r="A33" s="45">
        <f t="shared" si="0"/>
        <v>28</v>
      </c>
      <c r="B33" s="46" t="s">
        <v>19</v>
      </c>
      <c r="D33" s="104">
        <f>SUM(D7,D14,D20,D22,D27,D29,D31)</f>
        <v>24115538000</v>
      </c>
      <c r="E33" s="43">
        <f>SUM(E7,E14,E20,E22,E27,E29,E31)</f>
        <v>2084773000</v>
      </c>
      <c r="F33" s="24">
        <f>ROUND(($D7*F7+$D14*F14+$D20*F20+$D22*F22+$D27*F27+$D29*F29+$D31*F31)/$D33,6)</f>
        <v>4.2209999999999999E-3</v>
      </c>
      <c r="G33" s="24">
        <f>ROUND(($D7*G7+$D14*G14+$D20*G20+$D22*G22+$D27*G27+$D29*G29+$D31*G31)/$D33,6)</f>
        <v>3.372E-3</v>
      </c>
      <c r="H33" s="43">
        <f t="shared" ref="H33:J33" si="7">SUM(H7,H14,H20,H22,H27,H29,H31)</f>
        <v>2186561776.0019999</v>
      </c>
      <c r="I33" s="43">
        <f t="shared" si="7"/>
        <v>2166086409.3800001</v>
      </c>
      <c r="J33" s="43">
        <f t="shared" si="7"/>
        <v>-20475366.622000072</v>
      </c>
      <c r="K33" s="344">
        <f>IF(H33=0,"n/a",+J33/H33)</f>
        <v>-9.3641839195771921E-3</v>
      </c>
    </row>
    <row r="34" spans="1:11" ht="13.8" thickBot="1">
      <c r="A34" s="106"/>
      <c r="B34" s="107"/>
      <c r="C34" s="163"/>
      <c r="D34" s="273"/>
      <c r="E34" s="273"/>
      <c r="F34" s="345"/>
      <c r="G34" s="107"/>
      <c r="H34" s="273"/>
      <c r="I34" s="273"/>
      <c r="J34" s="107"/>
      <c r="K34" s="108"/>
    </row>
    <row r="36" spans="1:11">
      <c r="B36" s="397" t="s">
        <v>566</v>
      </c>
      <c r="C36" s="397"/>
      <c r="D36" s="397"/>
      <c r="E36" s="397"/>
      <c r="F36" s="397"/>
      <c r="G36" s="397"/>
      <c r="H36" s="397"/>
      <c r="I36" s="397"/>
      <c r="J36" s="397"/>
      <c r="K36" s="397"/>
    </row>
    <row r="37" spans="1:11">
      <c r="B37" s="398"/>
      <c r="C37" s="398"/>
      <c r="D37" s="398"/>
      <c r="E37" s="398"/>
      <c r="F37" s="398"/>
      <c r="G37" s="398"/>
      <c r="H37" s="398"/>
      <c r="I37" s="398"/>
      <c r="J37" s="398"/>
      <c r="K37" s="398"/>
    </row>
  </sheetData>
  <mergeCells count="2">
    <mergeCell ref="B36:K36"/>
    <mergeCell ref="B37:K37"/>
  </mergeCells>
  <phoneticPr fontId="5" type="noConversion"/>
  <printOptions horizontalCentered="1"/>
  <pageMargins left="0.7" right="0.7" top="0.75" bottom="0.75" header="0.3" footer="0.3"/>
  <pageSetup scale="74" orientation="landscape" r:id="rId1"/>
  <headerFooter alignWithMargins="0">
    <oddHeader>&amp;RAdvice No. 2019-xx
Electric Schedule 120 Rate Design Workpapers
Page &amp;P of &amp;N</oddHeader>
    <oddFooter>&amp;L&amp;F
&amp;A&amp;R&amp;D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4"/>
  <sheetViews>
    <sheetView workbookViewId="0">
      <pane xSplit="3" ySplit="4" topLeftCell="D17" activePane="bottomRight" state="frozen"/>
      <selection sqref="A1:XFD1048576"/>
      <selection pane="topRight" sqref="A1:XFD1048576"/>
      <selection pane="bottomLeft" sqref="A1:XFD1048576"/>
      <selection pane="bottomRight" activeCell="H41" sqref="H41"/>
    </sheetView>
  </sheetViews>
  <sheetFormatPr defaultColWidth="9.109375" defaultRowHeight="13.2"/>
  <cols>
    <col min="1" max="1" width="4.44140625" style="6" bestFit="1" customWidth="1"/>
    <col min="2" max="2" width="32.6640625" style="6" customWidth="1"/>
    <col min="3" max="3" width="11" style="149" bestFit="1" customWidth="1"/>
    <col min="4" max="4" width="15" style="104" bestFit="1" customWidth="1"/>
    <col min="5" max="5" width="17.77734375" style="104" bestFit="1" customWidth="1"/>
    <col min="6" max="6" width="12.33203125" style="6" customWidth="1"/>
    <col min="7" max="7" width="15.44140625" style="104" bestFit="1" customWidth="1"/>
    <col min="8" max="8" width="13.5546875" style="6" bestFit="1" customWidth="1"/>
    <col min="9" max="9" width="11.33203125" style="6" bestFit="1" customWidth="1"/>
    <col min="10" max="10" width="3.33203125" style="6" customWidth="1"/>
    <col min="11" max="11" width="12.33203125" style="6" bestFit="1" customWidth="1"/>
    <col min="12" max="12" width="13.5546875" style="6" bestFit="1" customWidth="1"/>
    <col min="13" max="13" width="13.44140625" style="6" bestFit="1" customWidth="1"/>
    <col min="14" max="14" width="12.88671875" style="6" bestFit="1" customWidth="1"/>
    <col min="15" max="16384" width="9.109375" style="6"/>
  </cols>
  <sheetData>
    <row r="1" spans="1:14">
      <c r="A1" s="150"/>
      <c r="B1" s="25" t="s">
        <v>605</v>
      </c>
      <c r="C1" s="25"/>
      <c r="D1" s="322"/>
      <c r="E1" s="322"/>
      <c r="F1" s="25"/>
      <c r="G1" s="322"/>
      <c r="H1" s="25"/>
      <c r="I1" s="29"/>
    </row>
    <row r="2" spans="1:14">
      <c r="A2" s="53"/>
      <c r="B2" s="7" t="s">
        <v>92</v>
      </c>
      <c r="C2" s="7"/>
      <c r="D2" s="8"/>
      <c r="E2" s="8"/>
      <c r="F2" s="7"/>
      <c r="G2" s="8"/>
      <c r="H2" s="7"/>
      <c r="I2" s="10"/>
    </row>
    <row r="3" spans="1:14">
      <c r="A3" s="53"/>
      <c r="I3" s="44"/>
      <c r="K3" s="399" t="s">
        <v>145</v>
      </c>
      <c r="L3" s="399"/>
      <c r="M3" s="399"/>
      <c r="N3" s="399"/>
    </row>
    <row r="4" spans="1:14" s="5" customFormat="1" ht="66">
      <c r="A4" s="269" t="s">
        <v>76</v>
      </c>
      <c r="B4" s="95" t="s">
        <v>0</v>
      </c>
      <c r="C4" s="95" t="s">
        <v>1</v>
      </c>
      <c r="D4" s="91" t="str">
        <f>+'Proforma - Proposed  Revenue'!D4</f>
        <v>F2018
Delivered kWh
05/19 to 04/20</v>
      </c>
      <c r="E4" s="91" t="str">
        <f>+'Proforma - Proposed  Revenue'!E4</f>
        <v>Projected
Revenue
05/19 to 04/20
(Note 1)</v>
      </c>
      <c r="F4" s="92" t="s">
        <v>606</v>
      </c>
      <c r="G4" s="91" t="s">
        <v>598</v>
      </c>
      <c r="H4" s="92" t="s">
        <v>93</v>
      </c>
      <c r="I4" s="339" t="s">
        <v>94</v>
      </c>
      <c r="K4" s="5" t="s">
        <v>154</v>
      </c>
      <c r="L4" s="5" t="s">
        <v>155</v>
      </c>
      <c r="M4" s="3" t="s">
        <v>607</v>
      </c>
      <c r="N4" s="3" t="s">
        <v>608</v>
      </c>
    </row>
    <row r="5" spans="1:14" s="5" customFormat="1">
      <c r="A5" s="271"/>
      <c r="D5" s="4" t="s">
        <v>36</v>
      </c>
      <c r="E5" s="4" t="s">
        <v>37</v>
      </c>
      <c r="F5" s="5" t="s">
        <v>45</v>
      </c>
      <c r="G5" s="4" t="s">
        <v>51</v>
      </c>
      <c r="H5" s="5" t="s">
        <v>52</v>
      </c>
      <c r="I5" s="11" t="s">
        <v>53</v>
      </c>
      <c r="K5" s="5" t="s">
        <v>153</v>
      </c>
      <c r="L5" s="3" t="s">
        <v>165</v>
      </c>
      <c r="M5" s="5" t="s">
        <v>56</v>
      </c>
      <c r="N5" s="5" t="s">
        <v>77</v>
      </c>
    </row>
    <row r="6" spans="1:14">
      <c r="A6" s="45">
        <v>1</v>
      </c>
      <c r="I6" s="44"/>
    </row>
    <row r="7" spans="1:14">
      <c r="A7" s="45">
        <f>+A6+1</f>
        <v>2</v>
      </c>
      <c r="B7" s="46" t="s">
        <v>4</v>
      </c>
      <c r="C7" s="149">
        <v>7</v>
      </c>
      <c r="D7" s="104">
        <f>+'Effective Rate by Schedule'!D7</f>
        <v>10838149000</v>
      </c>
      <c r="E7" s="43">
        <f>+'Effective Rate by Schedule'!E7</f>
        <v>1059981000</v>
      </c>
      <c r="F7" s="24">
        <f>+'Effective Rate by Schedule'!CA7</f>
        <v>3.9050000000000001E-3</v>
      </c>
      <c r="G7" s="43">
        <f>+F7*$D7+$E7</f>
        <v>1102303971.845</v>
      </c>
      <c r="H7" s="43">
        <f>+G7-E7</f>
        <v>42322971.845000029</v>
      </c>
      <c r="I7" s="340">
        <f>IF(E7=0,"n/a",+H7/E7)</f>
        <v>3.9928047620664923E-2</v>
      </c>
      <c r="K7" s="43">
        <f>+L7-H7</f>
        <v>7044.6360888332129</v>
      </c>
      <c r="L7" s="43">
        <f>SUM(M7:N7)</f>
        <v>42330016.481088862</v>
      </c>
      <c r="M7" s="43">
        <f>+'Peak Credit Budget 2019'!$J$6</f>
        <v>46674096.121852696</v>
      </c>
      <c r="N7" s="43">
        <f>'Peak Credit Budget 2018'!J6</f>
        <v>-4344079.6407638332</v>
      </c>
    </row>
    <row r="8" spans="1:14">
      <c r="A8" s="45">
        <f t="shared" ref="A8:A33" si="0">+A7+1</f>
        <v>3</v>
      </c>
      <c r="B8" s="46"/>
      <c r="E8" s="43"/>
      <c r="F8" s="24"/>
      <c r="G8" s="43"/>
      <c r="H8" s="43"/>
      <c r="I8" s="340"/>
    </row>
    <row r="9" spans="1:14">
      <c r="A9" s="45">
        <f t="shared" si="0"/>
        <v>4</v>
      </c>
      <c r="B9" s="47" t="s">
        <v>5</v>
      </c>
      <c r="C9" s="155" t="s">
        <v>222</v>
      </c>
      <c r="D9" s="104">
        <f>+'Effective Rate by Schedule'!D9</f>
        <v>3117609000</v>
      </c>
      <c r="E9" s="43">
        <f>+'Effective Rate by Schedule'!E9</f>
        <v>310808000</v>
      </c>
      <c r="F9" s="24">
        <f>+'Effective Rate by Schedule'!CA9</f>
        <v>3.3280000000000002E-3</v>
      </c>
      <c r="G9" s="43">
        <f t="shared" ref="G9:G12" si="1">+F9*$D9+$E9</f>
        <v>321183402.75199997</v>
      </c>
      <c r="H9" s="43">
        <f>+G9-E9</f>
        <v>10375402.751999974</v>
      </c>
      <c r="I9" s="341">
        <f>IF(E9=0,"n/a",+H9/E9)</f>
        <v>3.3382032483076286E-2</v>
      </c>
      <c r="K9" s="43">
        <f>+L9-H9</f>
        <v>2197.89716055803</v>
      </c>
      <c r="L9" s="43">
        <f t="shared" ref="L9:L12" si="2">SUM(M9:N9)</f>
        <v>10377600.649160532</v>
      </c>
      <c r="M9" s="43">
        <f>+'Peak Credit Budget 2019'!J7</f>
        <v>11442592.526027294</v>
      </c>
      <c r="N9" s="43">
        <f>'Peak Credit Budget 2018'!J7</f>
        <v>-1064991.8768667621</v>
      </c>
    </row>
    <row r="10" spans="1:14">
      <c r="A10" s="45">
        <f t="shared" si="0"/>
        <v>5</v>
      </c>
      <c r="B10" s="51" t="s">
        <v>6</v>
      </c>
      <c r="C10" s="155" t="s">
        <v>223</v>
      </c>
      <c r="D10" s="104">
        <f>+'Effective Rate by Schedule'!D10</f>
        <v>3283168000</v>
      </c>
      <c r="E10" s="43">
        <f>+'Effective Rate by Schedule'!E10</f>
        <v>304933000</v>
      </c>
      <c r="F10" s="24">
        <f>+'Effective Rate by Schedule'!CA10</f>
        <v>3.179E-3</v>
      </c>
      <c r="G10" s="43">
        <f t="shared" si="1"/>
        <v>315370191.07200003</v>
      </c>
      <c r="H10" s="43">
        <f>+G10-E10</f>
        <v>10437191.072000027</v>
      </c>
      <c r="I10" s="341">
        <f>IF(E10=0,"n/a",+H10/E10)</f>
        <v>3.4227817494334907E-2</v>
      </c>
      <c r="K10" s="43">
        <f>+L10-H10</f>
        <v>-1719.1883748099208</v>
      </c>
      <c r="L10" s="43">
        <f t="shared" si="2"/>
        <v>10435471.883625217</v>
      </c>
      <c r="M10" s="43">
        <f>+'Peak Credit Budget 2019'!J8</f>
        <v>11506402.743566465</v>
      </c>
      <c r="N10" s="43">
        <f>'Peak Credit Budget 2018'!J8</f>
        <v>-1070930.8599412483</v>
      </c>
    </row>
    <row r="11" spans="1:14">
      <c r="A11" s="45">
        <f t="shared" si="0"/>
        <v>6</v>
      </c>
      <c r="B11" s="51" t="s">
        <v>7</v>
      </c>
      <c r="C11" s="155" t="s">
        <v>224</v>
      </c>
      <c r="D11" s="104">
        <f>+'Effective Rate by Schedule'!D11</f>
        <v>1942526000</v>
      </c>
      <c r="E11" s="43">
        <f>+'Effective Rate by Schedule'!E11</f>
        <v>163047000</v>
      </c>
      <c r="F11" s="24">
        <f>+'Effective Rate by Schedule'!CA11</f>
        <v>3.4890000000000003E-3</v>
      </c>
      <c r="G11" s="43">
        <f t="shared" si="1"/>
        <v>169824473.21399999</v>
      </c>
      <c r="H11" s="43">
        <f>+G11-E11</f>
        <v>6777473.2139999866</v>
      </c>
      <c r="I11" s="341">
        <f>IF(E11=0,"n/a",+H11/E11)</f>
        <v>4.1567604518942307E-2</v>
      </c>
      <c r="K11" s="43">
        <f>+L11-H11</f>
        <v>-873.80973160546273</v>
      </c>
      <c r="L11" s="43">
        <f t="shared" si="2"/>
        <v>6776599.4042683812</v>
      </c>
      <c r="M11" s="43">
        <f>+'Peak Credit Budget 2019'!J9</f>
        <v>7472041.7865988063</v>
      </c>
      <c r="N11" s="43">
        <f>'Peak Credit Budget 2018'!J9</f>
        <v>-695442.38233042497</v>
      </c>
    </row>
    <row r="12" spans="1:14">
      <c r="A12" s="45">
        <f t="shared" si="0"/>
        <v>7</v>
      </c>
      <c r="B12" s="51" t="s">
        <v>8</v>
      </c>
      <c r="C12" s="149">
        <v>29</v>
      </c>
      <c r="D12" s="104">
        <f>+'Effective Rate by Schedule'!D12</f>
        <v>16292000</v>
      </c>
      <c r="E12" s="43">
        <f>+'Effective Rate by Schedule'!E12</f>
        <v>1226000</v>
      </c>
      <c r="F12" s="24">
        <f>+'Effective Rate by Schedule'!CA12</f>
        <v>2.601E-3</v>
      </c>
      <c r="G12" s="43">
        <f t="shared" si="1"/>
        <v>1268375.4920000001</v>
      </c>
      <c r="H12" s="43">
        <f>+G12-E12</f>
        <v>42375.492000000086</v>
      </c>
      <c r="I12" s="341">
        <f>IF(E12=0,"n/a",+H12/E12)</f>
        <v>3.4564022838499256E-2</v>
      </c>
      <c r="K12" s="43">
        <f>+L12-H12</f>
        <v>0.80816404607321601</v>
      </c>
      <c r="L12" s="43">
        <f t="shared" si="2"/>
        <v>42376.300164046159</v>
      </c>
      <c r="M12" s="43">
        <f>+'Peak Credit Budget 2019'!$J$10</f>
        <v>46725.129625895563</v>
      </c>
      <c r="N12" s="43">
        <f>'Peak Credit Budget 2018'!J10</f>
        <v>-4348.8294618494019</v>
      </c>
    </row>
    <row r="13" spans="1:14">
      <c r="A13" s="45">
        <f t="shared" si="0"/>
        <v>8</v>
      </c>
      <c r="B13" s="46"/>
      <c r="E13" s="43"/>
      <c r="F13" s="24"/>
      <c r="G13" s="43"/>
      <c r="H13" s="43"/>
      <c r="I13" s="340"/>
    </row>
    <row r="14" spans="1:14">
      <c r="A14" s="45">
        <f t="shared" si="0"/>
        <v>9</v>
      </c>
      <c r="B14" s="46" t="s">
        <v>9</v>
      </c>
      <c r="D14" s="104">
        <f>SUM(D9:D13)</f>
        <v>8359595000</v>
      </c>
      <c r="E14" s="43">
        <f>SUM(E9:E13)</f>
        <v>780014000</v>
      </c>
      <c r="F14" s="24">
        <f>ROUND(SUMPRODUCT($D9:$D12,F9:F12)/$D14,6)</f>
        <v>3.3050000000000002E-3</v>
      </c>
      <c r="G14" s="43">
        <f>SUM(G9:G13)</f>
        <v>807646442.52999997</v>
      </c>
      <c r="H14" s="43">
        <f>SUM(H9:H12)</f>
        <v>27632442.529999986</v>
      </c>
      <c r="I14" s="341">
        <f>IF(E14=0,"n/a",+H14/E14)</f>
        <v>3.5425572528185373E-2</v>
      </c>
    </row>
    <row r="15" spans="1:14">
      <c r="A15" s="45">
        <f t="shared" si="0"/>
        <v>10</v>
      </c>
      <c r="B15" s="46"/>
      <c r="E15" s="43"/>
      <c r="F15" s="24"/>
      <c r="G15" s="43"/>
      <c r="H15" s="43"/>
      <c r="I15" s="340"/>
    </row>
    <row r="16" spans="1:14">
      <c r="A16" s="45">
        <f t="shared" si="0"/>
        <v>11</v>
      </c>
      <c r="B16" s="51" t="s">
        <v>10</v>
      </c>
      <c r="C16" s="155" t="s">
        <v>225</v>
      </c>
      <c r="D16" s="104">
        <f>+'Effective Rate by Schedule'!D14</f>
        <v>1420073000</v>
      </c>
      <c r="E16" s="43">
        <f>+'Effective Rate by Schedule'!E14</f>
        <v>116478000</v>
      </c>
      <c r="F16" s="24">
        <f>+'Effective Rate by Schedule'!CA14</f>
        <v>3.1519999999999999E-3</v>
      </c>
      <c r="G16" s="43">
        <f t="shared" ref="G16:G18" si="3">+F16*$D16+$E16</f>
        <v>120954070.096</v>
      </c>
      <c r="H16" s="43">
        <f>+G16-E16</f>
        <v>4476070.0960000008</v>
      </c>
      <c r="I16" s="341">
        <f>IF(E16=0,"n/a",+H16/E16)</f>
        <v>3.8428459417229013E-2</v>
      </c>
      <c r="K16" s="43">
        <f>+L16-H16</f>
        <v>504.93763032834977</v>
      </c>
      <c r="L16" s="43">
        <f>SUM(M16:N16)</f>
        <v>4476575.0336303292</v>
      </c>
      <c r="M16" s="43">
        <f>+'Peak Credit Budget 2019'!J11</f>
        <v>4935979.4960082984</v>
      </c>
      <c r="N16" s="43">
        <f>'Peak Credit Budget 2018'!J11</f>
        <v>-459404.46237796877</v>
      </c>
    </row>
    <row r="17" spans="1:14">
      <c r="A17" s="45">
        <f t="shared" si="0"/>
        <v>12</v>
      </c>
      <c r="B17" s="51" t="s">
        <v>11</v>
      </c>
      <c r="C17" s="149">
        <v>35</v>
      </c>
      <c r="D17" s="104">
        <f>+'Effective Rate by Schedule'!D15</f>
        <v>5174000</v>
      </c>
      <c r="E17" s="43">
        <f>+'Effective Rate by Schedule'!E15</f>
        <v>287000</v>
      </c>
      <c r="F17" s="24">
        <f>+'Effective Rate by Schedule'!CA15</f>
        <v>2.369E-3</v>
      </c>
      <c r="G17" s="43">
        <f t="shared" si="3"/>
        <v>299257.20600000001</v>
      </c>
      <c r="H17" s="43">
        <f>+G17-E17</f>
        <v>12257.206000000006</v>
      </c>
      <c r="I17" s="341">
        <f>IF(E17=0,"n/a",+H17/E17)</f>
        <v>4.2708034843205595E-2</v>
      </c>
      <c r="K17" s="43">
        <f>+L17-H17</f>
        <v>-0.88728297747911711</v>
      </c>
      <c r="L17" s="43">
        <f>SUM(M17:N17)</f>
        <v>12256.318717022526</v>
      </c>
      <c r="M17" s="43">
        <f>+'Peak Credit Budget 2019'!J12</f>
        <v>13514.112335721366</v>
      </c>
      <c r="N17" s="43">
        <f>'Peak Credit Budget 2018'!J12</f>
        <v>-1257.7936186988388</v>
      </c>
    </row>
    <row r="18" spans="1:14">
      <c r="A18" s="45">
        <f t="shared" si="0"/>
        <v>13</v>
      </c>
      <c r="B18" s="51" t="s">
        <v>12</v>
      </c>
      <c r="C18" s="149">
        <v>43</v>
      </c>
      <c r="D18" s="104">
        <f>+'Effective Rate by Schedule'!D16</f>
        <v>127202000</v>
      </c>
      <c r="E18" s="43">
        <f>+'Effective Rate by Schedule'!E16</f>
        <v>11685000</v>
      </c>
      <c r="F18" s="24">
        <f>+'Effective Rate by Schedule'!CA16</f>
        <v>2.6159999999999998E-3</v>
      </c>
      <c r="G18" s="43">
        <f t="shared" si="3"/>
        <v>12017760.432</v>
      </c>
      <c r="H18" s="43">
        <f>+G18-E18</f>
        <v>332760.43200000003</v>
      </c>
      <c r="I18" s="341">
        <f>IF(E18=0,"n/a",+H18/E18)</f>
        <v>2.8477572272143776E-2</v>
      </c>
      <c r="K18" s="43">
        <f>+L18-H18</f>
        <v>78.708175333449617</v>
      </c>
      <c r="L18" s="43">
        <f>SUM(M18:N18)</f>
        <v>332839.14017533348</v>
      </c>
      <c r="M18" s="43">
        <f>+'Peak Credit Budget 2019'!J13</f>
        <v>366996.45577975712</v>
      </c>
      <c r="N18" s="43">
        <f>'Peak Credit Budget 2018'!J13</f>
        <v>-34157.315604423624</v>
      </c>
    </row>
    <row r="19" spans="1:14">
      <c r="A19" s="45">
        <f t="shared" si="0"/>
        <v>14</v>
      </c>
      <c r="B19" s="42"/>
      <c r="E19" s="43"/>
      <c r="F19" s="24"/>
      <c r="G19" s="43"/>
      <c r="H19" s="43"/>
      <c r="I19" s="340"/>
      <c r="L19" s="43"/>
    </row>
    <row r="20" spans="1:14">
      <c r="A20" s="45">
        <f t="shared" si="0"/>
        <v>15</v>
      </c>
      <c r="B20" s="42" t="s">
        <v>13</v>
      </c>
      <c r="D20" s="104">
        <f>SUM(D16:D19)</f>
        <v>1552449000</v>
      </c>
      <c r="E20" s="43">
        <f>SUM(E16:E19)</f>
        <v>128450000</v>
      </c>
      <c r="F20" s="24">
        <f>ROUND(SUMPRODUCT($D16:$D18,F16:F18)/$D20,6)</f>
        <v>3.1050000000000001E-3</v>
      </c>
      <c r="G20" s="43">
        <f>SUM(G16:G19)</f>
        <v>133271087.734</v>
      </c>
      <c r="H20" s="43">
        <f>SUM(H16:H18)</f>
        <v>4821087.7340000011</v>
      </c>
      <c r="I20" s="341">
        <f>IF(E20=0,"n/a",+H20/E20)</f>
        <v>3.7532796683534458E-2</v>
      </c>
      <c r="L20" s="43"/>
    </row>
    <row r="21" spans="1:14">
      <c r="A21" s="45">
        <f t="shared" si="0"/>
        <v>16</v>
      </c>
      <c r="B21" s="42"/>
      <c r="E21" s="43"/>
      <c r="F21" s="24"/>
      <c r="G21" s="43"/>
      <c r="H21" s="43"/>
      <c r="I21" s="340"/>
      <c r="L21" s="43"/>
    </row>
    <row r="22" spans="1:14">
      <c r="A22" s="45">
        <f t="shared" si="0"/>
        <v>17</v>
      </c>
      <c r="B22" s="42" t="s">
        <v>61</v>
      </c>
      <c r="C22" s="149">
        <v>40</v>
      </c>
      <c r="D22" s="104">
        <f>+'Effective Rate by Schedule'!D21</f>
        <v>586597000</v>
      </c>
      <c r="E22" s="43">
        <f>+'Effective Rate by Schedule'!E21</f>
        <v>44394000</v>
      </c>
      <c r="F22" s="24">
        <f>+'Effective Rate by Schedule'!CA18</f>
        <v>3.5920000000000001E-3</v>
      </c>
      <c r="G22" s="43">
        <f>+F22*$D22+$E22</f>
        <v>46501056.424000002</v>
      </c>
      <c r="H22" s="43">
        <f>+G22-E22</f>
        <v>2107056.4240000024</v>
      </c>
      <c r="I22" s="341">
        <f>IF(E22=0,"n/a",+H22/E22)</f>
        <v>4.7462639635986903E-2</v>
      </c>
      <c r="K22" s="43">
        <f>+L22-H22</f>
        <v>426.32633234048262</v>
      </c>
      <c r="L22" s="43">
        <f>SUM(M22:N22)</f>
        <v>2107482.7503323429</v>
      </c>
      <c r="M22" s="43">
        <f>+'Peak Credit Budget 2019'!J16</f>
        <v>2323761.2607144443</v>
      </c>
      <c r="N22" s="43">
        <f>'Peak Credit Budget 2018'!J16</f>
        <v>-216278.51038210135</v>
      </c>
    </row>
    <row r="23" spans="1:14">
      <c r="A23" s="45">
        <f t="shared" si="0"/>
        <v>18</v>
      </c>
      <c r="B23" s="42"/>
      <c r="E23" s="43"/>
      <c r="F23" s="24"/>
      <c r="G23" s="43"/>
      <c r="H23" s="43"/>
      <c r="I23" s="340"/>
      <c r="L23" s="43"/>
    </row>
    <row r="24" spans="1:14">
      <c r="A24" s="45">
        <f t="shared" si="0"/>
        <v>19</v>
      </c>
      <c r="B24" s="51" t="s">
        <v>14</v>
      </c>
      <c r="C24" s="149">
        <v>46</v>
      </c>
      <c r="D24" s="104">
        <f>+'Effective Rate by Schedule'!D23</f>
        <v>76029000</v>
      </c>
      <c r="E24" s="43">
        <f>+'Effective Rate by Schedule'!E23</f>
        <v>5254000</v>
      </c>
      <c r="F24" s="24">
        <f>+'Effective Rate by Schedule'!CA23</f>
        <v>2.0509999999999999E-3</v>
      </c>
      <c r="G24" s="43">
        <f t="shared" ref="G24:G25" si="4">+F24*$D24+$E24</f>
        <v>5409935.4790000003</v>
      </c>
      <c r="H24" s="43">
        <f>+G24-E24</f>
        <v>155935.47900000028</v>
      </c>
      <c r="I24" s="341">
        <f>IF(E24=0,"n/a",+H24/E24)</f>
        <v>2.9679383136657838E-2</v>
      </c>
      <c r="K24" s="43">
        <f>+L24-H24</f>
        <v>-33.762632151047001</v>
      </c>
      <c r="L24" s="43">
        <f>SUM(M24:N24)</f>
        <v>155901.71636784924</v>
      </c>
      <c r="M24" s="43">
        <f>+'Peak Credit Budget 2019'!J18</f>
        <v>171900.98894872045</v>
      </c>
      <c r="N24" s="43">
        <f>'Peak Credit Budget 2018'!J18</f>
        <v>-15999.272580871209</v>
      </c>
    </row>
    <row r="25" spans="1:14">
      <c r="A25" s="45">
        <f t="shared" si="0"/>
        <v>20</v>
      </c>
      <c r="B25" s="47" t="s">
        <v>15</v>
      </c>
      <c r="C25" s="149">
        <v>49</v>
      </c>
      <c r="D25" s="104">
        <f>+'Effective Rate by Schedule'!D24</f>
        <v>606297000</v>
      </c>
      <c r="E25" s="43">
        <f>+'Effective Rate by Schedule'!E24</f>
        <v>40691000</v>
      </c>
      <c r="F25" s="24">
        <f>+'Effective Rate by Schedule'!CA24</f>
        <v>3.0800000000000003E-3</v>
      </c>
      <c r="G25" s="43">
        <f t="shared" si="4"/>
        <v>42558394.759999998</v>
      </c>
      <c r="H25" s="43">
        <f>+G25-E25</f>
        <v>1867394.7599999979</v>
      </c>
      <c r="I25" s="341">
        <f>IF(E25=0,"n/a",+H25/E25)</f>
        <v>4.5892083261654858E-2</v>
      </c>
      <c r="K25" s="43">
        <f>+L25-H25</f>
        <v>-226.53325947932899</v>
      </c>
      <c r="L25" s="43">
        <f>SUM(M25:N25)</f>
        <v>1867168.2267405186</v>
      </c>
      <c r="M25" s="43">
        <f>+'Peak Credit Budget 2019'!J19</f>
        <v>2058784.6765779117</v>
      </c>
      <c r="N25" s="43">
        <f>'Peak Credit Budget 2018'!J19</f>
        <v>-191616.44983739324</v>
      </c>
    </row>
    <row r="26" spans="1:14">
      <c r="A26" s="45">
        <f t="shared" si="0"/>
        <v>21</v>
      </c>
      <c r="B26" s="46"/>
      <c r="E26" s="43"/>
      <c r="F26" s="24"/>
      <c r="G26" s="43"/>
      <c r="H26" s="43"/>
      <c r="I26" s="340"/>
      <c r="L26" s="43"/>
    </row>
    <row r="27" spans="1:14">
      <c r="A27" s="45">
        <f t="shared" si="0"/>
        <v>22</v>
      </c>
      <c r="B27" s="46" t="s">
        <v>16</v>
      </c>
      <c r="D27" s="104">
        <f>SUM(D24:D26)</f>
        <v>682326000</v>
      </c>
      <c r="E27" s="43">
        <f>SUM(E24:E26)</f>
        <v>45945000</v>
      </c>
      <c r="F27" s="24">
        <f>ROUND(SUMPRODUCT($D24:$D25,F24:F25)/$D27,6)</f>
        <v>2.9650000000000002E-3</v>
      </c>
      <c r="G27" s="104">
        <f>SUM(G24:G26)</f>
        <v>47968330.239</v>
      </c>
      <c r="H27" s="43">
        <f>SUM(H24:H26)</f>
        <v>2023330.2389999982</v>
      </c>
      <c r="I27" s="341">
        <f>IF(E27=0,"n/a",+H27/E27)</f>
        <v>4.4038094221351576E-2</v>
      </c>
      <c r="L27" s="43"/>
    </row>
    <row r="28" spans="1:14">
      <c r="A28" s="45">
        <f t="shared" si="0"/>
        <v>23</v>
      </c>
      <c r="B28" s="46"/>
      <c r="E28" s="43"/>
      <c r="F28" s="24"/>
      <c r="H28" s="43"/>
      <c r="I28" s="341"/>
      <c r="L28" s="43"/>
    </row>
    <row r="29" spans="1:14">
      <c r="A29" s="45">
        <f t="shared" si="0"/>
        <v>24</v>
      </c>
      <c r="B29" s="46" t="s">
        <v>241</v>
      </c>
      <c r="C29" s="149" t="s">
        <v>22</v>
      </c>
      <c r="D29" s="104">
        <f>+'Effective Rate by Schedule'!D26</f>
        <v>2024995000</v>
      </c>
      <c r="E29" s="43">
        <f>+'Effective Rate by Schedule'!E26</f>
        <v>8621000</v>
      </c>
      <c r="F29" s="24">
        <f>+'Effective Rate by Schedule'!CA26</f>
        <v>1.047E-3</v>
      </c>
      <c r="G29" s="43">
        <f>+F29*$D29+$E29</f>
        <v>10741169.765000001</v>
      </c>
      <c r="H29" s="43">
        <f>+G29-E29</f>
        <v>2120169.7650000006</v>
      </c>
      <c r="I29" s="341">
        <f>IF(E29=0,"n/a",+H29/E29)</f>
        <v>0.24593083922978778</v>
      </c>
      <c r="K29" s="43">
        <f>+L29-H29</f>
        <v>0</v>
      </c>
      <c r="L29" s="43">
        <f>SUM(M29:N29)</f>
        <v>2120169.7650000001</v>
      </c>
      <c r="M29" s="43">
        <f>+'Peak Credit Budget 2019'!I21</f>
        <v>2120169.7650000001</v>
      </c>
      <c r="N29" s="43">
        <f>'Peak Credit Budget 2018'!J21</f>
        <v>0</v>
      </c>
    </row>
    <row r="30" spans="1:14">
      <c r="A30" s="45">
        <f t="shared" si="0"/>
        <v>25</v>
      </c>
      <c r="E30" s="43"/>
      <c r="F30" s="24"/>
      <c r="G30" s="43"/>
      <c r="H30" s="43"/>
      <c r="I30" s="340"/>
      <c r="L30" s="43"/>
    </row>
    <row r="31" spans="1:14">
      <c r="A31" s="45">
        <f t="shared" si="0"/>
        <v>26</v>
      </c>
      <c r="B31" s="6" t="s">
        <v>17</v>
      </c>
      <c r="C31" s="155" t="s">
        <v>113</v>
      </c>
      <c r="D31" s="104">
        <f>+'Effective Rate by Schedule'!D28</f>
        <v>71427000</v>
      </c>
      <c r="E31" s="43">
        <f>+'Effective Rate by Schedule'!E28</f>
        <v>17368000</v>
      </c>
      <c r="F31" s="24">
        <f>+'Effective Rate by Schedule'!CA28</f>
        <v>4.0090000000000004E-3</v>
      </c>
      <c r="G31" s="43">
        <f>+F31*$D31+$E31</f>
        <v>17654350.842999998</v>
      </c>
      <c r="H31" s="43">
        <f>+G31-E31</f>
        <v>286350.84299999848</v>
      </c>
      <c r="I31" s="341">
        <f>IF(E31=0,"n/a",+H31/E31)</f>
        <v>1.6487266409488627E-2</v>
      </c>
      <c r="K31" s="43">
        <f>+L31-H31</f>
        <v>-2.8379322533146478</v>
      </c>
      <c r="L31" s="43">
        <f>SUM(M31:N31)</f>
        <v>286348.00506774517</v>
      </c>
      <c r="M31" s="43">
        <f>+'Peak Credit Budget 2019'!J23</f>
        <v>315734.20999738079</v>
      </c>
      <c r="N31" s="43">
        <f>'Peak Credit Budget 2018'!J23</f>
        <v>-29386.20492963562</v>
      </c>
    </row>
    <row r="32" spans="1:14">
      <c r="A32" s="45">
        <f t="shared" si="0"/>
        <v>27</v>
      </c>
      <c r="E32" s="43"/>
      <c r="F32" s="24"/>
      <c r="G32" s="43"/>
      <c r="H32" s="43"/>
      <c r="I32" s="44"/>
      <c r="L32" s="43"/>
    </row>
    <row r="33" spans="1:14">
      <c r="A33" s="45">
        <f t="shared" si="0"/>
        <v>28</v>
      </c>
      <c r="B33" s="46" t="s">
        <v>19</v>
      </c>
      <c r="D33" s="104">
        <f>SUM(D7,D14,D20,D22,D27,D29,D31)</f>
        <v>24115538000</v>
      </c>
      <c r="E33" s="43">
        <f>SUM(E7,E14,E20,E22,E27,E29,E31)</f>
        <v>2084773000</v>
      </c>
      <c r="F33" s="24">
        <f>ROUND(($D7*F7+$D14*F14+$D20*F20+$D22*F22+$D27*F27+$D29*F29+$D31*F31)/$D33,6)</f>
        <v>3.372E-3</v>
      </c>
      <c r="G33" s="43">
        <f>SUM(G7,G14,G20,G22,G27,G29,G31)</f>
        <v>2166086409.3800001</v>
      </c>
      <c r="H33" s="43">
        <f>SUM(H7,H14,H20,H22,H27,H29,H31)</f>
        <v>81313409.38000001</v>
      </c>
      <c r="I33" s="341">
        <f>IF(E33=0,"n/a",+H33/E33)</f>
        <v>3.9003483535137884E-2</v>
      </c>
      <c r="K33" s="43">
        <f>SUM(K7:K31)</f>
        <v>7396.2943381630448</v>
      </c>
      <c r="L33" s="43">
        <f t="shared" ref="L33:N33" si="5">SUM(L7:L31)</f>
        <v>81320805.674338177</v>
      </c>
      <c r="M33" s="43">
        <f t="shared" si="5"/>
        <v>89448699.273033395</v>
      </c>
      <c r="N33" s="43">
        <f t="shared" si="5"/>
        <v>-8127893.5986952102</v>
      </c>
    </row>
    <row r="34" spans="1:14" ht="13.8" thickBot="1">
      <c r="A34" s="106"/>
      <c r="B34" s="107"/>
      <c r="C34" s="163"/>
      <c r="D34" s="273"/>
      <c r="E34" s="273"/>
      <c r="F34" s="107"/>
      <c r="G34" s="273"/>
      <c r="H34" s="107"/>
      <c r="I34" s="108"/>
    </row>
    <row r="35" spans="1:14">
      <c r="K35" s="43"/>
    </row>
    <row r="36" spans="1:14" ht="13.2" customHeight="1">
      <c r="B36" s="397" t="str">
        <f>+'Proforma - Proposed  Revenue'!B36</f>
        <v>Note 1 - Projected Revenue Includes Base Revenue plus Rider Schedules 95, 95A, 129, 132, 137, 140, 141, 142 &amp; 194</v>
      </c>
      <c r="C36" s="397"/>
      <c r="D36" s="397"/>
      <c r="E36" s="397"/>
      <c r="F36" s="397"/>
      <c r="G36" s="397"/>
      <c r="H36" s="397"/>
      <c r="I36" s="397"/>
      <c r="J36" s="317"/>
      <c r="K36" s="317"/>
    </row>
    <row r="37" spans="1:14">
      <c r="K37" s="43"/>
    </row>
    <row r="38" spans="1:14">
      <c r="B38" s="42" t="s">
        <v>144</v>
      </c>
      <c r="D38" s="342"/>
      <c r="E38" s="343"/>
      <c r="H38" s="43">
        <f>+'Table 1'!F28</f>
        <v>79200635.909338191</v>
      </c>
      <c r="K38" s="43"/>
    </row>
    <row r="39" spans="1:14">
      <c r="B39" s="42" t="s">
        <v>120</v>
      </c>
      <c r="D39" s="342"/>
      <c r="E39" s="342"/>
      <c r="H39" s="43">
        <f>+'Sch 258 Rates 2017'!C17</f>
        <v>2120169.7650000001</v>
      </c>
      <c r="I39" s="43"/>
    </row>
    <row r="40" spans="1:14">
      <c r="B40" s="42"/>
      <c r="D40" s="342"/>
      <c r="E40" s="342"/>
      <c r="H40" s="43">
        <f>SUM(H38:H39)</f>
        <v>81320805.674338192</v>
      </c>
      <c r="I40" s="43"/>
    </row>
    <row r="41" spans="1:14">
      <c r="B41" s="42" t="s">
        <v>143</v>
      </c>
      <c r="D41" s="342"/>
      <c r="E41" s="343"/>
      <c r="H41" s="43">
        <f>+H40-H33</f>
        <v>7396.2943381816149</v>
      </c>
    </row>
    <row r="42" spans="1:14">
      <c r="D42" s="342"/>
      <c r="E42" s="342"/>
    </row>
    <row r="43" spans="1:14">
      <c r="D43" s="342"/>
      <c r="E43" s="342"/>
    </row>
    <row r="44" spans="1:14">
      <c r="D44" s="342"/>
      <c r="E44" s="342"/>
    </row>
  </sheetData>
  <mergeCells count="2">
    <mergeCell ref="B36:I36"/>
    <mergeCell ref="K3:N3"/>
  </mergeCells>
  <phoneticPr fontId="5" type="noConversion"/>
  <printOptions horizontalCentered="1"/>
  <pageMargins left="0.7" right="0.7" top="0.75" bottom="0.75" header="0.3" footer="0.3"/>
  <pageSetup scale="66" orientation="landscape" r:id="rId1"/>
  <headerFooter alignWithMargins="0">
    <oddHeader>&amp;RAdvice No. 2019-xx
Electric Schedule 120 Rate Design Workpapers
Page &amp;P of &amp;N</oddHeader>
    <oddFooter>&amp;L&amp;F
&amp;A&amp;R&amp;D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workbookViewId="0">
      <pane xSplit="2" ySplit="6" topLeftCell="C7" activePane="bottomRight" state="frozen"/>
      <selection sqref="A1:XFD1048576"/>
      <selection pane="topRight" sqref="A1:XFD1048576"/>
      <selection pane="bottomLeft" sqref="A1:XFD1048576"/>
      <selection pane="bottomRight" activeCell="E82" sqref="E82"/>
    </sheetView>
  </sheetViews>
  <sheetFormatPr defaultRowHeight="13.2"/>
  <cols>
    <col min="1" max="1" width="4.44140625" style="23" bestFit="1" customWidth="1"/>
    <col min="2" max="2" width="24.88671875" style="23" bestFit="1" customWidth="1"/>
    <col min="3" max="3" width="15.109375" style="23" bestFit="1" customWidth="1"/>
    <col min="4" max="4" width="11.44140625" style="23" bestFit="1" customWidth="1"/>
    <col min="5" max="5" width="8.77734375" style="23" bestFit="1" customWidth="1"/>
    <col min="6" max="6" width="8.5546875" style="23" bestFit="1" customWidth="1"/>
    <col min="7" max="8" width="11.5546875" style="23" bestFit="1" customWidth="1"/>
    <col min="9" max="9" width="9.109375" style="23" bestFit="1" customWidth="1"/>
    <col min="10" max="10" width="7.77734375" style="23" bestFit="1" customWidth="1"/>
    <col min="11" max="12" width="7.88671875" style="23" bestFit="1" customWidth="1"/>
    <col min="13" max="14" width="8.5546875" style="23" bestFit="1" customWidth="1"/>
    <col min="15" max="15" width="10.44140625" style="23" bestFit="1" customWidth="1"/>
    <col min="16" max="17" width="8.5546875" style="23" bestFit="1" customWidth="1"/>
    <col min="18" max="18" width="9.5546875" style="23" bestFit="1" customWidth="1"/>
    <col min="19" max="19" width="10.44140625" style="23" bestFit="1" customWidth="1"/>
    <col min="20" max="20" width="9.5546875" style="23" bestFit="1" customWidth="1"/>
    <col min="21" max="16384" width="8.88671875" style="23"/>
  </cols>
  <sheetData>
    <row r="1" spans="1:20">
      <c r="B1" s="329" t="s">
        <v>30</v>
      </c>
      <c r="C1" s="329"/>
      <c r="D1" s="329"/>
      <c r="E1" s="329"/>
      <c r="F1" s="329"/>
      <c r="G1" s="329"/>
      <c r="H1" s="329"/>
      <c r="I1" s="329"/>
      <c r="J1" s="329"/>
      <c r="K1" s="329"/>
      <c r="L1" s="329"/>
      <c r="M1" s="329"/>
      <c r="N1" s="329"/>
      <c r="O1" s="329"/>
      <c r="P1" s="329"/>
      <c r="Q1" s="329"/>
      <c r="R1" s="329"/>
      <c r="S1" s="329"/>
      <c r="T1" s="329"/>
    </row>
    <row r="2" spans="1:20">
      <c r="B2" s="329" t="s">
        <v>244</v>
      </c>
      <c r="C2" s="329"/>
      <c r="D2" s="329"/>
      <c r="E2" s="329"/>
      <c r="F2" s="329"/>
      <c r="G2" s="329"/>
      <c r="H2" s="329"/>
      <c r="I2" s="329"/>
      <c r="J2" s="329"/>
      <c r="K2" s="329"/>
      <c r="L2" s="329"/>
      <c r="M2" s="329"/>
      <c r="N2" s="329"/>
      <c r="O2" s="329"/>
      <c r="P2" s="329"/>
      <c r="Q2" s="329"/>
      <c r="R2" s="329"/>
      <c r="S2" s="329"/>
      <c r="T2" s="329"/>
    </row>
    <row r="3" spans="1:20">
      <c r="B3" s="329"/>
      <c r="C3" s="329"/>
      <c r="D3" s="329"/>
      <c r="E3" s="329"/>
      <c r="F3" s="329"/>
      <c r="G3" s="329"/>
      <c r="H3" s="329"/>
      <c r="I3" s="329"/>
      <c r="J3" s="329"/>
      <c r="K3" s="329"/>
      <c r="L3" s="329"/>
      <c r="M3" s="329"/>
      <c r="N3" s="329"/>
      <c r="O3" s="329"/>
      <c r="P3" s="329"/>
      <c r="Q3" s="329"/>
      <c r="R3" s="329"/>
      <c r="S3" s="329"/>
      <c r="T3" s="329"/>
    </row>
    <row r="5" spans="1:20">
      <c r="D5" s="401" t="s">
        <v>245</v>
      </c>
      <c r="E5" s="401"/>
      <c r="F5" s="401"/>
      <c r="G5" s="401"/>
      <c r="H5" s="401"/>
      <c r="I5" s="401"/>
      <c r="J5" s="401"/>
      <c r="K5" s="401"/>
      <c r="L5" s="401"/>
      <c r="M5" s="401"/>
      <c r="N5" s="401"/>
      <c r="O5" s="401"/>
    </row>
    <row r="6" spans="1:20" ht="39.6">
      <c r="A6" s="330" t="s">
        <v>76</v>
      </c>
      <c r="B6" s="330" t="s">
        <v>246</v>
      </c>
      <c r="C6" s="330" t="s">
        <v>247</v>
      </c>
      <c r="D6" s="65" t="s">
        <v>248</v>
      </c>
      <c r="E6" s="65" t="s">
        <v>249</v>
      </c>
      <c r="F6" s="65" t="s">
        <v>250</v>
      </c>
      <c r="G6" s="65" t="s">
        <v>251</v>
      </c>
      <c r="H6" s="65" t="s">
        <v>252</v>
      </c>
      <c r="I6" s="65" t="s">
        <v>253</v>
      </c>
      <c r="J6" s="65" t="s">
        <v>254</v>
      </c>
      <c r="K6" s="65" t="s">
        <v>255</v>
      </c>
      <c r="L6" s="65" t="s">
        <v>256</v>
      </c>
      <c r="M6" s="65" t="s">
        <v>257</v>
      </c>
      <c r="N6" s="65" t="s">
        <v>258</v>
      </c>
      <c r="O6" s="65" t="s">
        <v>259</v>
      </c>
      <c r="P6" s="65" t="s">
        <v>310</v>
      </c>
      <c r="Q6" s="65" t="s">
        <v>311</v>
      </c>
      <c r="R6" s="65" t="s">
        <v>260</v>
      </c>
      <c r="S6" s="65" t="s">
        <v>261</v>
      </c>
      <c r="T6" s="330" t="s">
        <v>262</v>
      </c>
    </row>
    <row r="7" spans="1:20">
      <c r="A7" s="23">
        <v>1</v>
      </c>
      <c r="B7" s="23" t="s">
        <v>263</v>
      </c>
      <c r="C7" s="331">
        <f>ROUND(+E68,0)</f>
        <v>1223</v>
      </c>
      <c r="D7" s="66">
        <f t="shared" ref="D7:D18" si="0">ROUND($G$32+IF($C7&gt;600,(600*$G$36+(($C7-600)*$G$43)),$C7*$G$36),2)</f>
        <v>126.11</v>
      </c>
      <c r="E7" s="66">
        <f t="shared" ref="E7:E18" si="1">ROUND($C7*$G$54,2)</f>
        <v>0</v>
      </c>
      <c r="F7" s="66">
        <f t="shared" ref="F7:F18" si="2">ROUND($C7*$G$55,2)</f>
        <v>-2.34</v>
      </c>
      <c r="G7" s="66">
        <f t="shared" ref="G7:G18" si="3">ROUND($C7*$G$56,2)</f>
        <v>5.94</v>
      </c>
      <c r="H7" s="66">
        <f t="shared" ref="H7:H18" si="4">ROUND($C7*$G$37,2)</f>
        <v>1.0900000000000001</v>
      </c>
      <c r="I7" s="66">
        <f t="shared" ref="I7:I18" si="5">ROUND($C7*$G$57,2)</f>
        <v>0</v>
      </c>
      <c r="J7" s="66">
        <f t="shared" ref="J7:J18" si="6">ROUND($C7*$G$58,2)</f>
        <v>-0.09</v>
      </c>
      <c r="K7" s="66">
        <f t="shared" ref="K7:K18" si="7">ROUND($C7*$G$38,2)</f>
        <v>4.25</v>
      </c>
      <c r="L7" s="66">
        <f t="shared" ref="L7:L18" si="8">ROUND($G$33+IF($C7&gt;600,(600*$G$39+(($C7-600)*$G$46)),$C7*$G$39),2)</f>
        <v>0</v>
      </c>
      <c r="M7" s="66">
        <f t="shared" ref="M7:M18" si="9">ROUND($C7*$G$40,2)</f>
        <v>-1.51</v>
      </c>
      <c r="N7" s="66">
        <f t="shared" ref="N7:N18" si="10">ROUND($C7*$G$50,2)</f>
        <v>-9.06</v>
      </c>
      <c r="O7" s="66">
        <f>SUM(D7:N7)</f>
        <v>124.39000000000001</v>
      </c>
      <c r="P7" s="66">
        <f>-SUM(G7)</f>
        <v>-5.94</v>
      </c>
      <c r="Q7" s="66">
        <f t="shared" ref="Q7:Q18" si="11">+ROUND($C7*$H$56,2)</f>
        <v>4.78</v>
      </c>
      <c r="R7" s="66">
        <f>SUM(P7:Q7)</f>
        <v>-1.1600000000000001</v>
      </c>
      <c r="S7" s="66">
        <f>+O7+R7</f>
        <v>123.23000000000002</v>
      </c>
      <c r="T7" s="332">
        <f>+R7/O7</f>
        <v>-9.32550848138918E-3</v>
      </c>
    </row>
    <row r="8" spans="1:20">
      <c r="A8" s="23">
        <f>1+A7</f>
        <v>2</v>
      </c>
      <c r="B8" s="23" t="s">
        <v>264</v>
      </c>
      <c r="C8" s="331">
        <f t="shared" ref="C8:C18" si="12">ROUND(+E69,0)</f>
        <v>1057</v>
      </c>
      <c r="D8" s="66">
        <f t="shared" si="0"/>
        <v>108.47</v>
      </c>
      <c r="E8" s="66">
        <f t="shared" si="1"/>
        <v>0</v>
      </c>
      <c r="F8" s="66">
        <f t="shared" si="2"/>
        <v>-2.02</v>
      </c>
      <c r="G8" s="66">
        <f t="shared" si="3"/>
        <v>5.14</v>
      </c>
      <c r="H8" s="66">
        <f t="shared" si="4"/>
        <v>0.95</v>
      </c>
      <c r="I8" s="66">
        <f t="shared" si="5"/>
        <v>0</v>
      </c>
      <c r="J8" s="66">
        <f t="shared" si="6"/>
        <v>-0.08</v>
      </c>
      <c r="K8" s="66">
        <f t="shared" si="7"/>
        <v>3.67</v>
      </c>
      <c r="L8" s="66">
        <f t="shared" si="8"/>
        <v>0</v>
      </c>
      <c r="M8" s="66">
        <f t="shared" si="9"/>
        <v>-1.31</v>
      </c>
      <c r="N8" s="66">
        <f t="shared" si="10"/>
        <v>-7.83</v>
      </c>
      <c r="O8" s="66">
        <f t="shared" ref="O8:O18" si="13">SUM(D8:N8)</f>
        <v>106.99000000000001</v>
      </c>
      <c r="P8" s="66">
        <f t="shared" ref="P8:P18" si="14">-SUM(G8)</f>
        <v>-5.14</v>
      </c>
      <c r="Q8" s="66">
        <f t="shared" si="11"/>
        <v>4.13</v>
      </c>
      <c r="R8" s="66">
        <f t="shared" ref="R8:R18" si="15">SUM(P8:Q8)</f>
        <v>-1.0099999999999998</v>
      </c>
      <c r="S8" s="66">
        <f t="shared" ref="S8:S18" si="16">+O8+R8</f>
        <v>105.98</v>
      </c>
      <c r="T8" s="332">
        <f t="shared" ref="T8:T22" si="17">+R8/O8</f>
        <v>-9.4401345920179427E-3</v>
      </c>
    </row>
    <row r="9" spans="1:20">
      <c r="A9" s="23">
        <f t="shared" ref="A9:A62" si="18">1+A8</f>
        <v>3</v>
      </c>
      <c r="B9" s="23" t="s">
        <v>265</v>
      </c>
      <c r="C9" s="331">
        <f t="shared" si="12"/>
        <v>1009</v>
      </c>
      <c r="D9" s="66">
        <f t="shared" si="0"/>
        <v>103.37</v>
      </c>
      <c r="E9" s="66">
        <f t="shared" si="1"/>
        <v>0</v>
      </c>
      <c r="F9" s="66">
        <f t="shared" si="2"/>
        <v>-1.93</v>
      </c>
      <c r="G9" s="66">
        <f t="shared" si="3"/>
        <v>4.9000000000000004</v>
      </c>
      <c r="H9" s="66">
        <f t="shared" si="4"/>
        <v>0.9</v>
      </c>
      <c r="I9" s="66">
        <f t="shared" si="5"/>
        <v>0</v>
      </c>
      <c r="J9" s="66">
        <f t="shared" si="6"/>
        <v>-7.0000000000000007E-2</v>
      </c>
      <c r="K9" s="66">
        <f t="shared" si="7"/>
        <v>3.5</v>
      </c>
      <c r="L9" s="66">
        <f t="shared" si="8"/>
        <v>0</v>
      </c>
      <c r="M9" s="66">
        <f t="shared" si="9"/>
        <v>-1.25</v>
      </c>
      <c r="N9" s="66">
        <f t="shared" si="10"/>
        <v>-7.47</v>
      </c>
      <c r="O9" s="66">
        <f t="shared" si="13"/>
        <v>101.95000000000002</v>
      </c>
      <c r="P9" s="66">
        <f t="shared" si="14"/>
        <v>-4.9000000000000004</v>
      </c>
      <c r="Q9" s="66">
        <f t="shared" si="11"/>
        <v>3.94</v>
      </c>
      <c r="R9" s="66">
        <f t="shared" si="15"/>
        <v>-0.96000000000000041</v>
      </c>
      <c r="S9" s="66">
        <f t="shared" si="16"/>
        <v>100.99000000000002</v>
      </c>
      <c r="T9" s="332">
        <f t="shared" si="17"/>
        <v>-9.4163805787150587E-3</v>
      </c>
    </row>
    <row r="10" spans="1:20">
      <c r="A10" s="23">
        <f t="shared" si="18"/>
        <v>4</v>
      </c>
      <c r="B10" s="23" t="s">
        <v>266</v>
      </c>
      <c r="C10" s="331">
        <f t="shared" si="12"/>
        <v>831</v>
      </c>
      <c r="D10" s="66">
        <f t="shared" si="0"/>
        <v>84.45</v>
      </c>
      <c r="E10" s="66">
        <f t="shared" si="1"/>
        <v>0</v>
      </c>
      <c r="F10" s="66">
        <f t="shared" si="2"/>
        <v>-1.59</v>
      </c>
      <c r="G10" s="66">
        <f t="shared" si="3"/>
        <v>4.04</v>
      </c>
      <c r="H10" s="66">
        <f t="shared" si="4"/>
        <v>0.74</v>
      </c>
      <c r="I10" s="66">
        <f t="shared" si="5"/>
        <v>0</v>
      </c>
      <c r="J10" s="66">
        <f t="shared" si="6"/>
        <v>-0.06</v>
      </c>
      <c r="K10" s="66">
        <f t="shared" si="7"/>
        <v>2.89</v>
      </c>
      <c r="L10" s="66">
        <f t="shared" si="8"/>
        <v>0</v>
      </c>
      <c r="M10" s="66">
        <f t="shared" si="9"/>
        <v>-1.03</v>
      </c>
      <c r="N10" s="66">
        <f t="shared" si="10"/>
        <v>-6.15</v>
      </c>
      <c r="O10" s="66">
        <f t="shared" si="13"/>
        <v>83.289999999999992</v>
      </c>
      <c r="P10" s="66">
        <f t="shared" si="14"/>
        <v>-4.04</v>
      </c>
      <c r="Q10" s="66">
        <f t="shared" si="11"/>
        <v>3.25</v>
      </c>
      <c r="R10" s="66">
        <f t="shared" si="15"/>
        <v>-0.79</v>
      </c>
      <c r="S10" s="66">
        <f t="shared" si="16"/>
        <v>82.499999999999986</v>
      </c>
      <c r="T10" s="332">
        <f t="shared" si="17"/>
        <v>-9.4849321647256582E-3</v>
      </c>
    </row>
    <row r="11" spans="1:20">
      <c r="A11" s="23">
        <f t="shared" si="18"/>
        <v>5</v>
      </c>
      <c r="B11" s="23" t="s">
        <v>267</v>
      </c>
      <c r="C11" s="331">
        <f t="shared" si="12"/>
        <v>725</v>
      </c>
      <c r="D11" s="66">
        <f t="shared" si="0"/>
        <v>73.180000000000007</v>
      </c>
      <c r="E11" s="66">
        <f t="shared" si="1"/>
        <v>0</v>
      </c>
      <c r="F11" s="66">
        <f t="shared" si="2"/>
        <v>-1.39</v>
      </c>
      <c r="G11" s="66">
        <f t="shared" si="3"/>
        <v>3.52</v>
      </c>
      <c r="H11" s="66">
        <f t="shared" si="4"/>
        <v>0.65</v>
      </c>
      <c r="I11" s="66">
        <f t="shared" si="5"/>
        <v>0</v>
      </c>
      <c r="J11" s="66">
        <f t="shared" si="6"/>
        <v>-0.05</v>
      </c>
      <c r="K11" s="66">
        <f t="shared" si="7"/>
        <v>2.52</v>
      </c>
      <c r="L11" s="66">
        <f t="shared" si="8"/>
        <v>0</v>
      </c>
      <c r="M11" s="66">
        <f t="shared" si="9"/>
        <v>-0.9</v>
      </c>
      <c r="N11" s="66">
        <f t="shared" si="10"/>
        <v>-5.37</v>
      </c>
      <c r="O11" s="66">
        <f t="shared" si="13"/>
        <v>72.16</v>
      </c>
      <c r="P11" s="66">
        <f t="shared" si="14"/>
        <v>-3.52</v>
      </c>
      <c r="Q11" s="66">
        <f t="shared" si="11"/>
        <v>2.83</v>
      </c>
      <c r="R11" s="66">
        <f t="shared" si="15"/>
        <v>-0.69</v>
      </c>
      <c r="S11" s="66">
        <f t="shared" si="16"/>
        <v>71.47</v>
      </c>
      <c r="T11" s="332">
        <f t="shared" si="17"/>
        <v>-9.5620842572062079E-3</v>
      </c>
    </row>
    <row r="12" spans="1:20">
      <c r="A12" s="23">
        <f t="shared" si="18"/>
        <v>6</v>
      </c>
      <c r="B12" s="23" t="s">
        <v>268</v>
      </c>
      <c r="C12" s="331">
        <f t="shared" si="12"/>
        <v>666</v>
      </c>
      <c r="D12" s="66">
        <f t="shared" si="0"/>
        <v>66.91</v>
      </c>
      <c r="E12" s="66">
        <f t="shared" si="1"/>
        <v>0</v>
      </c>
      <c r="F12" s="66">
        <f t="shared" si="2"/>
        <v>-1.27</v>
      </c>
      <c r="G12" s="66">
        <f t="shared" si="3"/>
        <v>3.24</v>
      </c>
      <c r="H12" s="66">
        <f t="shared" si="4"/>
        <v>0.6</v>
      </c>
      <c r="I12" s="66">
        <f t="shared" si="5"/>
        <v>0</v>
      </c>
      <c r="J12" s="66">
        <f t="shared" si="6"/>
        <v>-0.05</v>
      </c>
      <c r="K12" s="66">
        <f t="shared" si="7"/>
        <v>2.31</v>
      </c>
      <c r="L12" s="66">
        <f t="shared" si="8"/>
        <v>0</v>
      </c>
      <c r="M12" s="66">
        <f t="shared" si="9"/>
        <v>-0.82</v>
      </c>
      <c r="N12" s="66">
        <f t="shared" si="10"/>
        <v>-4.93</v>
      </c>
      <c r="O12" s="66">
        <f t="shared" si="13"/>
        <v>65.990000000000009</v>
      </c>
      <c r="P12" s="66">
        <f t="shared" si="14"/>
        <v>-3.24</v>
      </c>
      <c r="Q12" s="66">
        <f t="shared" si="11"/>
        <v>2.6</v>
      </c>
      <c r="R12" s="66">
        <f t="shared" si="15"/>
        <v>-0.64000000000000012</v>
      </c>
      <c r="S12" s="66">
        <f t="shared" si="16"/>
        <v>65.350000000000009</v>
      </c>
      <c r="T12" s="332">
        <f t="shared" si="17"/>
        <v>-9.6984391574480994E-3</v>
      </c>
    </row>
    <row r="13" spans="1:20">
      <c r="A13" s="23">
        <f t="shared" si="18"/>
        <v>7</v>
      </c>
      <c r="B13" s="23" t="s">
        <v>269</v>
      </c>
      <c r="C13" s="331">
        <f t="shared" si="12"/>
        <v>667</v>
      </c>
      <c r="D13" s="66">
        <f t="shared" si="0"/>
        <v>67.010000000000005</v>
      </c>
      <c r="E13" s="66">
        <f t="shared" si="1"/>
        <v>0</v>
      </c>
      <c r="F13" s="66">
        <f t="shared" si="2"/>
        <v>-1.28</v>
      </c>
      <c r="G13" s="66">
        <f t="shared" si="3"/>
        <v>3.24</v>
      </c>
      <c r="H13" s="66">
        <f t="shared" si="4"/>
        <v>0.6</v>
      </c>
      <c r="I13" s="66">
        <f t="shared" si="5"/>
        <v>0</v>
      </c>
      <c r="J13" s="66">
        <f t="shared" si="6"/>
        <v>-0.05</v>
      </c>
      <c r="K13" s="66">
        <f t="shared" si="7"/>
        <v>2.3199999999999998</v>
      </c>
      <c r="L13" s="66">
        <f t="shared" si="8"/>
        <v>0</v>
      </c>
      <c r="M13" s="66">
        <f t="shared" si="9"/>
        <v>-0.83</v>
      </c>
      <c r="N13" s="66">
        <f t="shared" si="10"/>
        <v>-4.9400000000000004</v>
      </c>
      <c r="O13" s="66">
        <f t="shared" si="13"/>
        <v>66.069999999999993</v>
      </c>
      <c r="P13" s="66">
        <f t="shared" si="14"/>
        <v>-3.24</v>
      </c>
      <c r="Q13" s="66">
        <f t="shared" si="11"/>
        <v>2.6</v>
      </c>
      <c r="R13" s="66">
        <f t="shared" si="15"/>
        <v>-0.64000000000000012</v>
      </c>
      <c r="S13" s="66">
        <f t="shared" si="16"/>
        <v>65.429999999999993</v>
      </c>
      <c r="T13" s="332">
        <f t="shared" si="17"/>
        <v>-9.6866959285606211E-3</v>
      </c>
    </row>
    <row r="14" spans="1:20">
      <c r="A14" s="23">
        <f t="shared" si="18"/>
        <v>8</v>
      </c>
      <c r="B14" s="23" t="s">
        <v>270</v>
      </c>
      <c r="C14" s="331">
        <f t="shared" si="12"/>
        <v>650</v>
      </c>
      <c r="D14" s="66">
        <f t="shared" si="0"/>
        <v>65.209999999999994</v>
      </c>
      <c r="E14" s="66">
        <f t="shared" si="1"/>
        <v>0</v>
      </c>
      <c r="F14" s="66">
        <f t="shared" si="2"/>
        <v>-1.24</v>
      </c>
      <c r="G14" s="66">
        <f t="shared" si="3"/>
        <v>3.16</v>
      </c>
      <c r="H14" s="66">
        <f t="shared" si="4"/>
        <v>0.57999999999999996</v>
      </c>
      <c r="I14" s="66">
        <f t="shared" si="5"/>
        <v>0</v>
      </c>
      <c r="J14" s="66">
        <f t="shared" si="6"/>
        <v>-0.05</v>
      </c>
      <c r="K14" s="66">
        <f t="shared" si="7"/>
        <v>2.2599999999999998</v>
      </c>
      <c r="L14" s="66">
        <f t="shared" si="8"/>
        <v>0</v>
      </c>
      <c r="M14" s="66">
        <f t="shared" si="9"/>
        <v>-0.8</v>
      </c>
      <c r="N14" s="66">
        <f t="shared" si="10"/>
        <v>-4.8099999999999996</v>
      </c>
      <c r="O14" s="66">
        <f t="shared" si="13"/>
        <v>64.31</v>
      </c>
      <c r="P14" s="66">
        <f t="shared" si="14"/>
        <v>-3.16</v>
      </c>
      <c r="Q14" s="66">
        <f t="shared" si="11"/>
        <v>2.54</v>
      </c>
      <c r="R14" s="66">
        <f t="shared" si="15"/>
        <v>-0.62000000000000011</v>
      </c>
      <c r="S14" s="66">
        <f t="shared" si="16"/>
        <v>63.690000000000005</v>
      </c>
      <c r="T14" s="332">
        <f t="shared" si="17"/>
        <v>-9.6408023635515486E-3</v>
      </c>
    </row>
    <row r="15" spans="1:20">
      <c r="A15" s="23">
        <f t="shared" si="18"/>
        <v>9</v>
      </c>
      <c r="B15" s="23" t="s">
        <v>271</v>
      </c>
      <c r="C15" s="331">
        <f t="shared" si="12"/>
        <v>652</v>
      </c>
      <c r="D15" s="66">
        <f t="shared" si="0"/>
        <v>65.42</v>
      </c>
      <c r="E15" s="66">
        <f t="shared" si="1"/>
        <v>0</v>
      </c>
      <c r="F15" s="66">
        <f t="shared" si="2"/>
        <v>-1.25</v>
      </c>
      <c r="G15" s="66">
        <f t="shared" si="3"/>
        <v>3.17</v>
      </c>
      <c r="H15" s="66">
        <f t="shared" si="4"/>
        <v>0.57999999999999996</v>
      </c>
      <c r="I15" s="66">
        <f t="shared" si="5"/>
        <v>0</v>
      </c>
      <c r="J15" s="66">
        <f t="shared" si="6"/>
        <v>-0.05</v>
      </c>
      <c r="K15" s="66">
        <f t="shared" si="7"/>
        <v>2.2599999999999998</v>
      </c>
      <c r="L15" s="66">
        <f t="shared" si="8"/>
        <v>0</v>
      </c>
      <c r="M15" s="66">
        <f t="shared" si="9"/>
        <v>-0.81</v>
      </c>
      <c r="N15" s="66">
        <f t="shared" si="10"/>
        <v>-4.83</v>
      </c>
      <c r="O15" s="66">
        <f t="shared" si="13"/>
        <v>64.490000000000009</v>
      </c>
      <c r="P15" s="66">
        <f t="shared" si="14"/>
        <v>-3.17</v>
      </c>
      <c r="Q15" s="66">
        <f t="shared" si="11"/>
        <v>2.5499999999999998</v>
      </c>
      <c r="R15" s="66">
        <f t="shared" si="15"/>
        <v>-0.62000000000000011</v>
      </c>
      <c r="S15" s="66">
        <f t="shared" si="16"/>
        <v>63.870000000000012</v>
      </c>
      <c r="T15" s="332">
        <f t="shared" si="17"/>
        <v>-9.6138936269189023E-3</v>
      </c>
    </row>
    <row r="16" spans="1:20">
      <c r="A16" s="23">
        <f t="shared" si="18"/>
        <v>10</v>
      </c>
      <c r="B16" s="23" t="s">
        <v>272</v>
      </c>
      <c r="C16" s="331">
        <f t="shared" si="12"/>
        <v>812</v>
      </c>
      <c r="D16" s="66">
        <f t="shared" si="0"/>
        <v>82.43</v>
      </c>
      <c r="E16" s="66">
        <f t="shared" si="1"/>
        <v>0</v>
      </c>
      <c r="F16" s="66">
        <f t="shared" si="2"/>
        <v>-1.55</v>
      </c>
      <c r="G16" s="66">
        <f t="shared" si="3"/>
        <v>3.95</v>
      </c>
      <c r="H16" s="66">
        <f t="shared" si="4"/>
        <v>0.73</v>
      </c>
      <c r="I16" s="66">
        <f t="shared" si="5"/>
        <v>0</v>
      </c>
      <c r="J16" s="66">
        <f t="shared" si="6"/>
        <v>-0.06</v>
      </c>
      <c r="K16" s="66">
        <f t="shared" si="7"/>
        <v>2.82</v>
      </c>
      <c r="L16" s="66">
        <f t="shared" si="8"/>
        <v>0</v>
      </c>
      <c r="M16" s="66">
        <f t="shared" si="9"/>
        <v>-1</v>
      </c>
      <c r="N16" s="66">
        <f t="shared" si="10"/>
        <v>-6.01</v>
      </c>
      <c r="O16" s="66">
        <f t="shared" si="13"/>
        <v>81.31</v>
      </c>
      <c r="P16" s="66">
        <f t="shared" si="14"/>
        <v>-3.95</v>
      </c>
      <c r="Q16" s="66">
        <f t="shared" si="11"/>
        <v>3.17</v>
      </c>
      <c r="R16" s="66">
        <f t="shared" si="15"/>
        <v>-0.78000000000000025</v>
      </c>
      <c r="S16" s="66">
        <f t="shared" si="16"/>
        <v>80.53</v>
      </c>
      <c r="T16" s="332">
        <f t="shared" si="17"/>
        <v>-9.5929160004919467E-3</v>
      </c>
    </row>
    <row r="17" spans="1:20">
      <c r="A17" s="23">
        <f t="shared" si="18"/>
        <v>11</v>
      </c>
      <c r="B17" s="23" t="s">
        <v>273</v>
      </c>
      <c r="C17" s="331">
        <f t="shared" si="12"/>
        <v>1001</v>
      </c>
      <c r="D17" s="66">
        <f t="shared" si="0"/>
        <v>102.52</v>
      </c>
      <c r="E17" s="66">
        <f t="shared" si="1"/>
        <v>0</v>
      </c>
      <c r="F17" s="66">
        <f t="shared" si="2"/>
        <v>-1.91</v>
      </c>
      <c r="G17" s="66">
        <f t="shared" si="3"/>
        <v>4.8600000000000003</v>
      </c>
      <c r="H17" s="66">
        <f t="shared" si="4"/>
        <v>0.9</v>
      </c>
      <c r="I17" s="66">
        <f t="shared" si="5"/>
        <v>0</v>
      </c>
      <c r="J17" s="66">
        <f t="shared" si="6"/>
        <v>-7.0000000000000007E-2</v>
      </c>
      <c r="K17" s="66">
        <f t="shared" si="7"/>
        <v>3.48</v>
      </c>
      <c r="L17" s="66">
        <f t="shared" si="8"/>
        <v>0</v>
      </c>
      <c r="M17" s="66">
        <f t="shared" si="9"/>
        <v>-1.24</v>
      </c>
      <c r="N17" s="66">
        <f t="shared" si="10"/>
        <v>-7.41</v>
      </c>
      <c r="O17" s="66">
        <f t="shared" si="13"/>
        <v>101.13000000000002</v>
      </c>
      <c r="P17" s="66">
        <f t="shared" si="14"/>
        <v>-4.8600000000000003</v>
      </c>
      <c r="Q17" s="66">
        <f t="shared" si="11"/>
        <v>3.91</v>
      </c>
      <c r="R17" s="66">
        <f t="shared" si="15"/>
        <v>-0.95000000000000018</v>
      </c>
      <c r="S17" s="66">
        <f t="shared" si="16"/>
        <v>100.18000000000002</v>
      </c>
      <c r="T17" s="332">
        <f t="shared" si="17"/>
        <v>-9.3938495006427366E-3</v>
      </c>
    </row>
    <row r="18" spans="1:20">
      <c r="A18" s="23">
        <f t="shared" si="18"/>
        <v>12</v>
      </c>
      <c r="B18" s="23" t="s">
        <v>274</v>
      </c>
      <c r="C18" s="331">
        <f t="shared" si="12"/>
        <v>1264</v>
      </c>
      <c r="D18" s="66">
        <f t="shared" si="0"/>
        <v>130.47</v>
      </c>
      <c r="E18" s="66">
        <f t="shared" si="1"/>
        <v>0</v>
      </c>
      <c r="F18" s="66">
        <f t="shared" si="2"/>
        <v>-2.42</v>
      </c>
      <c r="G18" s="66">
        <f t="shared" si="3"/>
        <v>6.14</v>
      </c>
      <c r="H18" s="66">
        <f t="shared" si="4"/>
        <v>1.1299999999999999</v>
      </c>
      <c r="I18" s="66">
        <f t="shared" si="5"/>
        <v>0</v>
      </c>
      <c r="J18" s="66">
        <f t="shared" si="6"/>
        <v>-0.09</v>
      </c>
      <c r="K18" s="66">
        <f t="shared" si="7"/>
        <v>4.3899999999999997</v>
      </c>
      <c r="L18" s="66">
        <f t="shared" si="8"/>
        <v>0</v>
      </c>
      <c r="M18" s="66">
        <f t="shared" si="9"/>
        <v>-1.56</v>
      </c>
      <c r="N18" s="66">
        <f t="shared" si="10"/>
        <v>-9.36</v>
      </c>
      <c r="O18" s="66">
        <f t="shared" si="13"/>
        <v>128.69999999999999</v>
      </c>
      <c r="P18" s="66">
        <f t="shared" si="14"/>
        <v>-6.14</v>
      </c>
      <c r="Q18" s="66">
        <f t="shared" si="11"/>
        <v>4.9400000000000004</v>
      </c>
      <c r="R18" s="66">
        <f t="shared" si="15"/>
        <v>-1.1999999999999993</v>
      </c>
      <c r="S18" s="66">
        <f t="shared" si="16"/>
        <v>127.49999999999999</v>
      </c>
      <c r="T18" s="332">
        <f t="shared" si="17"/>
        <v>-9.3240093240093188E-3</v>
      </c>
    </row>
    <row r="19" spans="1:20">
      <c r="A19" s="23">
        <f t="shared" si="18"/>
        <v>13</v>
      </c>
      <c r="D19" s="66"/>
      <c r="E19" s="66"/>
      <c r="F19" s="66"/>
      <c r="G19" s="66"/>
      <c r="H19" s="66"/>
      <c r="I19" s="66"/>
      <c r="J19" s="66"/>
      <c r="K19" s="66"/>
      <c r="L19" s="66"/>
      <c r="M19" s="66"/>
      <c r="N19" s="66"/>
      <c r="O19" s="66"/>
      <c r="P19" s="66"/>
      <c r="Q19" s="66"/>
      <c r="R19" s="66"/>
      <c r="S19" s="66"/>
      <c r="T19" s="332"/>
    </row>
    <row r="20" spans="1:20" ht="13.8" thickBot="1">
      <c r="A20" s="23">
        <f t="shared" si="18"/>
        <v>14</v>
      </c>
      <c r="B20" s="178" t="s">
        <v>275</v>
      </c>
      <c r="C20" s="333">
        <f>SUM(C7:C19)</f>
        <v>10557</v>
      </c>
      <c r="D20" s="67">
        <f>SUM(D7:D19)</f>
        <v>1075.55</v>
      </c>
      <c r="E20" s="67">
        <f>SUM(E7:E19)</f>
        <v>0</v>
      </c>
      <c r="F20" s="67">
        <f>SUM(F7:F19)</f>
        <v>-20.189999999999998</v>
      </c>
      <c r="G20" s="67">
        <f t="shared" ref="G20:S20" si="19">SUM(G7:G19)</f>
        <v>51.300000000000011</v>
      </c>
      <c r="H20" s="67">
        <f t="shared" si="19"/>
        <v>9.4499999999999993</v>
      </c>
      <c r="I20" s="67">
        <f t="shared" si="19"/>
        <v>0</v>
      </c>
      <c r="J20" s="67">
        <f t="shared" si="19"/>
        <v>-0.76999999999999991</v>
      </c>
      <c r="K20" s="67">
        <f t="shared" si="19"/>
        <v>36.669999999999995</v>
      </c>
      <c r="L20" s="67">
        <f t="shared" si="19"/>
        <v>0</v>
      </c>
      <c r="M20" s="67">
        <f t="shared" si="19"/>
        <v>-13.060000000000002</v>
      </c>
      <c r="N20" s="67">
        <f t="shared" si="19"/>
        <v>-78.169999999999987</v>
      </c>
      <c r="O20" s="67">
        <f t="shared" si="19"/>
        <v>1060.7799999999997</v>
      </c>
      <c r="P20" s="67">
        <f t="shared" si="19"/>
        <v>-51.300000000000011</v>
      </c>
      <c r="Q20" s="67">
        <f t="shared" si="19"/>
        <v>41.239999999999995</v>
      </c>
      <c r="R20" s="67">
        <f t="shared" si="19"/>
        <v>-10.06</v>
      </c>
      <c r="S20" s="67">
        <f t="shared" si="19"/>
        <v>1050.72</v>
      </c>
      <c r="T20" s="334">
        <f t="shared" si="17"/>
        <v>-9.4835875487848595E-3</v>
      </c>
    </row>
    <row r="21" spans="1:20" ht="13.8" thickTop="1">
      <c r="A21" s="23">
        <f t="shared" si="18"/>
        <v>15</v>
      </c>
      <c r="B21" s="178"/>
      <c r="D21" s="68"/>
      <c r="E21" s="68"/>
      <c r="F21" s="68"/>
      <c r="G21" s="68"/>
      <c r="H21" s="68"/>
      <c r="I21" s="68"/>
      <c r="J21" s="68"/>
      <c r="K21" s="68"/>
      <c r="L21" s="68"/>
      <c r="M21" s="68"/>
      <c r="N21" s="68"/>
      <c r="O21" s="68"/>
      <c r="P21" s="68"/>
      <c r="Q21" s="68"/>
      <c r="R21" s="68"/>
      <c r="S21" s="68"/>
      <c r="T21" s="335"/>
    </row>
    <row r="22" spans="1:20" ht="13.8" thickBot="1">
      <c r="A22" s="23">
        <f t="shared" si="18"/>
        <v>16</v>
      </c>
      <c r="B22" s="336" t="s">
        <v>276</v>
      </c>
      <c r="C22" s="333">
        <f>ROUND(+C20/12,0)</f>
        <v>880</v>
      </c>
      <c r="D22" s="67">
        <f>+D20/12</f>
        <v>89.629166666666663</v>
      </c>
      <c r="E22" s="67">
        <f>+E20/12</f>
        <v>0</v>
      </c>
      <c r="F22" s="67">
        <f>+F20/12</f>
        <v>-1.6824999999999999</v>
      </c>
      <c r="G22" s="67">
        <f t="shared" ref="G22:S22" si="20">+G20/12</f>
        <v>4.2750000000000012</v>
      </c>
      <c r="H22" s="67">
        <f t="shared" si="20"/>
        <v>0.78749999999999998</v>
      </c>
      <c r="I22" s="67">
        <f t="shared" si="20"/>
        <v>0</v>
      </c>
      <c r="J22" s="67">
        <f t="shared" si="20"/>
        <v>-6.4166666666666664E-2</v>
      </c>
      <c r="K22" s="67">
        <f t="shared" si="20"/>
        <v>3.0558333333333327</v>
      </c>
      <c r="L22" s="67">
        <f t="shared" si="20"/>
        <v>0</v>
      </c>
      <c r="M22" s="67">
        <f t="shared" si="20"/>
        <v>-1.0883333333333336</v>
      </c>
      <c r="N22" s="67">
        <f t="shared" si="20"/>
        <v>-6.5141666666666653</v>
      </c>
      <c r="O22" s="67">
        <f t="shared" si="20"/>
        <v>88.398333333333312</v>
      </c>
      <c r="P22" s="67">
        <f t="shared" si="20"/>
        <v>-4.2750000000000012</v>
      </c>
      <c r="Q22" s="67">
        <f t="shared" si="20"/>
        <v>3.4366666666666661</v>
      </c>
      <c r="R22" s="67">
        <f t="shared" si="20"/>
        <v>-0.83833333333333337</v>
      </c>
      <c r="S22" s="67">
        <f t="shared" si="20"/>
        <v>87.56</v>
      </c>
      <c r="T22" s="334">
        <f t="shared" si="17"/>
        <v>-9.4835875487848595E-3</v>
      </c>
    </row>
    <row r="23" spans="1:20" ht="13.8" thickTop="1">
      <c r="A23" s="23">
        <f t="shared" si="18"/>
        <v>17</v>
      </c>
      <c r="D23" s="68"/>
      <c r="E23" s="68"/>
      <c r="F23" s="68"/>
      <c r="G23" s="68"/>
      <c r="H23" s="68"/>
      <c r="I23" s="68"/>
      <c r="J23" s="68"/>
      <c r="K23" s="68"/>
      <c r="L23" s="68"/>
      <c r="M23" s="68"/>
      <c r="N23" s="68"/>
      <c r="O23" s="68"/>
      <c r="P23" s="68"/>
      <c r="Q23" s="68"/>
      <c r="R23" s="68"/>
      <c r="S23" s="68"/>
    </row>
    <row r="24" spans="1:20">
      <c r="A24" s="23">
        <f t="shared" si="18"/>
        <v>18</v>
      </c>
      <c r="B24" s="23" t="s">
        <v>277</v>
      </c>
      <c r="D24" s="68">
        <f>+D20/$C$20*100</f>
        <v>10.188026901581889</v>
      </c>
      <c r="E24" s="68">
        <f t="shared" ref="E24:S24" si="21">+E20/$C$20*100</f>
        <v>0</v>
      </c>
      <c r="F24" s="68">
        <f t="shared" si="21"/>
        <v>-0.19124751349815286</v>
      </c>
      <c r="G24" s="68">
        <f t="shared" si="21"/>
        <v>0.48593350383631723</v>
      </c>
      <c r="H24" s="68">
        <f t="shared" si="21"/>
        <v>8.9514066496163669E-2</v>
      </c>
      <c r="I24" s="68">
        <f t="shared" si="21"/>
        <v>0</v>
      </c>
      <c r="J24" s="68">
        <f t="shared" si="21"/>
        <v>-7.2937387515392624E-3</v>
      </c>
      <c r="K24" s="68">
        <f t="shared" si="21"/>
        <v>0.34735246755707111</v>
      </c>
      <c r="L24" s="68">
        <f t="shared" si="21"/>
        <v>0</v>
      </c>
      <c r="M24" s="68">
        <f t="shared" si="21"/>
        <v>-0.12370938713649714</v>
      </c>
      <c r="N24" s="68">
        <f t="shared" si="21"/>
        <v>-0.74045656910107027</v>
      </c>
      <c r="O24" s="68">
        <f t="shared" si="21"/>
        <v>10.048119730984178</v>
      </c>
      <c r="P24" s="68">
        <f t="shared" si="21"/>
        <v>-0.48593350383631723</v>
      </c>
      <c r="Q24" s="68">
        <f t="shared" si="21"/>
        <v>0.39064128066685605</v>
      </c>
      <c r="R24" s="68">
        <f t="shared" si="21"/>
        <v>-9.5292223169461024E-2</v>
      </c>
      <c r="S24" s="68">
        <f t="shared" si="21"/>
        <v>9.952827507814721</v>
      </c>
    </row>
    <row r="25" spans="1:20">
      <c r="A25" s="23">
        <f t="shared" si="18"/>
        <v>19</v>
      </c>
      <c r="D25" s="68"/>
      <c r="E25" s="68"/>
      <c r="F25" s="68"/>
      <c r="G25" s="68"/>
      <c r="H25" s="68"/>
      <c r="I25" s="68"/>
      <c r="J25" s="68"/>
      <c r="K25" s="68"/>
      <c r="L25" s="68"/>
      <c r="M25" s="68"/>
      <c r="N25" s="68"/>
      <c r="O25" s="68"/>
      <c r="P25" s="68"/>
      <c r="Q25" s="68"/>
      <c r="R25" s="68"/>
      <c r="S25" s="68"/>
    </row>
    <row r="26" spans="1:20" ht="13.8" thickBot="1">
      <c r="A26" s="23">
        <f t="shared" si="18"/>
        <v>20</v>
      </c>
      <c r="B26" s="336" t="s">
        <v>278</v>
      </c>
      <c r="C26" s="333">
        <v>1000</v>
      </c>
      <c r="D26" s="67">
        <f>ROUND($G$32+IF($C26&gt;600,(600*$G$36+(($C26-600)*$G$43)),$C26*$G$36),2)</f>
        <v>102.41</v>
      </c>
      <c r="E26" s="67">
        <f>ROUND($C26*$G$54,2)</f>
        <v>0</v>
      </c>
      <c r="F26" s="67">
        <f>ROUND($C26*$G$55,2)</f>
        <v>-1.91</v>
      </c>
      <c r="G26" s="67">
        <f>ROUND($C26*$G$56,2)</f>
        <v>4.8600000000000003</v>
      </c>
      <c r="H26" s="67">
        <f>ROUND($C26*$G$37,2)</f>
        <v>0.9</v>
      </c>
      <c r="I26" s="67">
        <f>ROUND($C26*$G$57,2)</f>
        <v>0</v>
      </c>
      <c r="J26" s="67">
        <f>ROUND($C26*$G$58,2)</f>
        <v>-7.0000000000000007E-2</v>
      </c>
      <c r="K26" s="67">
        <f>ROUND($C26*$G$38,2)</f>
        <v>3.47</v>
      </c>
      <c r="L26" s="67">
        <f>ROUND($G$33+IF($C26&gt;600,(600*$G$39+(($C26-600)*$G$46)),$C26*$G$36),2)</f>
        <v>0</v>
      </c>
      <c r="M26" s="67">
        <f>ROUND($C26*$G$40,2)</f>
        <v>-1.24</v>
      </c>
      <c r="N26" s="67">
        <f>ROUND($C26*$G$50,2)</f>
        <v>-7.41</v>
      </c>
      <c r="O26" s="67">
        <f>SUM(D26:N26)</f>
        <v>101.01000000000002</v>
      </c>
      <c r="P26" s="67">
        <f>-SUM(G26)</f>
        <v>-4.8600000000000003</v>
      </c>
      <c r="Q26" s="67">
        <f>+ROUND($C26*$H$56,2)</f>
        <v>3.91</v>
      </c>
      <c r="R26" s="67">
        <f>SUM(P26:Q26)</f>
        <v>-0.95000000000000018</v>
      </c>
      <c r="S26" s="67">
        <f>+O26+R26</f>
        <v>100.06000000000002</v>
      </c>
      <c r="T26" s="334">
        <f>+R26/O26</f>
        <v>-9.4050094050094051E-3</v>
      </c>
    </row>
    <row r="27" spans="1:20" ht="13.8" thickTop="1">
      <c r="A27" s="23">
        <f t="shared" si="18"/>
        <v>21</v>
      </c>
    </row>
    <row r="28" spans="1:20" ht="13.8" thickBot="1">
      <c r="A28" s="23">
        <f t="shared" si="18"/>
        <v>22</v>
      </c>
      <c r="B28" s="336" t="s">
        <v>328</v>
      </c>
      <c r="C28" s="333">
        <f>ROUND(C22,-2)</f>
        <v>900</v>
      </c>
      <c r="D28" s="67">
        <f>ROUND($G$32+IF($C28&gt;600,(600*$G$36+(($C28-600)*$G$43)),$C28*$G$36),2)</f>
        <v>91.78</v>
      </c>
      <c r="E28" s="67">
        <f>ROUND($C28*$G$54,2)</f>
        <v>0</v>
      </c>
      <c r="F28" s="67">
        <f>ROUND($C28*$G$55,2)</f>
        <v>-1.72</v>
      </c>
      <c r="G28" s="67">
        <f>ROUND($C28*$G$56,2)</f>
        <v>4.37</v>
      </c>
      <c r="H28" s="67">
        <f>ROUND($C28*$G$37,2)</f>
        <v>0.81</v>
      </c>
      <c r="I28" s="67">
        <f>ROUND($C28*$G$57,2)</f>
        <v>0</v>
      </c>
      <c r="J28" s="67">
        <f>ROUND($C28*$G$58,2)</f>
        <v>-7.0000000000000007E-2</v>
      </c>
      <c r="K28" s="67">
        <f>ROUND($C28*$G$38,2)</f>
        <v>3.12</v>
      </c>
      <c r="L28" s="67">
        <f>ROUND($G$33+IF($C28&gt;600,(600*$G$39+(($C28-600)*$G$46)),$C28*$G$36),2)</f>
        <v>0</v>
      </c>
      <c r="M28" s="67">
        <f>ROUND($C28*$G$40,2)</f>
        <v>-1.1100000000000001</v>
      </c>
      <c r="N28" s="67">
        <f>ROUND($C28*$G$50,2)</f>
        <v>-6.67</v>
      </c>
      <c r="O28" s="67">
        <f>SUM(D28:N28)</f>
        <v>90.510000000000019</v>
      </c>
      <c r="P28" s="67">
        <f>-SUM(G28)</f>
        <v>-4.37</v>
      </c>
      <c r="Q28" s="67">
        <f>+ROUND($C28*$H$56,2)</f>
        <v>3.51</v>
      </c>
      <c r="R28" s="67">
        <f>SUM(P28:Q28)</f>
        <v>-0.86000000000000032</v>
      </c>
      <c r="S28" s="67">
        <f>+O28+R28</f>
        <v>89.65000000000002</v>
      </c>
      <c r="T28" s="334">
        <f>+R28/O28</f>
        <v>-9.5017125179538194E-3</v>
      </c>
    </row>
    <row r="29" spans="1:20" ht="13.8" thickTop="1"/>
    <row r="30" spans="1:20" ht="52.8">
      <c r="A30" s="23">
        <f>1+A28</f>
        <v>23</v>
      </c>
      <c r="B30" s="337" t="s">
        <v>279</v>
      </c>
      <c r="C30" s="338"/>
      <c r="D30" s="338"/>
      <c r="E30" s="338"/>
      <c r="G30" s="70" t="s">
        <v>609</v>
      </c>
      <c r="H30" s="71" t="s">
        <v>610</v>
      </c>
      <c r="I30" s="69"/>
      <c r="J30" s="69"/>
      <c r="K30" s="69"/>
      <c r="L30" s="69"/>
      <c r="M30" s="69"/>
      <c r="N30" s="69"/>
    </row>
    <row r="31" spans="1:20">
      <c r="A31" s="23">
        <f t="shared" si="18"/>
        <v>24</v>
      </c>
      <c r="B31" s="402" t="s">
        <v>280</v>
      </c>
      <c r="C31" s="402"/>
      <c r="D31" s="402"/>
      <c r="E31" s="402"/>
      <c r="G31" s="72"/>
      <c r="H31" s="73"/>
      <c r="I31" s="69"/>
      <c r="J31" s="69"/>
      <c r="K31" s="69"/>
      <c r="L31" s="69"/>
      <c r="M31" s="69"/>
      <c r="N31" s="69"/>
    </row>
    <row r="32" spans="1:20">
      <c r="A32" s="23">
        <f t="shared" si="18"/>
        <v>25</v>
      </c>
      <c r="B32" s="403" t="s">
        <v>281</v>
      </c>
      <c r="C32" s="403"/>
      <c r="D32" s="403"/>
      <c r="E32" s="403"/>
      <c r="G32" s="74">
        <v>7.49</v>
      </c>
      <c r="H32" s="75">
        <v>7.49</v>
      </c>
      <c r="I32" s="69" t="s">
        <v>282</v>
      </c>
      <c r="J32" s="69"/>
      <c r="K32" s="69"/>
      <c r="L32" s="69"/>
      <c r="M32" s="69"/>
      <c r="N32" s="69"/>
    </row>
    <row r="33" spans="1:14">
      <c r="A33" s="23">
        <f t="shared" si="18"/>
        <v>26</v>
      </c>
      <c r="B33" s="403" t="s">
        <v>283</v>
      </c>
      <c r="C33" s="403"/>
      <c r="D33" s="403"/>
      <c r="E33" s="403"/>
      <c r="G33" s="76">
        <v>0</v>
      </c>
      <c r="H33" s="77">
        <v>0</v>
      </c>
      <c r="I33" s="69" t="s">
        <v>282</v>
      </c>
      <c r="J33" s="69"/>
      <c r="K33" s="69"/>
      <c r="L33" s="69"/>
      <c r="M33" s="69"/>
      <c r="N33" s="69"/>
    </row>
    <row r="34" spans="1:14" ht="13.8" thickBot="1">
      <c r="A34" s="23">
        <f t="shared" si="18"/>
        <v>27</v>
      </c>
      <c r="B34" s="400" t="s">
        <v>284</v>
      </c>
      <c r="C34" s="400"/>
      <c r="D34" s="400"/>
      <c r="E34" s="400"/>
      <c r="G34" s="78">
        <f>SUM(G32:G33)</f>
        <v>7.49</v>
      </c>
      <c r="H34" s="79">
        <f>SUM(H32:H33)</f>
        <v>7.49</v>
      </c>
      <c r="I34" s="69"/>
      <c r="J34" s="69"/>
      <c r="K34" s="69"/>
      <c r="L34" s="69"/>
      <c r="M34" s="69"/>
      <c r="N34" s="69"/>
    </row>
    <row r="35" spans="1:14" ht="13.8" thickTop="1">
      <c r="A35" s="23">
        <f t="shared" si="18"/>
        <v>28</v>
      </c>
      <c r="B35" s="402" t="s">
        <v>285</v>
      </c>
      <c r="C35" s="402"/>
      <c r="D35" s="402"/>
      <c r="E35" s="402"/>
      <c r="G35" s="80"/>
      <c r="H35" s="81"/>
      <c r="I35" s="69"/>
      <c r="J35" s="69"/>
      <c r="K35" s="69"/>
      <c r="L35" s="69"/>
      <c r="M35" s="69"/>
      <c r="N35" s="69"/>
    </row>
    <row r="36" spans="1:14">
      <c r="A36" s="23">
        <f t="shared" si="18"/>
        <v>29</v>
      </c>
      <c r="B36" s="403" t="s">
        <v>286</v>
      </c>
      <c r="C36" s="403"/>
      <c r="D36" s="403"/>
      <c r="E36" s="403"/>
      <c r="G36" s="82">
        <v>8.7335999999999997E-2</v>
      </c>
      <c r="H36" s="83">
        <v>8.7335999999999997E-2</v>
      </c>
      <c r="I36" s="69" t="s">
        <v>166</v>
      </c>
      <c r="J36" s="69"/>
      <c r="K36" s="69"/>
      <c r="L36" s="69"/>
      <c r="M36" s="69"/>
      <c r="N36" s="69"/>
    </row>
    <row r="37" spans="1:14">
      <c r="A37" s="23">
        <f t="shared" si="18"/>
        <v>30</v>
      </c>
      <c r="B37" s="403" t="s">
        <v>287</v>
      </c>
      <c r="C37" s="403"/>
      <c r="D37" s="403"/>
      <c r="E37" s="403"/>
      <c r="G37" s="82">
        <v>8.9499999999999996E-4</v>
      </c>
      <c r="H37" s="83">
        <v>8.9499999999999996E-4</v>
      </c>
      <c r="I37" s="69" t="s">
        <v>166</v>
      </c>
      <c r="J37" s="69"/>
      <c r="K37" s="69"/>
      <c r="L37" s="69"/>
      <c r="M37" s="69"/>
      <c r="N37" s="69"/>
    </row>
    <row r="38" spans="1:14">
      <c r="A38" s="23">
        <f t="shared" si="18"/>
        <v>31</v>
      </c>
      <c r="B38" s="403" t="s">
        <v>288</v>
      </c>
      <c r="C38" s="403"/>
      <c r="D38" s="403"/>
      <c r="E38" s="403"/>
      <c r="G38" s="82">
        <v>3.4720000000000003E-3</v>
      </c>
      <c r="H38" s="83">
        <v>3.4720000000000003E-3</v>
      </c>
      <c r="I38" s="69" t="s">
        <v>166</v>
      </c>
      <c r="J38" s="69"/>
      <c r="K38" s="69"/>
      <c r="L38" s="69"/>
      <c r="M38" s="69"/>
      <c r="N38" s="69"/>
    </row>
    <row r="39" spans="1:14">
      <c r="A39" s="23">
        <f t="shared" si="18"/>
        <v>32</v>
      </c>
      <c r="B39" s="403" t="s">
        <v>289</v>
      </c>
      <c r="C39" s="403"/>
      <c r="D39" s="403"/>
      <c r="E39" s="403"/>
      <c r="G39" s="82">
        <v>0</v>
      </c>
      <c r="H39" s="83">
        <v>0</v>
      </c>
      <c r="I39" s="69" t="s">
        <v>166</v>
      </c>
      <c r="J39" s="69"/>
      <c r="K39" s="69"/>
      <c r="L39" s="69"/>
      <c r="M39" s="69"/>
      <c r="N39" s="69"/>
    </row>
    <row r="40" spans="1:14">
      <c r="A40" s="23">
        <f t="shared" si="18"/>
        <v>33</v>
      </c>
      <c r="B40" s="403" t="s">
        <v>290</v>
      </c>
      <c r="C40" s="403"/>
      <c r="D40" s="403"/>
      <c r="E40" s="403"/>
      <c r="G40" s="82">
        <v>-1.237E-3</v>
      </c>
      <c r="H40" s="83">
        <v>-1.237E-3</v>
      </c>
      <c r="I40" s="69" t="s">
        <v>166</v>
      </c>
      <c r="J40" s="69"/>
      <c r="K40" s="69"/>
      <c r="L40" s="69"/>
      <c r="M40" s="69"/>
      <c r="N40" s="69"/>
    </row>
    <row r="41" spans="1:14" ht="13.8" thickBot="1">
      <c r="A41" s="23">
        <f t="shared" si="18"/>
        <v>34</v>
      </c>
      <c r="B41" s="400" t="s">
        <v>291</v>
      </c>
      <c r="C41" s="400"/>
      <c r="D41" s="400"/>
      <c r="E41" s="400"/>
      <c r="G41" s="84">
        <f>SUM(G36:G40)</f>
        <v>9.0466000000000005E-2</v>
      </c>
      <c r="H41" s="85">
        <f>SUM(H36:H40)</f>
        <v>9.0466000000000005E-2</v>
      </c>
      <c r="I41" s="69" t="s">
        <v>166</v>
      </c>
      <c r="J41" s="69"/>
      <c r="K41" s="69"/>
      <c r="L41" s="69"/>
      <c r="M41" s="69"/>
      <c r="N41" s="69"/>
    </row>
    <row r="42" spans="1:14" ht="13.8" thickTop="1">
      <c r="A42" s="23">
        <f t="shared" si="18"/>
        <v>35</v>
      </c>
      <c r="B42" s="402"/>
      <c r="C42" s="402"/>
      <c r="D42" s="402"/>
      <c r="E42" s="402"/>
      <c r="G42" s="82"/>
      <c r="H42" s="83"/>
      <c r="I42" s="69"/>
      <c r="J42" s="69"/>
      <c r="K42" s="69"/>
      <c r="L42" s="69"/>
      <c r="M42" s="69"/>
      <c r="N42" s="69"/>
    </row>
    <row r="43" spans="1:14">
      <c r="A43" s="23">
        <f t="shared" si="18"/>
        <v>36</v>
      </c>
      <c r="B43" s="402" t="s">
        <v>292</v>
      </c>
      <c r="C43" s="402"/>
      <c r="D43" s="402"/>
      <c r="E43" s="402"/>
      <c r="G43" s="82">
        <v>0.106297</v>
      </c>
      <c r="H43" s="83">
        <v>0.106297</v>
      </c>
      <c r="I43" s="69" t="s">
        <v>166</v>
      </c>
      <c r="J43" s="69"/>
      <c r="K43" s="69"/>
      <c r="L43" s="69"/>
      <c r="M43" s="69"/>
      <c r="N43" s="69"/>
    </row>
    <row r="44" spans="1:14">
      <c r="A44" s="23">
        <f t="shared" si="18"/>
        <v>37</v>
      </c>
      <c r="B44" s="403" t="s">
        <v>287</v>
      </c>
      <c r="C44" s="403"/>
      <c r="D44" s="403"/>
      <c r="E44" s="403"/>
      <c r="G44" s="82">
        <f>+G37</f>
        <v>8.9499999999999996E-4</v>
      </c>
      <c r="H44" s="83">
        <f>+G44</f>
        <v>8.9499999999999996E-4</v>
      </c>
      <c r="I44" s="69" t="s">
        <v>166</v>
      </c>
      <c r="J44" s="69"/>
      <c r="K44" s="69"/>
      <c r="L44" s="69"/>
      <c r="M44" s="69"/>
      <c r="N44" s="69"/>
    </row>
    <row r="45" spans="1:14">
      <c r="A45" s="23">
        <f t="shared" si="18"/>
        <v>38</v>
      </c>
      <c r="B45" s="403" t="s">
        <v>288</v>
      </c>
      <c r="C45" s="403"/>
      <c r="D45" s="403"/>
      <c r="E45" s="403"/>
      <c r="G45" s="82">
        <f t="shared" ref="G45:G47" si="22">+G38</f>
        <v>3.4720000000000003E-3</v>
      </c>
      <c r="H45" s="83">
        <f>+G45</f>
        <v>3.4720000000000003E-3</v>
      </c>
      <c r="I45" s="69" t="s">
        <v>166</v>
      </c>
      <c r="J45" s="69"/>
      <c r="K45" s="69"/>
      <c r="L45" s="69"/>
      <c r="M45" s="69"/>
      <c r="N45" s="69"/>
    </row>
    <row r="46" spans="1:14">
      <c r="A46" s="23">
        <f t="shared" si="18"/>
        <v>39</v>
      </c>
      <c r="B46" s="403" t="s">
        <v>293</v>
      </c>
      <c r="C46" s="403"/>
      <c r="D46" s="403"/>
      <c r="E46" s="403"/>
      <c r="G46" s="82">
        <f t="shared" si="22"/>
        <v>0</v>
      </c>
      <c r="H46" s="83">
        <f>+G46</f>
        <v>0</v>
      </c>
      <c r="I46" s="69" t="s">
        <v>166</v>
      </c>
      <c r="J46" s="69"/>
      <c r="K46" s="69"/>
      <c r="L46" s="69"/>
      <c r="M46" s="69"/>
      <c r="N46" s="69"/>
    </row>
    <row r="47" spans="1:14">
      <c r="A47" s="23">
        <f t="shared" si="18"/>
        <v>40</v>
      </c>
      <c r="B47" s="403" t="s">
        <v>290</v>
      </c>
      <c r="C47" s="403"/>
      <c r="D47" s="403"/>
      <c r="E47" s="403"/>
      <c r="G47" s="82">
        <f t="shared" si="22"/>
        <v>-1.237E-3</v>
      </c>
      <c r="H47" s="83">
        <f>+G47</f>
        <v>-1.237E-3</v>
      </c>
      <c r="I47" s="69" t="s">
        <v>166</v>
      </c>
      <c r="J47" s="69"/>
      <c r="K47" s="69"/>
      <c r="L47" s="69"/>
      <c r="M47" s="69"/>
      <c r="N47" s="69"/>
    </row>
    <row r="48" spans="1:14" ht="13.8" thickBot="1">
      <c r="A48" s="23">
        <f t="shared" si="18"/>
        <v>41</v>
      </c>
      <c r="B48" s="400" t="s">
        <v>294</v>
      </c>
      <c r="C48" s="400"/>
      <c r="D48" s="400"/>
      <c r="E48" s="400"/>
      <c r="G48" s="84">
        <f>SUM(G43:G47)</f>
        <v>0.10942700000000001</v>
      </c>
      <c r="H48" s="85">
        <f>SUM(H43:H47)</f>
        <v>0.10942700000000001</v>
      </c>
      <c r="I48" s="69" t="s">
        <v>166</v>
      </c>
      <c r="J48" s="69"/>
      <c r="K48" s="69"/>
      <c r="L48" s="69"/>
      <c r="M48" s="69"/>
      <c r="N48" s="69"/>
    </row>
    <row r="49" spans="1:14" ht="13.8" thickTop="1">
      <c r="A49" s="23">
        <f t="shared" si="18"/>
        <v>42</v>
      </c>
      <c r="B49" s="402"/>
      <c r="C49" s="402"/>
      <c r="D49" s="402"/>
      <c r="E49" s="402"/>
      <c r="G49" s="82"/>
      <c r="H49" s="83"/>
      <c r="I49" s="69"/>
      <c r="J49" s="69"/>
      <c r="K49" s="69"/>
      <c r="L49" s="69"/>
      <c r="M49" s="69"/>
      <c r="N49" s="69"/>
    </row>
    <row r="50" spans="1:14">
      <c r="A50" s="23">
        <f t="shared" si="18"/>
        <v>43</v>
      </c>
      <c r="B50" s="400" t="s">
        <v>295</v>
      </c>
      <c r="C50" s="400"/>
      <c r="D50" s="400"/>
      <c r="E50" s="400"/>
      <c r="G50" s="82">
        <v>-7.4058380000000005E-3</v>
      </c>
      <c r="H50" s="83">
        <v>-7.4058380000000005E-3</v>
      </c>
      <c r="I50" s="69" t="s">
        <v>166</v>
      </c>
      <c r="J50" s="69"/>
      <c r="K50" s="69"/>
      <c r="L50" s="69"/>
      <c r="M50" s="69"/>
      <c r="N50" s="69"/>
    </row>
    <row r="51" spans="1:14">
      <c r="A51" s="23">
        <f t="shared" si="18"/>
        <v>44</v>
      </c>
      <c r="B51" s="400" t="s">
        <v>296</v>
      </c>
      <c r="C51" s="400"/>
      <c r="D51" s="400"/>
      <c r="E51" s="400"/>
      <c r="G51" s="82">
        <v>0</v>
      </c>
      <c r="H51" s="83">
        <v>0</v>
      </c>
      <c r="I51" s="69" t="s">
        <v>166</v>
      </c>
      <c r="L51" s="69"/>
      <c r="M51" s="69"/>
      <c r="N51" s="69"/>
    </row>
    <row r="52" spans="1:14">
      <c r="A52" s="23">
        <f t="shared" si="18"/>
        <v>45</v>
      </c>
      <c r="B52" s="402"/>
      <c r="C52" s="402"/>
      <c r="D52" s="402"/>
      <c r="E52" s="402"/>
      <c r="G52" s="82"/>
      <c r="H52" s="83"/>
      <c r="J52" s="69"/>
      <c r="K52" s="69"/>
      <c r="L52" s="69"/>
      <c r="M52" s="69"/>
      <c r="N52" s="69"/>
    </row>
    <row r="53" spans="1:14">
      <c r="A53" s="23">
        <f t="shared" si="18"/>
        <v>46</v>
      </c>
      <c r="B53" s="402" t="s">
        <v>297</v>
      </c>
      <c r="C53" s="402"/>
      <c r="D53" s="402"/>
      <c r="E53" s="402"/>
      <c r="G53" s="82"/>
      <c r="H53" s="83"/>
      <c r="I53" s="69" t="s">
        <v>166</v>
      </c>
      <c r="J53" s="69"/>
      <c r="K53" s="69"/>
      <c r="L53" s="69"/>
      <c r="M53" s="69"/>
      <c r="N53" s="69"/>
    </row>
    <row r="54" spans="1:14">
      <c r="A54" s="23">
        <f t="shared" si="18"/>
        <v>47</v>
      </c>
      <c r="B54" s="403" t="s">
        <v>298</v>
      </c>
      <c r="C54" s="403"/>
      <c r="D54" s="403"/>
      <c r="E54" s="403"/>
      <c r="G54" s="82">
        <v>0</v>
      </c>
      <c r="H54" s="83">
        <v>0</v>
      </c>
      <c r="I54" s="69" t="s">
        <v>166</v>
      </c>
      <c r="J54" s="69"/>
      <c r="K54" s="69"/>
      <c r="L54" s="69"/>
      <c r="M54" s="69"/>
      <c r="N54" s="69"/>
    </row>
    <row r="55" spans="1:14">
      <c r="A55" s="23">
        <f t="shared" si="18"/>
        <v>48</v>
      </c>
      <c r="B55" s="403" t="s">
        <v>299</v>
      </c>
      <c r="C55" s="403"/>
      <c r="D55" s="403"/>
      <c r="E55" s="403"/>
      <c r="G55" s="82">
        <v>-1.913E-3</v>
      </c>
      <c r="H55" s="83">
        <v>-1.913E-3</v>
      </c>
      <c r="I55" s="69" t="s">
        <v>166</v>
      </c>
      <c r="J55" s="69"/>
      <c r="K55" s="69"/>
      <c r="L55" s="69"/>
      <c r="M55" s="69"/>
      <c r="N55" s="69"/>
    </row>
    <row r="56" spans="1:14">
      <c r="A56" s="23">
        <f t="shared" si="18"/>
        <v>49</v>
      </c>
      <c r="B56" s="403" t="s">
        <v>300</v>
      </c>
      <c r="C56" s="403"/>
      <c r="D56" s="403"/>
      <c r="E56" s="403"/>
      <c r="G56" s="82">
        <f>+'Effective Rate by Schedule'!BW7</f>
        <v>4.8599999999999997E-3</v>
      </c>
      <c r="H56" s="82">
        <f>+'Effective Rate by Schedule'!CA7</f>
        <v>3.9050000000000001E-3</v>
      </c>
      <c r="I56" s="69" t="s">
        <v>166</v>
      </c>
      <c r="J56" s="69"/>
      <c r="K56" s="69"/>
      <c r="L56" s="69"/>
      <c r="M56" s="69"/>
      <c r="N56" s="69"/>
    </row>
    <row r="57" spans="1:14">
      <c r="A57" s="23">
        <f t="shared" si="18"/>
        <v>50</v>
      </c>
      <c r="B57" s="403" t="s">
        <v>301</v>
      </c>
      <c r="C57" s="403"/>
      <c r="D57" s="403"/>
      <c r="E57" s="403"/>
      <c r="G57" s="82">
        <v>0</v>
      </c>
      <c r="H57" s="83">
        <v>0</v>
      </c>
      <c r="I57" s="69" t="s">
        <v>166</v>
      </c>
      <c r="J57" s="69"/>
      <c r="K57" s="69"/>
      <c r="L57" s="69"/>
      <c r="M57" s="69"/>
      <c r="N57" s="69"/>
    </row>
    <row r="58" spans="1:14">
      <c r="A58" s="23">
        <f t="shared" si="18"/>
        <v>51</v>
      </c>
      <c r="B58" s="403" t="s">
        <v>302</v>
      </c>
      <c r="C58" s="403"/>
      <c r="D58" s="403"/>
      <c r="E58" s="403"/>
      <c r="G58" s="82">
        <v>-7.2999999999999999E-5</v>
      </c>
      <c r="H58" s="83">
        <v>-7.2999999999999999E-5</v>
      </c>
      <c r="I58" s="69" t="s">
        <v>166</v>
      </c>
      <c r="J58" s="69"/>
      <c r="K58" s="69"/>
      <c r="L58" s="69"/>
      <c r="M58" s="69"/>
      <c r="N58" s="69"/>
    </row>
    <row r="59" spans="1:14" ht="13.8" thickBot="1">
      <c r="A59" s="23">
        <f t="shared" si="18"/>
        <v>52</v>
      </c>
      <c r="B59" s="400" t="s">
        <v>303</v>
      </c>
      <c r="C59" s="400"/>
      <c r="D59" s="400"/>
      <c r="E59" s="400"/>
      <c r="G59" s="84">
        <f>SUM(G54:G58)</f>
        <v>2.8739999999999998E-3</v>
      </c>
      <c r="H59" s="85">
        <f>SUM(H54:H58)</f>
        <v>1.9189999999999999E-3</v>
      </c>
      <c r="I59" s="69" t="s">
        <v>166</v>
      </c>
    </row>
    <row r="60" spans="1:14" ht="13.8" thickTop="1">
      <c r="A60" s="23">
        <f t="shared" si="18"/>
        <v>53</v>
      </c>
      <c r="B60" s="402"/>
      <c r="C60" s="402"/>
      <c r="D60" s="402"/>
      <c r="E60" s="402"/>
      <c r="G60" s="80"/>
      <c r="H60" s="81"/>
    </row>
    <row r="61" spans="1:14">
      <c r="A61" s="23">
        <f t="shared" si="18"/>
        <v>54</v>
      </c>
      <c r="B61" s="400" t="s">
        <v>304</v>
      </c>
      <c r="C61" s="400"/>
      <c r="D61" s="400"/>
      <c r="E61" s="400"/>
      <c r="G61" s="86">
        <f>SUM(G41,G50:G51,G59)</f>
        <v>8.5934162000000008E-2</v>
      </c>
      <c r="H61" s="87">
        <f>SUM(H41,H50:H51,H59)</f>
        <v>8.4979162000000011E-2</v>
      </c>
      <c r="I61" s="69" t="s">
        <v>166</v>
      </c>
    </row>
    <row r="62" spans="1:14">
      <c r="A62" s="23">
        <f t="shared" si="18"/>
        <v>55</v>
      </c>
      <c r="B62" s="400" t="s">
        <v>305</v>
      </c>
      <c r="C62" s="400"/>
      <c r="D62" s="400"/>
      <c r="E62" s="400"/>
      <c r="G62" s="88">
        <f>SUM(G48,G50:G51,G59)</f>
        <v>0.10489516200000001</v>
      </c>
      <c r="H62" s="89">
        <f>SUM(H48,H50:H51,H59)</f>
        <v>0.10394016200000002</v>
      </c>
      <c r="I62" s="69" t="s">
        <v>166</v>
      </c>
    </row>
    <row r="66" spans="2:20">
      <c r="C66" s="404" t="s">
        <v>661</v>
      </c>
      <c r="D66" s="404"/>
      <c r="E66" s="404"/>
    </row>
    <row r="67" spans="2:20" ht="39.6">
      <c r="B67" s="90"/>
      <c r="C67" s="90" t="s">
        <v>306</v>
      </c>
      <c r="D67" s="90" t="s">
        <v>307</v>
      </c>
      <c r="E67" s="90" t="s">
        <v>308</v>
      </c>
      <c r="F67" s="90"/>
      <c r="G67" s="90"/>
      <c r="H67" s="90"/>
      <c r="I67" s="90"/>
      <c r="J67" s="90"/>
      <c r="K67" s="90"/>
      <c r="L67" s="90"/>
      <c r="M67" s="90"/>
      <c r="N67" s="90"/>
      <c r="O67" s="90"/>
      <c r="P67" s="90"/>
      <c r="Q67" s="90"/>
      <c r="R67" s="90"/>
      <c r="S67" s="90"/>
      <c r="T67" s="90"/>
    </row>
    <row r="68" spans="2:20">
      <c r="B68" s="23" t="str">
        <f t="shared" ref="B68:B79" si="23">+B7</f>
        <v>January</v>
      </c>
      <c r="C68" s="64">
        <v>1258458999.9999998</v>
      </c>
      <c r="D68" s="64">
        <v>1029336</v>
      </c>
      <c r="E68" s="64">
        <f>ROUND(+C68/D68,0)</f>
        <v>1223</v>
      </c>
    </row>
    <row r="69" spans="2:20">
      <c r="B69" s="23" t="str">
        <f t="shared" si="23"/>
        <v>February</v>
      </c>
      <c r="C69" s="64">
        <v>1089253000</v>
      </c>
      <c r="D69" s="64">
        <v>1030405</v>
      </c>
      <c r="E69" s="64">
        <f t="shared" ref="E69:E79" si="24">ROUND(+C69/D69,0)</f>
        <v>1057</v>
      </c>
    </row>
    <row r="70" spans="2:20">
      <c r="B70" s="23" t="str">
        <f t="shared" si="23"/>
        <v>March</v>
      </c>
      <c r="C70" s="64">
        <v>1040985000</v>
      </c>
      <c r="D70" s="64">
        <v>1031320</v>
      </c>
      <c r="E70" s="64">
        <f t="shared" si="24"/>
        <v>1009</v>
      </c>
    </row>
    <row r="71" spans="2:20">
      <c r="B71" s="23" t="str">
        <f t="shared" si="23"/>
        <v>April</v>
      </c>
      <c r="C71" s="64">
        <v>858224000</v>
      </c>
      <c r="D71" s="64">
        <v>1032177</v>
      </c>
      <c r="E71" s="64">
        <f t="shared" si="24"/>
        <v>831</v>
      </c>
    </row>
    <row r="72" spans="2:20">
      <c r="B72" s="23" t="str">
        <f t="shared" si="23"/>
        <v>May</v>
      </c>
      <c r="C72" s="64">
        <v>739742000</v>
      </c>
      <c r="D72" s="64">
        <v>1020686</v>
      </c>
      <c r="E72" s="64">
        <f t="shared" si="24"/>
        <v>725</v>
      </c>
    </row>
    <row r="73" spans="2:20">
      <c r="B73" s="23" t="str">
        <f t="shared" si="23"/>
        <v>June</v>
      </c>
      <c r="C73" s="64">
        <v>680386000</v>
      </c>
      <c r="D73" s="64">
        <v>1021433</v>
      </c>
      <c r="E73" s="64">
        <f t="shared" si="24"/>
        <v>666</v>
      </c>
    </row>
    <row r="74" spans="2:20">
      <c r="B74" s="23" t="str">
        <f t="shared" si="23"/>
        <v>July</v>
      </c>
      <c r="C74" s="64">
        <v>681210000</v>
      </c>
      <c r="D74" s="64">
        <v>1021991</v>
      </c>
      <c r="E74" s="64">
        <f t="shared" si="24"/>
        <v>667</v>
      </c>
    </row>
    <row r="75" spans="2:20">
      <c r="B75" s="23" t="str">
        <f t="shared" si="23"/>
        <v>August</v>
      </c>
      <c r="C75" s="64">
        <v>664685000</v>
      </c>
      <c r="D75" s="64">
        <v>1022870</v>
      </c>
      <c r="E75" s="64">
        <f t="shared" si="24"/>
        <v>650</v>
      </c>
    </row>
    <row r="76" spans="2:20">
      <c r="B76" s="23" t="str">
        <f t="shared" si="23"/>
        <v>September</v>
      </c>
      <c r="C76" s="64">
        <v>667587999.99999988</v>
      </c>
      <c r="D76" s="64">
        <v>1024028</v>
      </c>
      <c r="E76" s="64">
        <f t="shared" si="24"/>
        <v>652</v>
      </c>
    </row>
    <row r="77" spans="2:20">
      <c r="B77" s="23" t="str">
        <f t="shared" si="23"/>
        <v>October</v>
      </c>
      <c r="C77" s="64">
        <v>832841999.99999988</v>
      </c>
      <c r="D77" s="64">
        <v>1025543</v>
      </c>
      <c r="E77" s="64">
        <f t="shared" si="24"/>
        <v>812</v>
      </c>
    </row>
    <row r="78" spans="2:20">
      <c r="B78" s="23" t="str">
        <f t="shared" si="23"/>
        <v>November</v>
      </c>
      <c r="C78" s="64">
        <v>1028038000</v>
      </c>
      <c r="D78" s="64">
        <v>1026942</v>
      </c>
      <c r="E78" s="64">
        <f t="shared" si="24"/>
        <v>1001</v>
      </c>
    </row>
    <row r="79" spans="2:20">
      <c r="B79" s="23" t="str">
        <f t="shared" si="23"/>
        <v>December</v>
      </c>
      <c r="C79" s="64">
        <v>1299084000</v>
      </c>
      <c r="D79" s="64">
        <v>1028067</v>
      </c>
      <c r="E79" s="64">
        <f t="shared" si="24"/>
        <v>1264</v>
      </c>
    </row>
    <row r="80" spans="2:20">
      <c r="B80" s="23" t="s">
        <v>19</v>
      </c>
      <c r="C80" s="64">
        <f>SUM(C68:C79)</f>
        <v>10840496000</v>
      </c>
      <c r="D80" s="64">
        <f>SUM(D68:D79)</f>
        <v>12314798</v>
      </c>
      <c r="E80" s="64">
        <f>SUM(E68:E79)</f>
        <v>10557</v>
      </c>
    </row>
    <row r="81" spans="2:5">
      <c r="E81" s="64"/>
    </row>
    <row r="82" spans="2:5">
      <c r="B82" s="23" t="s">
        <v>309</v>
      </c>
      <c r="C82" s="64"/>
      <c r="D82" s="64"/>
      <c r="E82" s="64">
        <f>ROUND(AVERAGE(E68:E79),0)</f>
        <v>880</v>
      </c>
    </row>
  </sheetData>
  <mergeCells count="34">
    <mergeCell ref="B60:E60"/>
    <mergeCell ref="B61:E61"/>
    <mergeCell ref="B62:E62"/>
    <mergeCell ref="C66:E66"/>
    <mergeCell ref="B54:E54"/>
    <mergeCell ref="B55:E55"/>
    <mergeCell ref="B56:E56"/>
    <mergeCell ref="B57:E57"/>
    <mergeCell ref="B58:E58"/>
    <mergeCell ref="B59:E59"/>
    <mergeCell ref="B53:E53"/>
    <mergeCell ref="B42:E42"/>
    <mergeCell ref="B43:E43"/>
    <mergeCell ref="B44:E44"/>
    <mergeCell ref="B45:E45"/>
    <mergeCell ref="B46:E46"/>
    <mergeCell ref="B47:E47"/>
    <mergeCell ref="B48:E48"/>
    <mergeCell ref="B49:E49"/>
    <mergeCell ref="B50:E50"/>
    <mergeCell ref="B51:E51"/>
    <mergeCell ref="B52:E52"/>
    <mergeCell ref="B41:E41"/>
    <mergeCell ref="D5:O5"/>
    <mergeCell ref="B31:E31"/>
    <mergeCell ref="B32:E32"/>
    <mergeCell ref="B33:E33"/>
    <mergeCell ref="B34:E34"/>
    <mergeCell ref="B35:E35"/>
    <mergeCell ref="B36:E36"/>
    <mergeCell ref="B37:E37"/>
    <mergeCell ref="B38:E38"/>
    <mergeCell ref="B39:E39"/>
    <mergeCell ref="B40:E40"/>
  </mergeCells>
  <printOptions horizontalCentered="1"/>
  <pageMargins left="0.7" right="0.7" top="0.75" bottom="0.75" header="0.3" footer="0.3"/>
  <pageSetup scale="60" orientation="landscape" r:id="rId1"/>
  <headerFooter alignWithMargins="0">
    <oddHeader>&amp;RAdvice No. 2019-xx
Electric Schedule 120 Rate Design Workpapers
Page &amp;P of &amp;N</oddHeader>
    <oddFooter>&amp;L&amp;F
&amp;A&amp;R&amp;D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1"/>
  <sheetViews>
    <sheetView zoomScaleNormal="100" workbookViewId="0">
      <pane xSplit="5" ySplit="5" topLeftCell="BS6" activePane="bottomRight" state="frozen"/>
      <selection sqref="A1:XFD1048576"/>
      <selection pane="topRight" sqref="A1:XFD1048576"/>
      <selection pane="bottomLeft" sqref="A1:XFD1048576"/>
      <selection pane="bottomRight" activeCell="BW26" sqref="BW26"/>
    </sheetView>
  </sheetViews>
  <sheetFormatPr defaultColWidth="9.109375" defaultRowHeight="13.2"/>
  <cols>
    <col min="1" max="1" width="4.44140625" style="6" bestFit="1" customWidth="1"/>
    <col min="2" max="2" width="30.44140625" style="6" bestFit="1" customWidth="1"/>
    <col min="3" max="3" width="11" style="149" bestFit="1" customWidth="1"/>
    <col min="4" max="4" width="17" style="104" bestFit="1" customWidth="1"/>
    <col min="5" max="5" width="17.77734375" style="104" bestFit="1" customWidth="1"/>
    <col min="6" max="6" width="1.88671875" style="104" customWidth="1"/>
    <col min="7" max="7" width="12" style="6" bestFit="1" customWidth="1"/>
    <col min="8" max="8" width="12.33203125" style="6" bestFit="1" customWidth="1"/>
    <col min="9" max="9" width="13" style="6" bestFit="1" customWidth="1"/>
    <col min="10" max="10" width="14.44140625" style="6" bestFit="1" customWidth="1"/>
    <col min="11" max="11" width="1.88671875" style="6" customWidth="1"/>
    <col min="12" max="12" width="13.6640625" style="6" bestFit="1" customWidth="1"/>
    <col min="13" max="13" width="12.6640625" style="6" bestFit="1" customWidth="1"/>
    <col min="14" max="14" width="12.5546875" style="6" bestFit="1" customWidth="1"/>
    <col min="15" max="15" width="1.88671875" style="6" customWidth="1"/>
    <col min="16" max="16" width="12.33203125" style="6" bestFit="1" customWidth="1"/>
    <col min="17" max="17" width="14.44140625" style="6" bestFit="1" customWidth="1"/>
    <col min="18" max="18" width="13.6640625" style="6" bestFit="1" customWidth="1"/>
    <col min="19" max="19" width="1.88671875" style="6" customWidth="1"/>
    <col min="20" max="20" width="13.33203125" style="6" bestFit="1" customWidth="1"/>
    <col min="21" max="21" width="14.44140625" style="6" bestFit="1" customWidth="1"/>
    <col min="22" max="22" width="13.6640625" style="6" bestFit="1" customWidth="1"/>
    <col min="23" max="23" width="1.88671875" style="6" customWidth="1"/>
    <col min="24" max="24" width="13" style="6" bestFit="1" customWidth="1"/>
    <col min="25" max="26" width="13.6640625" style="6" bestFit="1" customWidth="1"/>
    <col min="27" max="27" width="1.88671875" style="6" customWidth="1"/>
    <col min="28" max="28" width="11.88671875" style="6" bestFit="1" customWidth="1"/>
    <col min="29" max="30" width="12.33203125" style="6" bestFit="1" customWidth="1"/>
    <col min="31" max="31" width="1.88671875" style="6" customWidth="1"/>
    <col min="32" max="32" width="11.33203125" style="6" bestFit="1" customWidth="1"/>
    <col min="33" max="34" width="12.33203125" style="6" bestFit="1" customWidth="1"/>
    <col min="35" max="35" width="1.88671875" style="6" customWidth="1"/>
    <col min="36" max="36" width="12.88671875" style="6" bestFit="1" customWidth="1"/>
    <col min="37" max="38" width="12.33203125" style="6" bestFit="1" customWidth="1"/>
    <col min="39" max="39" width="1.88671875" style="6" customWidth="1"/>
    <col min="40" max="40" width="11.33203125" style="6" bestFit="1" customWidth="1"/>
    <col min="41" max="42" width="12.33203125" style="6" bestFit="1" customWidth="1"/>
    <col min="43" max="43" width="1.88671875" style="6" customWidth="1"/>
    <col min="44" max="44" width="12" style="6" customWidth="1"/>
    <col min="45" max="46" width="12.33203125" style="6" bestFit="1" customWidth="1"/>
    <col min="47" max="47" width="1.88671875" style="6" customWidth="1"/>
    <col min="48" max="48" width="12.88671875" style="6" bestFit="1" customWidth="1"/>
    <col min="49" max="49" width="12" style="6" customWidth="1"/>
    <col min="50" max="50" width="13.44140625" style="6" bestFit="1" customWidth="1"/>
    <col min="51" max="51" width="12.33203125" style="6" bestFit="1" customWidth="1"/>
    <col min="52" max="52" width="1.88671875" style="6" customWidth="1"/>
    <col min="53" max="53" width="12.88671875" style="6" bestFit="1" customWidth="1"/>
    <col min="54" max="54" width="13.44140625" style="6" bestFit="1" customWidth="1"/>
    <col min="55" max="55" width="12.33203125" style="6" bestFit="1" customWidth="1"/>
    <col min="56" max="56" width="1.88671875" style="6" customWidth="1"/>
    <col min="57" max="57" width="12.88671875" style="6" bestFit="1" customWidth="1"/>
    <col min="58" max="58" width="13.44140625" style="6" bestFit="1" customWidth="1"/>
    <col min="59" max="59" width="13.5546875" style="6" bestFit="1" customWidth="1"/>
    <col min="60" max="60" width="1.88671875" style="6" customWidth="1"/>
    <col min="61" max="61" width="12.88671875" style="6" bestFit="1" customWidth="1"/>
    <col min="62" max="62" width="13.44140625" style="6" bestFit="1" customWidth="1"/>
    <col min="63" max="63" width="13.5546875" style="6" bestFit="1" customWidth="1"/>
    <col min="64" max="64" width="1.88671875" style="6" customWidth="1"/>
    <col min="65" max="65" width="12.88671875" style="6" bestFit="1" customWidth="1"/>
    <col min="66" max="66" width="13.44140625" style="6" bestFit="1" customWidth="1"/>
    <col min="67" max="67" width="13.5546875" style="6" bestFit="1" customWidth="1"/>
    <col min="68" max="68" width="1.88671875" style="6" customWidth="1"/>
    <col min="69" max="69" width="12.88671875" style="6" bestFit="1" customWidth="1"/>
    <col min="70" max="70" width="13.44140625" style="6" bestFit="1" customWidth="1"/>
    <col min="71" max="71" width="13.5546875" style="6" bestFit="1" customWidth="1"/>
    <col min="72" max="72" width="1.88671875" style="6" customWidth="1"/>
    <col min="73" max="73" width="12.88671875" style="6" bestFit="1" customWidth="1"/>
    <col min="74" max="74" width="13.44140625" style="6" bestFit="1" customWidth="1"/>
    <col min="75" max="75" width="13.5546875" style="6" bestFit="1" customWidth="1"/>
    <col min="76" max="76" width="1.88671875" style="6" customWidth="1"/>
    <col min="77" max="77" width="12.88671875" style="6" bestFit="1" customWidth="1"/>
    <col min="78" max="78" width="13.44140625" style="6" bestFit="1" customWidth="1"/>
    <col min="79" max="79" width="13.5546875" style="6" bestFit="1" customWidth="1"/>
    <col min="80" max="16384" width="9.109375" style="6"/>
  </cols>
  <sheetData>
    <row r="1" spans="1:79">
      <c r="A1" s="150"/>
      <c r="B1" s="407" t="s">
        <v>95</v>
      </c>
      <c r="C1" s="407"/>
      <c r="D1" s="407"/>
      <c r="E1" s="408"/>
      <c r="F1" s="322"/>
      <c r="G1" s="25"/>
      <c r="H1" s="25"/>
      <c r="I1" s="25"/>
      <c r="J1" s="25"/>
      <c r="K1" s="25"/>
      <c r="L1" s="25"/>
      <c r="M1" s="25"/>
      <c r="N1" s="29"/>
      <c r="O1" s="25"/>
      <c r="P1" s="25"/>
      <c r="Q1" s="25"/>
      <c r="R1" s="25"/>
      <c r="S1" s="25"/>
      <c r="T1" s="25"/>
      <c r="U1" s="25"/>
      <c r="V1" s="25"/>
      <c r="W1" s="25"/>
      <c r="X1" s="25"/>
      <c r="Y1" s="25"/>
      <c r="Z1" s="29"/>
      <c r="AA1" s="25"/>
      <c r="AB1" s="25"/>
      <c r="AC1" s="25"/>
      <c r="AD1" s="25"/>
      <c r="AE1" s="25"/>
      <c r="AF1" s="25"/>
      <c r="AG1" s="25"/>
      <c r="AH1" s="25"/>
      <c r="AI1" s="25"/>
      <c r="AJ1" s="25"/>
      <c r="AK1" s="25"/>
      <c r="AL1" s="29"/>
      <c r="AM1" s="25"/>
      <c r="AN1" s="25"/>
      <c r="AO1" s="25"/>
      <c r="AP1" s="25"/>
      <c r="AQ1" s="25"/>
      <c r="AR1" s="25"/>
      <c r="AS1" s="25"/>
      <c r="AT1" s="25"/>
      <c r="AU1" s="25"/>
      <c r="AV1" s="25"/>
      <c r="AW1" s="25"/>
      <c r="AX1" s="25"/>
      <c r="AY1" s="29"/>
      <c r="AZ1" s="25"/>
      <c r="BA1" s="25"/>
      <c r="BB1" s="25"/>
      <c r="BC1" s="25"/>
      <c r="BD1" s="25"/>
      <c r="BE1" s="25"/>
      <c r="BF1" s="25"/>
      <c r="BG1" s="25"/>
      <c r="BH1" s="25"/>
      <c r="BI1" s="25"/>
      <c r="BJ1" s="25"/>
      <c r="BK1" s="25"/>
      <c r="BL1" s="25"/>
      <c r="BM1" s="25"/>
      <c r="BN1" s="25"/>
      <c r="BO1" s="29"/>
      <c r="BP1" s="25"/>
      <c r="BQ1" s="25"/>
      <c r="BR1" s="25"/>
      <c r="BS1" s="29"/>
      <c r="BT1" s="25"/>
      <c r="BU1" s="25"/>
      <c r="BV1" s="25"/>
      <c r="BW1" s="29"/>
      <c r="BX1" s="25"/>
      <c r="BY1" s="25"/>
      <c r="BZ1" s="25"/>
      <c r="CA1" s="29"/>
    </row>
    <row r="2" spans="1:79">
      <c r="A2" s="53"/>
      <c r="D2" s="8"/>
      <c r="E2" s="323"/>
      <c r="F2" s="8"/>
      <c r="N2" s="44"/>
      <c r="Z2" s="44"/>
      <c r="AL2" s="44"/>
      <c r="AY2" s="44"/>
      <c r="BO2" s="44"/>
      <c r="BS2" s="44"/>
      <c r="BW2" s="44"/>
      <c r="CA2" s="44"/>
    </row>
    <row r="3" spans="1:79">
      <c r="A3" s="53"/>
      <c r="E3" s="105"/>
      <c r="G3" s="411" t="s">
        <v>26</v>
      </c>
      <c r="H3" s="411"/>
      <c r="I3" s="411"/>
      <c r="J3" s="411"/>
      <c r="L3" s="409" t="s">
        <v>44</v>
      </c>
      <c r="M3" s="409"/>
      <c r="N3" s="410"/>
      <c r="P3" s="409" t="s">
        <v>58</v>
      </c>
      <c r="Q3" s="409"/>
      <c r="R3" s="409"/>
      <c r="T3" s="409" t="s">
        <v>81</v>
      </c>
      <c r="U3" s="409"/>
      <c r="V3" s="409"/>
      <c r="X3" s="409" t="s">
        <v>97</v>
      </c>
      <c r="Y3" s="409"/>
      <c r="Z3" s="410"/>
      <c r="AA3" s="7"/>
      <c r="AB3" s="411" t="s">
        <v>100</v>
      </c>
      <c r="AC3" s="409"/>
      <c r="AD3" s="409"/>
      <c r="AF3" s="411" t="s">
        <v>101</v>
      </c>
      <c r="AG3" s="409"/>
      <c r="AH3" s="409"/>
      <c r="AJ3" s="411" t="s">
        <v>105</v>
      </c>
      <c r="AK3" s="409"/>
      <c r="AL3" s="410"/>
      <c r="AN3" s="411" t="s">
        <v>114</v>
      </c>
      <c r="AO3" s="409"/>
      <c r="AP3" s="409"/>
      <c r="AR3" s="411" t="s">
        <v>147</v>
      </c>
      <c r="AS3" s="409"/>
      <c r="AT3" s="409"/>
      <c r="AV3" s="409" t="s">
        <v>184</v>
      </c>
      <c r="AW3" s="409"/>
      <c r="AX3" s="409"/>
      <c r="AY3" s="410"/>
      <c r="BA3" s="409" t="s">
        <v>183</v>
      </c>
      <c r="BB3" s="409"/>
      <c r="BC3" s="409"/>
      <c r="BE3" s="409" t="s">
        <v>212</v>
      </c>
      <c r="BF3" s="409"/>
      <c r="BG3" s="409"/>
      <c r="BI3" s="409" t="s">
        <v>186</v>
      </c>
      <c r="BJ3" s="409"/>
      <c r="BK3" s="409"/>
      <c r="BM3" s="411" t="s">
        <v>214</v>
      </c>
      <c r="BN3" s="409"/>
      <c r="BO3" s="410"/>
      <c r="BQ3" s="411" t="s">
        <v>231</v>
      </c>
      <c r="BR3" s="409"/>
      <c r="BS3" s="410"/>
      <c r="BU3" s="411" t="s">
        <v>312</v>
      </c>
      <c r="BV3" s="409"/>
      <c r="BW3" s="410"/>
      <c r="BY3" s="411" t="s">
        <v>599</v>
      </c>
      <c r="BZ3" s="409"/>
      <c r="CA3" s="410"/>
    </row>
    <row r="4" spans="1:79" s="5" customFormat="1" ht="53.4" thickBot="1">
      <c r="A4" s="324" t="s">
        <v>76</v>
      </c>
      <c r="B4" s="325" t="s">
        <v>0</v>
      </c>
      <c r="C4" s="2" t="s">
        <v>1</v>
      </c>
      <c r="D4" s="1" t="str">
        <f>+'Proforma - Proposed  Revenue'!D4</f>
        <v>F2018
Delivered kWh
05/19 to 04/20</v>
      </c>
      <c r="E4" s="93" t="str">
        <f>+'Proforma - Proposed  Revenue'!E4</f>
        <v>Projected
Revenue
05/19 to 04/20
(Note 1)</v>
      </c>
      <c r="F4" s="13"/>
      <c r="G4" s="3" t="s">
        <v>84</v>
      </c>
      <c r="H4" s="3" t="s">
        <v>85</v>
      </c>
      <c r="I4" s="3" t="s">
        <v>86</v>
      </c>
      <c r="J4" s="5" t="s">
        <v>19</v>
      </c>
      <c r="K4" s="3"/>
      <c r="L4" s="5" t="s">
        <v>96</v>
      </c>
      <c r="M4" s="5" t="s">
        <v>87</v>
      </c>
      <c r="N4" s="11" t="s">
        <v>19</v>
      </c>
      <c r="O4" s="3"/>
      <c r="P4" s="3" t="s">
        <v>106</v>
      </c>
      <c r="Q4" s="3" t="s">
        <v>88</v>
      </c>
      <c r="R4" s="5" t="s">
        <v>19</v>
      </c>
      <c r="S4" s="3"/>
      <c r="T4" s="3" t="s">
        <v>107</v>
      </c>
      <c r="U4" s="3" t="s">
        <v>89</v>
      </c>
      <c r="V4" s="5" t="s">
        <v>19</v>
      </c>
      <c r="W4" s="3"/>
      <c r="X4" s="3" t="s">
        <v>108</v>
      </c>
      <c r="Y4" s="3" t="s">
        <v>90</v>
      </c>
      <c r="Z4" s="11" t="s">
        <v>19</v>
      </c>
      <c r="AB4" s="3" t="s">
        <v>108</v>
      </c>
      <c r="AC4" s="3" t="s">
        <v>90</v>
      </c>
      <c r="AD4" s="5" t="s">
        <v>19</v>
      </c>
      <c r="AE4" s="3"/>
      <c r="AF4" s="3" t="s">
        <v>109</v>
      </c>
      <c r="AG4" s="3" t="s">
        <v>98</v>
      </c>
      <c r="AH4" s="5" t="s">
        <v>19</v>
      </c>
      <c r="AI4" s="3"/>
      <c r="AJ4" s="3" t="s">
        <v>121</v>
      </c>
      <c r="AK4" s="3" t="s">
        <v>102</v>
      </c>
      <c r="AL4" s="11" t="s">
        <v>19</v>
      </c>
      <c r="AM4" s="3"/>
      <c r="AN4" s="3" t="s">
        <v>117</v>
      </c>
      <c r="AO4" s="3" t="s">
        <v>104</v>
      </c>
      <c r="AP4" s="5" t="s">
        <v>19</v>
      </c>
      <c r="AQ4" s="3"/>
      <c r="AR4" s="3" t="s">
        <v>122</v>
      </c>
      <c r="AS4" s="3" t="s">
        <v>115</v>
      </c>
      <c r="AT4" s="5" t="s">
        <v>19</v>
      </c>
      <c r="AU4" s="3"/>
      <c r="AV4" s="3" t="s">
        <v>148</v>
      </c>
      <c r="AW4" s="5" t="s">
        <v>157</v>
      </c>
      <c r="AX4" s="3" t="s">
        <v>149</v>
      </c>
      <c r="AY4" s="11" t="s">
        <v>19</v>
      </c>
      <c r="AZ4" s="3"/>
      <c r="BA4" s="3" t="s">
        <v>160</v>
      </c>
      <c r="BB4" s="3" t="s">
        <v>161</v>
      </c>
      <c r="BC4" s="5" t="s">
        <v>19</v>
      </c>
      <c r="BD4" s="3"/>
      <c r="BE4" s="3" t="s">
        <v>170</v>
      </c>
      <c r="BF4" s="3" t="s">
        <v>171</v>
      </c>
      <c r="BG4" s="5" t="s">
        <v>19</v>
      </c>
      <c r="BH4" s="3"/>
      <c r="BI4" s="3" t="s">
        <v>187</v>
      </c>
      <c r="BJ4" s="3" t="s">
        <v>188</v>
      </c>
      <c r="BK4" s="5" t="s">
        <v>19</v>
      </c>
      <c r="BL4" s="3"/>
      <c r="BM4" s="3" t="s">
        <v>215</v>
      </c>
      <c r="BN4" s="3" t="s">
        <v>216</v>
      </c>
      <c r="BO4" s="11" t="s">
        <v>19</v>
      </c>
      <c r="BP4" s="3"/>
      <c r="BQ4" s="3" t="s">
        <v>242</v>
      </c>
      <c r="BR4" s="3" t="s">
        <v>232</v>
      </c>
      <c r="BS4" s="11" t="s">
        <v>19</v>
      </c>
      <c r="BT4" s="3"/>
      <c r="BU4" s="3" t="s">
        <v>313</v>
      </c>
      <c r="BV4" s="3" t="s">
        <v>314</v>
      </c>
      <c r="BW4" s="11" t="s">
        <v>19</v>
      </c>
      <c r="BX4" s="3"/>
      <c r="BY4" s="3" t="s">
        <v>600</v>
      </c>
      <c r="BZ4" s="3" t="s">
        <v>601</v>
      </c>
      <c r="CA4" s="11" t="s">
        <v>19</v>
      </c>
    </row>
    <row r="5" spans="1:79" s="5" customFormat="1" ht="27" thickBot="1">
      <c r="A5" s="324"/>
      <c r="B5" s="325"/>
      <c r="C5" s="2"/>
      <c r="D5" s="2" t="s">
        <v>36</v>
      </c>
      <c r="E5" s="94" t="s">
        <v>37</v>
      </c>
      <c r="F5" s="101"/>
      <c r="G5" s="101" t="s">
        <v>45</v>
      </c>
      <c r="H5" s="101" t="s">
        <v>46</v>
      </c>
      <c r="I5" s="101" t="s">
        <v>39</v>
      </c>
      <c r="J5" s="101" t="s">
        <v>125</v>
      </c>
      <c r="K5" s="99"/>
      <c r="L5" s="101" t="s">
        <v>54</v>
      </c>
      <c r="M5" s="101" t="s">
        <v>55</v>
      </c>
      <c r="N5" s="100" t="s">
        <v>126</v>
      </c>
      <c r="O5" s="99"/>
      <c r="P5" s="101" t="s">
        <v>77</v>
      </c>
      <c r="Q5" s="101" t="s">
        <v>82</v>
      </c>
      <c r="R5" s="101" t="s">
        <v>127</v>
      </c>
      <c r="S5" s="99"/>
      <c r="T5" s="101" t="s">
        <v>79</v>
      </c>
      <c r="U5" s="101" t="s">
        <v>80</v>
      </c>
      <c r="V5" s="101" t="s">
        <v>128</v>
      </c>
      <c r="W5" s="99"/>
      <c r="X5" s="101" t="s">
        <v>129</v>
      </c>
      <c r="Y5" s="101" t="s">
        <v>99</v>
      </c>
      <c r="Z5" s="102" t="s">
        <v>130</v>
      </c>
      <c r="AA5" s="101"/>
      <c r="AB5" s="101" t="s">
        <v>131</v>
      </c>
      <c r="AC5" s="101" t="s">
        <v>103</v>
      </c>
      <c r="AD5" s="101" t="s">
        <v>132</v>
      </c>
      <c r="AE5" s="99"/>
      <c r="AF5" s="101" t="s">
        <v>133</v>
      </c>
      <c r="AG5" s="101" t="s">
        <v>110</v>
      </c>
      <c r="AH5" s="101" t="s">
        <v>134</v>
      </c>
      <c r="AI5" s="99"/>
      <c r="AJ5" s="101" t="s">
        <v>135</v>
      </c>
      <c r="AK5" s="101" t="s">
        <v>116</v>
      </c>
      <c r="AL5" s="102" t="s">
        <v>136</v>
      </c>
      <c r="AM5" s="99"/>
      <c r="AN5" s="101" t="s">
        <v>137</v>
      </c>
      <c r="AO5" s="101" t="s">
        <v>138</v>
      </c>
      <c r="AP5" s="101" t="s">
        <v>139</v>
      </c>
      <c r="AQ5" s="99"/>
      <c r="AR5" s="101" t="s">
        <v>140</v>
      </c>
      <c r="AS5" s="101" t="s">
        <v>141</v>
      </c>
      <c r="AT5" s="101" t="s">
        <v>142</v>
      </c>
      <c r="AU5" s="99"/>
      <c r="AV5" s="101" t="s">
        <v>151</v>
      </c>
      <c r="AW5" s="101" t="s">
        <v>152</v>
      </c>
      <c r="AX5" s="101" t="s">
        <v>158</v>
      </c>
      <c r="AY5" s="102" t="s">
        <v>159</v>
      </c>
      <c r="AZ5" s="99"/>
      <c r="BA5" s="101" t="s">
        <v>162</v>
      </c>
      <c r="BB5" s="101" t="s">
        <v>163</v>
      </c>
      <c r="BC5" s="99" t="s">
        <v>164</v>
      </c>
      <c r="BD5" s="99"/>
      <c r="BE5" s="101" t="s">
        <v>167</v>
      </c>
      <c r="BF5" s="99" t="s">
        <v>168</v>
      </c>
      <c r="BG5" s="99" t="s">
        <v>169</v>
      </c>
      <c r="BH5" s="99"/>
      <c r="BI5" s="101" t="s">
        <v>189</v>
      </c>
      <c r="BJ5" s="99" t="s">
        <v>190</v>
      </c>
      <c r="BK5" s="99" t="s">
        <v>191</v>
      </c>
      <c r="BL5" s="99"/>
      <c r="BM5" s="99" t="s">
        <v>217</v>
      </c>
      <c r="BN5" s="99" t="s">
        <v>218</v>
      </c>
      <c r="BO5" s="100" t="s">
        <v>219</v>
      </c>
      <c r="BP5" s="99"/>
      <c r="BQ5" s="99" t="s">
        <v>233</v>
      </c>
      <c r="BR5" s="99" t="s">
        <v>234</v>
      </c>
      <c r="BS5" s="100" t="s">
        <v>235</v>
      </c>
      <c r="BT5" s="99"/>
      <c r="BU5" s="99" t="s">
        <v>319</v>
      </c>
      <c r="BV5" s="99" t="s">
        <v>320</v>
      </c>
      <c r="BW5" s="100" t="s">
        <v>321</v>
      </c>
      <c r="BX5" s="99"/>
      <c r="BY5" s="99" t="s">
        <v>602</v>
      </c>
      <c r="BZ5" s="99" t="s">
        <v>603</v>
      </c>
      <c r="CA5" s="100" t="s">
        <v>604</v>
      </c>
    </row>
    <row r="6" spans="1:79">
      <c r="A6" s="53"/>
      <c r="E6" s="105"/>
      <c r="N6" s="44"/>
      <c r="Z6" s="44"/>
      <c r="AL6" s="44"/>
      <c r="AY6" s="44"/>
      <c r="BO6" s="44"/>
      <c r="BS6" s="44"/>
      <c r="BW6" s="44"/>
      <c r="CA6" s="44"/>
    </row>
    <row r="7" spans="1:79">
      <c r="A7" s="45">
        <v>1</v>
      </c>
      <c r="B7" s="46" t="s">
        <v>4</v>
      </c>
      <c r="C7" s="149">
        <v>7</v>
      </c>
      <c r="D7" s="104">
        <f>+'Projected Revenue on F2018'!C8</f>
        <v>10838149000</v>
      </c>
      <c r="E7" s="154">
        <f>+'Projected Revenue on F2018'!M8</f>
        <v>1059981000</v>
      </c>
      <c r="F7" s="43"/>
      <c r="G7" s="24">
        <v>2.3800000000000001E-4</v>
      </c>
      <c r="H7" s="24">
        <v>8.099999999999999E-5</v>
      </c>
      <c r="I7" s="24">
        <v>1.016E-3</v>
      </c>
      <c r="J7" s="24">
        <f>SUM(G7:I7)</f>
        <v>1.335E-3</v>
      </c>
      <c r="K7" s="315"/>
      <c r="L7" s="24">
        <v>-4.6357056683492536E-4</v>
      </c>
      <c r="M7" s="24">
        <v>1.1621458398554025E-3</v>
      </c>
      <c r="N7" s="50">
        <f>SUM(L7:M7)</f>
        <v>6.9857527302047721E-4</v>
      </c>
      <c r="O7" s="315"/>
      <c r="P7" s="24">
        <v>1.3100000000000001E-4</v>
      </c>
      <c r="Q7" s="24">
        <v>1.023E-3</v>
      </c>
      <c r="R7" s="24">
        <f>SUM(P7:Q7)</f>
        <v>1.1540000000000001E-3</v>
      </c>
      <c r="S7" s="315"/>
      <c r="T7" s="24">
        <v>-6.7999999999999999E-5</v>
      </c>
      <c r="U7" s="24">
        <v>1.5770000000000001E-3</v>
      </c>
      <c r="V7" s="24">
        <f>SUM(T7:U7)</f>
        <v>1.5090000000000001E-3</v>
      </c>
      <c r="W7" s="315"/>
      <c r="X7" s="24">
        <v>-7.2892217332165955E-5</v>
      </c>
      <c r="Y7" s="24">
        <v>1.7721523425584809E-3</v>
      </c>
      <c r="Z7" s="50">
        <f>SUM(X7:Y7)</f>
        <v>1.699260125226315E-3</v>
      </c>
      <c r="AA7" s="315"/>
      <c r="AB7" s="24">
        <v>-7.2999999999999999E-5</v>
      </c>
      <c r="AC7" s="24">
        <v>1.8729999999999999E-3</v>
      </c>
      <c r="AD7" s="24">
        <f>SUM(AB7:AC7)</f>
        <v>1.8E-3</v>
      </c>
      <c r="AE7" s="315"/>
      <c r="AF7" s="24">
        <v>7.9000000000000009E-5</v>
      </c>
      <c r="AG7" s="24">
        <v>3.058E-3</v>
      </c>
      <c r="AH7" s="24">
        <f>SUM(AF7:AG7)</f>
        <v>3.137E-3</v>
      </c>
      <c r="AI7" s="315"/>
      <c r="AJ7" s="24">
        <v>-9.0800000000000006E-4</v>
      </c>
      <c r="AK7" s="24">
        <v>3.741E-3</v>
      </c>
      <c r="AL7" s="50">
        <f>SUM(AJ7:AK7)</f>
        <v>2.833E-3</v>
      </c>
      <c r="AM7" s="315"/>
      <c r="AN7" s="24">
        <v>1.7899999999999999E-4</v>
      </c>
      <c r="AO7" s="24">
        <v>4.4380000000000001E-3</v>
      </c>
      <c r="AP7" s="24">
        <f>SUM(AN7:AO7)</f>
        <v>4.6170000000000004E-3</v>
      </c>
      <c r="AQ7" s="315"/>
      <c r="AR7" s="24">
        <v>-1.5E-5</v>
      </c>
      <c r="AS7" s="24">
        <v>4.3509999999999998E-3</v>
      </c>
      <c r="AT7" s="24">
        <f>SUM(AR7:AS7)</f>
        <v>4.3359999999999996E-3</v>
      </c>
      <c r="AU7" s="315"/>
      <c r="AV7" s="24">
        <v>-5.7299999999999994E-4</v>
      </c>
      <c r="AW7" s="24">
        <v>-5.4624038409065348E-5</v>
      </c>
      <c r="AX7" s="24">
        <v>4.9870000000000001E-3</v>
      </c>
      <c r="AY7" s="50">
        <f>SUM(AV7:AX7)</f>
        <v>4.3593759615909349E-3</v>
      </c>
      <c r="AZ7" s="315"/>
      <c r="BA7" s="24">
        <v>-2.6499999999999999E-4</v>
      </c>
      <c r="BB7" s="24">
        <v>4.8970000000000003E-3</v>
      </c>
      <c r="BC7" s="24">
        <f>SUM(BA7:BB7)</f>
        <v>4.6320000000000007E-3</v>
      </c>
      <c r="BD7" s="315"/>
      <c r="BE7" s="24">
        <v>2.9300000000000002E-4</v>
      </c>
      <c r="BF7" s="24">
        <v>5.0039999999999998E-3</v>
      </c>
      <c r="BG7" s="24">
        <f>SUM(BE7:BF7)</f>
        <v>5.2969999999999996E-3</v>
      </c>
      <c r="BH7" s="315"/>
      <c r="BI7" s="24">
        <v>2.7599999999999999E-4</v>
      </c>
      <c r="BJ7" s="24">
        <v>5.2810000000000001E-3</v>
      </c>
      <c r="BK7" s="24">
        <f>SUM(BI7:BJ7)</f>
        <v>5.5570000000000003E-3</v>
      </c>
      <c r="BL7" s="315"/>
      <c r="BM7" s="24">
        <v>-1.93E-4</v>
      </c>
      <c r="BN7" s="24">
        <v>5.2259999999999997E-3</v>
      </c>
      <c r="BO7" s="50">
        <v>5.0330000000000001E-3</v>
      </c>
      <c r="BP7" s="315"/>
      <c r="BQ7" s="24">
        <v>4.26E-4</v>
      </c>
      <c r="BR7" s="24">
        <v>5.6490000000000004E-3</v>
      </c>
      <c r="BS7" s="50">
        <v>6.0750000000000005E-3</v>
      </c>
      <c r="BT7" s="315"/>
      <c r="BU7" s="24">
        <v>-1.9999999999999999E-6</v>
      </c>
      <c r="BV7" s="24">
        <v>4.862E-3</v>
      </c>
      <c r="BW7" s="50">
        <f>SUM(BU7:BV7)</f>
        <v>4.8599999999999997E-3</v>
      </c>
      <c r="BX7" s="315"/>
      <c r="BY7" s="24">
        <f>ROUND(+'Peak Credit Budget 2018'!$L$6,6)</f>
        <v>-4.0099999999999999E-4</v>
      </c>
      <c r="BZ7" s="24">
        <f>ROUND(+'Peak Credit Budget 2019'!$L$6,6)</f>
        <v>4.3059999999999999E-3</v>
      </c>
      <c r="CA7" s="50">
        <f>SUM(BY7:BZ7)</f>
        <v>3.9050000000000001E-3</v>
      </c>
    </row>
    <row r="8" spans="1:79">
      <c r="A8" s="45">
        <f>+A7+1</f>
        <v>2</v>
      </c>
      <c r="B8" s="46"/>
      <c r="E8" s="154"/>
      <c r="F8" s="43"/>
      <c r="G8" s="315"/>
      <c r="H8" s="315"/>
      <c r="I8" s="315"/>
      <c r="J8" s="315"/>
      <c r="K8" s="315"/>
      <c r="L8" s="315"/>
      <c r="M8" s="315"/>
      <c r="N8" s="54"/>
      <c r="O8" s="315"/>
      <c r="P8" s="315"/>
      <c r="Q8" s="315"/>
      <c r="R8" s="315"/>
      <c r="S8" s="315"/>
      <c r="T8" s="315"/>
      <c r="U8" s="315"/>
      <c r="V8" s="315"/>
      <c r="W8" s="315"/>
      <c r="X8" s="315"/>
      <c r="Y8" s="315"/>
      <c r="Z8" s="54"/>
      <c r="AA8" s="315"/>
      <c r="AB8" s="315"/>
      <c r="AC8" s="315"/>
      <c r="AD8" s="315"/>
      <c r="AE8" s="315"/>
      <c r="AF8" s="315"/>
      <c r="AG8" s="315"/>
      <c r="AH8" s="315"/>
      <c r="AI8" s="315"/>
      <c r="AJ8" s="315"/>
      <c r="AK8" s="315"/>
      <c r="AL8" s="54"/>
      <c r="AM8" s="315"/>
      <c r="AN8" s="315"/>
      <c r="AO8" s="315"/>
      <c r="AP8" s="315"/>
      <c r="AQ8" s="315"/>
      <c r="AR8" s="315"/>
      <c r="AS8" s="315"/>
      <c r="AT8" s="315"/>
      <c r="AU8" s="315"/>
      <c r="AV8" s="315"/>
      <c r="AW8" s="315"/>
      <c r="AX8" s="315"/>
      <c r="AY8" s="54"/>
      <c r="AZ8" s="315"/>
      <c r="BA8" s="315"/>
      <c r="BB8" s="315"/>
      <c r="BC8" s="315"/>
      <c r="BD8" s="315"/>
      <c r="BE8" s="315"/>
      <c r="BF8" s="315"/>
      <c r="BG8" s="315"/>
      <c r="BH8" s="315"/>
      <c r="BI8" s="24"/>
      <c r="BJ8" s="24"/>
      <c r="BK8" s="315"/>
      <c r="BL8" s="315"/>
      <c r="BM8" s="24"/>
      <c r="BN8" s="24"/>
      <c r="BO8" s="50"/>
      <c r="BP8" s="315"/>
      <c r="BQ8" s="24"/>
      <c r="BR8" s="24"/>
      <c r="BS8" s="50"/>
      <c r="BT8" s="315"/>
      <c r="BU8" s="24"/>
      <c r="BV8" s="24"/>
      <c r="BW8" s="50"/>
      <c r="BX8" s="315"/>
      <c r="BY8" s="24"/>
      <c r="BZ8" s="24"/>
      <c r="CA8" s="50"/>
    </row>
    <row r="9" spans="1:79">
      <c r="A9" s="45">
        <f t="shared" ref="A9:A35" si="0">+A8+1</f>
        <v>3</v>
      </c>
      <c r="B9" s="42" t="s">
        <v>5</v>
      </c>
      <c r="C9" s="155" t="s">
        <v>222</v>
      </c>
      <c r="D9" s="104">
        <f>SUM('Projected Revenue on F2018'!C12:C13)</f>
        <v>3117609000</v>
      </c>
      <c r="E9" s="154">
        <f>SUM('Projected Revenue on F2018'!M12:M13)</f>
        <v>310808000</v>
      </c>
      <c r="F9" s="43"/>
      <c r="G9" s="24">
        <v>2.12E-4</v>
      </c>
      <c r="H9" s="24">
        <v>7.0000000000000007E-5</v>
      </c>
      <c r="I9" s="24">
        <v>9.7100000000000007E-4</v>
      </c>
      <c r="J9" s="24">
        <f t="shared" ref="J9:J12" si="1">SUM(G9:I9)</f>
        <v>1.2530000000000002E-3</v>
      </c>
      <c r="K9" s="315"/>
      <c r="L9" s="24">
        <v>-4.5975870827599151E-4</v>
      </c>
      <c r="M9" s="24">
        <v>1.152589720715596E-3</v>
      </c>
      <c r="N9" s="50">
        <f>SUM(L9:M9)</f>
        <v>6.9283101243960456E-4</v>
      </c>
      <c r="O9" s="315"/>
      <c r="P9" s="24">
        <v>1.2799999999999999E-4</v>
      </c>
      <c r="Q9" s="24">
        <v>1E-3</v>
      </c>
      <c r="R9" s="24">
        <f>SUM(P9:Q9)</f>
        <v>1.1280000000000001E-3</v>
      </c>
      <c r="S9" s="315"/>
      <c r="T9" s="24">
        <v>-6.3E-5</v>
      </c>
      <c r="U9" s="24">
        <v>1.474E-3</v>
      </c>
      <c r="V9" s="24">
        <f>SUM(T9:U9)</f>
        <v>1.4110000000000001E-3</v>
      </c>
      <c r="W9" s="315"/>
      <c r="X9" s="24">
        <v>-6.7471136780277187E-5</v>
      </c>
      <c r="Y9" s="24">
        <v>1.6408812082194968E-3</v>
      </c>
      <c r="Z9" s="50">
        <f t="shared" ref="Z9:Z12" si="2">SUM(X9:Y9)</f>
        <v>1.5734100714392197E-3</v>
      </c>
      <c r="AA9" s="315"/>
      <c r="AB9" s="24">
        <v>-6.7000000000000002E-5</v>
      </c>
      <c r="AC9" s="24">
        <v>1.7349999999999998E-3</v>
      </c>
      <c r="AD9" s="24">
        <f>SUM(AB9:AC9)</f>
        <v>1.6679999999999998E-3</v>
      </c>
      <c r="AE9" s="315"/>
      <c r="AF9" s="24">
        <v>7.1000000000000005E-5</v>
      </c>
      <c r="AG9" s="24">
        <v>2.7620000000000001E-3</v>
      </c>
      <c r="AH9" s="24">
        <f>SUM(AF9:AG9)</f>
        <v>2.833E-3</v>
      </c>
      <c r="AI9" s="315"/>
      <c r="AJ9" s="24">
        <v>-8.25E-4</v>
      </c>
      <c r="AK9" s="24">
        <v>3.2420000000000001E-3</v>
      </c>
      <c r="AL9" s="50">
        <f t="shared" ref="AL9:AL12" si="3">SUM(AJ9:AK9)</f>
        <v>2.4169999999999999E-3</v>
      </c>
      <c r="AM9" s="315"/>
      <c r="AN9" s="24">
        <v>1.54E-4</v>
      </c>
      <c r="AO9" s="24">
        <v>3.8269999999999997E-3</v>
      </c>
      <c r="AP9" s="24">
        <f>SUM(AN9:AO9)</f>
        <v>3.9809999999999993E-3</v>
      </c>
      <c r="AQ9" s="315"/>
      <c r="AR9" s="24">
        <v>-1.2999999999999999E-5</v>
      </c>
      <c r="AS9" s="24">
        <v>3.882E-3</v>
      </c>
      <c r="AT9" s="24">
        <f>SUM(AR9:AS9)</f>
        <v>3.869E-3</v>
      </c>
      <c r="AU9" s="315"/>
      <c r="AV9" s="24">
        <v>-5.2499999999999997E-4</v>
      </c>
      <c r="AW9" s="24">
        <v>-4.9938584789679011E-5</v>
      </c>
      <c r="AX9" s="24">
        <v>4.5590000000000006E-3</v>
      </c>
      <c r="AY9" s="50">
        <f t="shared" ref="AY9:AY12" si="4">SUM(AV9:AX9)</f>
        <v>3.9840614152103215E-3</v>
      </c>
      <c r="AZ9" s="315"/>
      <c r="BA9" s="24">
        <v>-2.41E-4</v>
      </c>
      <c r="BB9" s="24">
        <v>4.4529999999999995E-3</v>
      </c>
      <c r="BC9" s="24">
        <f>SUM(BA9:BB9)</f>
        <v>4.2119999999999996E-3</v>
      </c>
      <c r="BD9" s="315"/>
      <c r="BE9" s="24">
        <v>2.6200000000000003E-4</v>
      </c>
      <c r="BF9" s="24">
        <v>4.3579999999999999E-3</v>
      </c>
      <c r="BG9" s="24">
        <f>SUM(BE9:BF9)</f>
        <v>4.62E-3</v>
      </c>
      <c r="BH9" s="315"/>
      <c r="BI9" s="24">
        <v>2.4499999999999999E-4</v>
      </c>
      <c r="BJ9" s="24">
        <v>4.5700000000000003E-3</v>
      </c>
      <c r="BK9" s="24">
        <f t="shared" ref="BK9:BK12" si="5">SUM(BI9:BJ9)</f>
        <v>4.8149999999999998E-3</v>
      </c>
      <c r="BL9" s="315"/>
      <c r="BM9" s="24">
        <v>-1.5799999999999999E-4</v>
      </c>
      <c r="BN9" s="24">
        <v>4.2810000000000001E-3</v>
      </c>
      <c r="BO9" s="50">
        <v>4.1229999999999999E-3</v>
      </c>
      <c r="BP9" s="315"/>
      <c r="BQ9" s="24">
        <v>3.2499999999999999E-4</v>
      </c>
      <c r="BR9" s="24">
        <v>4.3160000000000004E-3</v>
      </c>
      <c r="BS9" s="50">
        <v>4.6410000000000002E-3</v>
      </c>
      <c r="BT9" s="315"/>
      <c r="BU9" s="24">
        <v>-1.9999999999999999E-6</v>
      </c>
      <c r="BV9" s="24">
        <v>4.2100000000000002E-3</v>
      </c>
      <c r="BW9" s="50">
        <f t="shared" ref="BW9:BW12" si="6">SUM(BU9:BV9)</f>
        <v>4.2079999999999999E-3</v>
      </c>
      <c r="BX9" s="315"/>
      <c r="BY9" s="24">
        <f>ROUND(+'Peak Credit Budget 2018'!L7,6)</f>
        <v>-3.4200000000000002E-4</v>
      </c>
      <c r="BZ9" s="24">
        <f>ROUND(+'Peak Credit Budget 2019'!L7,6)</f>
        <v>3.6700000000000001E-3</v>
      </c>
      <c r="CA9" s="50">
        <f t="shared" ref="CA9:CA12" si="7">SUM(BY9:BZ9)</f>
        <v>3.3280000000000002E-3</v>
      </c>
    </row>
    <row r="10" spans="1:79">
      <c r="A10" s="45">
        <f t="shared" si="0"/>
        <v>4</v>
      </c>
      <c r="B10" s="46" t="s">
        <v>6</v>
      </c>
      <c r="C10" s="155" t="s">
        <v>223</v>
      </c>
      <c r="D10" s="104">
        <f>SUM('Projected Revenue on F2018'!C9,'Projected Revenue on F2018'!C14:C15)</f>
        <v>3283168000</v>
      </c>
      <c r="E10" s="154">
        <f>SUM('Projected Revenue on F2018'!M9,'Projected Revenue on F2018'!M14:M15)</f>
        <v>304933000</v>
      </c>
      <c r="F10" s="43"/>
      <c r="G10" s="24">
        <v>2.02E-4</v>
      </c>
      <c r="H10" s="24">
        <v>6.6000000000000005E-5</v>
      </c>
      <c r="I10" s="24">
        <v>9.6600000000000006E-4</v>
      </c>
      <c r="J10" s="24">
        <f t="shared" si="1"/>
        <v>1.2340000000000001E-3</v>
      </c>
      <c r="K10" s="315"/>
      <c r="L10" s="24">
        <v>-4.5670242361685217E-4</v>
      </c>
      <c r="M10" s="24">
        <v>1.1449277836640631E-3</v>
      </c>
      <c r="N10" s="50">
        <f>SUM(L10:M10)</f>
        <v>6.88225360047211E-4</v>
      </c>
      <c r="O10" s="315"/>
      <c r="P10" s="24">
        <v>1.27E-4</v>
      </c>
      <c r="Q10" s="24">
        <v>9.9099999999999991E-4</v>
      </c>
      <c r="R10" s="24">
        <f>SUM(P10:Q10)</f>
        <v>1.1179999999999999E-3</v>
      </c>
      <c r="S10" s="315"/>
      <c r="T10" s="24">
        <v>-6.3E-5</v>
      </c>
      <c r="U10" s="24">
        <v>1.469E-3</v>
      </c>
      <c r="V10" s="24">
        <f>SUM(T10:U10)</f>
        <v>1.4060000000000001E-3</v>
      </c>
      <c r="W10" s="315"/>
      <c r="X10" s="24">
        <v>-6.9827226994010401E-5</v>
      </c>
      <c r="Y10" s="24">
        <v>1.6537397107804315E-3</v>
      </c>
      <c r="Z10" s="50">
        <f t="shared" si="2"/>
        <v>1.5839124837864211E-3</v>
      </c>
      <c r="AA10" s="315"/>
      <c r="AB10" s="24">
        <v>-7.0000000000000007E-5</v>
      </c>
      <c r="AC10" s="24">
        <v>1.7480000000000002E-3</v>
      </c>
      <c r="AD10" s="24">
        <f>SUM(AB10:AC10)</f>
        <v>1.6780000000000002E-3</v>
      </c>
      <c r="AE10" s="315"/>
      <c r="AF10" s="24">
        <v>7.1000000000000005E-5</v>
      </c>
      <c r="AG10" s="24">
        <v>2.7650000000000001E-3</v>
      </c>
      <c r="AH10" s="24">
        <f>SUM(AF10:AG10)</f>
        <v>2.836E-3</v>
      </c>
      <c r="AI10" s="315"/>
      <c r="AJ10" s="24">
        <v>-8.2799999999999996E-4</v>
      </c>
      <c r="AK10" s="24">
        <v>3.225E-3</v>
      </c>
      <c r="AL10" s="50">
        <f t="shared" si="3"/>
        <v>2.3969999999999998E-3</v>
      </c>
      <c r="AM10" s="315"/>
      <c r="AN10" s="24">
        <v>1.54E-4</v>
      </c>
      <c r="AO10" s="24">
        <v>3.8179999999999998E-3</v>
      </c>
      <c r="AP10" s="24">
        <f>SUM(AN10:AO10)</f>
        <v>3.9719999999999998E-3</v>
      </c>
      <c r="AQ10" s="315"/>
      <c r="AR10" s="24">
        <v>-1.2999999999999999E-5</v>
      </c>
      <c r="AS10" s="24">
        <v>3.8319999999999999E-3</v>
      </c>
      <c r="AT10" s="24">
        <f>SUM(AR10:AS10)</f>
        <v>3.8189999999999999E-3</v>
      </c>
      <c r="AU10" s="315"/>
      <c r="AV10" s="24">
        <v>-5.2300000000000003E-4</v>
      </c>
      <c r="AW10" s="24">
        <v>-4.8443198288786558E-5</v>
      </c>
      <c r="AX10" s="24">
        <v>4.4229999999999998E-3</v>
      </c>
      <c r="AY10" s="50">
        <f t="shared" si="4"/>
        <v>3.8515568017112134E-3</v>
      </c>
      <c r="AZ10" s="315"/>
      <c r="BA10" s="24">
        <v>-2.3699999999999999E-4</v>
      </c>
      <c r="BB10" s="24">
        <v>4.3830000000000006E-3</v>
      </c>
      <c r="BC10" s="24">
        <f>SUM(BA10:BB10)</f>
        <v>4.1460000000000004E-3</v>
      </c>
      <c r="BD10" s="315"/>
      <c r="BE10" s="24">
        <v>2.5700000000000001E-4</v>
      </c>
      <c r="BF10" s="24">
        <v>4.2810000000000001E-3</v>
      </c>
      <c r="BG10" s="24">
        <f>SUM(BE10:BF10)</f>
        <v>4.5380000000000004E-3</v>
      </c>
      <c r="BH10" s="315"/>
      <c r="BI10" s="24">
        <v>2.2599999999999999E-4</v>
      </c>
      <c r="BJ10" s="24">
        <v>4.2199999999999998E-3</v>
      </c>
      <c r="BK10" s="24">
        <f t="shared" si="5"/>
        <v>4.4459999999999994E-3</v>
      </c>
      <c r="BL10" s="315"/>
      <c r="BM10" s="24">
        <v>-1.56E-4</v>
      </c>
      <c r="BN10" s="24">
        <v>4.235E-3</v>
      </c>
      <c r="BO10" s="50">
        <v>4.0790000000000002E-3</v>
      </c>
      <c r="BP10" s="315"/>
      <c r="BQ10" s="24">
        <v>3.1500000000000001E-4</v>
      </c>
      <c r="BR10" s="24">
        <v>4.1840000000000002E-3</v>
      </c>
      <c r="BS10" s="50">
        <v>4.4990000000000004E-3</v>
      </c>
      <c r="BT10" s="315"/>
      <c r="BU10" s="24">
        <v>-1.9999999999999999E-6</v>
      </c>
      <c r="BV10" s="24">
        <v>4.2589999999999998E-3</v>
      </c>
      <c r="BW10" s="50">
        <f t="shared" si="6"/>
        <v>4.2569999999999995E-3</v>
      </c>
      <c r="BX10" s="315"/>
      <c r="BY10" s="24">
        <f>ROUND(+'Peak Credit Budget 2018'!L8,6)</f>
        <v>-3.2600000000000001E-4</v>
      </c>
      <c r="BZ10" s="24">
        <f>ROUND(+'Peak Credit Budget 2019'!L8,6)</f>
        <v>3.5049999999999999E-3</v>
      </c>
      <c r="CA10" s="50">
        <f t="shared" si="7"/>
        <v>3.179E-3</v>
      </c>
    </row>
    <row r="11" spans="1:79">
      <c r="A11" s="45">
        <f t="shared" si="0"/>
        <v>5</v>
      </c>
      <c r="B11" s="46" t="s">
        <v>7</v>
      </c>
      <c r="C11" s="155" t="s">
        <v>224</v>
      </c>
      <c r="D11" s="104">
        <f>SUM('Projected Revenue on F2018'!C16:C17)</f>
        <v>1942526000</v>
      </c>
      <c r="E11" s="154">
        <f>SUM('Projected Revenue on F2018'!M16:M17)</f>
        <v>163047000</v>
      </c>
      <c r="F11" s="43"/>
      <c r="G11" s="24">
        <v>2.0100000000000001E-4</v>
      </c>
      <c r="H11" s="24">
        <v>6.4999999999999994E-5</v>
      </c>
      <c r="I11" s="24">
        <v>9.9099999999999991E-4</v>
      </c>
      <c r="J11" s="24">
        <f t="shared" si="1"/>
        <v>1.2569999999999999E-3</v>
      </c>
      <c r="K11" s="315"/>
      <c r="L11" s="24">
        <v>-4.1825535515214741E-4</v>
      </c>
      <c r="M11" s="24">
        <v>1.0485431038170291E-3</v>
      </c>
      <c r="N11" s="50">
        <f>SUM(L11:M11)</f>
        <v>6.302877486648816E-4</v>
      </c>
      <c r="O11" s="315"/>
      <c r="P11" s="24">
        <v>1.1599999999999999E-4</v>
      </c>
      <c r="Q11" s="24">
        <v>9.0200000000000002E-4</v>
      </c>
      <c r="R11" s="24">
        <f>SUM(P11:Q11)</f>
        <v>1.018E-3</v>
      </c>
      <c r="S11" s="315"/>
      <c r="T11" s="24">
        <v>-6.3E-5</v>
      </c>
      <c r="U11" s="24">
        <v>1.4760000000000001E-3</v>
      </c>
      <c r="V11" s="24">
        <f>SUM(T11:U11)</f>
        <v>1.4130000000000002E-3</v>
      </c>
      <c r="W11" s="315"/>
      <c r="X11" s="24">
        <v>-6.3604150549932746E-5</v>
      </c>
      <c r="Y11" s="24">
        <v>1.5330188243807949E-3</v>
      </c>
      <c r="Z11" s="50">
        <f t="shared" si="2"/>
        <v>1.4694146738308623E-3</v>
      </c>
      <c r="AA11" s="315"/>
      <c r="AB11" s="24">
        <v>-6.3999999999999997E-5</v>
      </c>
      <c r="AC11" s="24">
        <v>1.621E-3</v>
      </c>
      <c r="AD11" s="24">
        <f>SUM(AB11:AC11)</f>
        <v>1.557E-3</v>
      </c>
      <c r="AE11" s="315"/>
      <c r="AF11" s="24">
        <v>6.7000000000000002E-5</v>
      </c>
      <c r="AG11" s="24">
        <v>2.5829999999999998E-3</v>
      </c>
      <c r="AH11" s="24">
        <f>SUM(AF11:AG11)</f>
        <v>2.6499999999999996E-3</v>
      </c>
      <c r="AI11" s="315"/>
      <c r="AJ11" s="24">
        <v>-7.76E-4</v>
      </c>
      <c r="AK11" s="24">
        <v>3.2029999999999997E-3</v>
      </c>
      <c r="AL11" s="50">
        <f t="shared" si="3"/>
        <v>2.4269999999999995E-3</v>
      </c>
      <c r="AM11" s="315"/>
      <c r="AN11" s="24">
        <v>1.54E-4</v>
      </c>
      <c r="AO11" s="24">
        <v>3.8090000000000003E-3</v>
      </c>
      <c r="AP11" s="24">
        <f>SUM(AN11:AO11)</f>
        <v>3.9630000000000004E-3</v>
      </c>
      <c r="AQ11" s="315"/>
      <c r="AR11" s="24">
        <v>-1.2999999999999999E-5</v>
      </c>
      <c r="AS11" s="24">
        <v>3.8469999999999997E-3</v>
      </c>
      <c r="AT11" s="24">
        <f>SUM(AR11:AS11)</f>
        <v>3.8339999999999997E-3</v>
      </c>
      <c r="AU11" s="315"/>
      <c r="AV11" s="24">
        <v>-4.9299999999999995E-4</v>
      </c>
      <c r="AW11" s="24">
        <v>-4.6476240882051292E-5</v>
      </c>
      <c r="AX11" s="24">
        <v>4.2430000000000002E-3</v>
      </c>
      <c r="AY11" s="50">
        <f t="shared" si="4"/>
        <v>3.7035237591179489E-3</v>
      </c>
      <c r="AZ11" s="315"/>
      <c r="BA11" s="24">
        <v>-2.3300000000000003E-4</v>
      </c>
      <c r="BB11" s="24">
        <v>4.313E-3</v>
      </c>
      <c r="BC11" s="24">
        <f>SUM(BA11:BB11)</f>
        <v>4.0800000000000003E-3</v>
      </c>
      <c r="BD11" s="315"/>
      <c r="BE11" s="24">
        <v>2.6700000000000004E-4</v>
      </c>
      <c r="BF11" s="24">
        <v>4.4479999999999997E-3</v>
      </c>
      <c r="BG11" s="24">
        <f>SUM(BE11:BF11)</f>
        <v>4.7149999999999996E-3</v>
      </c>
      <c r="BH11" s="315"/>
      <c r="BI11" s="24">
        <v>2.3699999999999999E-4</v>
      </c>
      <c r="BJ11" s="24">
        <v>4.4010000000000004E-3</v>
      </c>
      <c r="BK11" s="24">
        <f t="shared" si="5"/>
        <v>4.6380000000000006E-3</v>
      </c>
      <c r="BL11" s="315"/>
      <c r="BM11" s="24">
        <v>-1.66E-4</v>
      </c>
      <c r="BN11" s="24">
        <v>4.4929999999999996E-3</v>
      </c>
      <c r="BO11" s="50">
        <v>4.3269999999999992E-3</v>
      </c>
      <c r="BP11" s="315"/>
      <c r="BQ11" s="24">
        <v>3.3599999999999998E-4</v>
      </c>
      <c r="BR11" s="24">
        <v>4.4640000000000001E-3</v>
      </c>
      <c r="BS11" s="50">
        <v>4.8000000000000004E-3</v>
      </c>
      <c r="BT11" s="315"/>
      <c r="BU11" s="24">
        <v>-1.9999999999999999E-6</v>
      </c>
      <c r="BV11" s="24">
        <v>4.3270000000000001E-3</v>
      </c>
      <c r="BW11" s="50">
        <f t="shared" si="6"/>
        <v>4.3249999999999999E-3</v>
      </c>
      <c r="BX11" s="315"/>
      <c r="BY11" s="24">
        <f>ROUND(+'Peak Credit Budget 2018'!L9,6)</f>
        <v>-3.5799999999999997E-4</v>
      </c>
      <c r="BZ11" s="24">
        <f>ROUND(+'Peak Credit Budget 2019'!L9,6)</f>
        <v>3.8470000000000002E-3</v>
      </c>
      <c r="CA11" s="50">
        <f t="shared" si="7"/>
        <v>3.4890000000000003E-3</v>
      </c>
    </row>
    <row r="12" spans="1:79">
      <c r="A12" s="45">
        <f t="shared" si="0"/>
        <v>6</v>
      </c>
      <c r="B12" s="46" t="s">
        <v>8</v>
      </c>
      <c r="C12" s="149">
        <v>29</v>
      </c>
      <c r="D12" s="104">
        <f>SUM('Projected Revenue on F2018'!C18)</f>
        <v>16292000</v>
      </c>
      <c r="E12" s="154">
        <f>SUM('Projected Revenue on F2018'!M18)</f>
        <v>1226000</v>
      </c>
      <c r="F12" s="43"/>
      <c r="G12" s="24">
        <v>1.9900000000000001E-4</v>
      </c>
      <c r="H12" s="24">
        <v>5.7000000000000003E-5</v>
      </c>
      <c r="I12" s="24">
        <v>7.9299999999999998E-4</v>
      </c>
      <c r="J12" s="24">
        <f t="shared" si="1"/>
        <v>1.049E-3</v>
      </c>
      <c r="K12" s="315"/>
      <c r="L12" s="24">
        <v>-3.3630450698815485E-4</v>
      </c>
      <c r="M12" s="24">
        <v>8.4309684799311322E-4</v>
      </c>
      <c r="N12" s="50">
        <f>SUM(L12:M12)</f>
        <v>5.0679234100495837E-4</v>
      </c>
      <c r="O12" s="315"/>
      <c r="P12" s="24">
        <v>8.2000000000000001E-5</v>
      </c>
      <c r="Q12" s="24">
        <v>6.3500000000000004E-4</v>
      </c>
      <c r="R12" s="24">
        <f>SUM(P12:Q12)</f>
        <v>7.1700000000000008E-4</v>
      </c>
      <c r="S12" s="315"/>
      <c r="T12" s="24">
        <v>-5.4000000000000005E-5</v>
      </c>
      <c r="U12" s="24">
        <v>1.2700000000000001E-3</v>
      </c>
      <c r="V12" s="24">
        <f>SUM(T12:U12)</f>
        <v>1.2160000000000001E-3</v>
      </c>
      <c r="W12" s="315"/>
      <c r="X12" s="24">
        <v>-6.0311897453020907E-5</v>
      </c>
      <c r="Y12" s="24">
        <v>1.279983835321339E-3</v>
      </c>
      <c r="Z12" s="50">
        <f t="shared" si="2"/>
        <v>1.219671937868318E-3</v>
      </c>
      <c r="AA12" s="315"/>
      <c r="AB12" s="24">
        <v>-6.0000000000000002E-5</v>
      </c>
      <c r="AC12" s="24">
        <v>1.353E-3</v>
      </c>
      <c r="AD12" s="24">
        <f>SUM(AB12:AC12)</f>
        <v>1.2930000000000001E-3</v>
      </c>
      <c r="AE12" s="315"/>
      <c r="AF12" s="24">
        <v>5.8999999999999998E-5</v>
      </c>
      <c r="AG12" s="24">
        <v>2.2769999999999999E-3</v>
      </c>
      <c r="AH12" s="24">
        <f>SUM(AF12:AG12)</f>
        <v>2.336E-3</v>
      </c>
      <c r="AI12" s="315"/>
      <c r="AJ12" s="24">
        <v>-6.7699999999999998E-4</v>
      </c>
      <c r="AK12" s="24">
        <v>2.7050000000000004E-3</v>
      </c>
      <c r="AL12" s="50">
        <f t="shared" si="3"/>
        <v>2.0280000000000003E-3</v>
      </c>
      <c r="AM12" s="315"/>
      <c r="AN12" s="24">
        <v>1.2799999999999999E-4</v>
      </c>
      <c r="AO12" s="24">
        <v>3.1809999999999998E-3</v>
      </c>
      <c r="AP12" s="24">
        <f>SUM(AN12:AO12)</f>
        <v>3.3089999999999999E-3</v>
      </c>
      <c r="AQ12" s="315"/>
      <c r="AR12" s="24">
        <v>-1.1000000000000001E-5</v>
      </c>
      <c r="AS12" s="24">
        <v>3.4009999999999999E-3</v>
      </c>
      <c r="AT12" s="24">
        <f>SUM(AR12:AS12)</f>
        <v>3.3899999999999998E-3</v>
      </c>
      <c r="AU12" s="315"/>
      <c r="AV12" s="24">
        <v>-4.6100000000000004E-4</v>
      </c>
      <c r="AW12" s="24">
        <v>-4.2206463550478061E-5</v>
      </c>
      <c r="AX12" s="24">
        <v>3.8529999999999997E-3</v>
      </c>
      <c r="AY12" s="50">
        <f t="shared" si="4"/>
        <v>3.3497935364495213E-3</v>
      </c>
      <c r="AZ12" s="315"/>
      <c r="BA12" s="24">
        <v>-2.05E-4</v>
      </c>
      <c r="BB12" s="24">
        <v>3.7919999999999998E-3</v>
      </c>
      <c r="BC12" s="24">
        <f>SUM(BA12:BB12)</f>
        <v>3.5869999999999999E-3</v>
      </c>
      <c r="BD12" s="315"/>
      <c r="BE12" s="24">
        <v>2.3499999999999999E-4</v>
      </c>
      <c r="BF12" s="24">
        <v>3.9029999999999998E-3</v>
      </c>
      <c r="BG12" s="24">
        <f>SUM(BE12:BF12)</f>
        <v>4.1380000000000002E-3</v>
      </c>
      <c r="BH12" s="315"/>
      <c r="BI12" s="24">
        <v>2.3800000000000001E-4</v>
      </c>
      <c r="BJ12" s="24">
        <v>4.2259999999999997E-3</v>
      </c>
      <c r="BK12" s="24">
        <f t="shared" si="5"/>
        <v>4.4640000000000001E-3</v>
      </c>
      <c r="BL12" s="315"/>
      <c r="BM12" s="24">
        <v>-1.54E-4</v>
      </c>
      <c r="BN12" s="24">
        <v>4.1879999999999999E-3</v>
      </c>
      <c r="BO12" s="50">
        <v>4.0340000000000003E-3</v>
      </c>
      <c r="BP12" s="315"/>
      <c r="BQ12" s="24">
        <v>3.21E-4</v>
      </c>
      <c r="BR12" s="24">
        <v>4.2589999999999998E-3</v>
      </c>
      <c r="BS12" s="50">
        <v>4.5799999999999999E-3</v>
      </c>
      <c r="BT12" s="315"/>
      <c r="BU12" s="24">
        <v>-1.9999999999999999E-6</v>
      </c>
      <c r="BV12" s="24">
        <v>3.1979999999999999E-3</v>
      </c>
      <c r="BW12" s="50">
        <f t="shared" si="6"/>
        <v>3.1960000000000001E-3</v>
      </c>
      <c r="BX12" s="315"/>
      <c r="BY12" s="24">
        <f>ROUND(+'Peak Credit Budget 2018'!L10,6)</f>
        <v>-2.6699999999999998E-4</v>
      </c>
      <c r="BZ12" s="24">
        <f>ROUND(+'Peak Credit Budget 2019'!L10,6)</f>
        <v>2.8679999999999999E-3</v>
      </c>
      <c r="CA12" s="50">
        <f t="shared" si="7"/>
        <v>2.601E-3</v>
      </c>
    </row>
    <row r="13" spans="1:79">
      <c r="A13" s="45">
        <f t="shared" si="0"/>
        <v>7</v>
      </c>
      <c r="B13" s="46"/>
      <c r="E13" s="154"/>
      <c r="F13" s="43"/>
      <c r="G13" s="315"/>
      <c r="H13" s="315"/>
      <c r="I13" s="315"/>
      <c r="J13" s="315"/>
      <c r="K13" s="315"/>
      <c r="L13" s="315"/>
      <c r="M13" s="315"/>
      <c r="N13" s="54"/>
      <c r="O13" s="315"/>
      <c r="P13" s="315"/>
      <c r="Q13" s="315"/>
      <c r="R13" s="315"/>
      <c r="S13" s="315"/>
      <c r="T13" s="315"/>
      <c r="U13" s="315"/>
      <c r="V13" s="315"/>
      <c r="W13" s="315"/>
      <c r="X13" s="315"/>
      <c r="Y13" s="315"/>
      <c r="Z13" s="54"/>
      <c r="AA13" s="315"/>
      <c r="AB13" s="315"/>
      <c r="AC13" s="315"/>
      <c r="AD13" s="315"/>
      <c r="AE13" s="315"/>
      <c r="AF13" s="315"/>
      <c r="AG13" s="315"/>
      <c r="AH13" s="315"/>
      <c r="AI13" s="315"/>
      <c r="AJ13" s="315"/>
      <c r="AK13" s="315"/>
      <c r="AL13" s="54"/>
      <c r="AM13" s="315"/>
      <c r="AN13" s="315"/>
      <c r="AO13" s="315"/>
      <c r="AP13" s="315"/>
      <c r="AQ13" s="315"/>
      <c r="AR13" s="315"/>
      <c r="AS13" s="315"/>
      <c r="AT13" s="315"/>
      <c r="AU13" s="315"/>
      <c r="AV13" s="315"/>
      <c r="AW13" s="315"/>
      <c r="AX13" s="315"/>
      <c r="AY13" s="54"/>
      <c r="AZ13" s="315"/>
      <c r="BA13" s="315"/>
      <c r="BB13" s="315"/>
      <c r="BC13" s="315"/>
      <c r="BD13" s="315"/>
      <c r="BE13" s="315"/>
      <c r="BF13" s="315"/>
      <c r="BG13" s="315"/>
      <c r="BH13" s="315"/>
      <c r="BI13" s="24"/>
      <c r="BJ13" s="24"/>
      <c r="BK13" s="315"/>
      <c r="BL13" s="315"/>
      <c r="BM13" s="24"/>
      <c r="BN13" s="24"/>
      <c r="BO13" s="50"/>
      <c r="BP13" s="315"/>
      <c r="BQ13" s="24"/>
      <c r="BR13" s="24"/>
      <c r="BS13" s="50"/>
      <c r="BT13" s="315"/>
      <c r="BU13" s="24"/>
      <c r="BV13" s="24"/>
      <c r="BW13" s="50"/>
      <c r="BX13" s="315"/>
      <c r="BY13" s="24"/>
      <c r="BZ13" s="24"/>
      <c r="CA13" s="50"/>
    </row>
    <row r="14" spans="1:79">
      <c r="A14" s="45">
        <f t="shared" si="0"/>
        <v>8</v>
      </c>
      <c r="B14" s="46" t="s">
        <v>10</v>
      </c>
      <c r="C14" s="155" t="s">
        <v>225</v>
      </c>
      <c r="D14" s="104">
        <f>SUM('Projected Revenue on F2018'!C21:C22)</f>
        <v>1420073000</v>
      </c>
      <c r="E14" s="154">
        <f>SUM('Projected Revenue on F2018'!M21:M22)</f>
        <v>116478000</v>
      </c>
      <c r="F14" s="43"/>
      <c r="G14" s="24">
        <v>2.3099999999999998E-4</v>
      </c>
      <c r="H14" s="24">
        <v>7.4999999999999993E-5</v>
      </c>
      <c r="I14" s="24">
        <v>9.5200000000000005E-4</v>
      </c>
      <c r="J14" s="24">
        <f t="shared" ref="J14:J16" si="8">SUM(G14:I14)</f>
        <v>1.258E-3</v>
      </c>
      <c r="K14" s="315"/>
      <c r="L14" s="24">
        <v>-4.1825535515214741E-4</v>
      </c>
      <c r="M14" s="24">
        <v>1.0485431038170291E-3</v>
      </c>
      <c r="N14" s="50">
        <f>SUM(L14:M14)</f>
        <v>6.302877486648816E-4</v>
      </c>
      <c r="O14" s="315"/>
      <c r="P14" s="24">
        <v>1.1599999999999999E-4</v>
      </c>
      <c r="Q14" s="24">
        <v>9.0200000000000002E-4</v>
      </c>
      <c r="R14" s="24">
        <f>SUM(P14:Q14)</f>
        <v>1.018E-3</v>
      </c>
      <c r="S14" s="315"/>
      <c r="T14" s="24">
        <v>-6.2000000000000003E-5</v>
      </c>
      <c r="U14" s="24">
        <v>1.449E-3</v>
      </c>
      <c r="V14" s="24">
        <f>SUM(T14:U14)</f>
        <v>1.387E-3</v>
      </c>
      <c r="W14" s="315"/>
      <c r="X14" s="24">
        <v>-6.7131535337604058E-5</v>
      </c>
      <c r="Y14" s="24">
        <v>1.5441474649237725E-3</v>
      </c>
      <c r="Z14" s="50">
        <f t="shared" ref="Z14:Z16" si="9">SUM(X14:Y14)</f>
        <v>1.4770159295861684E-3</v>
      </c>
      <c r="AA14" s="315"/>
      <c r="AB14" s="24">
        <v>-6.7000000000000002E-5</v>
      </c>
      <c r="AC14" s="24">
        <v>1.6320000000000002E-3</v>
      </c>
      <c r="AD14" s="24">
        <f>SUM(AB14:AC14)</f>
        <v>1.5650000000000002E-3</v>
      </c>
      <c r="AE14" s="315"/>
      <c r="AF14" s="24">
        <v>6.7000000000000002E-5</v>
      </c>
      <c r="AG14" s="24">
        <v>2.5979999999999996E-3</v>
      </c>
      <c r="AH14" s="24">
        <f>SUM(AF14:AG14)</f>
        <v>2.6649999999999998E-3</v>
      </c>
      <c r="AI14" s="315"/>
      <c r="AJ14" s="24">
        <v>-7.9000000000000001E-4</v>
      </c>
      <c r="AK14" s="24">
        <v>2.967E-3</v>
      </c>
      <c r="AL14" s="50">
        <f t="shared" ref="AL14:AL16" si="10">SUM(AJ14:AK14)</f>
        <v>2.1770000000000001E-3</v>
      </c>
      <c r="AM14" s="315"/>
      <c r="AN14" s="24">
        <v>1.44E-4</v>
      </c>
      <c r="AO14" s="24">
        <v>3.5830000000000002E-3</v>
      </c>
      <c r="AP14" s="24">
        <f>SUM(AN14:AO14)</f>
        <v>3.7270000000000003E-3</v>
      </c>
      <c r="AQ14" s="315"/>
      <c r="AR14" s="24">
        <v>-1.1999999999999999E-5</v>
      </c>
      <c r="AS14" s="24">
        <v>3.333E-3</v>
      </c>
      <c r="AT14" s="24">
        <f>SUM(AR14:AS14)</f>
        <v>3.3210000000000002E-3</v>
      </c>
      <c r="AU14" s="315"/>
      <c r="AV14" s="24">
        <v>-4.6499999999999997E-4</v>
      </c>
      <c r="AW14" s="24">
        <v>-4.5994252835867159E-5</v>
      </c>
      <c r="AX14" s="24">
        <v>4.1989999999999996E-3</v>
      </c>
      <c r="AY14" s="50">
        <f t="shared" ref="AY14:AY16" si="11">SUM(AV14:AX14)</f>
        <v>3.6880057471641325E-3</v>
      </c>
      <c r="AZ14" s="315"/>
      <c r="BA14" s="24">
        <v>-2.22E-4</v>
      </c>
      <c r="BB14" s="24">
        <v>4.1010000000000005E-3</v>
      </c>
      <c r="BC14" s="24">
        <f>SUM(BA14:BB14)</f>
        <v>3.8790000000000005E-3</v>
      </c>
      <c r="BD14" s="315"/>
      <c r="BE14" s="24">
        <v>2.41E-4</v>
      </c>
      <c r="BF14" s="24">
        <v>4.0039999999999997E-3</v>
      </c>
      <c r="BG14" s="24">
        <f>SUM(BE14:BF14)</f>
        <v>4.2449999999999996E-3</v>
      </c>
      <c r="BH14" s="315"/>
      <c r="BI14" s="24">
        <v>2.4000000000000001E-4</v>
      </c>
      <c r="BJ14" s="24">
        <v>4.4520000000000002E-3</v>
      </c>
      <c r="BK14" s="24">
        <f>SUM(BI14:BJ14)</f>
        <v>4.692E-3</v>
      </c>
      <c r="BL14" s="315"/>
      <c r="BM14" s="24">
        <v>-1.5300000000000001E-4</v>
      </c>
      <c r="BN14" s="24">
        <v>4.1609999999999998E-3</v>
      </c>
      <c r="BO14" s="50">
        <v>4.0079999999999994E-3</v>
      </c>
      <c r="BP14" s="315"/>
      <c r="BQ14" s="24">
        <v>3.19E-4</v>
      </c>
      <c r="BR14" s="24">
        <v>4.2329999999999998E-3</v>
      </c>
      <c r="BS14" s="50">
        <v>4.5519999999999996E-3</v>
      </c>
      <c r="BT14" s="315"/>
      <c r="BU14" s="24">
        <v>-1.9999999999999999E-6</v>
      </c>
      <c r="BV14" s="24">
        <v>4.1539999999999997E-3</v>
      </c>
      <c r="BW14" s="50">
        <f>SUM(BU14:BV14)</f>
        <v>4.1519999999999994E-3</v>
      </c>
      <c r="BX14" s="315"/>
      <c r="BY14" s="24">
        <f>ROUND(+'Peak Credit Budget 2018'!L11,6)</f>
        <v>-3.2400000000000001E-4</v>
      </c>
      <c r="BZ14" s="24">
        <f>ROUND(+'Peak Credit Budget 2019'!L11,6)</f>
        <v>3.4759999999999999E-3</v>
      </c>
      <c r="CA14" s="50">
        <f>SUM(BY14:BZ14)</f>
        <v>3.1519999999999999E-3</v>
      </c>
    </row>
    <row r="15" spans="1:79">
      <c r="A15" s="45">
        <f t="shared" si="0"/>
        <v>9</v>
      </c>
      <c r="B15" s="46" t="s">
        <v>11</v>
      </c>
      <c r="C15" s="149">
        <v>35</v>
      </c>
      <c r="D15" s="104">
        <f>SUM('Projected Revenue on F2018'!C23)</f>
        <v>5174000</v>
      </c>
      <c r="E15" s="154">
        <f>SUM('Projected Revenue on F2018'!M23)</f>
        <v>287000</v>
      </c>
      <c r="F15" s="43"/>
      <c r="G15" s="24">
        <v>1.8100000000000001E-4</v>
      </c>
      <c r="H15" s="24">
        <v>4.7000000000000004E-5</v>
      </c>
      <c r="I15" s="24">
        <v>7.7200000000000001E-4</v>
      </c>
      <c r="J15" s="24">
        <f t="shared" si="8"/>
        <v>1E-3</v>
      </c>
      <c r="K15" s="315"/>
      <c r="L15" s="24">
        <v>-3.9376095006918006E-4</v>
      </c>
      <c r="M15" s="24">
        <v>9.8713698141961593E-4</v>
      </c>
      <c r="N15" s="50">
        <f>SUM(L15:M15)</f>
        <v>5.9337603135043587E-4</v>
      </c>
      <c r="O15" s="315"/>
      <c r="P15" s="24">
        <v>1.11E-4</v>
      </c>
      <c r="Q15" s="24">
        <v>8.5300000000000003E-4</v>
      </c>
      <c r="R15" s="24">
        <f>SUM(P15:Q15)</f>
        <v>9.6400000000000001E-4</v>
      </c>
      <c r="S15" s="315"/>
      <c r="T15" s="24">
        <v>-5.3000000000000001E-5</v>
      </c>
      <c r="U15" s="24">
        <v>1.227E-3</v>
      </c>
      <c r="V15" s="24">
        <f>SUM(T15:U15)</f>
        <v>1.1739999999999999E-3</v>
      </c>
      <c r="W15" s="315"/>
      <c r="X15" s="24">
        <v>-5.6355224658429872E-5</v>
      </c>
      <c r="Y15" s="24">
        <v>1.3741246725755094E-3</v>
      </c>
      <c r="Z15" s="50">
        <f t="shared" si="9"/>
        <v>1.3177694479170796E-3</v>
      </c>
      <c r="AA15" s="315"/>
      <c r="AB15" s="24">
        <v>-5.5999999999999999E-5</v>
      </c>
      <c r="AC15" s="24">
        <v>1.4530000000000001E-3</v>
      </c>
      <c r="AD15" s="24">
        <f>SUM(AB15:AC15)</f>
        <v>1.397E-3</v>
      </c>
      <c r="AE15" s="315"/>
      <c r="AF15" s="24">
        <v>6.3999999999999997E-5</v>
      </c>
      <c r="AG15" s="24">
        <v>2.4620000000000002E-3</v>
      </c>
      <c r="AH15" s="24">
        <f>SUM(AF15:AG15)</f>
        <v>2.526E-3</v>
      </c>
      <c r="AI15" s="315"/>
      <c r="AJ15" s="24">
        <v>-7.3200000000000001E-4</v>
      </c>
      <c r="AK15" s="24">
        <v>2.2439999999999999E-3</v>
      </c>
      <c r="AL15" s="50">
        <f t="shared" si="10"/>
        <v>1.5119999999999999E-3</v>
      </c>
      <c r="AM15" s="315"/>
      <c r="AN15" s="24">
        <v>1.06E-4</v>
      </c>
      <c r="AO15" s="24">
        <v>2.6379999999999997E-3</v>
      </c>
      <c r="AP15" s="24">
        <f>SUM(AN15:AO15)</f>
        <v>2.7439999999999999E-3</v>
      </c>
      <c r="AQ15" s="315"/>
      <c r="AR15" s="24">
        <v>-9.0000000000000002E-6</v>
      </c>
      <c r="AS15" s="24">
        <v>2.6159999999999998E-3</v>
      </c>
      <c r="AT15" s="24">
        <f>SUM(AR15:AS15)</f>
        <v>2.6069999999999999E-3</v>
      </c>
      <c r="AU15" s="315"/>
      <c r="AV15" s="24">
        <v>-4.0500000000000003E-4</v>
      </c>
      <c r="AW15" s="24">
        <v>-4.0451838854517034E-5</v>
      </c>
      <c r="AX15" s="24">
        <v>3.6930000000000001E-3</v>
      </c>
      <c r="AY15" s="50">
        <f t="shared" si="11"/>
        <v>3.2475481611454831E-3</v>
      </c>
      <c r="AZ15" s="315"/>
      <c r="BA15" s="24">
        <v>-2.02E-4</v>
      </c>
      <c r="BB15" s="24">
        <v>3.7430000000000002E-3</v>
      </c>
      <c r="BC15" s="24">
        <f>SUM(BA15:BB15)</f>
        <v>3.5410000000000003E-3</v>
      </c>
      <c r="BD15" s="315"/>
      <c r="BE15" s="24">
        <v>2.1700000000000002E-4</v>
      </c>
      <c r="BF15" s="24">
        <v>3.604E-3</v>
      </c>
      <c r="BG15" s="24">
        <f>SUM(BE15:BF15)</f>
        <v>3.8210000000000002E-3</v>
      </c>
      <c r="BH15" s="315"/>
      <c r="BI15" s="24">
        <v>1.8699999999999999E-4</v>
      </c>
      <c r="BJ15" s="24">
        <v>3.2690000000000002E-3</v>
      </c>
      <c r="BK15" s="24">
        <f t="shared" ref="BK15:BK16" si="12">SUM(BI15:BJ15)</f>
        <v>3.4560000000000003E-3</v>
      </c>
      <c r="BL15" s="315"/>
      <c r="BM15" s="24">
        <v>-1.05E-4</v>
      </c>
      <c r="BN15" s="24">
        <v>2.8440000000000002E-3</v>
      </c>
      <c r="BO15" s="50">
        <v>2.7390000000000001E-3</v>
      </c>
      <c r="BP15" s="315"/>
      <c r="BQ15" s="24">
        <v>2.2000000000000001E-4</v>
      </c>
      <c r="BR15" s="24">
        <v>2.9160000000000002E-3</v>
      </c>
      <c r="BS15" s="50">
        <v>3.1360000000000003E-3</v>
      </c>
      <c r="BT15" s="315"/>
      <c r="BU15" s="24">
        <v>-9.9999999999999995E-7</v>
      </c>
      <c r="BV15" s="24">
        <v>2.9020000000000001E-3</v>
      </c>
      <c r="BW15" s="50">
        <f t="shared" ref="BW15:BW16" si="13">SUM(BU15:BV15)</f>
        <v>2.9009999999999999E-3</v>
      </c>
      <c r="BX15" s="315"/>
      <c r="BY15" s="24">
        <f>ROUND(+'Peak Credit Budget 2018'!L12,6)</f>
        <v>-2.43E-4</v>
      </c>
      <c r="BZ15" s="24">
        <f>ROUND(+'Peak Credit Budget 2019'!L12,6)</f>
        <v>2.6120000000000002E-3</v>
      </c>
      <c r="CA15" s="50">
        <f t="shared" ref="CA15:CA16" si="14">SUM(BY15:BZ15)</f>
        <v>2.369E-3</v>
      </c>
    </row>
    <row r="16" spans="1:79">
      <c r="A16" s="45">
        <f t="shared" si="0"/>
        <v>10</v>
      </c>
      <c r="B16" s="46" t="s">
        <v>12</v>
      </c>
      <c r="C16" s="149">
        <v>43</v>
      </c>
      <c r="D16" s="104">
        <f>SUM('Projected Revenue on F2018'!C24)</f>
        <v>127202000</v>
      </c>
      <c r="E16" s="154">
        <f>SUM('Projected Revenue on F2018'!M24)</f>
        <v>11685000</v>
      </c>
      <c r="F16" s="43"/>
      <c r="G16" s="24">
        <v>2.2599999999999999E-4</v>
      </c>
      <c r="H16" s="24">
        <v>7.9000000000000009E-5</v>
      </c>
      <c r="I16" s="24">
        <v>9.8700000000000003E-4</v>
      </c>
      <c r="J16" s="24">
        <f t="shared" si="8"/>
        <v>1.292E-3</v>
      </c>
      <c r="K16" s="315"/>
      <c r="L16" s="24">
        <v>-4.2330894221242484E-4</v>
      </c>
      <c r="M16" s="24">
        <v>1.0612121678142258E-3</v>
      </c>
      <c r="N16" s="50">
        <f>SUM(L16:M16)</f>
        <v>6.3790322560180091E-4</v>
      </c>
      <c r="O16" s="315"/>
      <c r="P16" s="24">
        <v>1.2400000000000001E-4</v>
      </c>
      <c r="Q16" s="24">
        <v>9.5699999999999995E-4</v>
      </c>
      <c r="R16" s="24">
        <f>SUM(P16:Q16)</f>
        <v>1.0809999999999999E-3</v>
      </c>
      <c r="S16" s="315"/>
      <c r="T16" s="24">
        <v>-5.7999999999999994E-5</v>
      </c>
      <c r="U16" s="24">
        <v>1.3550000000000001E-3</v>
      </c>
      <c r="V16" s="24">
        <f>SUM(T16:U16)</f>
        <v>1.2970000000000002E-3</v>
      </c>
      <c r="W16" s="315"/>
      <c r="X16" s="24">
        <v>-6.6100004791373401E-5</v>
      </c>
      <c r="Y16" s="24">
        <v>1.2718177380962004E-3</v>
      </c>
      <c r="Z16" s="50">
        <f t="shared" si="9"/>
        <v>1.205717733304827E-3</v>
      </c>
      <c r="AA16" s="315"/>
      <c r="AB16" s="24">
        <v>-6.6000000000000005E-5</v>
      </c>
      <c r="AC16" s="24">
        <v>1.3450000000000001E-3</v>
      </c>
      <c r="AD16" s="24">
        <f>SUM(AB16:AC16)</f>
        <v>1.279E-3</v>
      </c>
      <c r="AE16" s="315"/>
      <c r="AF16" s="24">
        <v>5.7999999999999994E-5</v>
      </c>
      <c r="AG16" s="24">
        <v>2.2400000000000002E-3</v>
      </c>
      <c r="AH16" s="24">
        <f>SUM(AF16:AG16)</f>
        <v>2.2980000000000001E-3</v>
      </c>
      <c r="AI16" s="315"/>
      <c r="AJ16" s="24">
        <v>-6.6799999999999997E-4</v>
      </c>
      <c r="AK16" s="24">
        <v>2.3189999999999999E-3</v>
      </c>
      <c r="AL16" s="50">
        <f t="shared" si="10"/>
        <v>1.6509999999999999E-3</v>
      </c>
      <c r="AM16" s="315"/>
      <c r="AN16" s="24">
        <v>1.0999999999999999E-4</v>
      </c>
      <c r="AO16" s="24">
        <v>2.7320000000000001E-3</v>
      </c>
      <c r="AP16" s="24">
        <f>SUM(AN16:AO16)</f>
        <v>2.8419999999999999E-3</v>
      </c>
      <c r="AQ16" s="315"/>
      <c r="AR16" s="24">
        <v>-9.0000000000000002E-6</v>
      </c>
      <c r="AS16" s="24">
        <v>2.8210000000000002E-3</v>
      </c>
      <c r="AT16" s="24">
        <f>SUM(AR16:AS16)</f>
        <v>2.8120000000000003E-3</v>
      </c>
      <c r="AU16" s="315"/>
      <c r="AV16" s="24">
        <v>-4.1799999999999997E-4</v>
      </c>
      <c r="AW16" s="24">
        <v>-3.732720004208592E-5</v>
      </c>
      <c r="AX16" s="24">
        <v>3.408E-3</v>
      </c>
      <c r="AY16" s="50">
        <f t="shared" si="11"/>
        <v>2.9526727999579141E-3</v>
      </c>
      <c r="AZ16" s="315"/>
      <c r="BA16" s="24">
        <v>-1.8999999999999998E-4</v>
      </c>
      <c r="BB16" s="24">
        <v>3.5199999999999997E-3</v>
      </c>
      <c r="BC16" s="24">
        <f>SUM(BA16:BB16)</f>
        <v>3.3299999999999996E-3</v>
      </c>
      <c r="BD16" s="315"/>
      <c r="BE16" s="24">
        <v>2.1799999999999999E-4</v>
      </c>
      <c r="BF16" s="24">
        <v>3.6189999999999998E-3</v>
      </c>
      <c r="BG16" s="24">
        <f>SUM(BE16:BF16)</f>
        <v>3.8369999999999997E-3</v>
      </c>
      <c r="BH16" s="315"/>
      <c r="BI16" s="24">
        <v>2.4800000000000001E-4</v>
      </c>
      <c r="BJ16" s="24">
        <v>4.333E-3</v>
      </c>
      <c r="BK16" s="24">
        <f t="shared" si="12"/>
        <v>4.581E-3</v>
      </c>
      <c r="BL16" s="315"/>
      <c r="BM16" s="24">
        <v>-1.47E-4</v>
      </c>
      <c r="BN16" s="24">
        <v>4.0010000000000002E-3</v>
      </c>
      <c r="BO16" s="50">
        <v>3.8540000000000002E-3</v>
      </c>
      <c r="BP16" s="315"/>
      <c r="BQ16" s="24">
        <v>2.9799999999999998E-4</v>
      </c>
      <c r="BR16" s="24">
        <v>3.9519999999999998E-3</v>
      </c>
      <c r="BS16" s="50">
        <v>4.2499999999999994E-3</v>
      </c>
      <c r="BT16" s="315"/>
      <c r="BU16" s="24">
        <v>-1.9999999999999999E-6</v>
      </c>
      <c r="BV16" s="24">
        <v>3.3010000000000001E-3</v>
      </c>
      <c r="BW16" s="50">
        <f t="shared" si="13"/>
        <v>3.2990000000000003E-3</v>
      </c>
      <c r="BX16" s="315"/>
      <c r="BY16" s="24">
        <f>ROUND(+'Peak Credit Budget 2018'!L13,6)</f>
        <v>-2.6899999999999998E-4</v>
      </c>
      <c r="BZ16" s="24">
        <f>ROUND(+'Peak Credit Budget 2019'!L13,6)</f>
        <v>2.885E-3</v>
      </c>
      <c r="CA16" s="50">
        <f t="shared" si="14"/>
        <v>2.6159999999999998E-3</v>
      </c>
    </row>
    <row r="17" spans="1:79">
      <c r="A17" s="45">
        <f t="shared" si="0"/>
        <v>11</v>
      </c>
      <c r="B17" s="42"/>
      <c r="E17" s="154"/>
      <c r="G17" s="315"/>
      <c r="H17" s="315"/>
      <c r="I17" s="315"/>
      <c r="J17" s="315"/>
      <c r="K17" s="315"/>
      <c r="L17" s="315"/>
      <c r="M17" s="315"/>
      <c r="N17" s="54"/>
      <c r="O17" s="315"/>
      <c r="P17" s="315"/>
      <c r="Q17" s="315"/>
      <c r="R17" s="315"/>
      <c r="S17" s="315"/>
      <c r="T17" s="315"/>
      <c r="U17" s="315"/>
      <c r="V17" s="315"/>
      <c r="W17" s="315"/>
      <c r="X17" s="315"/>
      <c r="Y17" s="315"/>
      <c r="Z17" s="54"/>
      <c r="AA17" s="315"/>
      <c r="AB17" s="315"/>
      <c r="AC17" s="315"/>
      <c r="AD17" s="315"/>
      <c r="AE17" s="315"/>
      <c r="AF17" s="315"/>
      <c r="AG17" s="315"/>
      <c r="AH17" s="315"/>
      <c r="AI17" s="315"/>
      <c r="AJ17" s="315"/>
      <c r="AK17" s="315"/>
      <c r="AL17" s="54"/>
      <c r="AM17" s="315"/>
      <c r="AN17" s="315"/>
      <c r="AO17" s="315"/>
      <c r="AP17" s="315"/>
      <c r="AQ17" s="315"/>
      <c r="AR17" s="315"/>
      <c r="AS17" s="315"/>
      <c r="AT17" s="315"/>
      <c r="AU17" s="315"/>
      <c r="AV17" s="315"/>
      <c r="AW17" s="315"/>
      <c r="AX17" s="315"/>
      <c r="AY17" s="54"/>
      <c r="AZ17" s="315"/>
      <c r="BA17" s="315"/>
      <c r="BB17" s="315"/>
      <c r="BC17" s="315"/>
      <c r="BD17" s="315"/>
      <c r="BE17" s="315"/>
      <c r="BF17" s="315"/>
      <c r="BG17" s="315"/>
      <c r="BH17" s="315"/>
      <c r="BI17" s="24"/>
      <c r="BJ17" s="24"/>
      <c r="BK17" s="315"/>
      <c r="BL17" s="315"/>
      <c r="BM17" s="24"/>
      <c r="BN17" s="24"/>
      <c r="BO17" s="50"/>
      <c r="BP17" s="315"/>
      <c r="BQ17" s="24"/>
      <c r="BR17" s="24"/>
      <c r="BS17" s="50"/>
      <c r="BT17" s="315"/>
      <c r="BU17" s="24"/>
      <c r="BV17" s="24"/>
      <c r="BW17" s="50"/>
      <c r="BX17" s="315"/>
      <c r="BY17" s="24"/>
      <c r="BZ17" s="24"/>
      <c r="CA17" s="50"/>
    </row>
    <row r="18" spans="1:79">
      <c r="A18" s="45">
        <f t="shared" si="0"/>
        <v>12</v>
      </c>
      <c r="B18" s="42" t="s">
        <v>62</v>
      </c>
      <c r="C18" s="149">
        <v>40</v>
      </c>
      <c r="E18" s="154"/>
      <c r="G18" s="315"/>
      <c r="H18" s="315"/>
      <c r="I18" s="315"/>
      <c r="J18" s="315"/>
      <c r="K18" s="315"/>
      <c r="L18" s="315"/>
      <c r="M18" s="315"/>
      <c r="N18" s="54"/>
      <c r="O18" s="315"/>
      <c r="P18" s="24">
        <v>1.1599999999999999E-4</v>
      </c>
      <c r="Q18" s="24">
        <v>9.0200000000000002E-4</v>
      </c>
      <c r="R18" s="24">
        <f t="shared" ref="R18:R21" si="15">SUM(P18:Q18)</f>
        <v>1.018E-3</v>
      </c>
      <c r="S18" s="315"/>
      <c r="T18" s="24">
        <v>0</v>
      </c>
      <c r="U18" s="24">
        <v>1.018E-3</v>
      </c>
      <c r="V18" s="24">
        <f t="shared" ref="V18:V21" si="16">SUM(T18:U18)</f>
        <v>1.018E-3</v>
      </c>
      <c r="W18" s="315"/>
      <c r="X18" s="24">
        <v>0</v>
      </c>
      <c r="Y18" s="24">
        <v>1.018E-3</v>
      </c>
      <c r="Z18" s="50">
        <f t="shared" ref="Z18:Z21" si="17">SUM(X18:Y18)</f>
        <v>1.018E-3</v>
      </c>
      <c r="AA18" s="315"/>
      <c r="AB18" s="24">
        <v>0</v>
      </c>
      <c r="AC18" s="24">
        <v>1.018E-3</v>
      </c>
      <c r="AD18" s="24">
        <f t="shared" ref="AD18:AD21" si="18">SUM(AB18:AC18)</f>
        <v>1.018E-3</v>
      </c>
      <c r="AE18" s="315"/>
      <c r="AF18" s="24">
        <v>0</v>
      </c>
      <c r="AG18" s="24">
        <v>1.018E-3</v>
      </c>
      <c r="AH18" s="24">
        <f t="shared" ref="AH18:AH21" si="19">SUM(AF18:AG18)</f>
        <v>1.018E-3</v>
      </c>
      <c r="AI18" s="315"/>
      <c r="AJ18" s="24">
        <v>0</v>
      </c>
      <c r="AK18" s="24">
        <v>1.018E-3</v>
      </c>
      <c r="AL18" s="50">
        <f t="shared" ref="AL18:AL21" si="20">SUM(AJ18:AK18)</f>
        <v>1.018E-3</v>
      </c>
      <c r="AM18" s="315"/>
      <c r="AN18" s="24">
        <v>0</v>
      </c>
      <c r="AO18" s="24">
        <v>1.5269999999999999E-3</v>
      </c>
      <c r="AP18" s="24">
        <f t="shared" ref="AP18:AP21" si="21">SUM(AN18:AO18)</f>
        <v>1.5269999999999999E-3</v>
      </c>
      <c r="AQ18" s="315"/>
      <c r="AR18" s="24">
        <v>0</v>
      </c>
      <c r="AS18" s="24">
        <v>4.7130000000000002E-3</v>
      </c>
      <c r="AT18" s="24">
        <f t="shared" ref="AT18:AT21" si="22">SUM(AR18:AS18)</f>
        <v>4.7130000000000002E-3</v>
      </c>
      <c r="AU18" s="315"/>
      <c r="AV18" s="24">
        <v>-5.0700000000000007E-4</v>
      </c>
      <c r="AW18" s="24">
        <v>0</v>
      </c>
      <c r="AX18" s="24">
        <v>4.8669999999999998E-3</v>
      </c>
      <c r="AY18" s="50">
        <f t="shared" ref="AY18:AY21" si="23">SUM(AV18:AX18)</f>
        <v>4.3599999999999993E-3</v>
      </c>
      <c r="AZ18" s="315"/>
      <c r="BA18" s="24">
        <v>-2.2900000000000001E-4</v>
      </c>
      <c r="BB18" s="24">
        <v>4.2329999999999998E-3</v>
      </c>
      <c r="BC18" s="24">
        <f t="shared" ref="BC18:BC21" si="24">SUM(BA18:BB18)</f>
        <v>4.0039999999999997E-3</v>
      </c>
      <c r="BD18" s="315"/>
      <c r="BE18" s="24">
        <v>2.6899999999999998E-4</v>
      </c>
      <c r="BF18" s="24">
        <v>4.4809999999999997E-3</v>
      </c>
      <c r="BG18" s="24">
        <f t="shared" ref="BG18:BG21" si="25">SUM(BE18:BF18)</f>
        <v>4.7499999999999999E-3</v>
      </c>
      <c r="BH18" s="315"/>
      <c r="BI18" s="24">
        <v>2.7900000000000001E-4</v>
      </c>
      <c r="BJ18" s="24">
        <v>5.1609999999999998E-3</v>
      </c>
      <c r="BK18" s="24">
        <f t="shared" ref="BK18:BK19" si="26">SUM(BI18:BJ18)</f>
        <v>5.4399999999999995E-3</v>
      </c>
      <c r="BL18" s="315"/>
      <c r="BM18" s="24">
        <v>-1.6100000000000001E-4</v>
      </c>
      <c r="BN18" s="24">
        <v>4.3810000000000003E-3</v>
      </c>
      <c r="BO18" s="50">
        <v>4.2200000000000007E-3</v>
      </c>
      <c r="BP18" s="315"/>
      <c r="BQ18" s="24">
        <v>3.6000000000000002E-4</v>
      </c>
      <c r="BR18" s="24">
        <v>4.7819999999999998E-3</v>
      </c>
      <c r="BS18" s="50">
        <v>5.1419999999999999E-3</v>
      </c>
      <c r="BT18" s="315"/>
      <c r="BU18" s="24">
        <v>-1.9999999999999999E-6</v>
      </c>
      <c r="BV18" s="24">
        <v>3.7919999999999998E-3</v>
      </c>
      <c r="BW18" s="50">
        <f t="shared" ref="BW18:BW21" si="27">SUM(BU18:BV18)</f>
        <v>3.79E-3</v>
      </c>
      <c r="BX18" s="315"/>
      <c r="BY18" s="24">
        <f>ROUND(+'Peak Credit Budget 2018'!L16,6)</f>
        <v>-3.6900000000000002E-4</v>
      </c>
      <c r="BZ18" s="24">
        <f>ROUND(+'Peak Credit Budget 2019'!L16,6)</f>
        <v>3.9610000000000001E-3</v>
      </c>
      <c r="CA18" s="50">
        <f t="shared" ref="CA18:CA21" si="28">SUM(BY18:BZ18)</f>
        <v>3.5920000000000001E-3</v>
      </c>
    </row>
    <row r="19" spans="1:79">
      <c r="A19" s="45">
        <f t="shared" si="0"/>
        <v>13</v>
      </c>
      <c r="B19" s="317" t="s">
        <v>60</v>
      </c>
      <c r="C19" s="149">
        <v>40</v>
      </c>
      <c r="E19" s="154"/>
      <c r="F19" s="43"/>
      <c r="G19" s="315"/>
      <c r="H19" s="315"/>
      <c r="I19" s="315"/>
      <c r="J19" s="315"/>
      <c r="K19" s="315"/>
      <c r="L19" s="315"/>
      <c r="M19" s="315"/>
      <c r="N19" s="54"/>
      <c r="O19" s="315"/>
      <c r="P19" s="24">
        <v>1.1599999999999999E-4</v>
      </c>
      <c r="Q19" s="24">
        <v>9.0200000000000002E-4</v>
      </c>
      <c r="R19" s="24">
        <f t="shared" si="15"/>
        <v>1.018E-3</v>
      </c>
      <c r="S19" s="315"/>
      <c r="T19" s="24">
        <v>0</v>
      </c>
      <c r="U19" s="24">
        <v>1.018E-3</v>
      </c>
      <c r="V19" s="24">
        <f t="shared" si="16"/>
        <v>1.018E-3</v>
      </c>
      <c r="W19" s="315"/>
      <c r="X19" s="24">
        <v>0</v>
      </c>
      <c r="Y19" s="24">
        <v>1.018E-3</v>
      </c>
      <c r="Z19" s="50">
        <f t="shared" si="17"/>
        <v>1.018E-3</v>
      </c>
      <c r="AA19" s="315"/>
      <c r="AB19" s="24">
        <v>0</v>
      </c>
      <c r="AC19" s="24">
        <v>1.018E-3</v>
      </c>
      <c r="AD19" s="24">
        <f t="shared" si="18"/>
        <v>1.018E-3</v>
      </c>
      <c r="AE19" s="315"/>
      <c r="AF19" s="24">
        <v>0</v>
      </c>
      <c r="AG19" s="24">
        <v>1.018E-3</v>
      </c>
      <c r="AH19" s="24">
        <f t="shared" si="19"/>
        <v>1.018E-3</v>
      </c>
      <c r="AI19" s="315"/>
      <c r="AJ19" s="24">
        <v>0</v>
      </c>
      <c r="AK19" s="24">
        <v>1.018E-3</v>
      </c>
      <c r="AL19" s="50">
        <f t="shared" si="20"/>
        <v>1.018E-3</v>
      </c>
      <c r="AM19" s="315"/>
      <c r="AN19" s="24">
        <v>0</v>
      </c>
      <c r="AO19" s="24">
        <v>1.5269999999999999E-3</v>
      </c>
      <c r="AP19" s="24">
        <f t="shared" si="21"/>
        <v>1.5269999999999999E-3</v>
      </c>
      <c r="AQ19" s="315"/>
      <c r="AR19" s="24">
        <v>0</v>
      </c>
      <c r="AS19" s="24">
        <v>4.7130000000000002E-3</v>
      </c>
      <c r="AT19" s="24">
        <f t="shared" si="22"/>
        <v>4.7130000000000002E-3</v>
      </c>
      <c r="AU19" s="315"/>
      <c r="AV19" s="24">
        <v>-5.0700000000000007E-4</v>
      </c>
      <c r="AW19" s="24">
        <v>0</v>
      </c>
      <c r="AX19" s="24">
        <v>4.8669999999999998E-3</v>
      </c>
      <c r="AY19" s="50">
        <f t="shared" si="23"/>
        <v>4.3599999999999993E-3</v>
      </c>
      <c r="AZ19" s="315"/>
      <c r="BA19" s="24">
        <v>-2.2900000000000001E-4</v>
      </c>
      <c r="BB19" s="24">
        <v>4.2329999999999998E-3</v>
      </c>
      <c r="BC19" s="24">
        <f t="shared" si="24"/>
        <v>4.0039999999999997E-3</v>
      </c>
      <c r="BD19" s="315"/>
      <c r="BE19" s="24">
        <v>2.6899999999999998E-4</v>
      </c>
      <c r="BF19" s="24">
        <v>4.4809999999999997E-3</v>
      </c>
      <c r="BG19" s="24">
        <f t="shared" si="25"/>
        <v>4.7499999999999999E-3</v>
      </c>
      <c r="BH19" s="315"/>
      <c r="BI19" s="24">
        <v>2.7900000000000001E-4</v>
      </c>
      <c r="BJ19" s="24">
        <v>5.1609999999999998E-3</v>
      </c>
      <c r="BK19" s="24">
        <f t="shared" si="26"/>
        <v>5.4399999999999995E-3</v>
      </c>
      <c r="BL19" s="315"/>
      <c r="BM19" s="24">
        <v>-1.6100000000000001E-4</v>
      </c>
      <c r="BN19" s="24">
        <v>4.3810000000000003E-3</v>
      </c>
      <c r="BO19" s="50">
        <v>4.2200000000000007E-3</v>
      </c>
      <c r="BP19" s="315"/>
      <c r="BQ19" s="24">
        <v>3.6000000000000002E-4</v>
      </c>
      <c r="BR19" s="24">
        <v>4.7819999999999998E-3</v>
      </c>
      <c r="BS19" s="50">
        <v>5.1419999999999999E-3</v>
      </c>
      <c r="BT19" s="315"/>
      <c r="BU19" s="24">
        <v>-1.9999999999999999E-6</v>
      </c>
      <c r="BV19" s="24">
        <v>3.7919999999999998E-3</v>
      </c>
      <c r="BW19" s="50">
        <f t="shared" si="27"/>
        <v>3.79E-3</v>
      </c>
      <c r="BX19" s="315"/>
      <c r="BY19" s="24">
        <f>+BY18</f>
        <v>-3.6900000000000002E-4</v>
      </c>
      <c r="BZ19" s="24">
        <f>+BZ18</f>
        <v>3.9610000000000001E-3</v>
      </c>
      <c r="CA19" s="50">
        <f t="shared" si="28"/>
        <v>3.5920000000000001E-3</v>
      </c>
    </row>
    <row r="20" spans="1:79">
      <c r="A20" s="45">
        <f t="shared" si="0"/>
        <v>14</v>
      </c>
      <c r="B20" s="42" t="s">
        <v>146</v>
      </c>
      <c r="C20" s="149">
        <v>40</v>
      </c>
      <c r="E20" s="154"/>
      <c r="F20" s="43"/>
      <c r="G20" s="315"/>
      <c r="H20" s="315"/>
      <c r="I20" s="315"/>
      <c r="J20" s="315"/>
      <c r="K20" s="315"/>
      <c r="L20" s="315"/>
      <c r="M20" s="315"/>
      <c r="N20" s="54"/>
      <c r="O20" s="315"/>
      <c r="P20" s="24">
        <v>0</v>
      </c>
      <c r="Q20" s="24">
        <v>1.0499999999999999E-3</v>
      </c>
      <c r="R20" s="24">
        <f t="shared" si="15"/>
        <v>1.0499999999999999E-3</v>
      </c>
      <c r="S20" s="315"/>
      <c r="T20" s="24">
        <v>0</v>
      </c>
      <c r="U20" s="24">
        <v>1.0499999999999999E-3</v>
      </c>
      <c r="V20" s="24">
        <f t="shared" si="16"/>
        <v>1.0499999999999999E-3</v>
      </c>
      <c r="W20" s="315"/>
      <c r="X20" s="24">
        <v>0</v>
      </c>
      <c r="Y20" s="24">
        <v>1.0499999999999999E-3</v>
      </c>
      <c r="Z20" s="50">
        <f t="shared" si="17"/>
        <v>1.0499999999999999E-3</v>
      </c>
      <c r="AA20" s="315"/>
      <c r="AB20" s="24">
        <v>0</v>
      </c>
      <c r="AC20" s="24">
        <v>1.0499999999999999E-3</v>
      </c>
      <c r="AD20" s="24">
        <f t="shared" si="18"/>
        <v>1.0499999999999999E-3</v>
      </c>
      <c r="AE20" s="315"/>
      <c r="AF20" s="24">
        <v>0</v>
      </c>
      <c r="AG20" s="24">
        <v>1.0499999999999999E-3</v>
      </c>
      <c r="AH20" s="24">
        <f t="shared" si="19"/>
        <v>1.0499999999999999E-3</v>
      </c>
      <c r="AI20" s="315"/>
      <c r="AJ20" s="24">
        <v>0</v>
      </c>
      <c r="AK20" s="24">
        <v>1.0499999999999999E-3</v>
      </c>
      <c r="AL20" s="50">
        <f t="shared" si="20"/>
        <v>1.0499999999999999E-3</v>
      </c>
      <c r="AM20" s="315"/>
      <c r="AN20" s="24">
        <v>0</v>
      </c>
      <c r="AO20" s="24">
        <v>1.575E-3</v>
      </c>
      <c r="AP20" s="24">
        <f t="shared" si="21"/>
        <v>1.575E-3</v>
      </c>
      <c r="AQ20" s="315"/>
      <c r="AR20" s="24">
        <v>0</v>
      </c>
      <c r="AS20" s="24">
        <v>3.8729999999999997E-3</v>
      </c>
      <c r="AT20" s="24">
        <f t="shared" si="22"/>
        <v>3.8729999999999997E-3</v>
      </c>
      <c r="AU20" s="315"/>
      <c r="AV20" s="24">
        <v>-4.5900000000000004E-4</v>
      </c>
      <c r="AW20" s="24">
        <v>0</v>
      </c>
      <c r="AX20" s="24">
        <v>4.3140000000000001E-3</v>
      </c>
      <c r="AY20" s="50">
        <f t="shared" si="23"/>
        <v>3.8549999999999999E-3</v>
      </c>
      <c r="AZ20" s="315"/>
      <c r="BA20" s="24">
        <v>-2.1499999999999999E-4</v>
      </c>
      <c r="BB20" s="24">
        <v>3.973E-3</v>
      </c>
      <c r="BC20" s="24">
        <f t="shared" si="24"/>
        <v>3.7580000000000001E-3</v>
      </c>
      <c r="BD20" s="315"/>
      <c r="BE20" s="24">
        <v>2.2599999999999999E-4</v>
      </c>
      <c r="BF20" s="24">
        <v>3.764E-3</v>
      </c>
      <c r="BG20" s="24">
        <f t="shared" si="25"/>
        <v>3.9899999999999996E-3</v>
      </c>
      <c r="BH20" s="315"/>
      <c r="BI20" s="24">
        <v>2.1900000000000001E-4</v>
      </c>
      <c r="BJ20" s="24">
        <v>4.0410000000000003E-3</v>
      </c>
      <c r="BK20" s="24">
        <f t="shared" ref="BK20" si="29">SUM(BI20:BJ20)</f>
        <v>4.2599999999999999E-3</v>
      </c>
      <c r="BL20" s="315"/>
      <c r="BM20" s="24">
        <v>-1.45E-4</v>
      </c>
      <c r="BN20" s="24">
        <v>3.9350000000000001E-3</v>
      </c>
      <c r="BO20" s="50">
        <v>3.79E-3</v>
      </c>
      <c r="BP20" s="315"/>
      <c r="BQ20" s="24">
        <v>3.1E-4</v>
      </c>
      <c r="BR20" s="24">
        <v>4.1159999999999999E-3</v>
      </c>
      <c r="BS20" s="50">
        <v>4.4260000000000002E-3</v>
      </c>
      <c r="BT20" s="315"/>
      <c r="BU20" s="24">
        <v>-1.9999999999999999E-6</v>
      </c>
      <c r="BV20" s="24">
        <v>3.9060000000000002E-3</v>
      </c>
      <c r="BW20" s="50">
        <f t="shared" si="27"/>
        <v>3.9040000000000004E-3</v>
      </c>
      <c r="BX20" s="315"/>
      <c r="BY20" s="24">
        <f t="shared" ref="BY20:BZ20" si="30">+BY24</f>
        <v>-3.1599999999999998E-4</v>
      </c>
      <c r="BZ20" s="24">
        <f t="shared" si="30"/>
        <v>3.3960000000000001E-3</v>
      </c>
      <c r="CA20" s="50">
        <f t="shared" ref="CA20" si="31">SUM(BY20:BZ20)</f>
        <v>3.0800000000000003E-3</v>
      </c>
    </row>
    <row r="21" spans="1:79">
      <c r="A21" s="45">
        <f t="shared" si="0"/>
        <v>15</v>
      </c>
      <c r="B21" s="51" t="s">
        <v>123</v>
      </c>
      <c r="D21" s="104">
        <f>SUM('Projected Revenue on F2018'!C27)</f>
        <v>586597000</v>
      </c>
      <c r="E21" s="154">
        <f>SUM('Projected Revenue on F2018'!M27)</f>
        <v>44394000</v>
      </c>
      <c r="F21" s="43"/>
      <c r="G21" s="315"/>
      <c r="H21" s="315"/>
      <c r="I21" s="315"/>
      <c r="J21" s="315"/>
      <c r="K21" s="315"/>
      <c r="L21" s="315"/>
      <c r="M21" s="315"/>
      <c r="N21" s="54"/>
      <c r="O21" s="315"/>
      <c r="P21" s="24">
        <v>1.1599999999999999E-4</v>
      </c>
      <c r="Q21" s="24">
        <v>9.0200000000000002E-4</v>
      </c>
      <c r="R21" s="24">
        <f t="shared" si="15"/>
        <v>1.018E-3</v>
      </c>
      <c r="S21" s="315"/>
      <c r="T21" s="24">
        <v>0</v>
      </c>
      <c r="U21" s="24">
        <v>1.018E-3</v>
      </c>
      <c r="V21" s="24">
        <f t="shared" si="16"/>
        <v>1.018E-3</v>
      </c>
      <c r="W21" s="315"/>
      <c r="X21" s="24">
        <v>0</v>
      </c>
      <c r="Y21" s="24">
        <v>1.018E-3</v>
      </c>
      <c r="Z21" s="50">
        <f t="shared" si="17"/>
        <v>1.018E-3</v>
      </c>
      <c r="AA21" s="315"/>
      <c r="AB21" s="24">
        <v>0</v>
      </c>
      <c r="AC21" s="24">
        <v>1.018E-3</v>
      </c>
      <c r="AD21" s="24">
        <f t="shared" si="18"/>
        <v>1.018E-3</v>
      </c>
      <c r="AE21" s="315"/>
      <c r="AF21" s="24">
        <v>0</v>
      </c>
      <c r="AG21" s="24">
        <v>1.018E-3</v>
      </c>
      <c r="AH21" s="24">
        <f t="shared" si="19"/>
        <v>1.018E-3</v>
      </c>
      <c r="AI21" s="315"/>
      <c r="AJ21" s="24">
        <v>0</v>
      </c>
      <c r="AK21" s="24">
        <v>1.018E-3</v>
      </c>
      <c r="AL21" s="50">
        <f t="shared" si="20"/>
        <v>1.018E-3</v>
      </c>
      <c r="AM21" s="315"/>
      <c r="AN21" s="24">
        <v>0</v>
      </c>
      <c r="AO21" s="24">
        <v>1.5269999999999999E-3</v>
      </c>
      <c r="AP21" s="24">
        <f t="shared" si="21"/>
        <v>1.5269999999999999E-3</v>
      </c>
      <c r="AQ21" s="315"/>
      <c r="AR21" s="24">
        <v>0</v>
      </c>
      <c r="AS21" s="24">
        <v>4.7130000000000002E-3</v>
      </c>
      <c r="AT21" s="24">
        <f t="shared" si="22"/>
        <v>4.7130000000000002E-3</v>
      </c>
      <c r="AU21" s="315"/>
      <c r="AV21" s="24">
        <v>-5.0700000000000007E-4</v>
      </c>
      <c r="AW21" s="24">
        <v>0</v>
      </c>
      <c r="AX21" s="24">
        <v>4.8669999999999998E-3</v>
      </c>
      <c r="AY21" s="50">
        <f t="shared" si="23"/>
        <v>4.3599999999999993E-3</v>
      </c>
      <c r="AZ21" s="315"/>
      <c r="BA21" s="24">
        <v>-2.2900000000000001E-4</v>
      </c>
      <c r="BB21" s="24">
        <v>4.2329999999999998E-3</v>
      </c>
      <c r="BC21" s="24">
        <f t="shared" si="24"/>
        <v>4.0039999999999997E-3</v>
      </c>
      <c r="BD21" s="315"/>
      <c r="BE21" s="24">
        <v>2.6899999999999998E-4</v>
      </c>
      <c r="BF21" s="24">
        <v>4.4809999999999997E-3</v>
      </c>
      <c r="BG21" s="24">
        <f t="shared" si="25"/>
        <v>4.7499999999999999E-3</v>
      </c>
      <c r="BH21" s="315"/>
      <c r="BI21" s="24">
        <v>2.7900000000000001E-4</v>
      </c>
      <c r="BJ21" s="24">
        <v>5.1609999999999998E-3</v>
      </c>
      <c r="BK21" s="24">
        <f t="shared" ref="BK21" si="32">SUM(BI21:BJ21)</f>
        <v>5.4399999999999995E-3</v>
      </c>
      <c r="BL21" s="315"/>
      <c r="BM21" s="24">
        <v>-1.6100000000000001E-4</v>
      </c>
      <c r="BN21" s="24">
        <v>4.3810000000000003E-3</v>
      </c>
      <c r="BO21" s="50">
        <v>4.2200000000000007E-3</v>
      </c>
      <c r="BP21" s="315"/>
      <c r="BQ21" s="24">
        <v>3.6000000000000002E-4</v>
      </c>
      <c r="BR21" s="24">
        <v>4.7819999999999998E-3</v>
      </c>
      <c r="BS21" s="50">
        <v>5.1419999999999999E-3</v>
      </c>
      <c r="BT21" s="315"/>
      <c r="BU21" s="24">
        <v>-1.9999999999999999E-6</v>
      </c>
      <c r="BV21" s="24">
        <v>3.7919999999999998E-3</v>
      </c>
      <c r="BW21" s="50">
        <f t="shared" si="27"/>
        <v>3.79E-3</v>
      </c>
      <c r="BX21" s="315"/>
      <c r="BY21" s="24">
        <f>+BY19</f>
        <v>-3.6900000000000002E-4</v>
      </c>
      <c r="BZ21" s="24">
        <f>+BZ19</f>
        <v>3.9610000000000001E-3</v>
      </c>
      <c r="CA21" s="50">
        <f t="shared" si="28"/>
        <v>3.5920000000000001E-3</v>
      </c>
    </row>
    <row r="22" spans="1:79">
      <c r="A22" s="45">
        <f t="shared" si="0"/>
        <v>16</v>
      </c>
      <c r="B22" s="51"/>
      <c r="E22" s="154"/>
      <c r="F22" s="43"/>
      <c r="G22" s="315"/>
      <c r="H22" s="315"/>
      <c r="I22" s="315"/>
      <c r="J22" s="315"/>
      <c r="K22" s="315"/>
      <c r="L22" s="315"/>
      <c r="M22" s="315"/>
      <c r="N22" s="54"/>
      <c r="O22" s="315"/>
      <c r="P22" s="315"/>
      <c r="Q22" s="315"/>
      <c r="R22" s="315"/>
      <c r="S22" s="315"/>
      <c r="T22" s="315"/>
      <c r="U22" s="315"/>
      <c r="V22" s="315"/>
      <c r="W22" s="315"/>
      <c r="X22" s="315"/>
      <c r="Y22" s="315"/>
      <c r="Z22" s="54"/>
      <c r="AA22" s="315"/>
      <c r="AB22" s="315"/>
      <c r="AC22" s="315"/>
      <c r="AD22" s="315"/>
      <c r="AE22" s="315"/>
      <c r="AF22" s="315"/>
      <c r="AG22" s="315"/>
      <c r="AH22" s="315"/>
      <c r="AI22" s="315"/>
      <c r="AJ22" s="315"/>
      <c r="AK22" s="315"/>
      <c r="AL22" s="54"/>
      <c r="AM22" s="315"/>
      <c r="AN22" s="315"/>
      <c r="AO22" s="315"/>
      <c r="AP22" s="315"/>
      <c r="AQ22" s="315"/>
      <c r="AR22" s="315"/>
      <c r="AS22" s="315"/>
      <c r="AT22" s="315"/>
      <c r="AU22" s="315"/>
      <c r="AV22" s="315"/>
      <c r="AW22" s="315"/>
      <c r="AX22" s="315"/>
      <c r="AY22" s="54"/>
      <c r="AZ22" s="315"/>
      <c r="BA22" s="315"/>
      <c r="BB22" s="315"/>
      <c r="BC22" s="315"/>
      <c r="BD22" s="315"/>
      <c r="BE22" s="315"/>
      <c r="BF22" s="315"/>
      <c r="BG22" s="315"/>
      <c r="BH22" s="315"/>
      <c r="BI22" s="24"/>
      <c r="BJ22" s="24"/>
      <c r="BK22" s="315"/>
      <c r="BL22" s="315"/>
      <c r="BM22" s="24"/>
      <c r="BN22" s="24"/>
      <c r="BO22" s="50"/>
      <c r="BP22" s="315"/>
      <c r="BQ22" s="24"/>
      <c r="BR22" s="24"/>
      <c r="BS22" s="50"/>
      <c r="BT22" s="315"/>
      <c r="BU22" s="24"/>
      <c r="BV22" s="24"/>
      <c r="BW22" s="50"/>
      <c r="BX22" s="315"/>
      <c r="BY22" s="24"/>
      <c r="BZ22" s="24"/>
      <c r="CA22" s="50"/>
    </row>
    <row r="23" spans="1:79">
      <c r="A23" s="45">
        <f t="shared" si="0"/>
        <v>17</v>
      </c>
      <c r="B23" s="46" t="s">
        <v>14</v>
      </c>
      <c r="C23" s="149">
        <v>46</v>
      </c>
      <c r="D23" s="104">
        <f>SUM('Projected Revenue on F2018'!C29)</f>
        <v>76029000</v>
      </c>
      <c r="E23" s="154">
        <f>SUM('Projected Revenue on F2018'!M29)</f>
        <v>5254000</v>
      </c>
      <c r="F23" s="43"/>
      <c r="G23" s="24">
        <v>2.6700000000000004E-4</v>
      </c>
      <c r="H23" s="24">
        <v>8.7000000000000001E-5</v>
      </c>
      <c r="I23" s="24">
        <v>1.2439999999999999E-3</v>
      </c>
      <c r="J23" s="24">
        <f t="shared" ref="J23:J26" si="33">SUM(G23:I23)</f>
        <v>1.598E-3</v>
      </c>
      <c r="K23" s="315"/>
      <c r="L23" s="24">
        <v>0</v>
      </c>
      <c r="M23" s="24">
        <v>1.0500638237436195E-3</v>
      </c>
      <c r="N23" s="50">
        <f>SUM(L23:M23)</f>
        <v>1.0500638237436195E-3</v>
      </c>
      <c r="O23" s="315"/>
      <c r="P23" s="24">
        <v>0</v>
      </c>
      <c r="Q23" s="24">
        <v>1.0499999999999999E-3</v>
      </c>
      <c r="R23" s="24">
        <f>SUM(P23:Q23)</f>
        <v>1.0499999999999999E-3</v>
      </c>
      <c r="S23" s="315"/>
      <c r="T23" s="24">
        <v>0</v>
      </c>
      <c r="U23" s="24">
        <v>1.0499999999999999E-3</v>
      </c>
      <c r="V23" s="24">
        <f>SUM(T23:U23)</f>
        <v>1.0499999999999999E-3</v>
      </c>
      <c r="W23" s="315"/>
      <c r="X23" s="24">
        <v>0</v>
      </c>
      <c r="Y23" s="24">
        <v>1.0499999999999999E-3</v>
      </c>
      <c r="Z23" s="50">
        <f t="shared" ref="Z23:Z26" si="34">SUM(X23:Y23)</f>
        <v>1.0499999999999999E-3</v>
      </c>
      <c r="AA23" s="315"/>
      <c r="AB23" s="24">
        <v>0</v>
      </c>
      <c r="AC23" s="24">
        <v>1.0499999999999999E-3</v>
      </c>
      <c r="AD23" s="24">
        <f>SUM(AB23:AC23)</f>
        <v>1.0499999999999999E-3</v>
      </c>
      <c r="AE23" s="315"/>
      <c r="AF23" s="24">
        <v>0</v>
      </c>
      <c r="AG23" s="24">
        <v>1.0499999999999999E-3</v>
      </c>
      <c r="AH23" s="24">
        <f>SUM(AF23:AG23)</f>
        <v>1.0499999999999999E-3</v>
      </c>
      <c r="AI23" s="315"/>
      <c r="AJ23" s="24">
        <v>0</v>
      </c>
      <c r="AK23" s="24">
        <v>1.0499999999999999E-3</v>
      </c>
      <c r="AL23" s="50">
        <f t="shared" ref="AL23:AL26" si="35">SUM(AJ23:AK23)</f>
        <v>1.0499999999999999E-3</v>
      </c>
      <c r="AM23" s="315"/>
      <c r="AN23" s="24">
        <v>0</v>
      </c>
      <c r="AO23" s="24">
        <v>1.575E-3</v>
      </c>
      <c r="AP23" s="24">
        <f>SUM(AN23:AO23)</f>
        <v>1.575E-3</v>
      </c>
      <c r="AQ23" s="315"/>
      <c r="AR23" s="24">
        <v>0</v>
      </c>
      <c r="AS23" s="24">
        <v>3.4089999999999997E-3</v>
      </c>
      <c r="AT23" s="24">
        <f>SUM(AR23:AS23)</f>
        <v>3.4089999999999997E-3</v>
      </c>
      <c r="AU23" s="315"/>
      <c r="AV23" s="24">
        <v>-3.86E-4</v>
      </c>
      <c r="AW23" s="24">
        <v>0</v>
      </c>
      <c r="AX23" s="24">
        <v>3.7000000000000002E-3</v>
      </c>
      <c r="AY23" s="50">
        <f t="shared" ref="AY23:AY26" si="36">SUM(AV23:AX23)</f>
        <v>3.3140000000000001E-3</v>
      </c>
      <c r="AZ23" s="315"/>
      <c r="BA23" s="24">
        <v>-1.7999999999999998E-4</v>
      </c>
      <c r="BB23" s="24">
        <v>3.3310000000000002E-3</v>
      </c>
      <c r="BC23" s="24">
        <f>SUM(BA23:BB23)</f>
        <v>3.1510000000000002E-3</v>
      </c>
      <c r="BD23" s="315"/>
      <c r="BE23" s="24">
        <v>2.13E-4</v>
      </c>
      <c r="BF23" s="24">
        <v>3.5410000000000003E-3</v>
      </c>
      <c r="BG23" s="24">
        <f>SUM(BE23:BF23)</f>
        <v>3.7540000000000004E-3</v>
      </c>
      <c r="BH23" s="315"/>
      <c r="BI23" s="24">
        <v>2.02E-4</v>
      </c>
      <c r="BJ23" s="24">
        <v>3.532E-3</v>
      </c>
      <c r="BK23" s="24">
        <f t="shared" ref="BK23:BK26" si="37">SUM(BI23:BJ23)</f>
        <v>3.7339999999999999E-3</v>
      </c>
      <c r="BL23" s="315"/>
      <c r="BM23" s="24">
        <v>-1.08E-4</v>
      </c>
      <c r="BN23" s="24">
        <v>2.944E-3</v>
      </c>
      <c r="BO23" s="50">
        <v>2.836E-3</v>
      </c>
      <c r="BP23" s="315"/>
      <c r="BQ23" s="24">
        <v>2.04E-4</v>
      </c>
      <c r="BR23" s="24">
        <v>2.7130000000000001E-3</v>
      </c>
      <c r="BS23" s="50">
        <v>2.9170000000000003E-3</v>
      </c>
      <c r="BT23" s="315"/>
      <c r="BU23" s="24">
        <v>-9.9999999999999995E-7</v>
      </c>
      <c r="BV23" s="24">
        <v>2.617E-3</v>
      </c>
      <c r="BW23" s="50">
        <f t="shared" ref="BW23:BW24" si="38">SUM(BU23:BV23)</f>
        <v>2.6159999999999998E-3</v>
      </c>
      <c r="BX23" s="315"/>
      <c r="BY23" s="24">
        <f>ROUND(+'Peak Credit Budget 2018'!L18,6)</f>
        <v>-2.1000000000000001E-4</v>
      </c>
      <c r="BZ23" s="24">
        <f>ROUND(+'Peak Credit Budget 2019'!L18,6)</f>
        <v>2.261E-3</v>
      </c>
      <c r="CA23" s="50">
        <f t="shared" ref="CA23:CA26" si="39">SUM(BY23:BZ23)</f>
        <v>2.0509999999999999E-3</v>
      </c>
    </row>
    <row r="24" spans="1:79">
      <c r="A24" s="45">
        <f t="shared" si="0"/>
        <v>18</v>
      </c>
      <c r="B24" s="42" t="s">
        <v>15</v>
      </c>
      <c r="C24" s="149">
        <v>49</v>
      </c>
      <c r="D24" s="104">
        <f>SUM('Projected Revenue on F2018'!C30)</f>
        <v>606297000</v>
      </c>
      <c r="E24" s="154">
        <f>SUM('Projected Revenue on F2018'!M30)</f>
        <v>40691000</v>
      </c>
      <c r="F24" s="43"/>
      <c r="G24" s="24">
        <v>2.6700000000000004E-4</v>
      </c>
      <c r="H24" s="24">
        <v>8.7000000000000001E-5</v>
      </c>
      <c r="I24" s="24">
        <v>1.243E-3</v>
      </c>
      <c r="J24" s="24">
        <f t="shared" si="33"/>
        <v>1.5969999999999999E-3</v>
      </c>
      <c r="K24" s="315"/>
      <c r="L24" s="24">
        <v>0</v>
      </c>
      <c r="M24" s="24">
        <v>1.0500638237436195E-3</v>
      </c>
      <c r="N24" s="50">
        <f>SUM(L24:M24)</f>
        <v>1.0500638237436195E-3</v>
      </c>
      <c r="O24" s="315"/>
      <c r="P24" s="24">
        <v>0</v>
      </c>
      <c r="Q24" s="24">
        <v>1.0499999999999999E-3</v>
      </c>
      <c r="R24" s="24">
        <f>SUM(P24:Q24)</f>
        <v>1.0499999999999999E-3</v>
      </c>
      <c r="S24" s="315"/>
      <c r="T24" s="24">
        <v>0</v>
      </c>
      <c r="U24" s="24">
        <v>1.0499999999999999E-3</v>
      </c>
      <c r="V24" s="24">
        <f>SUM(T24:U24)</f>
        <v>1.0499999999999999E-3</v>
      </c>
      <c r="W24" s="315"/>
      <c r="X24" s="24">
        <v>0</v>
      </c>
      <c r="Y24" s="24">
        <v>1.0499999999999999E-3</v>
      </c>
      <c r="Z24" s="50">
        <f t="shared" si="34"/>
        <v>1.0499999999999999E-3</v>
      </c>
      <c r="AA24" s="315"/>
      <c r="AB24" s="24">
        <v>0</v>
      </c>
      <c r="AC24" s="24">
        <v>1.0499999999999999E-3</v>
      </c>
      <c r="AD24" s="24">
        <f>SUM(AB24:AC24)</f>
        <v>1.0499999999999999E-3</v>
      </c>
      <c r="AE24" s="315"/>
      <c r="AF24" s="24">
        <v>0</v>
      </c>
      <c r="AG24" s="24">
        <v>1.0499999999999999E-3</v>
      </c>
      <c r="AH24" s="24">
        <f>SUM(AF24:AG24)</f>
        <v>1.0499999999999999E-3</v>
      </c>
      <c r="AI24" s="315"/>
      <c r="AJ24" s="24">
        <v>0</v>
      </c>
      <c r="AK24" s="24">
        <v>1.0499999999999999E-3</v>
      </c>
      <c r="AL24" s="50">
        <f t="shared" si="35"/>
        <v>1.0499999999999999E-3</v>
      </c>
      <c r="AM24" s="315"/>
      <c r="AN24" s="24">
        <v>0</v>
      </c>
      <c r="AO24" s="24">
        <v>1.575E-3</v>
      </c>
      <c r="AP24" s="24">
        <f>SUM(AN24:AO24)</f>
        <v>1.575E-3</v>
      </c>
      <c r="AQ24" s="315"/>
      <c r="AR24" s="24">
        <v>0</v>
      </c>
      <c r="AS24" s="24">
        <v>3.8729999999999997E-3</v>
      </c>
      <c r="AT24" s="24">
        <f>SUM(AR24:AS24)</f>
        <v>3.8729999999999997E-3</v>
      </c>
      <c r="AU24" s="315"/>
      <c r="AV24" s="24">
        <v>-4.5900000000000004E-4</v>
      </c>
      <c r="AW24" s="24">
        <v>0</v>
      </c>
      <c r="AX24" s="24">
        <v>4.3140000000000001E-3</v>
      </c>
      <c r="AY24" s="50">
        <f t="shared" si="36"/>
        <v>3.8549999999999999E-3</v>
      </c>
      <c r="AZ24" s="315"/>
      <c r="BA24" s="24">
        <v>-2.1499999999999999E-4</v>
      </c>
      <c r="BB24" s="24">
        <v>3.973E-3</v>
      </c>
      <c r="BC24" s="24">
        <f>SUM(BA24:BB24)</f>
        <v>3.7580000000000001E-3</v>
      </c>
      <c r="BD24" s="315"/>
      <c r="BE24" s="24">
        <v>2.2599999999999999E-4</v>
      </c>
      <c r="BF24" s="24">
        <v>3.764E-3</v>
      </c>
      <c r="BG24" s="24">
        <f>SUM(BE24:BF24)</f>
        <v>3.9899999999999996E-3</v>
      </c>
      <c r="BH24" s="315"/>
      <c r="BI24" s="24">
        <v>2.1900000000000001E-4</v>
      </c>
      <c r="BJ24" s="24">
        <v>4.0410000000000003E-3</v>
      </c>
      <c r="BK24" s="24">
        <f t="shared" si="37"/>
        <v>4.2599999999999999E-3</v>
      </c>
      <c r="BL24" s="315"/>
      <c r="BM24" s="24">
        <v>-1.45E-4</v>
      </c>
      <c r="BN24" s="24">
        <v>3.9350000000000001E-3</v>
      </c>
      <c r="BO24" s="50">
        <v>3.79E-3</v>
      </c>
      <c r="BP24" s="315"/>
      <c r="BQ24" s="24">
        <v>3.1E-4</v>
      </c>
      <c r="BR24" s="24">
        <v>4.1159999999999999E-3</v>
      </c>
      <c r="BS24" s="50">
        <v>4.4260000000000002E-3</v>
      </c>
      <c r="BT24" s="315"/>
      <c r="BU24" s="24">
        <v>-1.9999999999999999E-6</v>
      </c>
      <c r="BV24" s="24">
        <v>3.9060000000000002E-3</v>
      </c>
      <c r="BW24" s="50">
        <f t="shared" si="38"/>
        <v>3.9040000000000004E-3</v>
      </c>
      <c r="BX24" s="315"/>
      <c r="BY24" s="24">
        <f>ROUND(+'Peak Credit Budget 2018'!L19,6)</f>
        <v>-3.1599999999999998E-4</v>
      </c>
      <c r="BZ24" s="24">
        <f>ROUND(+'Peak Credit Budget 2019'!L19,6)</f>
        <v>3.3960000000000001E-3</v>
      </c>
      <c r="CA24" s="50">
        <f t="shared" si="39"/>
        <v>3.0800000000000003E-3</v>
      </c>
    </row>
    <row r="25" spans="1:79">
      <c r="A25" s="45">
        <f t="shared" si="0"/>
        <v>19</v>
      </c>
      <c r="B25" s="42"/>
      <c r="E25" s="154"/>
      <c r="F25" s="43"/>
      <c r="G25" s="24"/>
      <c r="H25" s="24"/>
      <c r="I25" s="24"/>
      <c r="J25" s="24"/>
      <c r="K25" s="315"/>
      <c r="L25" s="24"/>
      <c r="M25" s="24"/>
      <c r="N25" s="50"/>
      <c r="O25" s="315"/>
      <c r="P25" s="24"/>
      <c r="Q25" s="24"/>
      <c r="R25" s="24"/>
      <c r="S25" s="315"/>
      <c r="T25" s="24"/>
      <c r="U25" s="24"/>
      <c r="V25" s="24"/>
      <c r="W25" s="315"/>
      <c r="X25" s="24"/>
      <c r="Y25" s="24"/>
      <c r="Z25" s="50"/>
      <c r="AA25" s="315"/>
      <c r="AB25" s="24"/>
      <c r="AC25" s="24"/>
      <c r="AD25" s="24"/>
      <c r="AE25" s="315"/>
      <c r="AF25" s="24"/>
      <c r="AG25" s="24"/>
      <c r="AH25" s="24"/>
      <c r="AI25" s="315"/>
      <c r="AJ25" s="24"/>
      <c r="AK25" s="24"/>
      <c r="AL25" s="50"/>
      <c r="AM25" s="315"/>
      <c r="AN25" s="24"/>
      <c r="AO25" s="24"/>
      <c r="AP25" s="24"/>
      <c r="AQ25" s="315"/>
      <c r="AR25" s="24"/>
      <c r="AS25" s="24"/>
      <c r="AT25" s="24"/>
      <c r="AU25" s="315"/>
      <c r="AV25" s="24"/>
      <c r="AW25" s="24"/>
      <c r="AX25" s="24"/>
      <c r="AY25" s="50"/>
      <c r="AZ25" s="315"/>
      <c r="BA25" s="24"/>
      <c r="BB25" s="24"/>
      <c r="BC25" s="24"/>
      <c r="BD25" s="315"/>
      <c r="BE25" s="24"/>
      <c r="BF25" s="24"/>
      <c r="BG25" s="24"/>
      <c r="BH25" s="315"/>
      <c r="BI25" s="24"/>
      <c r="BJ25" s="24"/>
      <c r="BK25" s="24"/>
      <c r="BL25" s="315"/>
      <c r="BM25" s="24"/>
      <c r="BN25" s="24"/>
      <c r="BO25" s="50"/>
      <c r="BP25" s="315"/>
      <c r="BQ25" s="24"/>
      <c r="BR25" s="24"/>
      <c r="BS25" s="50"/>
      <c r="BT25" s="315"/>
      <c r="BU25" s="24"/>
      <c r="BV25" s="24"/>
      <c r="BW25" s="50"/>
      <c r="BX25" s="315"/>
      <c r="BY25" s="24"/>
      <c r="BZ25" s="24"/>
      <c r="CA25" s="50"/>
    </row>
    <row r="26" spans="1:79">
      <c r="A26" s="45">
        <f t="shared" si="0"/>
        <v>20</v>
      </c>
      <c r="B26" s="42" t="s">
        <v>230</v>
      </c>
      <c r="C26" s="149" t="s">
        <v>22</v>
      </c>
      <c r="D26" s="104">
        <f>SUM('Projected Revenue on F2018'!C35)</f>
        <v>2024995000</v>
      </c>
      <c r="E26" s="154">
        <f>SUM('Projected Revenue on F2018'!M35)</f>
        <v>8621000</v>
      </c>
      <c r="F26" s="43"/>
      <c r="G26" s="24">
        <v>2.6700000000000004E-4</v>
      </c>
      <c r="H26" s="24">
        <v>8.7000000000000001E-5</v>
      </c>
      <c r="I26" s="24">
        <v>4.3100000000000001E-4</v>
      </c>
      <c r="J26" s="24">
        <f t="shared" si="33"/>
        <v>7.8500000000000011E-4</v>
      </c>
      <c r="K26" s="315"/>
      <c r="L26" s="24">
        <v>0</v>
      </c>
      <c r="M26" s="24">
        <v>6.29E-4</v>
      </c>
      <c r="N26" s="50">
        <f>SUM(L26:M26)</f>
        <v>6.29E-4</v>
      </c>
      <c r="O26" s="315"/>
      <c r="P26" s="24">
        <v>0</v>
      </c>
      <c r="Q26" s="24">
        <v>6.29E-4</v>
      </c>
      <c r="R26" s="24">
        <f>SUM(P26:Q26)</f>
        <v>6.29E-4</v>
      </c>
      <c r="S26" s="315"/>
      <c r="T26" s="24">
        <v>0</v>
      </c>
      <c r="U26" s="24">
        <v>6.29E-4</v>
      </c>
      <c r="V26" s="24">
        <f>SUM(T26:U26)</f>
        <v>6.29E-4</v>
      </c>
      <c r="W26" s="315"/>
      <c r="X26" s="24">
        <v>0</v>
      </c>
      <c r="Y26" s="24">
        <v>6.29E-4</v>
      </c>
      <c r="Z26" s="50">
        <f t="shared" si="34"/>
        <v>6.29E-4</v>
      </c>
      <c r="AA26" s="315"/>
      <c r="AB26" s="24">
        <v>0</v>
      </c>
      <c r="AC26" s="24">
        <v>6.29E-4</v>
      </c>
      <c r="AD26" s="24">
        <f>SUM(AB26:AC26)</f>
        <v>6.29E-4</v>
      </c>
      <c r="AE26" s="315"/>
      <c r="AF26" s="24">
        <v>0</v>
      </c>
      <c r="AG26" s="24">
        <v>6.29E-4</v>
      </c>
      <c r="AH26" s="24">
        <f>SUM(AF26:AG26)</f>
        <v>6.29E-4</v>
      </c>
      <c r="AI26" s="315"/>
      <c r="AJ26" s="24">
        <v>0</v>
      </c>
      <c r="AK26" s="24">
        <v>6.29E-4</v>
      </c>
      <c r="AL26" s="50">
        <f t="shared" si="35"/>
        <v>6.29E-4</v>
      </c>
      <c r="AM26" s="315"/>
      <c r="AN26" s="24">
        <v>0</v>
      </c>
      <c r="AO26" s="24">
        <v>9.4399999999999996E-4</v>
      </c>
      <c r="AP26" s="24">
        <f>SUM(AN26:AO26)</f>
        <v>9.4399999999999996E-4</v>
      </c>
      <c r="AQ26" s="315"/>
      <c r="AR26" s="24">
        <v>0</v>
      </c>
      <c r="AS26" s="24">
        <v>9.4399999999999996E-4</v>
      </c>
      <c r="AT26" s="24">
        <f>SUM(AR26:AS26)</f>
        <v>9.4399999999999996E-4</v>
      </c>
      <c r="AU26" s="315"/>
      <c r="AV26" s="24">
        <v>0</v>
      </c>
      <c r="AW26" s="24">
        <v>0</v>
      </c>
      <c r="AX26" s="24">
        <v>9.4399999999999996E-4</v>
      </c>
      <c r="AY26" s="50">
        <f t="shared" si="36"/>
        <v>9.4399999999999996E-4</v>
      </c>
      <c r="AZ26" s="315"/>
      <c r="BA26" s="24">
        <v>0</v>
      </c>
      <c r="BB26" s="24">
        <v>9.4399999999999996E-4</v>
      </c>
      <c r="BC26" s="24">
        <f>SUM(BA26:BB26)</f>
        <v>9.4399999999999996E-4</v>
      </c>
      <c r="BD26" s="315"/>
      <c r="BE26" s="24">
        <v>0</v>
      </c>
      <c r="BF26" s="24">
        <v>1.0820000000000001E-3</v>
      </c>
      <c r="BG26" s="24">
        <f>SUM(BE26:BF26)</f>
        <v>1.0820000000000001E-3</v>
      </c>
      <c r="BH26" s="315"/>
      <c r="BI26" s="24">
        <v>0</v>
      </c>
      <c r="BJ26" s="24">
        <v>1.0820000000000001E-3</v>
      </c>
      <c r="BK26" s="24">
        <f t="shared" si="37"/>
        <v>1.0820000000000001E-3</v>
      </c>
      <c r="BL26" s="315"/>
      <c r="BM26" s="24">
        <v>0</v>
      </c>
      <c r="BN26" s="24">
        <v>1.0820000000000001E-3</v>
      </c>
      <c r="BO26" s="50">
        <v>1.0820000000000001E-3</v>
      </c>
      <c r="BP26" s="315"/>
      <c r="BQ26" s="24">
        <v>0</v>
      </c>
      <c r="BR26" s="24">
        <v>1.0820000000000001E-3</v>
      </c>
      <c r="BS26" s="50">
        <v>1.0820000000000001E-3</v>
      </c>
      <c r="BT26" s="315"/>
      <c r="BU26" s="24">
        <v>0</v>
      </c>
      <c r="BV26" s="24">
        <v>1.047E-3</v>
      </c>
      <c r="BW26" s="50">
        <f t="shared" ref="BW26" si="40">SUM(BU26:BV26)</f>
        <v>1.047E-3</v>
      </c>
      <c r="BX26" s="315"/>
      <c r="BY26" s="24">
        <f>ROUND(+'Peak Credit Budget 2018'!L21,6)</f>
        <v>0</v>
      </c>
      <c r="BZ26" s="24">
        <f>+'Sch 258 Rates 2017'!$C$30</f>
        <v>1.047E-3</v>
      </c>
      <c r="CA26" s="50">
        <f t="shared" si="39"/>
        <v>1.047E-3</v>
      </c>
    </row>
    <row r="27" spans="1:79">
      <c r="A27" s="45">
        <f t="shared" si="0"/>
        <v>21</v>
      </c>
      <c r="E27" s="154"/>
      <c r="F27" s="43"/>
      <c r="G27" s="315"/>
      <c r="H27" s="315"/>
      <c r="I27" s="315"/>
      <c r="J27" s="315"/>
      <c r="K27" s="315"/>
      <c r="L27" s="315"/>
      <c r="M27" s="315"/>
      <c r="N27" s="54"/>
      <c r="O27" s="315"/>
      <c r="P27" s="315"/>
      <c r="Q27" s="315"/>
      <c r="R27" s="315"/>
      <c r="S27" s="315"/>
      <c r="T27" s="315"/>
      <c r="U27" s="315"/>
      <c r="V27" s="315"/>
      <c r="W27" s="315"/>
      <c r="X27" s="315"/>
      <c r="Y27" s="315"/>
      <c r="Z27" s="54"/>
      <c r="AA27" s="315"/>
      <c r="AB27" s="315"/>
      <c r="AC27" s="315"/>
      <c r="AD27" s="315"/>
      <c r="AE27" s="315"/>
      <c r="AF27" s="315"/>
      <c r="AG27" s="315"/>
      <c r="AH27" s="315"/>
      <c r="AI27" s="315"/>
      <c r="AJ27" s="315"/>
      <c r="AK27" s="315"/>
      <c r="AL27" s="54"/>
      <c r="AM27" s="315"/>
      <c r="AN27" s="315"/>
      <c r="AO27" s="315"/>
      <c r="AP27" s="315"/>
      <c r="AQ27" s="315"/>
      <c r="AR27" s="315"/>
      <c r="AS27" s="315"/>
      <c r="AT27" s="315"/>
      <c r="AU27" s="315"/>
      <c r="AV27" s="315"/>
      <c r="AW27" s="315"/>
      <c r="AX27" s="315"/>
      <c r="AY27" s="54"/>
      <c r="AZ27" s="315"/>
      <c r="BA27" s="315"/>
      <c r="BB27" s="315"/>
      <c r="BC27" s="315"/>
      <c r="BD27" s="315"/>
      <c r="BE27" s="315"/>
      <c r="BF27" s="315"/>
      <c r="BG27" s="315"/>
      <c r="BH27" s="315"/>
      <c r="BI27" s="24"/>
      <c r="BJ27" s="24"/>
      <c r="BK27" s="315"/>
      <c r="BL27" s="315"/>
      <c r="BM27" s="24"/>
      <c r="BN27" s="24"/>
      <c r="BO27" s="50"/>
      <c r="BP27" s="315"/>
      <c r="BQ27" s="24"/>
      <c r="BR27" s="24"/>
      <c r="BS27" s="50"/>
      <c r="BT27" s="315"/>
      <c r="BU27" s="24"/>
      <c r="BV27" s="24"/>
      <c r="BW27" s="50"/>
      <c r="BX27" s="315"/>
      <c r="BY27" s="24"/>
      <c r="BZ27" s="24"/>
      <c r="CA27" s="50"/>
    </row>
    <row r="28" spans="1:79">
      <c r="A28" s="45">
        <f t="shared" si="0"/>
        <v>22</v>
      </c>
      <c r="B28" s="6" t="s">
        <v>17</v>
      </c>
      <c r="D28" s="104">
        <f>SUM('Projected Revenue on F2018'!C33)</f>
        <v>71427000</v>
      </c>
      <c r="E28" s="154">
        <f>SUM('Projected Revenue on F2018'!M33)</f>
        <v>17368000</v>
      </c>
      <c r="F28" s="43"/>
      <c r="G28" s="24">
        <v>1.8700000000000002E-4</v>
      </c>
      <c r="H28" s="24">
        <v>6.1000000000000005E-5</v>
      </c>
      <c r="I28" s="24">
        <v>8.6200000000000003E-4</v>
      </c>
      <c r="J28" s="24">
        <f>SUM(G28:I28)</f>
        <v>1.1100000000000001E-3</v>
      </c>
      <c r="K28" s="315"/>
      <c r="L28" s="24">
        <v>-3.8152677276475066E-4</v>
      </c>
      <c r="M28" s="24">
        <v>9.5646657377171439E-4</v>
      </c>
      <c r="N28" s="50">
        <f>SUM(L28:M28)</f>
        <v>5.7493980100696367E-4</v>
      </c>
      <c r="O28" s="315"/>
      <c r="P28" s="24">
        <v>1.0899999999999999E-4</v>
      </c>
      <c r="Q28" s="24">
        <v>8.4699999999999999E-4</v>
      </c>
      <c r="R28" s="24">
        <f>SUM(P28:Q28)</f>
        <v>9.5600000000000004E-4</v>
      </c>
      <c r="S28" s="315"/>
      <c r="T28" s="24">
        <v>-5.7000000000000003E-5</v>
      </c>
      <c r="U28" s="24">
        <v>1.3289999999999999E-3</v>
      </c>
      <c r="V28" s="24">
        <f>SUM(T28:U28)</f>
        <v>1.2719999999999999E-3</v>
      </c>
      <c r="W28" s="315"/>
      <c r="X28" s="24">
        <v>-5.9332234542711337E-5</v>
      </c>
      <c r="Y28" s="24">
        <v>1.4681342010474303E-3</v>
      </c>
      <c r="Z28" s="50">
        <f>SUM(X28:Y28)</f>
        <v>1.408801966504719E-3</v>
      </c>
      <c r="AA28" s="315"/>
      <c r="AB28" s="24">
        <v>-5.8999999999999998E-5</v>
      </c>
      <c r="AC28" s="24">
        <v>1.552E-3</v>
      </c>
      <c r="AD28" s="24">
        <f>SUM(AB28:AC28)</f>
        <v>1.493E-3</v>
      </c>
      <c r="AE28" s="315"/>
      <c r="AF28" s="24">
        <v>7.4999999999999993E-5</v>
      </c>
      <c r="AG28" s="24">
        <v>2.9130000000000002E-3</v>
      </c>
      <c r="AH28" s="24">
        <f>SUM(AF28:AG28)</f>
        <v>2.9880000000000002E-3</v>
      </c>
      <c r="AI28" s="315"/>
      <c r="AJ28" s="24">
        <v>-8.1400000000000005E-4</v>
      </c>
      <c r="AK28" s="24">
        <v>2.9149999999999996E-3</v>
      </c>
      <c r="AL28" s="50">
        <f>SUM(AJ28:AK28)</f>
        <v>2.1009999999999996E-3</v>
      </c>
      <c r="AM28" s="315"/>
      <c r="AN28" s="24">
        <v>1.3100000000000001E-4</v>
      </c>
      <c r="AO28" s="24">
        <v>3.2420000000000001E-3</v>
      </c>
      <c r="AP28" s="24">
        <f>SUM(AN28:AO28)</f>
        <v>3.3730000000000001E-3</v>
      </c>
      <c r="AQ28" s="315"/>
      <c r="AR28" s="24">
        <v>-1.1000000000000001E-5</v>
      </c>
      <c r="AS28" s="24">
        <v>3.4860000000000004E-3</v>
      </c>
      <c r="AT28" s="24">
        <f>SUM(AR28:AS28)</f>
        <v>3.4750000000000002E-3</v>
      </c>
      <c r="AU28" s="315"/>
      <c r="AV28" s="24">
        <v>-5.1099999999999995E-4</v>
      </c>
      <c r="AW28" s="24">
        <v>-4.8635568800886855E-5</v>
      </c>
      <c r="AX28" s="24">
        <v>4.4400000000000004E-3</v>
      </c>
      <c r="AY28" s="50">
        <f>SUM(AV28:AX28)</f>
        <v>3.8803644311991136E-3</v>
      </c>
      <c r="AZ28" s="315"/>
      <c r="BA28" s="24">
        <v>-2.34E-4</v>
      </c>
      <c r="BB28" s="24">
        <v>4.3309999999999998E-3</v>
      </c>
      <c r="BC28" s="24">
        <f>SUM(BA28:BB28)</f>
        <v>4.0969999999999999E-3</v>
      </c>
      <c r="BD28" s="315"/>
      <c r="BE28" s="24">
        <v>2.63E-4</v>
      </c>
      <c r="BF28" s="24">
        <v>4.3790000000000001E-3</v>
      </c>
      <c r="BG28" s="24">
        <f>SUM(BE28:BF28)</f>
        <v>4.6420000000000003E-3</v>
      </c>
      <c r="BH28" s="315"/>
      <c r="BI28" s="24">
        <v>2.9E-4</v>
      </c>
      <c r="BJ28" s="24">
        <v>5.4609999999999997E-3</v>
      </c>
      <c r="BK28" s="24">
        <f>SUM(BI28:BJ28)</f>
        <v>5.751E-3</v>
      </c>
      <c r="BL28" s="315"/>
      <c r="BM28" s="24">
        <v>-1.64E-4</v>
      </c>
      <c r="BN28" s="24">
        <v>4.4390000000000002E-3</v>
      </c>
      <c r="BO28" s="50">
        <v>4.2750000000000002E-3</v>
      </c>
      <c r="BP28" s="315"/>
      <c r="BQ28" s="24">
        <v>4.4000000000000002E-4</v>
      </c>
      <c r="BR28" s="24">
        <v>5.8349999999999999E-3</v>
      </c>
      <c r="BS28" s="50">
        <v>6.2750000000000002E-3</v>
      </c>
      <c r="BT28" s="315"/>
      <c r="BU28" s="24">
        <v>-1.9999999999999999E-6</v>
      </c>
      <c r="BV28" s="24">
        <v>4.5729999999999998E-3</v>
      </c>
      <c r="BW28" s="50">
        <f>SUM(BU28:BV28)</f>
        <v>4.5709999999999995E-3</v>
      </c>
      <c r="BX28" s="315"/>
      <c r="BY28" s="24">
        <f>ROUND(+'Peak Credit Budget 2018'!L23,6)</f>
        <v>-4.1100000000000002E-4</v>
      </c>
      <c r="BZ28" s="24">
        <f>ROUND(+'Peak Credit Budget 2019'!L23,6)</f>
        <v>4.4200000000000003E-3</v>
      </c>
      <c r="CA28" s="50">
        <f>SUM(BY28:BZ28)</f>
        <v>4.0090000000000004E-3</v>
      </c>
    </row>
    <row r="29" spans="1:79">
      <c r="A29" s="45">
        <f t="shared" si="0"/>
        <v>23</v>
      </c>
      <c r="E29" s="154"/>
      <c r="F29" s="43"/>
      <c r="G29" s="315"/>
      <c r="H29" s="315"/>
      <c r="I29" s="315"/>
      <c r="J29" s="315"/>
      <c r="K29" s="315"/>
      <c r="L29" s="315"/>
      <c r="M29" s="315"/>
      <c r="N29" s="54"/>
      <c r="O29" s="315"/>
      <c r="P29" s="315"/>
      <c r="Q29" s="315"/>
      <c r="R29" s="315"/>
      <c r="S29" s="315"/>
      <c r="T29" s="315"/>
      <c r="U29" s="315"/>
      <c r="V29" s="315"/>
      <c r="W29" s="315"/>
      <c r="X29" s="315"/>
      <c r="Y29" s="315"/>
      <c r="Z29" s="54"/>
      <c r="AA29" s="315"/>
      <c r="AB29" s="315"/>
      <c r="AC29" s="315"/>
      <c r="AD29" s="315"/>
      <c r="AE29" s="315"/>
      <c r="AF29" s="315"/>
      <c r="AG29" s="315"/>
      <c r="AH29" s="315"/>
      <c r="AI29" s="315"/>
      <c r="AJ29" s="315"/>
      <c r="AK29" s="315"/>
      <c r="AL29" s="54"/>
      <c r="AM29" s="315"/>
      <c r="AN29" s="315"/>
      <c r="AO29" s="315"/>
      <c r="AP29" s="315"/>
      <c r="AQ29" s="315"/>
      <c r="AR29" s="315"/>
      <c r="AS29" s="315"/>
      <c r="AT29" s="315"/>
      <c r="AU29" s="315"/>
      <c r="AV29" s="315"/>
      <c r="AW29" s="315"/>
      <c r="AX29" s="315"/>
      <c r="AY29" s="54"/>
      <c r="AZ29" s="315"/>
      <c r="BA29" s="315"/>
      <c r="BB29" s="315"/>
      <c r="BC29" s="315"/>
      <c r="BD29" s="315"/>
      <c r="BE29" s="315"/>
      <c r="BF29" s="315"/>
      <c r="BG29" s="315"/>
      <c r="BH29" s="315"/>
      <c r="BI29" s="24"/>
      <c r="BJ29" s="24"/>
      <c r="BK29" s="315"/>
      <c r="BL29" s="315"/>
      <c r="BM29" s="24"/>
      <c r="BN29" s="24"/>
      <c r="BO29" s="50"/>
      <c r="BP29" s="315"/>
      <c r="BQ29" s="24"/>
      <c r="BR29" s="24"/>
      <c r="BS29" s="50"/>
      <c r="BT29" s="315"/>
      <c r="BU29" s="24"/>
      <c r="BV29" s="24"/>
      <c r="BW29" s="50"/>
      <c r="BX29" s="315"/>
      <c r="BY29" s="24"/>
      <c r="BZ29" s="24"/>
      <c r="CA29" s="50"/>
    </row>
    <row r="30" spans="1:79">
      <c r="A30" s="45">
        <f t="shared" si="0"/>
        <v>24</v>
      </c>
      <c r="B30" s="6" t="s">
        <v>124</v>
      </c>
      <c r="D30" s="104">
        <f>SUM(D7:D28)</f>
        <v>24115538000</v>
      </c>
      <c r="E30" s="154">
        <f>SUM(E7:E28)</f>
        <v>2084773000</v>
      </c>
      <c r="F30" s="43"/>
      <c r="G30" s="24">
        <f>+G33/$D30</f>
        <v>2.2355855817937794E-4</v>
      </c>
      <c r="H30" s="24">
        <f t="shared" ref="H30:J30" si="41">+H33/$D30*100</f>
        <v>7.4503675016497671E-3</v>
      </c>
      <c r="I30" s="24">
        <f t="shared" si="41"/>
        <v>9.2937023412042491E-2</v>
      </c>
      <c r="J30" s="24">
        <f t="shared" si="41"/>
        <v>0.12274324673163003</v>
      </c>
      <c r="K30" s="315"/>
      <c r="L30" s="24">
        <f t="shared" ref="L30:M30" si="42">+L33/$D30</f>
        <v>-3.9194912561729353E-4</v>
      </c>
      <c r="M30" s="24">
        <f t="shared" si="42"/>
        <v>1.065122861659001E-3</v>
      </c>
      <c r="N30" s="50">
        <f>+N33/$D30</f>
        <v>6.731737360417074E-4</v>
      </c>
      <c r="O30" s="315"/>
      <c r="P30" s="24">
        <f t="shared" ref="P30:Q30" si="43">+P33/$D30</f>
        <v>1.1276503107664443E-4</v>
      </c>
      <c r="Q30" s="24">
        <f t="shared" si="43"/>
        <v>9.6236640820536532E-4</v>
      </c>
      <c r="R30" s="24">
        <f>+R33/$D30</f>
        <v>1.0751314392820099E-3</v>
      </c>
      <c r="S30" s="315"/>
      <c r="T30" s="24">
        <f t="shared" ref="T30:U30" si="44">+T33/$D30</f>
        <v>-5.6530764190290918E-5</v>
      </c>
      <c r="U30" s="24">
        <f t="shared" si="44"/>
        <v>1.4230073994617081E-3</v>
      </c>
      <c r="V30" s="24">
        <f>+V33/$D30</f>
        <v>1.3664766352714172E-3</v>
      </c>
      <c r="W30" s="315"/>
      <c r="X30" s="24">
        <f t="shared" ref="X30:Y30" si="45">+X33/$D30</f>
        <v>-6.0642412766108273E-5</v>
      </c>
      <c r="Y30" s="24">
        <f t="shared" si="45"/>
        <v>1.5676465027980595E-3</v>
      </c>
      <c r="Z30" s="50">
        <f>+Z33/$D30</f>
        <v>1.507004090031951E-3</v>
      </c>
      <c r="AA30" s="315"/>
      <c r="AB30" s="24">
        <f t="shared" ref="AB30:AC30" si="46">+AB33/$D30</f>
        <v>-6.0675809264549678E-5</v>
      </c>
      <c r="AC30" s="24">
        <f t="shared" si="46"/>
        <v>1.6509313759037842E-3</v>
      </c>
      <c r="AD30" s="24">
        <f>+AD33/$D30</f>
        <v>1.5902555666392345E-3</v>
      </c>
      <c r="AE30" s="315"/>
      <c r="AF30" s="24">
        <f t="shared" ref="AF30:AG30" si="47">+AF33/$D30</f>
        <v>6.4273505986057618E-5</v>
      </c>
      <c r="AG30" s="24">
        <f t="shared" si="47"/>
        <v>2.5986940053338223E-3</v>
      </c>
      <c r="AH30" s="24">
        <f>+AH33/$D30</f>
        <v>2.6629675113198801E-3</v>
      </c>
      <c r="AI30" s="315"/>
      <c r="AJ30" s="24">
        <f t="shared" ref="AJ30:AK30" si="48">+AJ33/$D30</f>
        <v>-7.4303617995169784E-4</v>
      </c>
      <c r="AK30" s="24">
        <f t="shared" si="48"/>
        <v>3.1026668082627887E-3</v>
      </c>
      <c r="AL30" s="50">
        <f>+AL33/$D30</f>
        <v>2.3596306283110908E-3</v>
      </c>
      <c r="AM30" s="315"/>
      <c r="AN30" s="24">
        <f t="shared" ref="AN30:AO30" si="49">+AN33/$D30</f>
        <v>1.4328400311865324E-4</v>
      </c>
      <c r="AO30" s="24">
        <f t="shared" si="49"/>
        <v>3.7146043282550857E-3</v>
      </c>
      <c r="AP30" s="24">
        <f>+AP33/$D30</f>
        <v>3.8578883313737386E-3</v>
      </c>
      <c r="AQ30" s="315"/>
      <c r="AR30" s="24">
        <f t="shared" ref="AR30:AS30" si="50">+AR33/$D30</f>
        <v>-1.2035076430805731E-5</v>
      </c>
      <c r="AS30" s="24">
        <f t="shared" si="50"/>
        <v>3.8152505147096443E-3</v>
      </c>
      <c r="AT30" s="24">
        <f>+AT33/$D30</f>
        <v>3.803215438278839E-3</v>
      </c>
      <c r="AU30" s="315"/>
      <c r="AV30" s="24">
        <f t="shared" ref="AV30:AX30" si="51">+AV33/$D30</f>
        <v>-4.9289458688419067E-4</v>
      </c>
      <c r="AW30" s="24">
        <f t="shared" si="51"/>
        <v>-4.4430898567556991E-5</v>
      </c>
      <c r="AX30" s="24">
        <f t="shared" si="51"/>
        <v>4.3741699353338085E-3</v>
      </c>
      <c r="AY30" s="50">
        <f>+AY33/$D30</f>
        <v>3.8368444498820611E-3</v>
      </c>
      <c r="AZ30" s="315"/>
      <c r="BA30" s="24">
        <f t="shared" ref="BA30:BB30" si="52">+BA33/$D30</f>
        <v>-2.2778118937259457E-4</v>
      </c>
      <c r="BB30" s="24">
        <f t="shared" si="52"/>
        <v>4.2895193036539348E-3</v>
      </c>
      <c r="BC30" s="24">
        <f>+BC33/$D30</f>
        <v>4.0617381142813401E-3</v>
      </c>
      <c r="BD30" s="315"/>
      <c r="BE30" s="24">
        <f t="shared" ref="BE30:BF30" si="53">+BE33/$D30</f>
        <v>2.512710283718324E-4</v>
      </c>
      <c r="BF30" s="24">
        <f t="shared" si="53"/>
        <v>4.330339706831339E-3</v>
      </c>
      <c r="BG30" s="24">
        <f>+BG33/$D30</f>
        <v>4.5816107352031716E-3</v>
      </c>
      <c r="BH30" s="315"/>
      <c r="BI30" s="24">
        <f>+BI33/$D30</f>
        <v>2.3500358577942566E-4</v>
      </c>
      <c r="BJ30" s="24">
        <f>+BJ33/$D30</f>
        <v>4.5271216467988396E-3</v>
      </c>
      <c r="BK30" s="24">
        <f>+BK33/$D30</f>
        <v>4.7621252325782655E-3</v>
      </c>
      <c r="BL30" s="315"/>
      <c r="BM30" s="24">
        <f>+BM33/$D30</f>
        <v>-1.600744277817895E-4</v>
      </c>
      <c r="BN30" s="24">
        <f>+BN33/$D30</f>
        <v>4.4289718885392494E-3</v>
      </c>
      <c r="BO30" s="50">
        <f>+BO33/$D30</f>
        <v>4.2688974607574606E-3</v>
      </c>
      <c r="BP30" s="315"/>
      <c r="BQ30" s="24">
        <f>+BQ33/$D30</f>
        <v>3.4253862949273613E-4</v>
      </c>
      <c r="BR30" s="24">
        <f>+BR33/$D30</f>
        <v>4.6360804624802502E-3</v>
      </c>
      <c r="BS30" s="50">
        <f>+BS33/$D30</f>
        <v>4.9786190919729858E-3</v>
      </c>
      <c r="BT30" s="315"/>
      <c r="BU30" s="24">
        <f>+BU33/$D30</f>
        <v>-1.8286916510011099E-6</v>
      </c>
      <c r="BV30" s="24">
        <f>+BV33/$D30</f>
        <v>4.2227080268746244E-3</v>
      </c>
      <c r="BW30" s="50">
        <f>+BW33/$D30</f>
        <v>4.2208793352236226E-3</v>
      </c>
      <c r="BX30" s="315"/>
      <c r="BY30" s="24">
        <f>+BY33/$D30</f>
        <v>-3.3718310870775511E-4</v>
      </c>
      <c r="BZ30" s="24">
        <f>+BZ33/$D30</f>
        <v>3.709009579259646E-3</v>
      </c>
      <c r="CA30" s="50">
        <f>+CA33/$D30</f>
        <v>3.3718264705518909E-3</v>
      </c>
    </row>
    <row r="31" spans="1:79" ht="13.8" thickBot="1">
      <c r="A31" s="162">
        <f t="shared" si="0"/>
        <v>25</v>
      </c>
      <c r="B31" s="107"/>
      <c r="C31" s="163"/>
      <c r="D31" s="163"/>
      <c r="E31" s="275"/>
      <c r="F31" s="149"/>
      <c r="N31" s="44"/>
      <c r="Z31" s="44"/>
      <c r="AL31" s="44"/>
      <c r="AY31" s="44"/>
      <c r="BO31" s="44"/>
      <c r="BS31" s="44"/>
      <c r="BW31" s="44"/>
      <c r="CA31" s="44"/>
    </row>
    <row r="32" spans="1:79">
      <c r="A32" s="45">
        <f t="shared" si="0"/>
        <v>26</v>
      </c>
      <c r="E32" s="105"/>
      <c r="F32" s="326"/>
      <c r="G32" s="165"/>
      <c r="H32" s="165"/>
      <c r="I32" s="165"/>
      <c r="J32" s="165"/>
      <c r="K32" s="165"/>
      <c r="L32" s="165"/>
      <c r="M32" s="165"/>
      <c r="N32" s="153"/>
      <c r="O32" s="165"/>
      <c r="P32" s="165"/>
      <c r="Q32" s="165"/>
      <c r="R32" s="165"/>
      <c r="S32" s="165"/>
      <c r="T32" s="165"/>
      <c r="U32" s="165"/>
      <c r="V32" s="165"/>
      <c r="W32" s="165"/>
      <c r="X32" s="165"/>
      <c r="Y32" s="165"/>
      <c r="Z32" s="153"/>
      <c r="AA32" s="165"/>
      <c r="AB32" s="165"/>
      <c r="AC32" s="165"/>
      <c r="AD32" s="165"/>
      <c r="AE32" s="165"/>
      <c r="AF32" s="165"/>
      <c r="AG32" s="165"/>
      <c r="AH32" s="165"/>
      <c r="AI32" s="165"/>
      <c r="AJ32" s="165"/>
      <c r="AK32" s="165"/>
      <c r="AL32" s="153"/>
      <c r="AM32" s="165"/>
      <c r="AN32" s="165"/>
      <c r="AO32" s="165"/>
      <c r="AP32" s="165"/>
      <c r="AQ32" s="165"/>
      <c r="AR32" s="165"/>
      <c r="AS32" s="165"/>
      <c r="AT32" s="165"/>
      <c r="AU32" s="165"/>
      <c r="AV32" s="165"/>
      <c r="AW32" s="165"/>
      <c r="AX32" s="165"/>
      <c r="AY32" s="153"/>
      <c r="AZ32" s="165"/>
      <c r="BA32" s="165"/>
      <c r="BB32" s="165"/>
      <c r="BC32" s="165"/>
      <c r="BD32" s="165"/>
      <c r="BE32" s="165"/>
      <c r="BF32" s="165"/>
      <c r="BG32" s="165"/>
      <c r="BH32" s="165"/>
      <c r="BI32" s="165"/>
      <c r="BJ32" s="165"/>
      <c r="BK32" s="165"/>
      <c r="BL32" s="165"/>
      <c r="BM32" s="165"/>
      <c r="BN32" s="165"/>
      <c r="BO32" s="153"/>
      <c r="BP32" s="165"/>
      <c r="BQ32" s="165"/>
      <c r="BR32" s="165"/>
      <c r="BS32" s="153"/>
      <c r="BT32" s="165"/>
      <c r="BU32" s="165"/>
      <c r="BV32" s="165"/>
      <c r="BW32" s="153"/>
      <c r="BX32" s="165"/>
      <c r="BY32" s="165"/>
      <c r="BZ32" s="165"/>
      <c r="CA32" s="153"/>
    </row>
    <row r="33" spans="1:79">
      <c r="A33" s="45">
        <f t="shared" si="0"/>
        <v>27</v>
      </c>
      <c r="B33" s="42" t="s">
        <v>91</v>
      </c>
      <c r="E33" s="105"/>
      <c r="G33" s="43">
        <f>G7*$D7+$D9*G9+$D10*G10+$D11*G11+$D12*G12+$D14*G14+$D15*G15+$D16*G16+$D23*G23+$D24*G24+$D26*G26+$D28*G28+$D21*G21</f>
        <v>5391234.9049999993</v>
      </c>
      <c r="H33" s="43">
        <f t="shared" ref="H33:M33" si="54">H7*$D7+$D9*H9+$D10*H10+$D11*H11+$D12*H12+$D14*H14+$D15*H15+$D16*H16+$D23*H23+$D24*H24+$D26*H26+$D28*H28+$D21*H21</f>
        <v>1796696.2060000002</v>
      </c>
      <c r="I33" s="43">
        <f t="shared" si="54"/>
        <v>22412263.197000004</v>
      </c>
      <c r="J33" s="43">
        <f t="shared" si="54"/>
        <v>29600194.307999998</v>
      </c>
      <c r="K33" s="43"/>
      <c r="L33" s="43">
        <f t="shared" si="54"/>
        <v>-9452064.032890616</v>
      </c>
      <c r="M33" s="43">
        <f t="shared" si="54"/>
        <v>25686010.84500638</v>
      </c>
      <c r="N33" s="154">
        <f>SUM(L33:M33)</f>
        <v>16233946.812115764</v>
      </c>
      <c r="O33" s="43"/>
      <c r="P33" s="43">
        <f t="shared" ref="P33:Q33" si="55">P7*$D7+$D9*P9+$D10*P10+$D11*P11+$D12*P12+$D14*P14+$D15*P15+$D16*P16+$D23*P23+$D24*P24+$D26*P26+$D28*P28+$D21*P21</f>
        <v>2719389.3919999995</v>
      </c>
      <c r="Q33" s="43">
        <f t="shared" si="55"/>
        <v>23207983.686999999</v>
      </c>
      <c r="R33" s="43">
        <f>SUM(P33:Q33)</f>
        <v>25927373.079</v>
      </c>
      <c r="S33" s="43"/>
      <c r="T33" s="43">
        <f t="shared" ref="T33:U33" si="56">T7*$D7+$D9*T9+$D10*T10+$D11*T11+$D12*T12+$D14*T14+$D15*T15+$D16*T16+$D23*T23+$D24*T24+$D26*T26+$D28*T28+$D21*T21</f>
        <v>-1363269.7919999999</v>
      </c>
      <c r="U33" s="43">
        <f t="shared" si="56"/>
        <v>34316589.016000003</v>
      </c>
      <c r="V33" s="43">
        <f>SUM(T33:U33)</f>
        <v>32953319.224000003</v>
      </c>
      <c r="W33" s="43"/>
      <c r="X33" s="43">
        <f t="shared" ref="X33:Y33" si="57">X7*$D7+$D9*X9+$D10*X10+$D11*X11+$D12*X12+$D14*X14+$D15*X15+$D16*X16+$D23*X23+$D24*X24+$D26*X26+$D28*X28+$D21*X21</f>
        <v>-1462424.4094727691</v>
      </c>
      <c r="Y33" s="43">
        <f t="shared" si="57"/>
        <v>37804638.808793709</v>
      </c>
      <c r="Z33" s="154">
        <f>SUM(X33:Y33)</f>
        <v>36342214.399320938</v>
      </c>
      <c r="AA33" s="43"/>
      <c r="AB33" s="43">
        <f t="shared" ref="AB33:AC33" si="58">AB7*$D7+$D9*AB9+$D10*AB10+$D11*AB11+$D12*AB12+$D14*AB14+$D15*AB15+$D16*AB16+$D23*AB23+$D24*AB24+$D26*AB26+$D28*AB28+$D21*AB21</f>
        <v>-1463229.7839999998</v>
      </c>
      <c r="AC33" s="43">
        <f t="shared" si="58"/>
        <v>39813098.330999993</v>
      </c>
      <c r="AD33" s="43">
        <f>SUM(AB33:AC33)</f>
        <v>38349868.546999991</v>
      </c>
      <c r="AE33" s="43"/>
      <c r="AF33" s="43">
        <f t="shared" ref="AF33:AG33" si="59">AF7*$D7+$D9*AF9+$D10*AF10+$D11*AF11+$D12*AF12+$D14*AF14+$D15*AF15+$D16*AF16+$D23*AF23+$D24*AF24+$D26*AF26+$D28*AF28+$D21*AF21</f>
        <v>1549990.176</v>
      </c>
      <c r="AG33" s="43">
        <f t="shared" si="59"/>
        <v>62668904.035999998</v>
      </c>
      <c r="AH33" s="43">
        <f>SUM(AF33:AG33)</f>
        <v>64218894.211999997</v>
      </c>
      <c r="AI33" s="43"/>
      <c r="AJ33" s="43">
        <f t="shared" ref="AJ33:AK33" si="60">AJ7*$D7+$D9*AJ9+$D10*AJ10+$D11*AJ11+$D12*AJ12+$D14*AJ14+$D15*AJ15+$D16*AJ16+$D23*AJ23+$D24*AJ24+$D26*AJ26+$D28*AJ28+$D21*AJ21</f>
        <v>-17918717.233000007</v>
      </c>
      <c r="AK33" s="43">
        <f t="shared" si="60"/>
        <v>74822479.316</v>
      </c>
      <c r="AL33" s="154">
        <f>SUM(AJ33:AK33)</f>
        <v>56903762.082999989</v>
      </c>
      <c r="AM33" s="43"/>
      <c r="AN33" s="43">
        <f t="shared" ref="AN33:AO33" si="61">AN7*$D7+$D9*AN9+$D10*AN10+$D11*AN11+$D12*AN12+$D14*AN14+$D15*AN15+$D16*AN16+$D23*AN23+$D24*AN24+$D26*AN26+$D28*AN28+$D21*AN21</f>
        <v>3455370.8220000006</v>
      </c>
      <c r="AO33" s="43">
        <f t="shared" si="61"/>
        <v>89579681.832999989</v>
      </c>
      <c r="AP33" s="43">
        <f>SUM(AN33:AO33)</f>
        <v>93035052.654999986</v>
      </c>
      <c r="AQ33" s="43"/>
      <c r="AR33" s="43">
        <f t="shared" ref="AR33:AS33" si="62">AR7*$D7+$D9*AR9+$D10*AR10+$D11*AR11+$D12*AR12+$D14*AR14+$D15*AR15+$D16*AR16+$D23*AR23+$D24*AR24+$D26*AR26+$D28*AR28+$D21*AR21</f>
        <v>-290232.34299999999</v>
      </c>
      <c r="AS33" s="43">
        <f t="shared" si="62"/>
        <v>92006818.76699999</v>
      </c>
      <c r="AT33" s="43">
        <f>SUM(AR33:AS33)</f>
        <v>91716586.423999995</v>
      </c>
      <c r="AU33" s="43"/>
      <c r="AV33" s="43">
        <f t="shared" ref="AV33:AX33" si="63">AV7*$D7+$D9*AV9+$D10*AV10+$D11*AV11+$D12*AV12+$D14*AV14+$D15*AV15+$D16*AV16+$D23*AV23+$D24*AV24+$D26*AV26+$D28*AV28+$D21*AV21</f>
        <v>-11886418.140000001</v>
      </c>
      <c r="AW33" s="43">
        <f t="shared" si="63"/>
        <v>-1071475.0227800661</v>
      </c>
      <c r="AX33" s="43">
        <f t="shared" si="63"/>
        <v>105485461.294</v>
      </c>
      <c r="AY33" s="154">
        <f>SUM(AV33:AX33)</f>
        <v>92527568.131219938</v>
      </c>
      <c r="AZ33" s="43"/>
      <c r="BA33" s="43">
        <f t="shared" ref="BA33:BB33" si="64">BA7*$D7+$D9*BA9+$D10*BA10+$D11*BA11+$D12*BA12+$D14*BA14+$D15*BA15+$D16*BA16+$D23*BA23+$D24*BA24+$D26*BA26+$D28*BA28+$D21*BA21</f>
        <v>-5493065.9280000003</v>
      </c>
      <c r="BB33" s="43">
        <f t="shared" si="64"/>
        <v>103444065.76900001</v>
      </c>
      <c r="BC33" s="43">
        <f>SUM(BA33:BB33)</f>
        <v>97950999.841000006</v>
      </c>
      <c r="BD33" s="43"/>
      <c r="BE33" s="43">
        <f t="shared" ref="BE33:BF33" si="65">BE7*$D7+$D9*BE9+$D10*BE10+$D11*BE11+$D12*BE12+$D14*BE14+$D15*BE15+$D16*BE16+$D23*BE23+$D24*BE24+$D26*BE26+$D28*BE28+$D21*BE21</f>
        <v>6059536.0330000026</v>
      </c>
      <c r="BF33" s="43">
        <f t="shared" si="65"/>
        <v>104428471.75300002</v>
      </c>
      <c r="BG33" s="43">
        <f>SUM(BE33:BF33)</f>
        <v>110488007.78600003</v>
      </c>
      <c r="BH33" s="43"/>
      <c r="BI33" s="43">
        <f t="shared" ref="BI33:BJ33" si="66">BI7*$D7+$D9*BI9+$D10*BI10+$D11*BI11+$D12*BI12+$D14*BI14+$D15*BI15+$D16*BI16+$D23*BI23+$D24*BI24+$D26*BI26+$D28*BI28+$D21*BI21</f>
        <v>5667237.902999999</v>
      </c>
      <c r="BJ33" s="43">
        <f t="shared" si="66"/>
        <v>109173974.104</v>
      </c>
      <c r="BK33" s="43">
        <f>SUM(BI33:BJ33)</f>
        <v>114841212.007</v>
      </c>
      <c r="BL33" s="43"/>
      <c r="BM33" s="43">
        <f t="shared" ref="BM33:BN33" si="67">BM7*$D7+$D9*BM9+$D10*BM10+$D11*BM11+$D12*BM12+$D14*BM14+$D15*BM15+$D16*BM16+$D23*BM23+$D24*BM24+$D26*BM26+$D28*BM28+$D21*BM21</f>
        <v>-3860280.946</v>
      </c>
      <c r="BN33" s="43">
        <f t="shared" si="67"/>
        <v>106807039.87900004</v>
      </c>
      <c r="BO33" s="154">
        <f>SUM(BM33:BN33)</f>
        <v>102946758.93300004</v>
      </c>
      <c r="BP33" s="43"/>
      <c r="BQ33" s="43">
        <f>BQ7*$D7+$D9*BQ9+$D10*BQ10+$D11*BQ11+$D12*BQ12+$D14*BQ14+$D15*BQ15+$D16*BQ16+$D23*BQ23+$D24*BQ24+$D26*BQ26+$D28*BQ28+$D21*BQ21</f>
        <v>8260503.3359999992</v>
      </c>
      <c r="BR33" s="43">
        <f t="shared" ref="BR33" si="68">BR7*$D7+$D9*BR9+$D10*BR10+$D11*BR11+$D12*BR12+$D14*BR14+$D15*BR15+$D16*BR16+$D23*BR23+$D24*BR24+$D26*BR26+$D28*BR28+$D21*BR21</f>
        <v>111801574.56400004</v>
      </c>
      <c r="BS33" s="154">
        <f>SUM(BQ33:BR33)</f>
        <v>120062077.90000004</v>
      </c>
      <c r="BT33" s="43"/>
      <c r="BU33" s="43">
        <f t="shared" ref="BU33:BV33" si="69">BU7*$D7+$D9*BU9+$D10*BU10+$D11*BU11+$D12*BU12+$D14*BU14+$D15*BU15+$D16*BU16+$D23*BU23+$D24*BU24+$D26*BU26+$D28*BU28+$D21*BU21</f>
        <v>-44099.883000000002</v>
      </c>
      <c r="BV33" s="43">
        <f t="shared" si="69"/>
        <v>101832875.88500002</v>
      </c>
      <c r="BW33" s="154">
        <f>SUM(BU33:BV33)</f>
        <v>101788776.00200002</v>
      </c>
      <c r="BX33" s="43"/>
      <c r="BY33" s="43">
        <f t="shared" ref="BY33:BZ33" si="70">BY7*$D7+$D9*BY9+$D10*BY10+$D11*BY11+$D12*BY12+$D14*BY14+$D15*BY15+$D16*BY16+$D23*BY23+$D24*BY24+$D26*BY26+$D28*BY28+$D21*BY21</f>
        <v>-8131352.0709999995</v>
      </c>
      <c r="BZ33" s="43">
        <f t="shared" si="70"/>
        <v>89444761.451000005</v>
      </c>
      <c r="CA33" s="154">
        <f>SUM(BY33:BZ33)</f>
        <v>81313409.38000001</v>
      </c>
    </row>
    <row r="34" spans="1:79">
      <c r="A34" s="45">
        <f t="shared" si="0"/>
        <v>28</v>
      </c>
      <c r="E34" s="105"/>
      <c r="N34" s="44"/>
      <c r="Z34" s="44"/>
      <c r="AL34" s="44"/>
      <c r="AY34" s="44"/>
      <c r="BO34" s="44"/>
      <c r="BS34" s="44"/>
      <c r="BW34" s="44"/>
      <c r="CA34" s="44"/>
    </row>
    <row r="35" spans="1:79">
      <c r="A35" s="45">
        <f t="shared" si="0"/>
        <v>29</v>
      </c>
      <c r="B35" s="6" t="s">
        <v>24</v>
      </c>
      <c r="E35" s="105"/>
      <c r="G35" s="182">
        <f>+G33/$E$30</f>
        <v>2.5860057210065554E-3</v>
      </c>
      <c r="H35" s="182">
        <f>+H33/$E$30</f>
        <v>8.6181862773548976E-4</v>
      </c>
      <c r="I35" s="182">
        <f>+I33/$E$30</f>
        <v>1.0750457338520791E-2</v>
      </c>
      <c r="J35" s="182">
        <f>+J33/$E$30</f>
        <v>1.4198281687262834E-2</v>
      </c>
      <c r="K35" s="182"/>
      <c r="L35" s="182">
        <f t="shared" ref="L35:M35" si="71">+L33/$E$30</f>
        <v>-4.533857658790965E-3</v>
      </c>
      <c r="M35" s="182">
        <f t="shared" si="71"/>
        <v>1.232077105996978E-2</v>
      </c>
      <c r="N35" s="327">
        <f t="shared" ref="N35" si="72">+N33/$E$30</f>
        <v>7.7869134011788162E-3</v>
      </c>
      <c r="O35" s="182"/>
      <c r="P35" s="182">
        <f t="shared" ref="P35" si="73">+P33/$E$30</f>
        <v>1.3044055117751427E-3</v>
      </c>
      <c r="Q35" s="182">
        <f t="shared" ref="Q35:R35" si="74">+Q33/$E$30</f>
        <v>1.1132139416137872E-2</v>
      </c>
      <c r="R35" s="182">
        <f t="shared" si="74"/>
        <v>1.2436544927913015E-2</v>
      </c>
      <c r="S35" s="182"/>
      <c r="T35" s="182">
        <f t="shared" ref="T35:V35" si="75">+T33/$E$30</f>
        <v>-6.5391761692999663E-4</v>
      </c>
      <c r="U35" s="182">
        <f t="shared" si="75"/>
        <v>1.6460587803084559E-2</v>
      </c>
      <c r="V35" s="182">
        <f t="shared" si="75"/>
        <v>1.5806670186154562E-2</v>
      </c>
      <c r="W35" s="182"/>
      <c r="X35" s="182">
        <f t="shared" ref="X35:Y35" si="76">+X33/$E$30</f>
        <v>-7.0147896652190391E-4</v>
      </c>
      <c r="Y35" s="182">
        <f t="shared" si="76"/>
        <v>1.8133695519269345E-2</v>
      </c>
      <c r="Z35" s="327">
        <f t="shared" ref="Z35" si="77">+Z33/$E$30</f>
        <v>1.7432216552747438E-2</v>
      </c>
      <c r="AA35" s="182"/>
      <c r="AB35" s="182">
        <f t="shared" ref="AB35:AD35" si="78">+AB33/$E$30</f>
        <v>-7.0186527933736658E-4</v>
      </c>
      <c r="AC35" s="182">
        <f t="shared" si="78"/>
        <v>1.9097090345567596E-2</v>
      </c>
      <c r="AD35" s="182">
        <f t="shared" si="78"/>
        <v>1.8395225066230227E-2</v>
      </c>
      <c r="AE35" s="182"/>
      <c r="AF35" s="182">
        <f t="shared" ref="AF35:AH35" si="79">+AF33/$E$30</f>
        <v>7.4348150901800824E-4</v>
      </c>
      <c r="AG35" s="182">
        <f t="shared" si="79"/>
        <v>3.0060301066830778E-2</v>
      </c>
      <c r="AH35" s="182">
        <f t="shared" si="79"/>
        <v>3.0803782575848784E-2</v>
      </c>
      <c r="AI35" s="182"/>
      <c r="AJ35" s="182">
        <f t="shared" ref="AJ35:AL35" si="80">+AJ33/$E$30</f>
        <v>-8.5950447521145022E-3</v>
      </c>
      <c r="AK35" s="182">
        <f t="shared" si="80"/>
        <v>3.5889988653920596E-2</v>
      </c>
      <c r="AL35" s="327">
        <f t="shared" si="80"/>
        <v>2.729494390180609E-2</v>
      </c>
      <c r="AM35" s="182"/>
      <c r="AN35" s="182">
        <f t="shared" ref="AN35:AP35" si="81">+AN33/$E$30</f>
        <v>1.6574326423068606E-3</v>
      </c>
      <c r="AO35" s="182">
        <f t="shared" si="81"/>
        <v>4.2968554290083373E-2</v>
      </c>
      <c r="AP35" s="182">
        <f t="shared" si="81"/>
        <v>4.4625986932390234E-2</v>
      </c>
      <c r="AQ35" s="182"/>
      <c r="AR35" s="182">
        <f t="shared" ref="AR35:AT35" si="82">+AR33/$E$30</f>
        <v>-1.3921532128437965E-4</v>
      </c>
      <c r="AS35" s="182">
        <f t="shared" si="82"/>
        <v>4.4132775494981943E-2</v>
      </c>
      <c r="AT35" s="182">
        <f t="shared" si="82"/>
        <v>4.3993560173697564E-2</v>
      </c>
      <c r="AU35" s="182"/>
      <c r="AV35" s="182">
        <f t="shared" ref="AV35:AX35" si="83">+AV33/$E$30</f>
        <v>-5.7015407145046488E-3</v>
      </c>
      <c r="AW35" s="182">
        <f t="shared" si="83"/>
        <v>-5.1395284895768803E-4</v>
      </c>
      <c r="AX35" s="182">
        <f t="shared" si="83"/>
        <v>5.0598056140404732E-2</v>
      </c>
      <c r="AY35" s="327">
        <f t="shared" ref="AY35" si="84">+AY33/$E$30</f>
        <v>4.4382562576942397E-2</v>
      </c>
      <c r="AZ35" s="182"/>
      <c r="BA35" s="182">
        <f t="shared" ref="BA35:BC35" si="85">+BA33/$E$30</f>
        <v>-2.6348508581030168E-3</v>
      </c>
      <c r="BB35" s="182">
        <f t="shared" si="85"/>
        <v>4.961886295006699E-2</v>
      </c>
      <c r="BC35" s="182">
        <f t="shared" si="85"/>
        <v>4.698401209196397E-2</v>
      </c>
      <c r="BD35" s="182"/>
      <c r="BE35" s="182">
        <f t="shared" ref="BE35:BG35" si="86">+BE33/$E$30</f>
        <v>2.9065687405775125E-3</v>
      </c>
      <c r="BF35" s="182">
        <f t="shared" si="86"/>
        <v>5.0091051521196805E-2</v>
      </c>
      <c r="BG35" s="182">
        <f t="shared" si="86"/>
        <v>5.299762026177432E-2</v>
      </c>
      <c r="BH35" s="182"/>
      <c r="BI35" s="182">
        <f t="shared" ref="BI35:BK35" si="87">+BI33/$E$30</f>
        <v>2.7183956732939264E-3</v>
      </c>
      <c r="BJ35" s="182">
        <f t="shared" si="87"/>
        <v>5.2367319657343987E-2</v>
      </c>
      <c r="BK35" s="182">
        <f t="shared" si="87"/>
        <v>5.5085715330637913E-2</v>
      </c>
      <c r="BL35" s="182"/>
      <c r="BM35" s="182">
        <f t="shared" ref="BM35:BO35" si="88">+BM33/$E$30</f>
        <v>-1.8516552862110167E-3</v>
      </c>
      <c r="BN35" s="182">
        <f t="shared" si="88"/>
        <v>5.1231975797365006E-2</v>
      </c>
      <c r="BO35" s="327">
        <f t="shared" si="88"/>
        <v>4.9380320511153993E-2</v>
      </c>
      <c r="BP35" s="182"/>
      <c r="BQ35" s="182">
        <f t="shared" ref="BQ35:BS35" si="89">+BQ33/$E$30</f>
        <v>3.9623034910755269E-3</v>
      </c>
      <c r="BR35" s="182">
        <f t="shared" si="89"/>
        <v>5.3627696907049369E-2</v>
      </c>
      <c r="BS35" s="327">
        <f t="shared" si="89"/>
        <v>5.7590000398124896E-2</v>
      </c>
      <c r="BT35" s="182"/>
      <c r="BU35" s="182">
        <f t="shared" ref="BU35:BW35" si="90">+BU33/$E$30</f>
        <v>-2.1153326045569472E-5</v>
      </c>
      <c r="BV35" s="182">
        <f t="shared" si="90"/>
        <v>4.8846025867084822E-2</v>
      </c>
      <c r="BW35" s="327">
        <f t="shared" si="90"/>
        <v>4.8824872541039246E-2</v>
      </c>
      <c r="BX35" s="182"/>
      <c r="BY35" s="182">
        <f t="shared" ref="BY35:CA35" si="91">+BY33/$E$30</f>
        <v>-3.9003536936635303E-3</v>
      </c>
      <c r="BZ35" s="182">
        <f t="shared" si="91"/>
        <v>4.2903837228801409E-2</v>
      </c>
      <c r="CA35" s="327">
        <f t="shared" si="91"/>
        <v>3.9003483535137884E-2</v>
      </c>
    </row>
    <row r="36" spans="1:79" ht="12.6" customHeight="1">
      <c r="A36" s="53"/>
      <c r="E36" s="105"/>
      <c r="N36" s="44"/>
      <c r="Z36" s="44"/>
      <c r="AL36" s="44"/>
      <c r="AY36" s="44"/>
      <c r="BO36" s="44"/>
      <c r="BS36" s="44"/>
      <c r="BW36" s="44"/>
      <c r="CA36" s="44"/>
    </row>
    <row r="37" spans="1:79" ht="31.2" customHeight="1" thickBot="1">
      <c r="A37" s="106"/>
      <c r="B37" s="405" t="str">
        <f>+'Proforma - Proposed vs. no 120 '!B36</f>
        <v>Note 1 - Projected Revenue Includes Base Revenue plus Rider Schedules 95, 95A, 129, 132, 137, 140, 141, 142 &amp; 194</v>
      </c>
      <c r="C37" s="405"/>
      <c r="D37" s="405"/>
      <c r="E37" s="406"/>
      <c r="F37" s="328"/>
      <c r="G37" s="328"/>
      <c r="H37" s="328"/>
      <c r="I37" s="328"/>
      <c r="J37" s="107"/>
      <c r="K37" s="107"/>
      <c r="L37" s="107"/>
      <c r="M37" s="107"/>
      <c r="N37" s="108"/>
      <c r="O37" s="107"/>
      <c r="P37" s="107"/>
      <c r="Q37" s="107"/>
      <c r="R37" s="107"/>
      <c r="S37" s="107"/>
      <c r="T37" s="107"/>
      <c r="U37" s="107"/>
      <c r="V37" s="107"/>
      <c r="W37" s="107"/>
      <c r="X37" s="107"/>
      <c r="Y37" s="107"/>
      <c r="Z37" s="108"/>
      <c r="AA37" s="107"/>
      <c r="AB37" s="107"/>
      <c r="AC37" s="107"/>
      <c r="AD37" s="107"/>
      <c r="AE37" s="107"/>
      <c r="AF37" s="107"/>
      <c r="AG37" s="107"/>
      <c r="AH37" s="107"/>
      <c r="AI37" s="107"/>
      <c r="AJ37" s="107"/>
      <c r="AK37" s="107"/>
      <c r="AL37" s="108"/>
      <c r="AM37" s="107"/>
      <c r="AN37" s="107"/>
      <c r="AO37" s="107"/>
      <c r="AP37" s="107"/>
      <c r="AQ37" s="107"/>
      <c r="AR37" s="107"/>
      <c r="AS37" s="107"/>
      <c r="AT37" s="107"/>
      <c r="AU37" s="107"/>
      <c r="AV37" s="107"/>
      <c r="AW37" s="107"/>
      <c r="AX37" s="107"/>
      <c r="AY37" s="108"/>
      <c r="AZ37" s="107"/>
      <c r="BA37" s="107"/>
      <c r="BB37" s="107"/>
      <c r="BC37" s="107"/>
      <c r="BD37" s="107"/>
      <c r="BE37" s="107"/>
      <c r="BF37" s="107"/>
      <c r="BG37" s="107"/>
      <c r="BH37" s="107"/>
      <c r="BI37" s="107"/>
      <c r="BJ37" s="107"/>
      <c r="BK37" s="107"/>
      <c r="BL37" s="107"/>
      <c r="BM37" s="107"/>
      <c r="BN37" s="107"/>
      <c r="BO37" s="108"/>
      <c r="BP37" s="107"/>
      <c r="BQ37" s="107"/>
      <c r="BR37" s="107"/>
      <c r="BS37" s="108"/>
      <c r="BT37" s="107"/>
      <c r="BU37" s="107"/>
      <c r="BV37" s="107"/>
      <c r="BW37" s="108"/>
      <c r="BX37" s="107"/>
      <c r="BY37" s="107"/>
      <c r="BZ37" s="107"/>
      <c r="CA37" s="108"/>
    </row>
    <row r="40" spans="1:79">
      <c r="D40" s="104">
        <f>+'Projected Revenue on F2018'!C37</f>
        <v>24115538000</v>
      </c>
      <c r="E40" s="104">
        <f>+'Projected Revenue on F2018'!M37</f>
        <v>2084773000</v>
      </c>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row>
    <row r="41" spans="1:79">
      <c r="D41" s="104">
        <f>+D40-D30</f>
        <v>0</v>
      </c>
      <c r="E41" s="104">
        <f>+E40-E30</f>
        <v>0</v>
      </c>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row>
  </sheetData>
  <mergeCells count="20">
    <mergeCell ref="BE3:BG3"/>
    <mergeCell ref="BY3:CA3"/>
    <mergeCell ref="BA3:BC3"/>
    <mergeCell ref="AV3:AY3"/>
    <mergeCell ref="T3:V3"/>
    <mergeCell ref="AR3:AT3"/>
    <mergeCell ref="AJ3:AL3"/>
    <mergeCell ref="AN3:AP3"/>
    <mergeCell ref="BI3:BK3"/>
    <mergeCell ref="BM3:BO3"/>
    <mergeCell ref="BQ3:BS3"/>
    <mergeCell ref="BU3:BW3"/>
    <mergeCell ref="B37:E37"/>
    <mergeCell ref="B1:E1"/>
    <mergeCell ref="X3:Z3"/>
    <mergeCell ref="AB3:AD3"/>
    <mergeCell ref="AF3:AH3"/>
    <mergeCell ref="P3:R3"/>
    <mergeCell ref="L3:N3"/>
    <mergeCell ref="G3:J3"/>
  </mergeCells>
  <printOptions horizontalCentered="1"/>
  <pageMargins left="0.7" right="0.7" top="0.75" bottom="0.75" header="0.3" footer="0.3"/>
  <pageSetup scale="55" orientation="landscape" r:id="rId1"/>
  <headerFooter alignWithMargins="0">
    <oddHeader>&amp;RAdvice No. 2019-xx
Electric Schedule 120 Rate Design Workpapers
Page &amp;P of &amp;N</oddHeader>
    <oddFooter>&amp;L&amp;F
&amp;A&amp;R&amp;D</oddFooter>
  </headerFooter>
  <colBreaks count="6" manualBreakCount="6">
    <brk id="14" max="36" man="1"/>
    <brk id="26" max="36" man="1"/>
    <brk id="38" max="36" man="1"/>
    <brk id="51" max="36" man="1"/>
    <brk id="63" max="36" man="1"/>
    <brk id="75"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9"/>
  <sheetViews>
    <sheetView workbookViewId="0">
      <pane xSplit="4" ySplit="7" topLeftCell="E8" activePane="bottomRight" state="frozen"/>
      <selection activeCell="BW26" sqref="BW26"/>
      <selection pane="topRight" activeCell="BW26" sqref="BW26"/>
      <selection pane="bottomLeft" activeCell="BW26" sqref="BW26"/>
      <selection pane="bottomRight" activeCell="B29" sqref="B29"/>
    </sheetView>
  </sheetViews>
  <sheetFormatPr defaultColWidth="8.88671875" defaultRowHeight="14.4"/>
  <cols>
    <col min="1" max="1" width="4.44140625" style="358" bestFit="1" customWidth="1"/>
    <col min="2" max="2" width="44.33203125" style="358" bestFit="1" customWidth="1"/>
    <col min="3" max="3" width="18.6640625" style="358" bestFit="1" customWidth="1"/>
    <col min="4" max="4" width="12.33203125" style="358" bestFit="1" customWidth="1"/>
    <col min="5" max="6" width="12.33203125" style="358" customWidth="1"/>
    <col min="7" max="7" width="15.21875" style="358" customWidth="1"/>
    <col min="8" max="9" width="11.33203125" style="358" bestFit="1" customWidth="1"/>
    <col min="10" max="10" width="12.6640625" style="358" bestFit="1" customWidth="1"/>
    <col min="11" max="11" width="12" style="358" bestFit="1" customWidth="1"/>
    <col min="12" max="12" width="13" style="358" customWidth="1"/>
    <col min="13" max="13" width="1.88671875" style="357" customWidth="1"/>
    <col min="14" max="15" width="9.6640625" style="358" bestFit="1" customWidth="1"/>
    <col min="16" max="16" width="1.88671875" style="358" customWidth="1"/>
    <col min="17" max="17" width="12.44140625" style="358" bestFit="1" customWidth="1"/>
    <col min="18" max="18" width="11" style="358" bestFit="1" customWidth="1"/>
    <col min="19" max="16384" width="8.88671875" style="358"/>
  </cols>
  <sheetData>
    <row r="1" spans="1:18">
      <c r="A1" s="412" t="s">
        <v>30</v>
      </c>
      <c r="B1" s="412"/>
      <c r="C1" s="412"/>
      <c r="D1" s="412"/>
      <c r="E1" s="412"/>
      <c r="F1" s="412"/>
      <c r="G1" s="412"/>
      <c r="H1" s="412"/>
      <c r="I1" s="412"/>
      <c r="J1" s="412"/>
      <c r="K1" s="412"/>
      <c r="L1" s="412"/>
    </row>
    <row r="2" spans="1:18">
      <c r="A2" s="413" t="s">
        <v>644</v>
      </c>
      <c r="B2" s="412"/>
      <c r="C2" s="412"/>
      <c r="D2" s="412"/>
      <c r="E2" s="412"/>
      <c r="F2" s="412"/>
      <c r="G2" s="412"/>
      <c r="H2" s="412"/>
      <c r="I2" s="412"/>
      <c r="J2" s="412"/>
      <c r="K2" s="412"/>
      <c r="L2" s="412"/>
    </row>
    <row r="3" spans="1:18">
      <c r="A3" s="413" t="s">
        <v>623</v>
      </c>
      <c r="B3" s="412"/>
      <c r="C3" s="412"/>
      <c r="D3" s="412"/>
      <c r="E3" s="412"/>
      <c r="F3" s="412"/>
      <c r="G3" s="412"/>
      <c r="H3" s="412"/>
      <c r="I3" s="412"/>
      <c r="J3" s="412"/>
      <c r="K3" s="412"/>
      <c r="L3" s="412"/>
    </row>
    <row r="4" spans="1:18">
      <c r="A4" s="359"/>
      <c r="B4" s="412"/>
      <c r="C4" s="412"/>
      <c r="D4" s="412"/>
      <c r="E4" s="412"/>
      <c r="F4" s="412"/>
      <c r="G4" s="412"/>
      <c r="H4" s="412"/>
      <c r="I4" s="360"/>
      <c r="J4" s="360"/>
      <c r="K4" s="360"/>
    </row>
    <row r="5" spans="1:18" ht="106.2">
      <c r="A5" s="361" t="s">
        <v>76</v>
      </c>
      <c r="B5" s="361" t="s">
        <v>31</v>
      </c>
      <c r="C5" s="361" t="s">
        <v>32</v>
      </c>
      <c r="D5" s="361" t="s">
        <v>522</v>
      </c>
      <c r="E5" s="362" t="s">
        <v>651</v>
      </c>
      <c r="F5" s="362" t="s">
        <v>650</v>
      </c>
      <c r="G5" s="362" t="s">
        <v>652</v>
      </c>
      <c r="H5" s="362" t="s">
        <v>636</v>
      </c>
      <c r="I5" s="362" t="s">
        <v>637</v>
      </c>
      <c r="J5" s="362" t="s">
        <v>638</v>
      </c>
      <c r="K5" s="362" t="s">
        <v>639</v>
      </c>
      <c r="L5" s="362" t="s">
        <v>640</v>
      </c>
    </row>
    <row r="6" spans="1:18">
      <c r="A6" s="359"/>
      <c r="B6" s="363"/>
      <c r="C6" s="363"/>
      <c r="D6" s="364"/>
      <c r="E6" s="363" t="s">
        <v>523</v>
      </c>
      <c r="F6" s="363" t="s">
        <v>524</v>
      </c>
      <c r="G6" s="364" t="s">
        <v>525</v>
      </c>
      <c r="H6" s="365" t="s">
        <v>526</v>
      </c>
      <c r="I6" s="365" t="s">
        <v>564</v>
      </c>
      <c r="J6" s="365" t="s">
        <v>527</v>
      </c>
      <c r="K6" s="365" t="s">
        <v>641</v>
      </c>
      <c r="L6" s="365" t="s">
        <v>642</v>
      </c>
    </row>
    <row r="7" spans="1:18">
      <c r="A7" s="359"/>
      <c r="B7" s="363"/>
      <c r="C7" s="363"/>
      <c r="D7" s="364"/>
      <c r="G7" s="364" t="s">
        <v>645</v>
      </c>
      <c r="H7" s="366" t="s">
        <v>646</v>
      </c>
      <c r="I7" s="360"/>
      <c r="J7" s="366" t="s">
        <v>647</v>
      </c>
      <c r="K7" s="366" t="s">
        <v>648</v>
      </c>
      <c r="L7" s="392" t="s">
        <v>649</v>
      </c>
    </row>
    <row r="8" spans="1:18" ht="15" thickBot="1">
      <c r="A8" s="359"/>
      <c r="B8" s="367"/>
      <c r="C8" s="367"/>
      <c r="D8" s="367"/>
      <c r="G8" s="367"/>
      <c r="H8" s="367"/>
      <c r="I8" s="368"/>
      <c r="J8" s="368"/>
      <c r="K8" s="368"/>
    </row>
    <row r="9" spans="1:18">
      <c r="A9" s="359"/>
      <c r="B9" s="367"/>
      <c r="C9" s="367"/>
      <c r="D9" s="367"/>
      <c r="G9" s="367"/>
      <c r="H9" s="367"/>
      <c r="I9" s="360"/>
      <c r="J9" s="360"/>
      <c r="K9" s="360"/>
      <c r="L9" s="369" t="s">
        <v>624</v>
      </c>
      <c r="M9" s="358"/>
    </row>
    <row r="10" spans="1:18" ht="15" thickBot="1">
      <c r="A10" s="359">
        <v>1</v>
      </c>
      <c r="B10" s="370" t="s">
        <v>625</v>
      </c>
      <c r="C10" s="367"/>
      <c r="D10" s="367"/>
      <c r="G10" s="367"/>
      <c r="H10" s="367"/>
      <c r="I10" s="371"/>
      <c r="J10" s="372">
        <f>SUM(J25:J171)</f>
        <v>4784376</v>
      </c>
      <c r="K10" s="372">
        <f>SUM(K25:K171)</f>
        <v>286283</v>
      </c>
      <c r="L10" s="373">
        <f>+L12+L11</f>
        <v>6.0077241415808134E-2</v>
      </c>
      <c r="M10" s="358"/>
    </row>
    <row r="11" spans="1:18">
      <c r="A11" s="359">
        <f>+A10+1</f>
        <v>2</v>
      </c>
      <c r="B11" s="370" t="s">
        <v>626</v>
      </c>
      <c r="C11" s="367"/>
      <c r="D11" s="367"/>
      <c r="G11" s="367"/>
      <c r="H11" s="367"/>
      <c r="I11" s="371"/>
      <c r="K11" s="371">
        <f>+'Proforma - Proposed vs. no 120 '!H31</f>
        <v>286350.84299999848</v>
      </c>
      <c r="L11" s="374">
        <f>+K11/J10</f>
        <v>5.9851241415808137E-2</v>
      </c>
      <c r="M11" s="358"/>
    </row>
    <row r="12" spans="1:18">
      <c r="A12" s="359">
        <f t="shared" ref="A12:A62" si="0">+A11+1</f>
        <v>3</v>
      </c>
      <c r="B12" s="375" t="s">
        <v>653</v>
      </c>
      <c r="C12" s="367"/>
      <c r="D12" s="367"/>
      <c r="G12" s="367"/>
      <c r="H12" s="367"/>
      <c r="I12" s="371"/>
      <c r="J12" s="372"/>
      <c r="K12" s="422">
        <f>+K11-K10</f>
        <v>67.842999998480082</v>
      </c>
      <c r="L12" s="393">
        <v>2.2599999999999999E-4</v>
      </c>
      <c r="M12" s="358"/>
    </row>
    <row r="13" spans="1:18">
      <c r="A13" s="359">
        <f t="shared" si="0"/>
        <v>4</v>
      </c>
      <c r="B13" s="367"/>
      <c r="C13" s="367"/>
      <c r="D13" s="367"/>
      <c r="G13" s="367"/>
      <c r="H13" s="367"/>
      <c r="I13" s="360"/>
      <c r="J13" s="360"/>
      <c r="K13" s="360"/>
      <c r="M13" s="358"/>
    </row>
    <row r="14" spans="1:18">
      <c r="A14" s="359">
        <f t="shared" si="0"/>
        <v>5</v>
      </c>
      <c r="B14" s="367" t="s">
        <v>627</v>
      </c>
      <c r="C14" s="367"/>
      <c r="D14" s="367"/>
      <c r="G14" s="367"/>
      <c r="H14" s="367"/>
      <c r="I14" s="368">
        <f>SUM(I25:I30)</f>
        <v>1224</v>
      </c>
      <c r="J14" s="372">
        <f>SUM(J25:J30)</f>
        <v>3989</v>
      </c>
      <c r="K14" s="372">
        <f>SUM(K25:K30)</f>
        <v>237</v>
      </c>
      <c r="L14" s="372"/>
      <c r="M14" s="358"/>
      <c r="R14" s="368"/>
    </row>
    <row r="15" spans="1:18">
      <c r="A15" s="359">
        <f t="shared" si="0"/>
        <v>6</v>
      </c>
      <c r="B15" s="367" t="s">
        <v>628</v>
      </c>
      <c r="C15" s="367"/>
      <c r="D15" s="367"/>
      <c r="G15" s="367"/>
      <c r="H15" s="367"/>
      <c r="I15" s="368">
        <f>SUM(I33:I41)</f>
        <v>53541</v>
      </c>
      <c r="J15" s="372">
        <f>SUM(J33:J41)</f>
        <v>107866</v>
      </c>
      <c r="K15" s="372">
        <f>SUM(K33:K41)</f>
        <v>6471</v>
      </c>
      <c r="L15" s="372"/>
      <c r="M15" s="358"/>
      <c r="R15" s="368"/>
    </row>
    <row r="16" spans="1:18">
      <c r="A16" s="359">
        <f t="shared" si="0"/>
        <v>7</v>
      </c>
      <c r="B16" s="367" t="s">
        <v>629</v>
      </c>
      <c r="C16" s="367"/>
      <c r="D16" s="367"/>
      <c r="G16" s="367"/>
      <c r="H16" s="367"/>
      <c r="I16" s="368">
        <f>SUM(I44:I59)</f>
        <v>233507</v>
      </c>
      <c r="J16" s="372">
        <f>SUM(J44:J59)</f>
        <v>838451</v>
      </c>
      <c r="K16" s="372">
        <f>SUM(K44:K59)</f>
        <v>50111</v>
      </c>
      <c r="L16" s="372"/>
      <c r="M16" s="358"/>
      <c r="R16" s="368"/>
    </row>
    <row r="17" spans="1:19">
      <c r="A17" s="359">
        <f t="shared" si="0"/>
        <v>8</v>
      </c>
      <c r="B17" s="367" t="s">
        <v>630</v>
      </c>
      <c r="I17" s="376">
        <f>SUM(I62:I87)</f>
        <v>904202</v>
      </c>
      <c r="J17" s="377">
        <f>SUM(J62:J87)</f>
        <v>2469023</v>
      </c>
      <c r="K17" s="377">
        <f>SUM(K62:K87)</f>
        <v>147648</v>
      </c>
      <c r="L17" s="377"/>
      <c r="M17" s="358"/>
      <c r="R17" s="376"/>
    </row>
    <row r="18" spans="1:19">
      <c r="A18" s="359">
        <f t="shared" si="0"/>
        <v>9</v>
      </c>
      <c r="B18" s="375" t="s">
        <v>631</v>
      </c>
      <c r="I18" s="376">
        <f>SUM(I90:I109)</f>
        <v>123078</v>
      </c>
      <c r="J18" s="377">
        <f>SUM(J90:J109)</f>
        <v>473444</v>
      </c>
      <c r="K18" s="377">
        <f>SUM(K90:K109)</f>
        <v>28441</v>
      </c>
      <c r="L18" s="377"/>
      <c r="M18" s="358"/>
      <c r="R18" s="376"/>
    </row>
    <row r="19" spans="1:19">
      <c r="A19" s="359">
        <f t="shared" si="0"/>
        <v>10</v>
      </c>
      <c r="B19" s="375" t="s">
        <v>632</v>
      </c>
      <c r="I19" s="376">
        <f>SUM(I112:I129)</f>
        <v>74843</v>
      </c>
      <c r="J19" s="377">
        <f>SUM(J112:J129)</f>
        <v>239202</v>
      </c>
      <c r="K19" s="377">
        <f>SUM(K112:K129)</f>
        <v>14132</v>
      </c>
      <c r="L19" s="377"/>
      <c r="M19" s="358"/>
      <c r="R19" s="376"/>
    </row>
    <row r="20" spans="1:19">
      <c r="A20" s="359">
        <f t="shared" si="0"/>
        <v>11</v>
      </c>
      <c r="B20" s="367" t="s">
        <v>633</v>
      </c>
      <c r="I20" s="376">
        <f>SUM(I132)</f>
        <v>13088013</v>
      </c>
      <c r="J20" s="377">
        <f>SUM(J132)</f>
        <v>500355</v>
      </c>
      <c r="K20" s="377">
        <f>SUM(K132)</f>
        <v>30102</v>
      </c>
      <c r="L20" s="377"/>
      <c r="M20" s="358"/>
      <c r="R20" s="376"/>
    </row>
    <row r="21" spans="1:19">
      <c r="A21" s="359">
        <f t="shared" si="0"/>
        <v>12</v>
      </c>
      <c r="B21" s="375" t="s">
        <v>634</v>
      </c>
      <c r="I21" s="376">
        <f>SUM(I135:I171)</f>
        <v>17590</v>
      </c>
      <c r="J21" s="377">
        <f>SUM(J135:J171)</f>
        <v>152046</v>
      </c>
      <c r="K21" s="377">
        <f>SUM(K135:K171)</f>
        <v>9141</v>
      </c>
      <c r="L21" s="377"/>
      <c r="M21" s="358"/>
      <c r="R21" s="376"/>
    </row>
    <row r="22" spans="1:19">
      <c r="A22" s="359">
        <f t="shared" si="0"/>
        <v>13</v>
      </c>
      <c r="B22" s="367" t="s">
        <v>635</v>
      </c>
      <c r="I22" s="376">
        <f>SUM(I14:I21)</f>
        <v>14495998</v>
      </c>
      <c r="J22" s="377">
        <f>SUM(J14:J21)</f>
        <v>4784376</v>
      </c>
      <c r="K22" s="377">
        <f>SUM(K14:K21)</f>
        <v>286283</v>
      </c>
      <c r="L22" s="377"/>
      <c r="M22" s="358"/>
      <c r="R22" s="376"/>
    </row>
    <row r="23" spans="1:19">
      <c r="A23" s="359">
        <f t="shared" si="0"/>
        <v>14</v>
      </c>
      <c r="B23" s="367"/>
      <c r="C23" s="367"/>
      <c r="D23" s="367"/>
      <c r="G23" s="367"/>
      <c r="H23" s="367"/>
      <c r="I23" s="371"/>
      <c r="J23" s="372"/>
      <c r="K23" s="372"/>
      <c r="M23" s="358"/>
    </row>
    <row r="24" spans="1:19">
      <c r="A24" s="359">
        <f t="shared" si="0"/>
        <v>15</v>
      </c>
      <c r="B24" s="367" t="s">
        <v>528</v>
      </c>
      <c r="C24" s="367"/>
      <c r="D24" s="367"/>
      <c r="G24" s="367"/>
      <c r="H24" s="367"/>
      <c r="I24" s="360"/>
      <c r="J24" s="360"/>
      <c r="K24" s="360"/>
    </row>
    <row r="25" spans="1:19">
      <c r="A25" s="359">
        <f t="shared" si="0"/>
        <v>16</v>
      </c>
      <c r="B25" s="378" t="s">
        <v>529</v>
      </c>
      <c r="C25" s="375" t="s">
        <v>530</v>
      </c>
      <c r="D25" s="379">
        <v>22</v>
      </c>
      <c r="E25" s="357">
        <v>0.22</v>
      </c>
      <c r="F25" s="357">
        <v>0.34</v>
      </c>
      <c r="G25" s="357">
        <f>SUM(E25:F25)</f>
        <v>0.56000000000000005</v>
      </c>
      <c r="H25" s="380">
        <f>ROUND(+G25*$L$10,2)</f>
        <v>0.03</v>
      </c>
      <c r="I25" s="368">
        <v>708</v>
      </c>
      <c r="J25" s="372">
        <f>ROUND($I25*G25,0)</f>
        <v>396</v>
      </c>
      <c r="K25" s="372">
        <f>ROUND($I25*H25,0)</f>
        <v>21</v>
      </c>
      <c r="M25" s="358"/>
      <c r="S25" s="376"/>
    </row>
    <row r="26" spans="1:19">
      <c r="A26" s="359">
        <f t="shared" si="0"/>
        <v>17</v>
      </c>
      <c r="B26" s="381"/>
      <c r="C26" s="364"/>
      <c r="D26" s="382"/>
      <c r="G26" s="357"/>
      <c r="H26" s="367"/>
      <c r="I26" s="368"/>
      <c r="J26" s="368"/>
      <c r="K26" s="368"/>
      <c r="M26" s="358"/>
      <c r="S26" s="376"/>
    </row>
    <row r="27" spans="1:19">
      <c r="A27" s="359">
        <f t="shared" si="0"/>
        <v>18</v>
      </c>
      <c r="B27" s="378">
        <v>50</v>
      </c>
      <c r="C27" s="383" t="s">
        <v>33</v>
      </c>
      <c r="D27" s="384">
        <v>100</v>
      </c>
      <c r="E27" s="357">
        <v>1.01</v>
      </c>
      <c r="F27" s="357">
        <v>1.53</v>
      </c>
      <c r="G27" s="357">
        <f>SUM(E27:F27)</f>
        <v>2.54</v>
      </c>
      <c r="H27" s="380">
        <f t="shared" ref="H27:H30" si="1">ROUND(+G27*$L$10,2)</f>
        <v>0.15</v>
      </c>
      <c r="I27" s="368">
        <v>36</v>
      </c>
      <c r="J27" s="372">
        <f t="shared" ref="J27:K30" si="2">ROUND($I27*G27,0)</f>
        <v>91</v>
      </c>
      <c r="K27" s="372">
        <f t="shared" si="2"/>
        <v>5</v>
      </c>
      <c r="M27" s="358"/>
      <c r="S27" s="376"/>
    </row>
    <row r="28" spans="1:19">
      <c r="A28" s="359">
        <f t="shared" si="0"/>
        <v>19</v>
      </c>
      <c r="B28" s="378">
        <f>+B27</f>
        <v>50</v>
      </c>
      <c r="C28" s="383" t="s">
        <v>33</v>
      </c>
      <c r="D28" s="384">
        <v>175</v>
      </c>
      <c r="E28" s="357">
        <v>1.77</v>
      </c>
      <c r="F28" s="357">
        <v>2.67</v>
      </c>
      <c r="G28" s="357">
        <f>SUM(E28:F28)</f>
        <v>4.4399999999999995</v>
      </c>
      <c r="H28" s="380">
        <f t="shared" si="1"/>
        <v>0.27</v>
      </c>
      <c r="I28" s="368">
        <v>240</v>
      </c>
      <c r="J28" s="372">
        <f t="shared" si="2"/>
        <v>1066</v>
      </c>
      <c r="K28" s="372">
        <f t="shared" si="2"/>
        <v>65</v>
      </c>
      <c r="M28" s="358"/>
      <c r="S28" s="376"/>
    </row>
    <row r="29" spans="1:19">
      <c r="A29" s="359">
        <f t="shared" si="0"/>
        <v>20</v>
      </c>
      <c r="B29" s="378">
        <f>+B28</f>
        <v>50</v>
      </c>
      <c r="C29" s="383" t="s">
        <v>33</v>
      </c>
      <c r="D29" s="384">
        <v>400</v>
      </c>
      <c r="E29" s="357">
        <v>4.04</v>
      </c>
      <c r="F29" s="357">
        <v>6.11</v>
      </c>
      <c r="G29" s="357">
        <f>SUM(E29:F29)</f>
        <v>10.15</v>
      </c>
      <c r="H29" s="380">
        <f t="shared" si="1"/>
        <v>0.61</v>
      </c>
      <c r="I29" s="368">
        <v>240</v>
      </c>
      <c r="J29" s="372">
        <f t="shared" si="2"/>
        <v>2436</v>
      </c>
      <c r="K29" s="372">
        <f t="shared" si="2"/>
        <v>146</v>
      </c>
      <c r="M29" s="358"/>
      <c r="S29" s="376"/>
    </row>
    <row r="30" spans="1:19">
      <c r="A30" s="359">
        <f t="shared" si="0"/>
        <v>21</v>
      </c>
      <c r="B30" s="378">
        <f>+B29</f>
        <v>50</v>
      </c>
      <c r="C30" s="383" t="s">
        <v>33</v>
      </c>
      <c r="D30" s="384">
        <v>700</v>
      </c>
      <c r="E30" s="357">
        <v>7.07</v>
      </c>
      <c r="F30" s="357">
        <v>10.69</v>
      </c>
      <c r="G30" s="357">
        <f>SUM(E30:F30)</f>
        <v>17.759999999999998</v>
      </c>
      <c r="H30" s="380">
        <f t="shared" si="1"/>
        <v>1.07</v>
      </c>
      <c r="I30" s="368">
        <v>0</v>
      </c>
      <c r="J30" s="372">
        <f t="shared" si="2"/>
        <v>0</v>
      </c>
      <c r="K30" s="372">
        <f t="shared" si="2"/>
        <v>0</v>
      </c>
      <c r="M30" s="358"/>
      <c r="S30" s="376"/>
    </row>
    <row r="31" spans="1:19">
      <c r="A31" s="359">
        <f t="shared" si="0"/>
        <v>22</v>
      </c>
      <c r="B31" s="385"/>
      <c r="C31" s="386"/>
      <c r="D31" s="367"/>
      <c r="E31" s="357">
        <v>0</v>
      </c>
      <c r="F31" s="357">
        <v>0</v>
      </c>
      <c r="G31" s="357"/>
      <c r="H31" s="367"/>
      <c r="I31" s="368"/>
      <c r="J31" s="368"/>
      <c r="K31" s="368"/>
      <c r="M31" s="358"/>
      <c r="S31" s="376"/>
    </row>
    <row r="32" spans="1:19">
      <c r="A32" s="359">
        <f t="shared" si="0"/>
        <v>23</v>
      </c>
      <c r="B32" s="385" t="s">
        <v>531</v>
      </c>
      <c r="C32" s="386"/>
      <c r="D32" s="367"/>
      <c r="E32" s="357">
        <v>0</v>
      </c>
      <c r="F32" s="357">
        <v>0</v>
      </c>
      <c r="G32" s="357"/>
      <c r="H32" s="367"/>
      <c r="I32" s="368"/>
      <c r="J32" s="368"/>
      <c r="K32" s="368"/>
      <c r="M32" s="358"/>
      <c r="S32" s="376"/>
    </row>
    <row r="33" spans="1:19">
      <c r="A33" s="359">
        <f t="shared" si="0"/>
        <v>24</v>
      </c>
      <c r="B33" s="378" t="s">
        <v>532</v>
      </c>
      <c r="C33" s="383" t="s">
        <v>533</v>
      </c>
      <c r="D33" s="384" t="s">
        <v>534</v>
      </c>
      <c r="E33" s="357">
        <v>0.45</v>
      </c>
      <c r="F33" s="357">
        <v>0.69</v>
      </c>
      <c r="G33" s="357">
        <f t="shared" ref="G33:G41" si="3">SUM(E33:F33)</f>
        <v>1.1399999999999999</v>
      </c>
      <c r="H33" s="380">
        <f t="shared" ref="H33:H41" si="4">ROUND(+G33*$L$10,2)</f>
        <v>7.0000000000000007E-2</v>
      </c>
      <c r="I33" s="368">
        <v>24820</v>
      </c>
      <c r="J33" s="372">
        <f t="shared" ref="J33:K41" si="5">ROUND($I33*G33,0)</f>
        <v>28295</v>
      </c>
      <c r="K33" s="372">
        <f t="shared" si="5"/>
        <v>1737</v>
      </c>
      <c r="M33" s="358"/>
      <c r="S33" s="376"/>
    </row>
    <row r="34" spans="1:19">
      <c r="A34" s="359">
        <f t="shared" si="0"/>
        <v>25</v>
      </c>
      <c r="B34" s="378" t="s">
        <v>532</v>
      </c>
      <c r="C34" s="383" t="s">
        <v>533</v>
      </c>
      <c r="D34" s="384" t="s">
        <v>535</v>
      </c>
      <c r="E34" s="357">
        <v>0.76</v>
      </c>
      <c r="F34" s="357">
        <v>1.1499999999999999</v>
      </c>
      <c r="G34" s="357">
        <f t="shared" si="3"/>
        <v>1.91</v>
      </c>
      <c r="H34" s="380">
        <f t="shared" si="4"/>
        <v>0.11</v>
      </c>
      <c r="I34" s="368">
        <v>13648</v>
      </c>
      <c r="J34" s="372">
        <f t="shared" si="5"/>
        <v>26068</v>
      </c>
      <c r="K34" s="372">
        <f t="shared" si="5"/>
        <v>1501</v>
      </c>
      <c r="M34" s="358"/>
      <c r="S34" s="376"/>
    </row>
    <row r="35" spans="1:19">
      <c r="A35" s="359">
        <f t="shared" si="0"/>
        <v>26</v>
      </c>
      <c r="B35" s="378" t="s">
        <v>532</v>
      </c>
      <c r="C35" s="383" t="s">
        <v>533</v>
      </c>
      <c r="D35" s="384" t="s">
        <v>536</v>
      </c>
      <c r="E35" s="357">
        <v>1.06</v>
      </c>
      <c r="F35" s="357">
        <v>1.6</v>
      </c>
      <c r="G35" s="357">
        <f t="shared" si="3"/>
        <v>2.66</v>
      </c>
      <c r="H35" s="380">
        <f t="shared" si="4"/>
        <v>0.16</v>
      </c>
      <c r="I35" s="368">
        <v>7663</v>
      </c>
      <c r="J35" s="372">
        <f t="shared" si="5"/>
        <v>20384</v>
      </c>
      <c r="K35" s="372">
        <f t="shared" si="5"/>
        <v>1226</v>
      </c>
      <c r="M35" s="358"/>
      <c r="S35" s="376"/>
    </row>
    <row r="36" spans="1:19">
      <c r="A36" s="359">
        <f t="shared" si="0"/>
        <v>27</v>
      </c>
      <c r="B36" s="378" t="s">
        <v>532</v>
      </c>
      <c r="C36" s="383" t="s">
        <v>533</v>
      </c>
      <c r="D36" s="384" t="s">
        <v>537</v>
      </c>
      <c r="E36" s="357">
        <v>1.36</v>
      </c>
      <c r="F36" s="357">
        <v>2.06</v>
      </c>
      <c r="G36" s="357">
        <f t="shared" si="3"/>
        <v>3.42</v>
      </c>
      <c r="H36" s="380">
        <f t="shared" si="4"/>
        <v>0.21</v>
      </c>
      <c r="I36" s="368">
        <v>3502</v>
      </c>
      <c r="J36" s="372">
        <f t="shared" si="5"/>
        <v>11977</v>
      </c>
      <c r="K36" s="372">
        <f t="shared" si="5"/>
        <v>735</v>
      </c>
      <c r="M36" s="358"/>
      <c r="S36" s="376"/>
    </row>
    <row r="37" spans="1:19">
      <c r="A37" s="359">
        <f t="shared" si="0"/>
        <v>28</v>
      </c>
      <c r="B37" s="378" t="s">
        <v>532</v>
      </c>
      <c r="C37" s="383" t="s">
        <v>533</v>
      </c>
      <c r="D37" s="384" t="s">
        <v>538</v>
      </c>
      <c r="E37" s="357">
        <v>1.67</v>
      </c>
      <c r="F37" s="357">
        <v>2.52</v>
      </c>
      <c r="G37" s="357">
        <f t="shared" si="3"/>
        <v>4.1899999999999995</v>
      </c>
      <c r="H37" s="380">
        <f t="shared" si="4"/>
        <v>0.25</v>
      </c>
      <c r="I37" s="368">
        <v>606</v>
      </c>
      <c r="J37" s="372">
        <f t="shared" si="5"/>
        <v>2539</v>
      </c>
      <c r="K37" s="372">
        <f t="shared" si="5"/>
        <v>152</v>
      </c>
      <c r="M37" s="358"/>
      <c r="S37" s="376"/>
    </row>
    <row r="38" spans="1:19">
      <c r="A38" s="359">
        <f t="shared" si="0"/>
        <v>29</v>
      </c>
      <c r="B38" s="378" t="s">
        <v>532</v>
      </c>
      <c r="C38" s="383" t="s">
        <v>533</v>
      </c>
      <c r="D38" s="384" t="s">
        <v>539</v>
      </c>
      <c r="E38" s="357">
        <v>1.97</v>
      </c>
      <c r="F38" s="357">
        <v>2.98</v>
      </c>
      <c r="G38" s="357">
        <f t="shared" si="3"/>
        <v>4.95</v>
      </c>
      <c r="H38" s="380">
        <f t="shared" si="4"/>
        <v>0.3</v>
      </c>
      <c r="I38" s="368">
        <v>2271</v>
      </c>
      <c r="J38" s="372">
        <f t="shared" si="5"/>
        <v>11241</v>
      </c>
      <c r="K38" s="372">
        <f t="shared" si="5"/>
        <v>681</v>
      </c>
      <c r="M38" s="358"/>
      <c r="S38" s="376"/>
    </row>
    <row r="39" spans="1:19">
      <c r="A39" s="359">
        <f t="shared" si="0"/>
        <v>30</v>
      </c>
      <c r="B39" s="378" t="s">
        <v>532</v>
      </c>
      <c r="C39" s="383" t="s">
        <v>533</v>
      </c>
      <c r="D39" s="384" t="s">
        <v>540</v>
      </c>
      <c r="E39" s="357">
        <v>2.27</v>
      </c>
      <c r="F39" s="357">
        <v>3.44</v>
      </c>
      <c r="G39" s="357">
        <f t="shared" si="3"/>
        <v>5.71</v>
      </c>
      <c r="H39" s="380">
        <f t="shared" si="4"/>
        <v>0.34</v>
      </c>
      <c r="I39" s="368">
        <v>0</v>
      </c>
      <c r="J39" s="372">
        <f t="shared" si="5"/>
        <v>0</v>
      </c>
      <c r="K39" s="372">
        <f t="shared" si="5"/>
        <v>0</v>
      </c>
      <c r="M39" s="358"/>
      <c r="S39" s="376"/>
    </row>
    <row r="40" spans="1:19">
      <c r="A40" s="359">
        <f t="shared" si="0"/>
        <v>31</v>
      </c>
      <c r="B40" s="378" t="s">
        <v>532</v>
      </c>
      <c r="C40" s="383" t="s">
        <v>533</v>
      </c>
      <c r="D40" s="384" t="s">
        <v>541</v>
      </c>
      <c r="E40" s="357">
        <v>2.57</v>
      </c>
      <c r="F40" s="357">
        <v>3.89</v>
      </c>
      <c r="G40" s="357">
        <f t="shared" si="3"/>
        <v>6.46</v>
      </c>
      <c r="H40" s="380">
        <f t="shared" si="4"/>
        <v>0.39</v>
      </c>
      <c r="I40" s="368">
        <v>120</v>
      </c>
      <c r="J40" s="372">
        <f t="shared" si="5"/>
        <v>775</v>
      </c>
      <c r="K40" s="372">
        <f t="shared" si="5"/>
        <v>47</v>
      </c>
      <c r="M40" s="358"/>
      <c r="S40" s="376"/>
    </row>
    <row r="41" spans="1:19">
      <c r="A41" s="359">
        <f t="shared" si="0"/>
        <v>32</v>
      </c>
      <c r="B41" s="378" t="s">
        <v>532</v>
      </c>
      <c r="C41" s="383" t="s">
        <v>533</v>
      </c>
      <c r="D41" s="384" t="s">
        <v>542</v>
      </c>
      <c r="E41" s="357">
        <v>2.88</v>
      </c>
      <c r="F41" s="357">
        <v>4.3499999999999996</v>
      </c>
      <c r="G41" s="357">
        <f t="shared" si="3"/>
        <v>7.2299999999999995</v>
      </c>
      <c r="H41" s="380">
        <f t="shared" si="4"/>
        <v>0.43</v>
      </c>
      <c r="I41" s="368">
        <v>911</v>
      </c>
      <c r="J41" s="372">
        <f t="shared" si="5"/>
        <v>6587</v>
      </c>
      <c r="K41" s="372">
        <f t="shared" si="5"/>
        <v>392</v>
      </c>
      <c r="M41" s="358"/>
      <c r="S41" s="376"/>
    </row>
    <row r="42" spans="1:19">
      <c r="A42" s="359">
        <f t="shared" si="0"/>
        <v>33</v>
      </c>
      <c r="B42" s="385"/>
      <c r="C42" s="367"/>
      <c r="D42" s="367"/>
      <c r="E42" s="357"/>
      <c r="F42" s="357"/>
      <c r="G42" s="357"/>
      <c r="H42" s="367"/>
      <c r="I42" s="368"/>
      <c r="J42" s="368"/>
      <c r="K42" s="368"/>
      <c r="M42" s="358"/>
      <c r="S42" s="376"/>
    </row>
    <row r="43" spans="1:19">
      <c r="A43" s="359">
        <f t="shared" si="0"/>
        <v>34</v>
      </c>
      <c r="B43" s="385" t="s">
        <v>543</v>
      </c>
      <c r="C43" s="367"/>
      <c r="D43" s="367"/>
      <c r="E43" s="357"/>
      <c r="F43" s="357"/>
      <c r="G43" s="357"/>
      <c r="H43" s="367"/>
      <c r="I43" s="368"/>
      <c r="J43" s="368"/>
      <c r="K43" s="368"/>
      <c r="M43" s="358"/>
      <c r="S43" s="376"/>
    </row>
    <row r="44" spans="1:19">
      <c r="A44" s="359">
        <f t="shared" si="0"/>
        <v>35</v>
      </c>
      <c r="B44" s="378" t="s">
        <v>544</v>
      </c>
      <c r="C44" s="387" t="s">
        <v>34</v>
      </c>
      <c r="D44" s="387">
        <v>50</v>
      </c>
      <c r="E44" s="357">
        <v>0.5</v>
      </c>
      <c r="F44" s="357">
        <v>0.76</v>
      </c>
      <c r="G44" s="357">
        <f t="shared" ref="G44:G51" si="6">SUM(E44:F44)</f>
        <v>1.26</v>
      </c>
      <c r="H44" s="380">
        <f t="shared" ref="H44:H51" si="7">ROUND(+G44*$L$10,2)</f>
        <v>0.08</v>
      </c>
      <c r="I44" s="368">
        <v>0</v>
      </c>
      <c r="J44" s="372">
        <f t="shared" ref="J44:K51" si="8">ROUND($I44*G44,0)</f>
        <v>0</v>
      </c>
      <c r="K44" s="372">
        <f t="shared" si="8"/>
        <v>0</v>
      </c>
      <c r="M44" s="388"/>
      <c r="S44" s="376"/>
    </row>
    <row r="45" spans="1:19">
      <c r="A45" s="359">
        <f t="shared" si="0"/>
        <v>36</v>
      </c>
      <c r="B45" s="378" t="str">
        <f t="shared" ref="B45:B51" si="9">+B44</f>
        <v xml:space="preserve">52E </v>
      </c>
      <c r="C45" s="387" t="s">
        <v>34</v>
      </c>
      <c r="D45" s="387">
        <v>70</v>
      </c>
      <c r="E45" s="357">
        <v>0.71</v>
      </c>
      <c r="F45" s="357">
        <v>1.07</v>
      </c>
      <c r="G45" s="357">
        <f t="shared" si="6"/>
        <v>1.78</v>
      </c>
      <c r="H45" s="380">
        <f t="shared" si="7"/>
        <v>0.11</v>
      </c>
      <c r="I45" s="368">
        <v>8520</v>
      </c>
      <c r="J45" s="372">
        <f t="shared" si="8"/>
        <v>15166</v>
      </c>
      <c r="K45" s="372">
        <f t="shared" si="8"/>
        <v>937</v>
      </c>
      <c r="M45" s="388"/>
      <c r="S45" s="376"/>
    </row>
    <row r="46" spans="1:19">
      <c r="A46" s="359">
        <f t="shared" si="0"/>
        <v>37</v>
      </c>
      <c r="B46" s="378" t="str">
        <f t="shared" si="9"/>
        <v xml:space="preserve">52E </v>
      </c>
      <c r="C46" s="387" t="s">
        <v>34</v>
      </c>
      <c r="D46" s="387">
        <v>100</v>
      </c>
      <c r="E46" s="357">
        <v>1.01</v>
      </c>
      <c r="F46" s="357">
        <v>1.53</v>
      </c>
      <c r="G46" s="357">
        <f t="shared" si="6"/>
        <v>2.54</v>
      </c>
      <c r="H46" s="380">
        <f t="shared" si="7"/>
        <v>0.15</v>
      </c>
      <c r="I46" s="368">
        <v>123705</v>
      </c>
      <c r="J46" s="372">
        <f t="shared" si="8"/>
        <v>314211</v>
      </c>
      <c r="K46" s="372">
        <f t="shared" si="8"/>
        <v>18556</v>
      </c>
      <c r="M46" s="388"/>
      <c r="S46" s="376"/>
    </row>
    <row r="47" spans="1:19">
      <c r="A47" s="359">
        <f t="shared" si="0"/>
        <v>38</v>
      </c>
      <c r="B47" s="378" t="str">
        <f t="shared" si="9"/>
        <v xml:space="preserve">52E </v>
      </c>
      <c r="C47" s="387" t="s">
        <v>34</v>
      </c>
      <c r="D47" s="387">
        <v>150</v>
      </c>
      <c r="E47" s="357">
        <v>1.51</v>
      </c>
      <c r="F47" s="357">
        <v>2.29</v>
      </c>
      <c r="G47" s="357">
        <f t="shared" si="6"/>
        <v>3.8</v>
      </c>
      <c r="H47" s="380">
        <f t="shared" si="7"/>
        <v>0.23</v>
      </c>
      <c r="I47" s="368">
        <v>55078</v>
      </c>
      <c r="J47" s="372">
        <f t="shared" si="8"/>
        <v>209296</v>
      </c>
      <c r="K47" s="372">
        <f t="shared" si="8"/>
        <v>12668</v>
      </c>
      <c r="M47" s="388"/>
      <c r="S47" s="376"/>
    </row>
    <row r="48" spans="1:19">
      <c r="A48" s="359">
        <f t="shared" si="0"/>
        <v>39</v>
      </c>
      <c r="B48" s="378" t="str">
        <f t="shared" si="9"/>
        <v xml:space="preserve">52E </v>
      </c>
      <c r="C48" s="387" t="s">
        <v>34</v>
      </c>
      <c r="D48" s="387">
        <v>200</v>
      </c>
      <c r="E48" s="357">
        <v>2.02</v>
      </c>
      <c r="F48" s="357">
        <v>3.05</v>
      </c>
      <c r="G48" s="357">
        <f t="shared" si="6"/>
        <v>5.07</v>
      </c>
      <c r="H48" s="380">
        <f t="shared" si="7"/>
        <v>0.3</v>
      </c>
      <c r="I48" s="368">
        <v>11934</v>
      </c>
      <c r="J48" s="372">
        <f t="shared" si="8"/>
        <v>60505</v>
      </c>
      <c r="K48" s="372">
        <f t="shared" si="8"/>
        <v>3580</v>
      </c>
      <c r="M48" s="388"/>
      <c r="S48" s="376"/>
    </row>
    <row r="49" spans="1:19">
      <c r="A49" s="359">
        <f t="shared" si="0"/>
        <v>40</v>
      </c>
      <c r="B49" s="378" t="str">
        <f t="shared" si="9"/>
        <v xml:space="preserve">52E </v>
      </c>
      <c r="C49" s="387" t="s">
        <v>34</v>
      </c>
      <c r="D49" s="387">
        <v>250</v>
      </c>
      <c r="E49" s="357">
        <v>2.52</v>
      </c>
      <c r="F49" s="357">
        <v>3.82</v>
      </c>
      <c r="G49" s="357">
        <f t="shared" si="6"/>
        <v>6.34</v>
      </c>
      <c r="H49" s="380">
        <f t="shared" si="7"/>
        <v>0.38</v>
      </c>
      <c r="I49" s="368">
        <v>17568</v>
      </c>
      <c r="J49" s="372">
        <f t="shared" si="8"/>
        <v>111381</v>
      </c>
      <c r="K49" s="372">
        <f t="shared" si="8"/>
        <v>6676</v>
      </c>
      <c r="M49" s="388"/>
      <c r="S49" s="376"/>
    </row>
    <row r="50" spans="1:19">
      <c r="A50" s="359">
        <f t="shared" si="0"/>
        <v>41</v>
      </c>
      <c r="B50" s="378" t="str">
        <f t="shared" si="9"/>
        <v xml:space="preserve">52E </v>
      </c>
      <c r="C50" s="387" t="s">
        <v>34</v>
      </c>
      <c r="D50" s="387">
        <v>310</v>
      </c>
      <c r="E50" s="357">
        <v>3.13</v>
      </c>
      <c r="F50" s="357">
        <v>4.7300000000000004</v>
      </c>
      <c r="G50" s="357">
        <f t="shared" si="6"/>
        <v>7.86</v>
      </c>
      <c r="H50" s="380">
        <f t="shared" si="7"/>
        <v>0.47</v>
      </c>
      <c r="I50" s="368">
        <v>1788</v>
      </c>
      <c r="J50" s="372">
        <f t="shared" si="8"/>
        <v>14054</v>
      </c>
      <c r="K50" s="372">
        <f t="shared" si="8"/>
        <v>840</v>
      </c>
      <c r="M50" s="388"/>
      <c r="S50" s="376"/>
    </row>
    <row r="51" spans="1:19">
      <c r="A51" s="359">
        <f t="shared" si="0"/>
        <v>42</v>
      </c>
      <c r="B51" s="378" t="str">
        <f t="shared" si="9"/>
        <v xml:space="preserve">52E </v>
      </c>
      <c r="C51" s="387" t="s">
        <v>34</v>
      </c>
      <c r="D51" s="387">
        <v>400</v>
      </c>
      <c r="E51" s="357">
        <v>4.04</v>
      </c>
      <c r="F51" s="357">
        <v>6.11</v>
      </c>
      <c r="G51" s="357">
        <f t="shared" si="6"/>
        <v>10.15</v>
      </c>
      <c r="H51" s="380">
        <f t="shared" si="7"/>
        <v>0.61</v>
      </c>
      <c r="I51" s="368">
        <v>7293</v>
      </c>
      <c r="J51" s="372">
        <f t="shared" si="8"/>
        <v>74024</v>
      </c>
      <c r="K51" s="372">
        <f t="shared" si="8"/>
        <v>4449</v>
      </c>
      <c r="M51" s="388"/>
      <c r="S51" s="376"/>
    </row>
    <row r="52" spans="1:19">
      <c r="A52" s="359">
        <f t="shared" si="0"/>
        <v>43</v>
      </c>
      <c r="B52" s="389"/>
      <c r="C52" s="387"/>
      <c r="D52" s="387"/>
      <c r="E52" s="357"/>
      <c r="F52" s="357"/>
      <c r="G52" s="357"/>
      <c r="H52" s="367"/>
      <c r="I52" s="368"/>
      <c r="J52" s="368"/>
      <c r="K52" s="368"/>
      <c r="M52" s="388"/>
      <c r="S52" s="376"/>
    </row>
    <row r="53" spans="1:19">
      <c r="A53" s="359">
        <f t="shared" si="0"/>
        <v>44</v>
      </c>
      <c r="B53" s="378" t="str">
        <f>+B48</f>
        <v xml:space="preserve">52E </v>
      </c>
      <c r="C53" s="387" t="s">
        <v>545</v>
      </c>
      <c r="D53" s="387">
        <v>70</v>
      </c>
      <c r="E53" s="357">
        <v>0.71</v>
      </c>
      <c r="F53" s="357">
        <v>1.07</v>
      </c>
      <c r="G53" s="357">
        <f t="shared" ref="G53:G59" si="10">SUM(E53:F53)</f>
        <v>1.78</v>
      </c>
      <c r="H53" s="380">
        <f t="shared" ref="H53:H59" si="11">ROUND(+G53*$L$10,2)</f>
        <v>0.11</v>
      </c>
      <c r="I53" s="368">
        <v>816</v>
      </c>
      <c r="J53" s="372">
        <f t="shared" ref="J53:K59" si="12">ROUND($I53*G53,0)</f>
        <v>1452</v>
      </c>
      <c r="K53" s="372">
        <f t="shared" si="12"/>
        <v>90</v>
      </c>
      <c r="M53" s="388"/>
      <c r="S53" s="376"/>
    </row>
    <row r="54" spans="1:19">
      <c r="A54" s="359">
        <f t="shared" si="0"/>
        <v>45</v>
      </c>
      <c r="B54" s="378" t="str">
        <f>+B49</f>
        <v xml:space="preserve">52E </v>
      </c>
      <c r="C54" s="387" t="s">
        <v>545</v>
      </c>
      <c r="D54" s="387">
        <v>100</v>
      </c>
      <c r="E54" s="357">
        <v>1.01</v>
      </c>
      <c r="F54" s="357">
        <v>1.53</v>
      </c>
      <c r="G54" s="357">
        <f t="shared" si="10"/>
        <v>2.54</v>
      </c>
      <c r="H54" s="380">
        <f t="shared" si="11"/>
        <v>0.15</v>
      </c>
      <c r="I54" s="368">
        <v>49</v>
      </c>
      <c r="J54" s="372">
        <f t="shared" si="12"/>
        <v>124</v>
      </c>
      <c r="K54" s="372">
        <f t="shared" si="12"/>
        <v>7</v>
      </c>
      <c r="M54" s="388"/>
      <c r="S54" s="376"/>
    </row>
    <row r="55" spans="1:19">
      <c r="A55" s="359">
        <f t="shared" si="0"/>
        <v>46</v>
      </c>
      <c r="B55" s="378" t="str">
        <f>+B50</f>
        <v xml:space="preserve">52E </v>
      </c>
      <c r="C55" s="387" t="s">
        <v>545</v>
      </c>
      <c r="D55" s="387">
        <v>150</v>
      </c>
      <c r="E55" s="357">
        <v>1.51</v>
      </c>
      <c r="F55" s="357">
        <v>2.29</v>
      </c>
      <c r="G55" s="357">
        <f t="shared" si="10"/>
        <v>3.8</v>
      </c>
      <c r="H55" s="380">
        <f t="shared" si="11"/>
        <v>0.23</v>
      </c>
      <c r="I55" s="368">
        <v>2460</v>
      </c>
      <c r="J55" s="372">
        <f t="shared" si="12"/>
        <v>9348</v>
      </c>
      <c r="K55" s="372">
        <f t="shared" si="12"/>
        <v>566</v>
      </c>
      <c r="M55" s="388"/>
      <c r="S55" s="376"/>
    </row>
    <row r="56" spans="1:19">
      <c r="A56" s="359">
        <f t="shared" si="0"/>
        <v>47</v>
      </c>
      <c r="B56" s="378" t="str">
        <f>+B51</f>
        <v xml:space="preserve">52E </v>
      </c>
      <c r="C56" s="387" t="s">
        <v>545</v>
      </c>
      <c r="D56" s="387">
        <v>175</v>
      </c>
      <c r="E56" s="357">
        <v>1.77</v>
      </c>
      <c r="F56" s="357">
        <v>2.67</v>
      </c>
      <c r="G56" s="357">
        <f t="shared" si="10"/>
        <v>4.4399999999999995</v>
      </c>
      <c r="H56" s="380">
        <f t="shared" si="11"/>
        <v>0.27</v>
      </c>
      <c r="I56" s="368">
        <v>2664</v>
      </c>
      <c r="J56" s="372">
        <f t="shared" si="12"/>
        <v>11828</v>
      </c>
      <c r="K56" s="372">
        <f t="shared" si="12"/>
        <v>719</v>
      </c>
      <c r="M56" s="388"/>
      <c r="S56" s="376"/>
    </row>
    <row r="57" spans="1:19">
      <c r="A57" s="359">
        <f t="shared" si="0"/>
        <v>48</v>
      </c>
      <c r="B57" s="378" t="str">
        <f t="shared" ref="B57:C59" si="13">+B56</f>
        <v xml:space="preserve">52E </v>
      </c>
      <c r="C57" s="387" t="str">
        <f t="shared" si="13"/>
        <v>Metal Halide</v>
      </c>
      <c r="D57" s="387">
        <v>250</v>
      </c>
      <c r="E57" s="357">
        <v>2.52</v>
      </c>
      <c r="F57" s="357">
        <v>3.82</v>
      </c>
      <c r="G57" s="357">
        <f t="shared" si="10"/>
        <v>6.34</v>
      </c>
      <c r="H57" s="380">
        <f t="shared" si="11"/>
        <v>0.38</v>
      </c>
      <c r="I57" s="368">
        <v>732</v>
      </c>
      <c r="J57" s="372">
        <f t="shared" si="12"/>
        <v>4641</v>
      </c>
      <c r="K57" s="372">
        <f t="shared" si="12"/>
        <v>278</v>
      </c>
      <c r="M57" s="388"/>
      <c r="S57" s="376"/>
    </row>
    <row r="58" spans="1:19">
      <c r="A58" s="359">
        <f t="shared" si="0"/>
        <v>49</v>
      </c>
      <c r="B58" s="378" t="str">
        <f t="shared" si="13"/>
        <v xml:space="preserve">52E </v>
      </c>
      <c r="C58" s="387" t="str">
        <f t="shared" si="13"/>
        <v>Metal Halide</v>
      </c>
      <c r="D58" s="387">
        <v>400</v>
      </c>
      <c r="E58" s="357">
        <v>4.04</v>
      </c>
      <c r="F58" s="357">
        <v>6.11</v>
      </c>
      <c r="G58" s="357">
        <f t="shared" si="10"/>
        <v>10.15</v>
      </c>
      <c r="H58" s="380">
        <f t="shared" si="11"/>
        <v>0.61</v>
      </c>
      <c r="I58" s="368">
        <v>684</v>
      </c>
      <c r="J58" s="372">
        <f t="shared" si="12"/>
        <v>6943</v>
      </c>
      <c r="K58" s="372">
        <f t="shared" si="12"/>
        <v>417</v>
      </c>
      <c r="M58" s="388"/>
      <c r="S58" s="376"/>
    </row>
    <row r="59" spans="1:19">
      <c r="A59" s="359">
        <f t="shared" si="0"/>
        <v>50</v>
      </c>
      <c r="B59" s="378" t="str">
        <f t="shared" si="13"/>
        <v xml:space="preserve">52E </v>
      </c>
      <c r="C59" s="387" t="str">
        <f t="shared" si="13"/>
        <v>Metal Halide</v>
      </c>
      <c r="D59" s="387">
        <v>1000</v>
      </c>
      <c r="E59" s="357">
        <v>10.09</v>
      </c>
      <c r="F59" s="357">
        <v>15.27</v>
      </c>
      <c r="G59" s="357">
        <f t="shared" si="10"/>
        <v>25.36</v>
      </c>
      <c r="H59" s="380">
        <f t="shared" si="11"/>
        <v>1.52</v>
      </c>
      <c r="I59" s="368">
        <v>216</v>
      </c>
      <c r="J59" s="372">
        <f t="shared" si="12"/>
        <v>5478</v>
      </c>
      <c r="K59" s="372">
        <f t="shared" si="12"/>
        <v>328</v>
      </c>
      <c r="M59" s="388"/>
      <c r="S59" s="376"/>
    </row>
    <row r="60" spans="1:19">
      <c r="A60" s="359">
        <f t="shared" si="0"/>
        <v>51</v>
      </c>
      <c r="B60" s="385"/>
      <c r="C60" s="367"/>
      <c r="D60" s="367"/>
      <c r="E60" s="357"/>
      <c r="F60" s="357"/>
      <c r="G60" s="357"/>
      <c r="H60" s="367"/>
      <c r="I60" s="368"/>
      <c r="J60" s="368"/>
      <c r="K60" s="368"/>
      <c r="M60" s="388"/>
      <c r="S60" s="376"/>
    </row>
    <row r="61" spans="1:19">
      <c r="A61" s="359">
        <f t="shared" si="0"/>
        <v>52</v>
      </c>
      <c r="B61" s="385" t="s">
        <v>546</v>
      </c>
      <c r="C61" s="367"/>
      <c r="D61" s="367"/>
      <c r="E61" s="357"/>
      <c r="F61" s="357"/>
      <c r="G61" s="357"/>
      <c r="H61" s="367"/>
      <c r="I61" s="368"/>
      <c r="J61" s="368"/>
      <c r="K61" s="368"/>
      <c r="M61" s="388"/>
      <c r="S61" s="376"/>
    </row>
    <row r="62" spans="1:19">
      <c r="A62" s="359">
        <f t="shared" si="0"/>
        <v>53</v>
      </c>
      <c r="B62" s="378" t="s">
        <v>643</v>
      </c>
      <c r="C62" s="387" t="s">
        <v>34</v>
      </c>
      <c r="D62" s="387">
        <v>50</v>
      </c>
      <c r="E62" s="357">
        <v>0.5</v>
      </c>
      <c r="F62" s="357">
        <v>0.76</v>
      </c>
      <c r="G62" s="357">
        <f t="shared" ref="G62:G70" si="14">SUM(E62:F62)</f>
        <v>1.26</v>
      </c>
      <c r="H62" s="380">
        <f t="shared" ref="H62:H70" si="15">ROUND(+G62*$L$10,2)</f>
        <v>0.08</v>
      </c>
      <c r="I62" s="368">
        <v>0</v>
      </c>
      <c r="J62" s="372">
        <f t="shared" ref="J62:K70" si="16">ROUND($I62*G62,0)</f>
        <v>0</v>
      </c>
      <c r="K62" s="372">
        <f t="shared" si="16"/>
        <v>0</v>
      </c>
      <c r="M62" s="388"/>
      <c r="S62" s="376"/>
    </row>
    <row r="63" spans="1:19">
      <c r="A63" s="359">
        <f t="shared" ref="A63:A110" si="17">+A62+1</f>
        <v>54</v>
      </c>
      <c r="B63" s="378" t="str">
        <f t="shared" ref="B63:B70" si="18">+B62</f>
        <v xml:space="preserve">53E </v>
      </c>
      <c r="C63" s="387" t="s">
        <v>34</v>
      </c>
      <c r="D63" s="387">
        <v>70</v>
      </c>
      <c r="E63" s="357">
        <v>0.71</v>
      </c>
      <c r="F63" s="357">
        <v>1.07</v>
      </c>
      <c r="G63" s="357">
        <f t="shared" si="14"/>
        <v>1.78</v>
      </c>
      <c r="H63" s="380">
        <f t="shared" si="15"/>
        <v>0.11</v>
      </c>
      <c r="I63" s="368">
        <v>55318</v>
      </c>
      <c r="J63" s="372">
        <f t="shared" si="16"/>
        <v>98466</v>
      </c>
      <c r="K63" s="372">
        <f t="shared" si="16"/>
        <v>6085</v>
      </c>
      <c r="M63" s="388"/>
      <c r="S63" s="376"/>
    </row>
    <row r="64" spans="1:19">
      <c r="A64" s="359">
        <f t="shared" si="17"/>
        <v>55</v>
      </c>
      <c r="B64" s="378" t="str">
        <f t="shared" si="18"/>
        <v xml:space="preserve">53E </v>
      </c>
      <c r="C64" s="387" t="s">
        <v>34</v>
      </c>
      <c r="D64" s="387">
        <v>100</v>
      </c>
      <c r="E64" s="357">
        <v>1.01</v>
      </c>
      <c r="F64" s="357">
        <v>1.53</v>
      </c>
      <c r="G64" s="357">
        <f t="shared" si="14"/>
        <v>2.54</v>
      </c>
      <c r="H64" s="380">
        <f t="shared" si="15"/>
        <v>0.15</v>
      </c>
      <c r="I64" s="368">
        <v>386050</v>
      </c>
      <c r="J64" s="372">
        <f t="shared" si="16"/>
        <v>980567</v>
      </c>
      <c r="K64" s="372">
        <f t="shared" si="16"/>
        <v>57908</v>
      </c>
      <c r="M64" s="388"/>
      <c r="S64" s="376"/>
    </row>
    <row r="65" spans="1:19">
      <c r="A65" s="359">
        <f t="shared" si="17"/>
        <v>56</v>
      </c>
      <c r="B65" s="378" t="str">
        <f t="shared" si="18"/>
        <v xml:space="preserve">53E </v>
      </c>
      <c r="C65" s="387" t="s">
        <v>34</v>
      </c>
      <c r="D65" s="387">
        <v>150</v>
      </c>
      <c r="E65" s="357">
        <v>1.51</v>
      </c>
      <c r="F65" s="357">
        <v>2.29</v>
      </c>
      <c r="G65" s="357">
        <f t="shared" si="14"/>
        <v>3.8</v>
      </c>
      <c r="H65" s="380">
        <f t="shared" si="15"/>
        <v>0.23</v>
      </c>
      <c r="I65" s="368">
        <v>47759</v>
      </c>
      <c r="J65" s="372">
        <f t="shared" si="16"/>
        <v>181484</v>
      </c>
      <c r="K65" s="372">
        <f t="shared" si="16"/>
        <v>10985</v>
      </c>
      <c r="M65" s="388"/>
      <c r="S65" s="376"/>
    </row>
    <row r="66" spans="1:19">
      <c r="A66" s="359">
        <f t="shared" si="17"/>
        <v>57</v>
      </c>
      <c r="B66" s="378" t="str">
        <f t="shared" si="18"/>
        <v xml:space="preserve">53E </v>
      </c>
      <c r="C66" s="387" t="s">
        <v>34</v>
      </c>
      <c r="D66" s="387">
        <v>200</v>
      </c>
      <c r="E66" s="357">
        <v>2.02</v>
      </c>
      <c r="F66" s="357">
        <v>3.05</v>
      </c>
      <c r="G66" s="357">
        <f t="shared" si="14"/>
        <v>5.07</v>
      </c>
      <c r="H66" s="380">
        <f t="shared" si="15"/>
        <v>0.3</v>
      </c>
      <c r="I66" s="368">
        <v>65740</v>
      </c>
      <c r="J66" s="372">
        <f t="shared" si="16"/>
        <v>333302</v>
      </c>
      <c r="K66" s="372">
        <f t="shared" si="16"/>
        <v>19722</v>
      </c>
      <c r="M66" s="388"/>
      <c r="S66" s="376"/>
    </row>
    <row r="67" spans="1:19">
      <c r="A67" s="359">
        <f t="shared" si="17"/>
        <v>58</v>
      </c>
      <c r="B67" s="378" t="str">
        <f t="shared" si="18"/>
        <v xml:space="preserve">53E </v>
      </c>
      <c r="C67" s="387" t="s">
        <v>34</v>
      </c>
      <c r="D67" s="387">
        <v>250</v>
      </c>
      <c r="E67" s="357">
        <v>2.52</v>
      </c>
      <c r="F67" s="357">
        <v>3.82</v>
      </c>
      <c r="G67" s="357">
        <f t="shared" si="14"/>
        <v>6.34</v>
      </c>
      <c r="H67" s="380">
        <f t="shared" si="15"/>
        <v>0.38</v>
      </c>
      <c r="I67" s="368">
        <v>24218</v>
      </c>
      <c r="J67" s="372">
        <f t="shared" si="16"/>
        <v>153542</v>
      </c>
      <c r="K67" s="372">
        <f t="shared" si="16"/>
        <v>9203</v>
      </c>
      <c r="M67" s="388"/>
      <c r="S67" s="376"/>
    </row>
    <row r="68" spans="1:19">
      <c r="A68" s="359">
        <f t="shared" si="17"/>
        <v>59</v>
      </c>
      <c r="B68" s="378" t="str">
        <f t="shared" si="18"/>
        <v xml:space="preserve">53E </v>
      </c>
      <c r="C68" s="387" t="s">
        <v>34</v>
      </c>
      <c r="D68" s="387">
        <v>310</v>
      </c>
      <c r="E68" s="357">
        <v>3.13</v>
      </c>
      <c r="F68" s="357">
        <v>4.7300000000000004</v>
      </c>
      <c r="G68" s="357">
        <f t="shared" si="14"/>
        <v>7.86</v>
      </c>
      <c r="H68" s="380">
        <f t="shared" si="15"/>
        <v>0.47</v>
      </c>
      <c r="I68" s="368">
        <v>283</v>
      </c>
      <c r="J68" s="372">
        <f t="shared" si="16"/>
        <v>2224</v>
      </c>
      <c r="K68" s="372">
        <f t="shared" si="16"/>
        <v>133</v>
      </c>
      <c r="M68" s="388"/>
      <c r="S68" s="376"/>
    </row>
    <row r="69" spans="1:19">
      <c r="A69" s="359">
        <f t="shared" si="17"/>
        <v>60</v>
      </c>
      <c r="B69" s="378" t="str">
        <f t="shared" si="18"/>
        <v xml:space="preserve">53E </v>
      </c>
      <c r="C69" s="387" t="s">
        <v>34</v>
      </c>
      <c r="D69" s="387">
        <v>400</v>
      </c>
      <c r="E69" s="357">
        <v>4.04</v>
      </c>
      <c r="F69" s="357">
        <v>6.11</v>
      </c>
      <c r="G69" s="357">
        <f t="shared" si="14"/>
        <v>10.15</v>
      </c>
      <c r="H69" s="380">
        <f t="shared" si="15"/>
        <v>0.61</v>
      </c>
      <c r="I69" s="368">
        <v>17229</v>
      </c>
      <c r="J69" s="372">
        <f t="shared" si="16"/>
        <v>174874</v>
      </c>
      <c r="K69" s="372">
        <f t="shared" si="16"/>
        <v>10510</v>
      </c>
      <c r="M69" s="388"/>
      <c r="S69" s="376"/>
    </row>
    <row r="70" spans="1:19">
      <c r="A70" s="359">
        <f t="shared" si="17"/>
        <v>61</v>
      </c>
      <c r="B70" s="378" t="str">
        <f t="shared" si="18"/>
        <v xml:space="preserve">53E </v>
      </c>
      <c r="C70" s="387" t="s">
        <v>34</v>
      </c>
      <c r="D70" s="387">
        <v>1000</v>
      </c>
      <c r="E70" s="357">
        <v>10.09</v>
      </c>
      <c r="F70" s="357">
        <v>15.27</v>
      </c>
      <c r="G70" s="357">
        <f t="shared" si="14"/>
        <v>25.36</v>
      </c>
      <c r="H70" s="380">
        <f t="shared" si="15"/>
        <v>1.52</v>
      </c>
      <c r="I70" s="368">
        <v>0</v>
      </c>
      <c r="J70" s="372">
        <f t="shared" si="16"/>
        <v>0</v>
      </c>
      <c r="K70" s="372">
        <f t="shared" si="16"/>
        <v>0</v>
      </c>
      <c r="M70" s="388"/>
      <c r="S70" s="376"/>
    </row>
    <row r="71" spans="1:19">
      <c r="A71" s="359">
        <f t="shared" si="17"/>
        <v>62</v>
      </c>
      <c r="B71" s="378"/>
      <c r="C71" s="387"/>
      <c r="D71" s="387"/>
      <c r="E71" s="357"/>
      <c r="F71" s="357"/>
      <c r="G71" s="357"/>
      <c r="H71" s="367"/>
      <c r="I71" s="368"/>
      <c r="J71" s="368"/>
      <c r="K71" s="368"/>
      <c r="M71" s="388"/>
      <c r="S71" s="376"/>
    </row>
    <row r="72" spans="1:19">
      <c r="A72" s="359">
        <f t="shared" si="17"/>
        <v>63</v>
      </c>
      <c r="B72" s="378" t="str">
        <f>+B70</f>
        <v xml:space="preserve">53E </v>
      </c>
      <c r="C72" s="387" t="s">
        <v>545</v>
      </c>
      <c r="D72" s="387">
        <v>70</v>
      </c>
      <c r="E72" s="357">
        <v>0.71</v>
      </c>
      <c r="F72" s="357">
        <v>1.07</v>
      </c>
      <c r="G72" s="357">
        <f t="shared" ref="G72:G77" si="19">SUM(E72:F72)</f>
        <v>1.78</v>
      </c>
      <c r="H72" s="380">
        <f t="shared" ref="H72:H77" si="20">ROUND(+G72*$L$10,2)</f>
        <v>0.11</v>
      </c>
      <c r="I72" s="368">
        <v>0</v>
      </c>
      <c r="J72" s="372">
        <f t="shared" ref="J72:K77" si="21">ROUND($I72*G72,0)</f>
        <v>0</v>
      </c>
      <c r="K72" s="372">
        <f t="shared" si="21"/>
        <v>0</v>
      </c>
      <c r="M72" s="388"/>
      <c r="S72" s="376"/>
    </row>
    <row r="73" spans="1:19">
      <c r="A73" s="359">
        <f t="shared" si="17"/>
        <v>64</v>
      </c>
      <c r="B73" s="378" t="str">
        <f>+B72</f>
        <v xml:space="preserve">53E </v>
      </c>
      <c r="C73" s="387" t="s">
        <v>545</v>
      </c>
      <c r="D73" s="387">
        <v>100</v>
      </c>
      <c r="E73" s="357">
        <v>1.01</v>
      </c>
      <c r="F73" s="357">
        <v>1.53</v>
      </c>
      <c r="G73" s="357">
        <f t="shared" si="19"/>
        <v>2.54</v>
      </c>
      <c r="H73" s="380">
        <f t="shared" si="20"/>
        <v>0.15</v>
      </c>
      <c r="I73" s="368">
        <v>0</v>
      </c>
      <c r="J73" s="372">
        <f t="shared" si="21"/>
        <v>0</v>
      </c>
      <c r="K73" s="372">
        <f t="shared" si="21"/>
        <v>0</v>
      </c>
      <c r="M73" s="388"/>
      <c r="S73" s="376"/>
    </row>
    <row r="74" spans="1:19">
      <c r="A74" s="359">
        <f t="shared" si="17"/>
        <v>65</v>
      </c>
      <c r="B74" s="378" t="str">
        <f>+B73</f>
        <v xml:space="preserve">53E </v>
      </c>
      <c r="C74" s="387" t="s">
        <v>545</v>
      </c>
      <c r="D74" s="387">
        <v>150</v>
      </c>
      <c r="E74" s="357">
        <v>1.51</v>
      </c>
      <c r="F74" s="357">
        <v>2.29</v>
      </c>
      <c r="G74" s="357">
        <f t="shared" si="19"/>
        <v>3.8</v>
      </c>
      <c r="H74" s="380">
        <f t="shared" si="20"/>
        <v>0.23</v>
      </c>
      <c r="I74" s="368">
        <v>0</v>
      </c>
      <c r="J74" s="372">
        <f t="shared" si="21"/>
        <v>0</v>
      </c>
      <c r="K74" s="372">
        <f t="shared" si="21"/>
        <v>0</v>
      </c>
      <c r="M74" s="388"/>
      <c r="S74" s="376"/>
    </row>
    <row r="75" spans="1:19">
      <c r="A75" s="359">
        <f t="shared" si="17"/>
        <v>66</v>
      </c>
      <c r="B75" s="378" t="str">
        <f>+B74</f>
        <v xml:space="preserve">53E </v>
      </c>
      <c r="C75" s="387" t="s">
        <v>545</v>
      </c>
      <c r="D75" s="387">
        <v>175</v>
      </c>
      <c r="E75" s="357">
        <v>1.77</v>
      </c>
      <c r="F75" s="357">
        <v>2.67</v>
      </c>
      <c r="G75" s="357">
        <f t="shared" si="19"/>
        <v>4.4399999999999995</v>
      </c>
      <c r="H75" s="380">
        <f t="shared" si="20"/>
        <v>0.27</v>
      </c>
      <c r="I75" s="368">
        <v>48</v>
      </c>
      <c r="J75" s="372">
        <f t="shared" si="21"/>
        <v>213</v>
      </c>
      <c r="K75" s="372">
        <f t="shared" si="21"/>
        <v>13</v>
      </c>
      <c r="M75" s="388"/>
      <c r="S75" s="376"/>
    </row>
    <row r="76" spans="1:19">
      <c r="A76" s="359">
        <f t="shared" si="17"/>
        <v>67</v>
      </c>
      <c r="B76" s="378" t="str">
        <f>+B75</f>
        <v xml:space="preserve">53E </v>
      </c>
      <c r="C76" s="387" t="s">
        <v>545</v>
      </c>
      <c r="D76" s="387">
        <v>250</v>
      </c>
      <c r="E76" s="357">
        <v>2.52</v>
      </c>
      <c r="F76" s="357">
        <v>3.82</v>
      </c>
      <c r="G76" s="357">
        <f t="shared" si="19"/>
        <v>6.34</v>
      </c>
      <c r="H76" s="380">
        <f t="shared" si="20"/>
        <v>0.38</v>
      </c>
      <c r="I76" s="368">
        <v>0</v>
      </c>
      <c r="J76" s="372">
        <f t="shared" si="21"/>
        <v>0</v>
      </c>
      <c r="K76" s="372">
        <f t="shared" si="21"/>
        <v>0</v>
      </c>
      <c r="M76" s="388"/>
      <c r="S76" s="376"/>
    </row>
    <row r="77" spans="1:19">
      <c r="A77" s="359">
        <f t="shared" si="17"/>
        <v>68</v>
      </c>
      <c r="B77" s="378" t="str">
        <f>+B76</f>
        <v xml:space="preserve">53E </v>
      </c>
      <c r="C77" s="387" t="s">
        <v>545</v>
      </c>
      <c r="D77" s="387">
        <v>400</v>
      </c>
      <c r="E77" s="357">
        <v>4.04</v>
      </c>
      <c r="F77" s="357">
        <v>6.11</v>
      </c>
      <c r="G77" s="357">
        <f t="shared" si="19"/>
        <v>10.15</v>
      </c>
      <c r="H77" s="380">
        <f t="shared" si="20"/>
        <v>0.61</v>
      </c>
      <c r="I77" s="368">
        <v>0</v>
      </c>
      <c r="J77" s="372">
        <f t="shared" si="21"/>
        <v>0</v>
      </c>
      <c r="K77" s="372">
        <f t="shared" si="21"/>
        <v>0</v>
      </c>
      <c r="M77" s="388"/>
      <c r="S77" s="376"/>
    </row>
    <row r="78" spans="1:19">
      <c r="A78" s="359">
        <f t="shared" si="17"/>
        <v>69</v>
      </c>
      <c r="B78" s="378"/>
      <c r="C78" s="387"/>
      <c r="D78" s="387"/>
      <c r="E78" s="357"/>
      <c r="F78" s="357"/>
      <c r="G78" s="357"/>
      <c r="H78" s="367"/>
      <c r="I78" s="368"/>
      <c r="J78" s="368"/>
      <c r="K78" s="368"/>
      <c r="M78" s="388"/>
      <c r="S78" s="376"/>
    </row>
    <row r="79" spans="1:19">
      <c r="A79" s="359">
        <f t="shared" si="17"/>
        <v>70</v>
      </c>
      <c r="B79" s="378" t="str">
        <f>+B77</f>
        <v xml:space="preserve">53E </v>
      </c>
      <c r="C79" s="387" t="s">
        <v>533</v>
      </c>
      <c r="D79" s="384" t="s">
        <v>534</v>
      </c>
      <c r="E79" s="357">
        <v>0.45</v>
      </c>
      <c r="F79" s="357">
        <v>0.69</v>
      </c>
      <c r="G79" s="357">
        <f t="shared" ref="G79:G87" si="22">SUM(E79:F79)</f>
        <v>1.1399999999999999</v>
      </c>
      <c r="H79" s="380">
        <f t="shared" ref="H79:H87" si="23">ROUND(+G79*$L$10,2)</f>
        <v>7.0000000000000007E-2</v>
      </c>
      <c r="I79" s="368">
        <v>218484</v>
      </c>
      <c r="J79" s="372">
        <f t="shared" ref="J79:K87" si="24">ROUND($I79*G79,0)</f>
        <v>249072</v>
      </c>
      <c r="K79" s="372">
        <f t="shared" si="24"/>
        <v>15294</v>
      </c>
      <c r="M79" s="388"/>
      <c r="S79" s="376"/>
    </row>
    <row r="80" spans="1:19">
      <c r="A80" s="359">
        <f t="shared" si="17"/>
        <v>71</v>
      </c>
      <c r="B80" s="378" t="str">
        <f t="shared" ref="B80:B87" si="25">B79</f>
        <v xml:space="preserve">53E </v>
      </c>
      <c r="C80" s="387" t="s">
        <v>533</v>
      </c>
      <c r="D80" s="384" t="s">
        <v>535</v>
      </c>
      <c r="E80" s="357">
        <v>0.76</v>
      </c>
      <c r="F80" s="357">
        <v>1.1499999999999999</v>
      </c>
      <c r="G80" s="357">
        <f t="shared" si="22"/>
        <v>1.91</v>
      </c>
      <c r="H80" s="380">
        <f t="shared" si="23"/>
        <v>0.11</v>
      </c>
      <c r="I80" s="368">
        <v>7851</v>
      </c>
      <c r="J80" s="372">
        <f t="shared" si="24"/>
        <v>14995</v>
      </c>
      <c r="K80" s="372">
        <f t="shared" si="24"/>
        <v>864</v>
      </c>
      <c r="M80" s="388"/>
      <c r="S80" s="376"/>
    </row>
    <row r="81" spans="1:19">
      <c r="A81" s="359">
        <f t="shared" si="17"/>
        <v>72</v>
      </c>
      <c r="B81" s="378" t="str">
        <f t="shared" si="25"/>
        <v xml:space="preserve">53E </v>
      </c>
      <c r="C81" s="387" t="s">
        <v>533</v>
      </c>
      <c r="D81" s="384" t="s">
        <v>536</v>
      </c>
      <c r="E81" s="357">
        <v>1.06</v>
      </c>
      <c r="F81" s="357">
        <v>1.6</v>
      </c>
      <c r="G81" s="357">
        <f t="shared" si="22"/>
        <v>2.66</v>
      </c>
      <c r="H81" s="380">
        <f t="shared" si="23"/>
        <v>0.16</v>
      </c>
      <c r="I81" s="368">
        <v>33874</v>
      </c>
      <c r="J81" s="372">
        <f t="shared" si="24"/>
        <v>90105</v>
      </c>
      <c r="K81" s="372">
        <f t="shared" si="24"/>
        <v>5420</v>
      </c>
      <c r="M81" s="388"/>
      <c r="S81" s="376"/>
    </row>
    <row r="82" spans="1:19">
      <c r="A82" s="359">
        <f t="shared" si="17"/>
        <v>73</v>
      </c>
      <c r="B82" s="378" t="str">
        <f t="shared" si="25"/>
        <v xml:space="preserve">53E </v>
      </c>
      <c r="C82" s="387" t="s">
        <v>533</v>
      </c>
      <c r="D82" s="384" t="s">
        <v>537</v>
      </c>
      <c r="E82" s="357">
        <v>1.36</v>
      </c>
      <c r="F82" s="357">
        <v>2.06</v>
      </c>
      <c r="G82" s="357">
        <f t="shared" si="22"/>
        <v>3.42</v>
      </c>
      <c r="H82" s="380">
        <f t="shared" si="23"/>
        <v>0.21</v>
      </c>
      <c r="I82" s="368">
        <v>22835</v>
      </c>
      <c r="J82" s="372">
        <f t="shared" si="24"/>
        <v>78096</v>
      </c>
      <c r="K82" s="372">
        <f t="shared" si="24"/>
        <v>4795</v>
      </c>
      <c r="M82" s="388"/>
      <c r="S82" s="376"/>
    </row>
    <row r="83" spans="1:19">
      <c r="A83" s="359">
        <f t="shared" si="17"/>
        <v>74</v>
      </c>
      <c r="B83" s="378" t="str">
        <f t="shared" si="25"/>
        <v xml:space="preserve">53E </v>
      </c>
      <c r="C83" s="387" t="s">
        <v>533</v>
      </c>
      <c r="D83" s="384" t="s">
        <v>538</v>
      </c>
      <c r="E83" s="357">
        <v>1.67</v>
      </c>
      <c r="F83" s="357">
        <v>2.52</v>
      </c>
      <c r="G83" s="357">
        <f t="shared" si="22"/>
        <v>4.1899999999999995</v>
      </c>
      <c r="H83" s="380">
        <f t="shared" si="23"/>
        <v>0.25</v>
      </c>
      <c r="I83" s="368">
        <v>16675</v>
      </c>
      <c r="J83" s="372">
        <f t="shared" si="24"/>
        <v>69868</v>
      </c>
      <c r="K83" s="372">
        <f t="shared" si="24"/>
        <v>4169</v>
      </c>
      <c r="M83" s="388"/>
      <c r="S83" s="376"/>
    </row>
    <row r="84" spans="1:19">
      <c r="A84" s="359">
        <f t="shared" si="17"/>
        <v>75</v>
      </c>
      <c r="B84" s="378" t="str">
        <f t="shared" si="25"/>
        <v xml:space="preserve">53E </v>
      </c>
      <c r="C84" s="387" t="s">
        <v>533</v>
      </c>
      <c r="D84" s="384" t="s">
        <v>539</v>
      </c>
      <c r="E84" s="357">
        <v>1.97</v>
      </c>
      <c r="F84" s="357">
        <v>2.98</v>
      </c>
      <c r="G84" s="357">
        <f t="shared" si="22"/>
        <v>4.95</v>
      </c>
      <c r="H84" s="380">
        <f t="shared" si="23"/>
        <v>0.3</v>
      </c>
      <c r="I84" s="368">
        <v>6242</v>
      </c>
      <c r="J84" s="372">
        <f t="shared" si="24"/>
        <v>30898</v>
      </c>
      <c r="K84" s="372">
        <f t="shared" si="24"/>
        <v>1873</v>
      </c>
      <c r="M84" s="388"/>
      <c r="S84" s="376"/>
    </row>
    <row r="85" spans="1:19">
      <c r="A85" s="359">
        <f t="shared" si="17"/>
        <v>76</v>
      </c>
      <c r="B85" s="378" t="str">
        <f t="shared" si="25"/>
        <v xml:space="preserve">53E </v>
      </c>
      <c r="C85" s="387" t="s">
        <v>533</v>
      </c>
      <c r="D85" s="384" t="s">
        <v>540</v>
      </c>
      <c r="E85" s="357">
        <v>2.27</v>
      </c>
      <c r="F85" s="357">
        <v>3.44</v>
      </c>
      <c r="G85" s="357">
        <f t="shared" si="22"/>
        <v>5.71</v>
      </c>
      <c r="H85" s="380">
        <f t="shared" si="23"/>
        <v>0.34</v>
      </c>
      <c r="I85" s="368">
        <v>0</v>
      </c>
      <c r="J85" s="372">
        <f t="shared" si="24"/>
        <v>0</v>
      </c>
      <c r="K85" s="372">
        <f t="shared" si="24"/>
        <v>0</v>
      </c>
      <c r="M85" s="388"/>
      <c r="S85" s="376"/>
    </row>
    <row r="86" spans="1:19">
      <c r="A86" s="359">
        <f t="shared" si="17"/>
        <v>77</v>
      </c>
      <c r="B86" s="378" t="str">
        <f t="shared" si="25"/>
        <v xml:space="preserve">53E </v>
      </c>
      <c r="C86" s="387" t="s">
        <v>533</v>
      </c>
      <c r="D86" s="384" t="s">
        <v>541</v>
      </c>
      <c r="E86" s="357">
        <v>2.57</v>
      </c>
      <c r="F86" s="357">
        <v>3.89</v>
      </c>
      <c r="G86" s="357">
        <f t="shared" si="22"/>
        <v>6.46</v>
      </c>
      <c r="H86" s="380">
        <f t="shared" si="23"/>
        <v>0.39</v>
      </c>
      <c r="I86" s="368">
        <v>288</v>
      </c>
      <c r="J86" s="372">
        <f t="shared" si="24"/>
        <v>1860</v>
      </c>
      <c r="K86" s="372">
        <f t="shared" si="24"/>
        <v>112</v>
      </c>
      <c r="M86" s="388"/>
      <c r="S86" s="376"/>
    </row>
    <row r="87" spans="1:19">
      <c r="A87" s="359">
        <f t="shared" si="17"/>
        <v>78</v>
      </c>
      <c r="B87" s="378" t="str">
        <f t="shared" si="25"/>
        <v xml:space="preserve">53E </v>
      </c>
      <c r="C87" s="387" t="s">
        <v>533</v>
      </c>
      <c r="D87" s="384" t="s">
        <v>542</v>
      </c>
      <c r="E87" s="357">
        <v>2.88</v>
      </c>
      <c r="F87" s="357">
        <v>4.3499999999999996</v>
      </c>
      <c r="G87" s="357">
        <f t="shared" si="22"/>
        <v>7.2299999999999995</v>
      </c>
      <c r="H87" s="380">
        <f t="shared" si="23"/>
        <v>0.43</v>
      </c>
      <c r="I87" s="368">
        <v>1308</v>
      </c>
      <c r="J87" s="372">
        <f t="shared" si="24"/>
        <v>9457</v>
      </c>
      <c r="K87" s="372">
        <f t="shared" si="24"/>
        <v>562</v>
      </c>
      <c r="M87" s="388"/>
      <c r="S87" s="376"/>
    </row>
    <row r="88" spans="1:19">
      <c r="A88" s="359">
        <f t="shared" si="17"/>
        <v>79</v>
      </c>
      <c r="B88" s="390"/>
      <c r="C88" s="387"/>
      <c r="D88" s="387"/>
      <c r="E88" s="357"/>
      <c r="F88" s="357"/>
      <c r="G88" s="357"/>
      <c r="H88" s="367"/>
      <c r="I88" s="368"/>
      <c r="J88" s="368"/>
      <c r="K88" s="368"/>
      <c r="M88" s="388"/>
      <c r="S88" s="376"/>
    </row>
    <row r="89" spans="1:19">
      <c r="A89" s="359">
        <f t="shared" si="17"/>
        <v>80</v>
      </c>
      <c r="B89" s="367" t="s">
        <v>547</v>
      </c>
      <c r="C89" s="367"/>
      <c r="D89" s="367"/>
      <c r="E89" s="357"/>
      <c r="F89" s="357"/>
      <c r="G89" s="357"/>
      <c r="H89" s="367"/>
      <c r="I89" s="368"/>
      <c r="J89" s="368"/>
      <c r="K89" s="368"/>
      <c r="M89" s="388"/>
      <c r="S89" s="376"/>
    </row>
    <row r="90" spans="1:19">
      <c r="A90" s="359">
        <f t="shared" si="17"/>
        <v>81</v>
      </c>
      <c r="B90" s="378" t="s">
        <v>548</v>
      </c>
      <c r="C90" s="387" t="s">
        <v>34</v>
      </c>
      <c r="D90" s="387">
        <v>50</v>
      </c>
      <c r="E90" s="357">
        <v>0.5</v>
      </c>
      <c r="F90" s="357">
        <v>0.76</v>
      </c>
      <c r="G90" s="357">
        <f t="shared" ref="G90:G98" si="26">SUM(E90:F90)</f>
        <v>1.26</v>
      </c>
      <c r="H90" s="380">
        <f t="shared" ref="H90:H98" si="27">ROUND(+G90*$L$10,2)</f>
        <v>0.08</v>
      </c>
      <c r="I90" s="368">
        <v>456</v>
      </c>
      <c r="J90" s="372">
        <f t="shared" ref="J90:K98" si="28">ROUND($I90*G90,0)</f>
        <v>575</v>
      </c>
      <c r="K90" s="372">
        <f t="shared" si="28"/>
        <v>36</v>
      </c>
      <c r="M90" s="388"/>
      <c r="S90" s="376"/>
    </row>
    <row r="91" spans="1:19">
      <c r="A91" s="359">
        <f t="shared" si="17"/>
        <v>82</v>
      </c>
      <c r="B91" s="378" t="str">
        <f t="shared" ref="B91:B98" si="29">+B90</f>
        <v>54E</v>
      </c>
      <c r="C91" s="387" t="s">
        <v>34</v>
      </c>
      <c r="D91" s="387">
        <v>70</v>
      </c>
      <c r="E91" s="357">
        <v>0.71</v>
      </c>
      <c r="F91" s="357">
        <v>1.07</v>
      </c>
      <c r="G91" s="357">
        <f t="shared" si="26"/>
        <v>1.78</v>
      </c>
      <c r="H91" s="380">
        <f t="shared" si="27"/>
        <v>0.11</v>
      </c>
      <c r="I91" s="368">
        <v>8768</v>
      </c>
      <c r="J91" s="372">
        <f t="shared" si="28"/>
        <v>15607</v>
      </c>
      <c r="K91" s="372">
        <f t="shared" si="28"/>
        <v>964</v>
      </c>
      <c r="M91" s="388"/>
      <c r="S91" s="376"/>
    </row>
    <row r="92" spans="1:19">
      <c r="A92" s="359">
        <f t="shared" si="17"/>
        <v>83</v>
      </c>
      <c r="B92" s="378" t="str">
        <f t="shared" si="29"/>
        <v>54E</v>
      </c>
      <c r="C92" s="387" t="s">
        <v>34</v>
      </c>
      <c r="D92" s="387">
        <v>100</v>
      </c>
      <c r="E92" s="357">
        <v>1.01</v>
      </c>
      <c r="F92" s="357">
        <v>1.53</v>
      </c>
      <c r="G92" s="357">
        <f t="shared" si="26"/>
        <v>2.54</v>
      </c>
      <c r="H92" s="380">
        <f t="shared" si="27"/>
        <v>0.15</v>
      </c>
      <c r="I92" s="368">
        <v>20535</v>
      </c>
      <c r="J92" s="372">
        <f t="shared" si="28"/>
        <v>52159</v>
      </c>
      <c r="K92" s="372">
        <f t="shared" si="28"/>
        <v>3080</v>
      </c>
      <c r="M92" s="388"/>
      <c r="S92" s="376"/>
    </row>
    <row r="93" spans="1:19">
      <c r="A93" s="359">
        <f t="shared" si="17"/>
        <v>84</v>
      </c>
      <c r="B93" s="378" t="str">
        <f t="shared" si="29"/>
        <v>54E</v>
      </c>
      <c r="C93" s="387" t="s">
        <v>34</v>
      </c>
      <c r="D93" s="387">
        <v>150</v>
      </c>
      <c r="E93" s="357">
        <v>1.51</v>
      </c>
      <c r="F93" s="357">
        <v>2.29</v>
      </c>
      <c r="G93" s="357">
        <f t="shared" si="26"/>
        <v>3.8</v>
      </c>
      <c r="H93" s="380">
        <f t="shared" si="27"/>
        <v>0.23</v>
      </c>
      <c r="I93" s="368">
        <v>6043</v>
      </c>
      <c r="J93" s="372">
        <f t="shared" si="28"/>
        <v>22963</v>
      </c>
      <c r="K93" s="372">
        <f t="shared" si="28"/>
        <v>1390</v>
      </c>
      <c r="M93" s="388"/>
      <c r="S93" s="376"/>
    </row>
    <row r="94" spans="1:19">
      <c r="A94" s="359">
        <f t="shared" si="17"/>
        <v>85</v>
      </c>
      <c r="B94" s="378" t="str">
        <f t="shared" si="29"/>
        <v>54E</v>
      </c>
      <c r="C94" s="387" t="s">
        <v>34</v>
      </c>
      <c r="D94" s="387">
        <v>200</v>
      </c>
      <c r="E94" s="357">
        <v>2.02</v>
      </c>
      <c r="F94" s="357">
        <v>3.05</v>
      </c>
      <c r="G94" s="357">
        <f t="shared" si="26"/>
        <v>5.07</v>
      </c>
      <c r="H94" s="380">
        <f t="shared" si="27"/>
        <v>0.3</v>
      </c>
      <c r="I94" s="368">
        <v>8057</v>
      </c>
      <c r="J94" s="372">
        <f t="shared" si="28"/>
        <v>40849</v>
      </c>
      <c r="K94" s="372">
        <f t="shared" si="28"/>
        <v>2417</v>
      </c>
      <c r="M94" s="388"/>
      <c r="S94" s="376"/>
    </row>
    <row r="95" spans="1:19">
      <c r="A95" s="359">
        <f t="shared" si="17"/>
        <v>86</v>
      </c>
      <c r="B95" s="378" t="str">
        <f t="shared" si="29"/>
        <v>54E</v>
      </c>
      <c r="C95" s="387" t="s">
        <v>34</v>
      </c>
      <c r="D95" s="387">
        <v>250</v>
      </c>
      <c r="E95" s="357">
        <v>2.52</v>
      </c>
      <c r="F95" s="357">
        <v>3.82</v>
      </c>
      <c r="G95" s="357">
        <f t="shared" si="26"/>
        <v>6.34</v>
      </c>
      <c r="H95" s="380">
        <f t="shared" si="27"/>
        <v>0.38</v>
      </c>
      <c r="I95" s="368">
        <v>18169</v>
      </c>
      <c r="J95" s="372">
        <f t="shared" si="28"/>
        <v>115191</v>
      </c>
      <c r="K95" s="372">
        <f t="shared" si="28"/>
        <v>6904</v>
      </c>
      <c r="M95" s="388"/>
      <c r="S95" s="376"/>
    </row>
    <row r="96" spans="1:19">
      <c r="A96" s="359">
        <f t="shared" si="17"/>
        <v>87</v>
      </c>
      <c r="B96" s="378" t="str">
        <f t="shared" si="29"/>
        <v>54E</v>
      </c>
      <c r="C96" s="387" t="s">
        <v>34</v>
      </c>
      <c r="D96" s="387">
        <v>310</v>
      </c>
      <c r="E96" s="357">
        <v>3.13</v>
      </c>
      <c r="F96" s="357">
        <v>4.7300000000000004</v>
      </c>
      <c r="G96" s="357">
        <f t="shared" si="26"/>
        <v>7.86</v>
      </c>
      <c r="H96" s="380">
        <f t="shared" si="27"/>
        <v>0.47</v>
      </c>
      <c r="I96" s="368">
        <v>903</v>
      </c>
      <c r="J96" s="372">
        <f t="shared" si="28"/>
        <v>7098</v>
      </c>
      <c r="K96" s="372">
        <f t="shared" si="28"/>
        <v>424</v>
      </c>
      <c r="M96" s="388"/>
      <c r="S96" s="376"/>
    </row>
    <row r="97" spans="1:19">
      <c r="A97" s="359">
        <f t="shared" si="17"/>
        <v>88</v>
      </c>
      <c r="B97" s="378" t="str">
        <f t="shared" si="29"/>
        <v>54E</v>
      </c>
      <c r="C97" s="387" t="s">
        <v>34</v>
      </c>
      <c r="D97" s="387">
        <v>400</v>
      </c>
      <c r="E97" s="357">
        <v>4.04</v>
      </c>
      <c r="F97" s="357">
        <v>6.11</v>
      </c>
      <c r="G97" s="357">
        <f t="shared" si="26"/>
        <v>10.15</v>
      </c>
      <c r="H97" s="380">
        <f t="shared" si="27"/>
        <v>0.61</v>
      </c>
      <c r="I97" s="368">
        <v>9002</v>
      </c>
      <c r="J97" s="372">
        <f t="shared" si="28"/>
        <v>91370</v>
      </c>
      <c r="K97" s="372">
        <f t="shared" si="28"/>
        <v>5491</v>
      </c>
      <c r="M97" s="388"/>
      <c r="S97" s="376"/>
    </row>
    <row r="98" spans="1:19">
      <c r="A98" s="359">
        <f t="shared" si="17"/>
        <v>89</v>
      </c>
      <c r="B98" s="378" t="str">
        <f t="shared" si="29"/>
        <v>54E</v>
      </c>
      <c r="C98" s="387" t="s">
        <v>34</v>
      </c>
      <c r="D98" s="387">
        <v>1000</v>
      </c>
      <c r="E98" s="357">
        <v>10.09</v>
      </c>
      <c r="F98" s="357">
        <v>15.27</v>
      </c>
      <c r="G98" s="357">
        <f t="shared" si="26"/>
        <v>25.36</v>
      </c>
      <c r="H98" s="380">
        <f t="shared" si="27"/>
        <v>1.52</v>
      </c>
      <c r="I98" s="368">
        <v>132</v>
      </c>
      <c r="J98" s="372">
        <f t="shared" si="28"/>
        <v>3348</v>
      </c>
      <c r="K98" s="372">
        <f t="shared" si="28"/>
        <v>201</v>
      </c>
      <c r="M98" s="388"/>
      <c r="S98" s="376"/>
    </row>
    <row r="99" spans="1:19">
      <c r="A99" s="359">
        <f t="shared" si="17"/>
        <v>90</v>
      </c>
      <c r="B99" s="390"/>
      <c r="C99" s="387"/>
      <c r="D99" s="387"/>
      <c r="E99" s="357"/>
      <c r="F99" s="357"/>
      <c r="G99" s="357"/>
      <c r="H99" s="367"/>
      <c r="I99" s="368"/>
      <c r="J99" s="368"/>
      <c r="K99" s="368"/>
      <c r="M99" s="388"/>
      <c r="S99" s="376"/>
    </row>
    <row r="100" spans="1:19">
      <c r="A100" s="359">
        <f t="shared" si="17"/>
        <v>91</v>
      </c>
      <c r="B100" s="390"/>
      <c r="C100" s="387"/>
      <c r="D100" s="387"/>
      <c r="E100" s="357"/>
      <c r="F100" s="357"/>
      <c r="G100" s="357"/>
      <c r="H100" s="367"/>
      <c r="I100" s="368"/>
      <c r="J100" s="368"/>
      <c r="K100" s="368"/>
      <c r="M100" s="388"/>
      <c r="S100" s="376"/>
    </row>
    <row r="101" spans="1:19">
      <c r="A101" s="359">
        <f t="shared" si="17"/>
        <v>92</v>
      </c>
      <c r="B101" s="378" t="str">
        <f>+B98</f>
        <v>54E</v>
      </c>
      <c r="C101" s="387" t="s">
        <v>533</v>
      </c>
      <c r="D101" s="384" t="s">
        <v>534</v>
      </c>
      <c r="E101" s="357">
        <v>0.45</v>
      </c>
      <c r="F101" s="357">
        <v>0.69</v>
      </c>
      <c r="G101" s="357">
        <f t="shared" ref="G101:G109" si="30">SUM(E101:F101)</f>
        <v>1.1399999999999999</v>
      </c>
      <c r="H101" s="380">
        <f t="shared" ref="H101:H109" si="31">ROUND(+G101*$L$10,2)</f>
        <v>7.0000000000000007E-2</v>
      </c>
      <c r="I101" s="368">
        <v>16680</v>
      </c>
      <c r="J101" s="372">
        <f t="shared" ref="J101:K109" si="32">ROUND($I101*G101,0)</f>
        <v>19015</v>
      </c>
      <c r="K101" s="372">
        <f t="shared" si="32"/>
        <v>1168</v>
      </c>
      <c r="M101" s="388"/>
      <c r="S101" s="376"/>
    </row>
    <row r="102" spans="1:19">
      <c r="A102" s="359">
        <f t="shared" si="17"/>
        <v>93</v>
      </c>
      <c r="B102" s="378" t="str">
        <f t="shared" ref="B102:B109" si="33">+B101</f>
        <v>54E</v>
      </c>
      <c r="C102" s="387" t="s">
        <v>533</v>
      </c>
      <c r="D102" s="384" t="s">
        <v>535</v>
      </c>
      <c r="E102" s="357">
        <v>0.76</v>
      </c>
      <c r="F102" s="357">
        <v>1.1499999999999999</v>
      </c>
      <c r="G102" s="357">
        <f t="shared" si="30"/>
        <v>1.91</v>
      </c>
      <c r="H102" s="380">
        <f t="shared" si="31"/>
        <v>0.11</v>
      </c>
      <c r="I102" s="368">
        <v>214</v>
      </c>
      <c r="J102" s="372">
        <f t="shared" si="32"/>
        <v>409</v>
      </c>
      <c r="K102" s="372">
        <f t="shared" si="32"/>
        <v>24</v>
      </c>
      <c r="M102" s="388"/>
      <c r="S102" s="376"/>
    </row>
    <row r="103" spans="1:19">
      <c r="A103" s="359">
        <f t="shared" si="17"/>
        <v>94</v>
      </c>
      <c r="B103" s="378" t="str">
        <f t="shared" si="33"/>
        <v>54E</v>
      </c>
      <c r="C103" s="387" t="s">
        <v>533</v>
      </c>
      <c r="D103" s="384" t="s">
        <v>536</v>
      </c>
      <c r="E103" s="357">
        <v>1.06</v>
      </c>
      <c r="F103" s="357">
        <v>1.6</v>
      </c>
      <c r="G103" s="357">
        <f t="shared" si="30"/>
        <v>2.66</v>
      </c>
      <c r="H103" s="380">
        <f t="shared" si="31"/>
        <v>0.16</v>
      </c>
      <c r="I103" s="368">
        <v>20367</v>
      </c>
      <c r="J103" s="372">
        <f t="shared" si="32"/>
        <v>54176</v>
      </c>
      <c r="K103" s="372">
        <f t="shared" si="32"/>
        <v>3259</v>
      </c>
      <c r="M103" s="388"/>
      <c r="S103" s="376"/>
    </row>
    <row r="104" spans="1:19">
      <c r="A104" s="359">
        <f t="shared" si="17"/>
        <v>95</v>
      </c>
      <c r="B104" s="378" t="str">
        <f t="shared" si="33"/>
        <v>54E</v>
      </c>
      <c r="C104" s="387" t="s">
        <v>533</v>
      </c>
      <c r="D104" s="384" t="s">
        <v>537</v>
      </c>
      <c r="E104" s="357">
        <v>1.36</v>
      </c>
      <c r="F104" s="357">
        <v>2.06</v>
      </c>
      <c r="G104" s="357">
        <f t="shared" si="30"/>
        <v>3.42</v>
      </c>
      <c r="H104" s="380">
        <f t="shared" si="31"/>
        <v>0.21</v>
      </c>
      <c r="I104" s="368">
        <v>9608</v>
      </c>
      <c r="J104" s="372">
        <f t="shared" si="32"/>
        <v>32859</v>
      </c>
      <c r="K104" s="372">
        <f t="shared" si="32"/>
        <v>2018</v>
      </c>
      <c r="M104" s="388"/>
      <c r="S104" s="376"/>
    </row>
    <row r="105" spans="1:19">
      <c r="A105" s="359">
        <f t="shared" si="17"/>
        <v>96</v>
      </c>
      <c r="B105" s="378" t="str">
        <f t="shared" si="33"/>
        <v>54E</v>
      </c>
      <c r="C105" s="387" t="s">
        <v>533</v>
      </c>
      <c r="D105" s="384" t="s">
        <v>538</v>
      </c>
      <c r="E105" s="357">
        <v>1.67</v>
      </c>
      <c r="F105" s="357">
        <v>2.52</v>
      </c>
      <c r="G105" s="357">
        <f t="shared" si="30"/>
        <v>4.1899999999999995</v>
      </c>
      <c r="H105" s="380">
        <f t="shared" si="31"/>
        <v>0.25</v>
      </c>
      <c r="I105" s="368">
        <v>3792</v>
      </c>
      <c r="J105" s="372">
        <f t="shared" si="32"/>
        <v>15888</v>
      </c>
      <c r="K105" s="372">
        <f t="shared" si="32"/>
        <v>948</v>
      </c>
      <c r="M105" s="388"/>
      <c r="S105" s="376"/>
    </row>
    <row r="106" spans="1:19">
      <c r="A106" s="359">
        <f t="shared" si="17"/>
        <v>97</v>
      </c>
      <c r="B106" s="378" t="str">
        <f t="shared" si="33"/>
        <v>54E</v>
      </c>
      <c r="C106" s="387" t="s">
        <v>533</v>
      </c>
      <c r="D106" s="384" t="s">
        <v>539</v>
      </c>
      <c r="E106" s="357">
        <v>1.97</v>
      </c>
      <c r="F106" s="357">
        <v>2.98</v>
      </c>
      <c r="G106" s="357">
        <f t="shared" si="30"/>
        <v>4.95</v>
      </c>
      <c r="H106" s="380">
        <f t="shared" si="31"/>
        <v>0.3</v>
      </c>
      <c r="I106" s="368">
        <v>223</v>
      </c>
      <c r="J106" s="372">
        <f t="shared" si="32"/>
        <v>1104</v>
      </c>
      <c r="K106" s="372">
        <f t="shared" si="32"/>
        <v>67</v>
      </c>
      <c r="M106" s="388"/>
      <c r="S106" s="376"/>
    </row>
    <row r="107" spans="1:19">
      <c r="A107" s="359">
        <f t="shared" si="17"/>
        <v>98</v>
      </c>
      <c r="B107" s="378" t="str">
        <f t="shared" si="33"/>
        <v>54E</v>
      </c>
      <c r="C107" s="387" t="s">
        <v>533</v>
      </c>
      <c r="D107" s="384" t="s">
        <v>540</v>
      </c>
      <c r="E107" s="357">
        <v>2.27</v>
      </c>
      <c r="F107" s="357">
        <v>3.44</v>
      </c>
      <c r="G107" s="357">
        <f t="shared" si="30"/>
        <v>5.71</v>
      </c>
      <c r="H107" s="380">
        <f t="shared" si="31"/>
        <v>0.34</v>
      </c>
      <c r="I107" s="368">
        <v>0</v>
      </c>
      <c r="J107" s="372">
        <f t="shared" si="32"/>
        <v>0</v>
      </c>
      <c r="K107" s="372">
        <f t="shared" si="32"/>
        <v>0</v>
      </c>
      <c r="M107" s="388"/>
      <c r="S107" s="376"/>
    </row>
    <row r="108" spans="1:19">
      <c r="A108" s="359">
        <f t="shared" si="17"/>
        <v>99</v>
      </c>
      <c r="B108" s="378" t="str">
        <f t="shared" si="33"/>
        <v>54E</v>
      </c>
      <c r="C108" s="387" t="s">
        <v>533</v>
      </c>
      <c r="D108" s="384" t="s">
        <v>541</v>
      </c>
      <c r="E108" s="357">
        <v>2.57</v>
      </c>
      <c r="F108" s="357">
        <v>3.89</v>
      </c>
      <c r="G108" s="357">
        <f t="shared" si="30"/>
        <v>6.46</v>
      </c>
      <c r="H108" s="380">
        <f t="shared" si="31"/>
        <v>0.39</v>
      </c>
      <c r="I108" s="368">
        <v>129</v>
      </c>
      <c r="J108" s="372">
        <f t="shared" si="32"/>
        <v>833</v>
      </c>
      <c r="K108" s="372">
        <f t="shared" si="32"/>
        <v>50</v>
      </c>
      <c r="M108" s="388"/>
      <c r="S108" s="376"/>
    </row>
    <row r="109" spans="1:19">
      <c r="A109" s="359">
        <f t="shared" si="17"/>
        <v>100</v>
      </c>
      <c r="B109" s="378" t="str">
        <f t="shared" si="33"/>
        <v>54E</v>
      </c>
      <c r="C109" s="387" t="s">
        <v>533</v>
      </c>
      <c r="D109" s="384" t="s">
        <v>542</v>
      </c>
      <c r="E109" s="357">
        <v>2.88</v>
      </c>
      <c r="F109" s="357">
        <v>4.3499999999999996</v>
      </c>
      <c r="G109" s="357">
        <f t="shared" si="30"/>
        <v>7.2299999999999995</v>
      </c>
      <c r="H109" s="380">
        <f t="shared" si="31"/>
        <v>0.43</v>
      </c>
      <c r="I109" s="368">
        <v>0</v>
      </c>
      <c r="J109" s="372">
        <f t="shared" si="32"/>
        <v>0</v>
      </c>
      <c r="K109" s="372">
        <f t="shared" si="32"/>
        <v>0</v>
      </c>
      <c r="M109" s="388"/>
      <c r="S109" s="376"/>
    </row>
    <row r="110" spans="1:19">
      <c r="A110" s="359">
        <f t="shared" si="17"/>
        <v>101</v>
      </c>
      <c r="B110" s="390"/>
      <c r="C110" s="387"/>
      <c r="D110" s="387"/>
      <c r="E110" s="357"/>
      <c r="F110" s="357"/>
      <c r="G110" s="357"/>
      <c r="H110" s="367"/>
      <c r="I110" s="368"/>
      <c r="J110" s="368"/>
      <c r="K110" s="368"/>
      <c r="M110" s="388"/>
      <c r="S110" s="376"/>
    </row>
    <row r="111" spans="1:19">
      <c r="A111" s="359">
        <f t="shared" ref="A111:A171" si="34">+A110+1</f>
        <v>102</v>
      </c>
      <c r="B111" s="367" t="s">
        <v>549</v>
      </c>
      <c r="C111" s="387"/>
      <c r="D111" s="387"/>
      <c r="E111" s="357"/>
      <c r="F111" s="357"/>
      <c r="G111" s="357"/>
      <c r="H111" s="367"/>
      <c r="I111" s="368"/>
      <c r="J111" s="368"/>
      <c r="K111" s="368"/>
      <c r="M111" s="388"/>
      <c r="S111" s="376"/>
    </row>
    <row r="112" spans="1:19">
      <c r="A112" s="359">
        <f t="shared" si="34"/>
        <v>103</v>
      </c>
      <c r="B112" s="378" t="s">
        <v>550</v>
      </c>
      <c r="C112" s="387" t="s">
        <v>34</v>
      </c>
      <c r="D112" s="387">
        <v>70</v>
      </c>
      <c r="E112" s="357">
        <v>0.74</v>
      </c>
      <c r="F112" s="357">
        <v>1.07</v>
      </c>
      <c r="G112" s="357">
        <f t="shared" ref="G112:G117" si="35">SUM(E112:F112)</f>
        <v>1.81</v>
      </c>
      <c r="H112" s="380">
        <f t="shared" ref="H112:H117" si="36">ROUND(+G112*$L$10,2)</f>
        <v>0.11</v>
      </c>
      <c r="I112" s="368">
        <v>213</v>
      </c>
      <c r="J112" s="372">
        <f t="shared" ref="J112:K117" si="37">ROUND($I112*G112,0)</f>
        <v>386</v>
      </c>
      <c r="K112" s="372">
        <f t="shared" si="37"/>
        <v>23</v>
      </c>
      <c r="M112" s="388"/>
      <c r="S112" s="376"/>
    </row>
    <row r="113" spans="1:19">
      <c r="A113" s="359">
        <f t="shared" si="34"/>
        <v>104</v>
      </c>
      <c r="B113" s="390" t="str">
        <f>+B112</f>
        <v>55E &amp; 56E</v>
      </c>
      <c r="C113" s="387" t="s">
        <v>34</v>
      </c>
      <c r="D113" s="387">
        <v>100</v>
      </c>
      <c r="E113" s="357">
        <v>1.05</v>
      </c>
      <c r="F113" s="357">
        <v>1.53</v>
      </c>
      <c r="G113" s="357">
        <f t="shared" si="35"/>
        <v>2.58</v>
      </c>
      <c r="H113" s="380">
        <f t="shared" si="36"/>
        <v>0.15</v>
      </c>
      <c r="I113" s="368">
        <v>46769</v>
      </c>
      <c r="J113" s="372">
        <f t="shared" si="37"/>
        <v>120664</v>
      </c>
      <c r="K113" s="372">
        <f t="shared" si="37"/>
        <v>7015</v>
      </c>
      <c r="M113" s="388"/>
      <c r="S113" s="376"/>
    </row>
    <row r="114" spans="1:19">
      <c r="A114" s="359">
        <f t="shared" si="34"/>
        <v>105</v>
      </c>
      <c r="B114" s="390" t="str">
        <f>+B113</f>
        <v>55E &amp; 56E</v>
      </c>
      <c r="C114" s="387" t="s">
        <v>34</v>
      </c>
      <c r="D114" s="387">
        <v>150</v>
      </c>
      <c r="E114" s="357">
        <v>1.58</v>
      </c>
      <c r="F114" s="357">
        <v>2.29</v>
      </c>
      <c r="G114" s="357">
        <f t="shared" si="35"/>
        <v>3.87</v>
      </c>
      <c r="H114" s="380">
        <f t="shared" si="36"/>
        <v>0.23</v>
      </c>
      <c r="I114" s="368">
        <v>6239</v>
      </c>
      <c r="J114" s="372">
        <f t="shared" si="37"/>
        <v>24145</v>
      </c>
      <c r="K114" s="372">
        <f t="shared" si="37"/>
        <v>1435</v>
      </c>
      <c r="M114" s="388"/>
      <c r="S114" s="376"/>
    </row>
    <row r="115" spans="1:19">
      <c r="A115" s="359">
        <f t="shared" si="34"/>
        <v>106</v>
      </c>
      <c r="B115" s="390" t="str">
        <f>+B114</f>
        <v>55E &amp; 56E</v>
      </c>
      <c r="C115" s="387" t="s">
        <v>34</v>
      </c>
      <c r="D115" s="387">
        <v>200</v>
      </c>
      <c r="E115" s="357">
        <v>2.1</v>
      </c>
      <c r="F115" s="357">
        <v>3.05</v>
      </c>
      <c r="G115" s="357">
        <f t="shared" si="35"/>
        <v>5.15</v>
      </c>
      <c r="H115" s="380">
        <f t="shared" si="36"/>
        <v>0.31</v>
      </c>
      <c r="I115" s="368">
        <v>13460</v>
      </c>
      <c r="J115" s="372">
        <f t="shared" si="37"/>
        <v>69319</v>
      </c>
      <c r="K115" s="372">
        <f t="shared" si="37"/>
        <v>4173</v>
      </c>
      <c r="M115" s="388"/>
      <c r="S115" s="376"/>
    </row>
    <row r="116" spans="1:19">
      <c r="A116" s="359">
        <f t="shared" si="34"/>
        <v>107</v>
      </c>
      <c r="B116" s="390" t="str">
        <f>+B115</f>
        <v>55E &amp; 56E</v>
      </c>
      <c r="C116" s="387" t="s">
        <v>34</v>
      </c>
      <c r="D116" s="387">
        <v>250</v>
      </c>
      <c r="E116" s="357">
        <v>2.63</v>
      </c>
      <c r="F116" s="357">
        <v>3.82</v>
      </c>
      <c r="G116" s="357">
        <f t="shared" si="35"/>
        <v>6.4499999999999993</v>
      </c>
      <c r="H116" s="380">
        <f t="shared" si="36"/>
        <v>0.39</v>
      </c>
      <c r="I116" s="368">
        <v>1417</v>
      </c>
      <c r="J116" s="372">
        <f t="shared" si="37"/>
        <v>9140</v>
      </c>
      <c r="K116" s="372">
        <f t="shared" si="37"/>
        <v>553</v>
      </c>
      <c r="M116" s="388"/>
      <c r="S116" s="376"/>
    </row>
    <row r="117" spans="1:19">
      <c r="A117" s="359">
        <f t="shared" si="34"/>
        <v>108</v>
      </c>
      <c r="B117" s="390" t="str">
        <f>+B116</f>
        <v>55E &amp; 56E</v>
      </c>
      <c r="C117" s="387" t="s">
        <v>34</v>
      </c>
      <c r="D117" s="387">
        <v>400</v>
      </c>
      <c r="E117" s="357">
        <v>4.2</v>
      </c>
      <c r="F117" s="357">
        <v>6.11</v>
      </c>
      <c r="G117" s="357">
        <f t="shared" si="35"/>
        <v>10.31</v>
      </c>
      <c r="H117" s="380">
        <f t="shared" si="36"/>
        <v>0.62</v>
      </c>
      <c r="I117" s="368">
        <v>589</v>
      </c>
      <c r="J117" s="372">
        <f t="shared" si="37"/>
        <v>6073</v>
      </c>
      <c r="K117" s="372">
        <f t="shared" si="37"/>
        <v>365</v>
      </c>
      <c r="M117" s="388"/>
      <c r="S117" s="376"/>
    </row>
    <row r="118" spans="1:19">
      <c r="A118" s="359">
        <f t="shared" si="34"/>
        <v>109</v>
      </c>
      <c r="B118" s="390"/>
      <c r="C118" s="387"/>
      <c r="D118" s="387"/>
      <c r="E118" s="357"/>
      <c r="F118" s="357"/>
      <c r="G118" s="357"/>
      <c r="H118" s="367"/>
      <c r="I118" s="368"/>
      <c r="J118" s="368"/>
      <c r="K118" s="368"/>
      <c r="M118" s="388"/>
      <c r="S118" s="376"/>
    </row>
    <row r="119" spans="1:19">
      <c r="A119" s="359">
        <f t="shared" si="34"/>
        <v>110</v>
      </c>
      <c r="B119" s="390" t="str">
        <f>+B117</f>
        <v>55E &amp; 56E</v>
      </c>
      <c r="C119" s="387" t="s">
        <v>545</v>
      </c>
      <c r="D119" s="387">
        <v>250</v>
      </c>
      <c r="E119" s="357">
        <v>2.63</v>
      </c>
      <c r="F119" s="357">
        <v>3.82</v>
      </c>
      <c r="G119" s="357">
        <f>SUM(E119:F119)</f>
        <v>6.4499999999999993</v>
      </c>
      <c r="H119" s="380">
        <f>ROUND(+G119*$L$10,2)</f>
        <v>0.39</v>
      </c>
      <c r="I119" s="368">
        <v>72</v>
      </c>
      <c r="J119" s="372">
        <f>ROUND($I119*G119,0)</f>
        <v>464</v>
      </c>
      <c r="K119" s="372">
        <f>ROUND($I119*H119,0)</f>
        <v>28</v>
      </c>
      <c r="M119" s="388"/>
      <c r="S119" s="376"/>
    </row>
    <row r="120" spans="1:19">
      <c r="A120" s="359">
        <f t="shared" si="34"/>
        <v>111</v>
      </c>
      <c r="B120" s="390"/>
      <c r="C120" s="387"/>
      <c r="D120" s="387"/>
      <c r="E120" s="357"/>
      <c r="F120" s="357"/>
      <c r="G120" s="357"/>
      <c r="H120" s="367"/>
      <c r="I120" s="368"/>
      <c r="J120" s="368"/>
      <c r="K120" s="368"/>
      <c r="M120" s="388"/>
      <c r="S120" s="376"/>
    </row>
    <row r="121" spans="1:19">
      <c r="A121" s="359">
        <f t="shared" si="34"/>
        <v>112</v>
      </c>
      <c r="B121" s="390" t="s">
        <v>550</v>
      </c>
      <c r="C121" s="387" t="s">
        <v>533</v>
      </c>
      <c r="D121" s="384" t="s">
        <v>534</v>
      </c>
      <c r="E121" s="357">
        <v>0.47</v>
      </c>
      <c r="F121" s="357">
        <v>0.69</v>
      </c>
      <c r="G121" s="357">
        <f t="shared" ref="G121:G129" si="38">SUM(E121:F121)</f>
        <v>1.1599999999999999</v>
      </c>
      <c r="H121" s="380">
        <f t="shared" ref="H121:H129" si="39">ROUND(+G121*$L$10,2)</f>
        <v>7.0000000000000007E-2</v>
      </c>
      <c r="I121" s="368">
        <v>4816</v>
      </c>
      <c r="J121" s="372">
        <f t="shared" ref="J121:K129" si="40">ROUND($I121*G121,0)</f>
        <v>5587</v>
      </c>
      <c r="K121" s="372">
        <f t="shared" si="40"/>
        <v>337</v>
      </c>
      <c r="M121" s="388"/>
      <c r="S121" s="376"/>
    </row>
    <row r="122" spans="1:19">
      <c r="A122" s="359">
        <f t="shared" si="34"/>
        <v>113</v>
      </c>
      <c r="B122" s="390" t="s">
        <v>550</v>
      </c>
      <c r="C122" s="387" t="s">
        <v>533</v>
      </c>
      <c r="D122" s="384" t="s">
        <v>535</v>
      </c>
      <c r="E122" s="357">
        <v>0.79</v>
      </c>
      <c r="F122" s="357">
        <v>1.1499999999999999</v>
      </c>
      <c r="G122" s="357">
        <f t="shared" si="38"/>
        <v>1.94</v>
      </c>
      <c r="H122" s="380">
        <f t="shared" si="39"/>
        <v>0.12</v>
      </c>
      <c r="I122" s="368">
        <v>0</v>
      </c>
      <c r="J122" s="372">
        <f t="shared" si="40"/>
        <v>0</v>
      </c>
      <c r="K122" s="372">
        <f t="shared" si="40"/>
        <v>0</v>
      </c>
      <c r="M122" s="388"/>
      <c r="S122" s="376"/>
    </row>
    <row r="123" spans="1:19">
      <c r="A123" s="359">
        <f t="shared" si="34"/>
        <v>114</v>
      </c>
      <c r="B123" s="390" t="s">
        <v>550</v>
      </c>
      <c r="C123" s="387" t="s">
        <v>533</v>
      </c>
      <c r="D123" s="384" t="s">
        <v>536</v>
      </c>
      <c r="E123" s="357">
        <v>1.1000000000000001</v>
      </c>
      <c r="F123" s="357">
        <v>1.6</v>
      </c>
      <c r="G123" s="357">
        <f t="shared" si="38"/>
        <v>2.7</v>
      </c>
      <c r="H123" s="380">
        <f t="shared" si="39"/>
        <v>0.16</v>
      </c>
      <c r="I123" s="368">
        <v>1268</v>
      </c>
      <c r="J123" s="372">
        <f t="shared" si="40"/>
        <v>3424</v>
      </c>
      <c r="K123" s="372">
        <f t="shared" si="40"/>
        <v>203</v>
      </c>
      <c r="M123" s="388"/>
      <c r="S123" s="376"/>
    </row>
    <row r="124" spans="1:19">
      <c r="A124" s="359">
        <f t="shared" si="34"/>
        <v>115</v>
      </c>
      <c r="B124" s="390" t="s">
        <v>550</v>
      </c>
      <c r="C124" s="387" t="s">
        <v>533</v>
      </c>
      <c r="D124" s="384" t="s">
        <v>537</v>
      </c>
      <c r="E124" s="357">
        <v>1.42</v>
      </c>
      <c r="F124" s="357">
        <v>2.06</v>
      </c>
      <c r="G124" s="357">
        <f t="shared" si="38"/>
        <v>3.48</v>
      </c>
      <c r="H124" s="380">
        <f t="shared" si="39"/>
        <v>0.21</v>
      </c>
      <c r="I124" s="368">
        <v>0</v>
      </c>
      <c r="J124" s="372">
        <f t="shared" si="40"/>
        <v>0</v>
      </c>
      <c r="K124" s="372">
        <f t="shared" si="40"/>
        <v>0</v>
      </c>
      <c r="M124" s="388"/>
      <c r="S124" s="376"/>
    </row>
    <row r="125" spans="1:19">
      <c r="A125" s="359">
        <f t="shared" si="34"/>
        <v>116</v>
      </c>
      <c r="B125" s="390" t="s">
        <v>550</v>
      </c>
      <c r="C125" s="387" t="s">
        <v>533</v>
      </c>
      <c r="D125" s="384" t="s">
        <v>538</v>
      </c>
      <c r="E125" s="357">
        <v>1.73</v>
      </c>
      <c r="F125" s="357">
        <v>2.52</v>
      </c>
      <c r="G125" s="357">
        <f t="shared" si="38"/>
        <v>4.25</v>
      </c>
      <c r="H125" s="380">
        <f t="shared" si="39"/>
        <v>0.26</v>
      </c>
      <c r="I125" s="368">
        <v>0</v>
      </c>
      <c r="J125" s="372">
        <f t="shared" si="40"/>
        <v>0</v>
      </c>
      <c r="K125" s="372">
        <f t="shared" si="40"/>
        <v>0</v>
      </c>
      <c r="M125" s="388"/>
      <c r="S125" s="376"/>
    </row>
    <row r="126" spans="1:19">
      <c r="A126" s="359">
        <f t="shared" si="34"/>
        <v>117</v>
      </c>
      <c r="B126" s="390" t="s">
        <v>550</v>
      </c>
      <c r="C126" s="387" t="s">
        <v>533</v>
      </c>
      <c r="D126" s="384" t="s">
        <v>539</v>
      </c>
      <c r="E126" s="357">
        <v>2.0499999999999998</v>
      </c>
      <c r="F126" s="357">
        <v>2.98</v>
      </c>
      <c r="G126" s="357">
        <f t="shared" si="38"/>
        <v>5.0299999999999994</v>
      </c>
      <c r="H126" s="380">
        <f t="shared" si="39"/>
        <v>0.3</v>
      </c>
      <c r="I126" s="368">
        <v>0</v>
      </c>
      <c r="J126" s="372">
        <f t="shared" si="40"/>
        <v>0</v>
      </c>
      <c r="K126" s="372">
        <f t="shared" si="40"/>
        <v>0</v>
      </c>
      <c r="M126" s="388"/>
      <c r="S126" s="376"/>
    </row>
    <row r="127" spans="1:19">
      <c r="A127" s="359">
        <f t="shared" si="34"/>
        <v>118</v>
      </c>
      <c r="B127" s="390" t="s">
        <v>550</v>
      </c>
      <c r="C127" s="387" t="s">
        <v>533</v>
      </c>
      <c r="D127" s="384" t="s">
        <v>540</v>
      </c>
      <c r="E127" s="357">
        <v>2.36</v>
      </c>
      <c r="F127" s="357">
        <v>3.44</v>
      </c>
      <c r="G127" s="357">
        <f t="shared" si="38"/>
        <v>5.8</v>
      </c>
      <c r="H127" s="380">
        <f t="shared" si="39"/>
        <v>0.35</v>
      </c>
      <c r="I127" s="368">
        <v>0</v>
      </c>
      <c r="J127" s="372">
        <f t="shared" si="40"/>
        <v>0</v>
      </c>
      <c r="K127" s="372">
        <f t="shared" si="40"/>
        <v>0</v>
      </c>
      <c r="M127" s="388"/>
      <c r="S127" s="376"/>
    </row>
    <row r="128" spans="1:19">
      <c r="A128" s="359">
        <f t="shared" si="34"/>
        <v>119</v>
      </c>
      <c r="B128" s="390" t="s">
        <v>550</v>
      </c>
      <c r="C128" s="387" t="s">
        <v>533</v>
      </c>
      <c r="D128" s="384" t="s">
        <v>541</v>
      </c>
      <c r="E128" s="357">
        <v>2.68</v>
      </c>
      <c r="F128" s="357">
        <v>3.89</v>
      </c>
      <c r="G128" s="357">
        <f t="shared" si="38"/>
        <v>6.57</v>
      </c>
      <c r="H128" s="380">
        <f t="shared" si="39"/>
        <v>0.39</v>
      </c>
      <c r="I128" s="368">
        <v>0</v>
      </c>
      <c r="J128" s="372">
        <f t="shared" si="40"/>
        <v>0</v>
      </c>
      <c r="K128" s="372">
        <f t="shared" si="40"/>
        <v>0</v>
      </c>
      <c r="M128" s="388"/>
      <c r="S128" s="376"/>
    </row>
    <row r="129" spans="1:19">
      <c r="A129" s="359">
        <f t="shared" si="34"/>
        <v>120</v>
      </c>
      <c r="B129" s="390" t="s">
        <v>550</v>
      </c>
      <c r="C129" s="387" t="s">
        <v>533</v>
      </c>
      <c r="D129" s="384" t="s">
        <v>542</v>
      </c>
      <c r="E129" s="357">
        <v>3</v>
      </c>
      <c r="F129" s="357">
        <v>4.3499999999999996</v>
      </c>
      <c r="G129" s="357">
        <f t="shared" si="38"/>
        <v>7.35</v>
      </c>
      <c r="H129" s="380">
        <f t="shared" si="39"/>
        <v>0.44</v>
      </c>
      <c r="I129" s="368">
        <v>0</v>
      </c>
      <c r="J129" s="372">
        <f t="shared" si="40"/>
        <v>0</v>
      </c>
      <c r="K129" s="372">
        <f t="shared" si="40"/>
        <v>0</v>
      </c>
      <c r="M129" s="388"/>
      <c r="S129" s="376"/>
    </row>
    <row r="130" spans="1:19">
      <c r="A130" s="359">
        <f t="shared" si="34"/>
        <v>121</v>
      </c>
      <c r="B130" s="390"/>
      <c r="C130" s="387"/>
      <c r="D130" s="387"/>
      <c r="E130" s="357"/>
      <c r="F130" s="357"/>
      <c r="G130" s="357"/>
      <c r="H130" s="367"/>
      <c r="I130" s="368"/>
      <c r="J130" s="368"/>
      <c r="K130" s="368"/>
      <c r="M130" s="388"/>
      <c r="S130" s="376"/>
    </row>
    <row r="131" spans="1:19">
      <c r="A131" s="359">
        <f t="shared" si="34"/>
        <v>122</v>
      </c>
      <c r="B131" s="367" t="s">
        <v>561</v>
      </c>
      <c r="C131" s="387"/>
      <c r="D131" s="387"/>
      <c r="E131" s="357"/>
      <c r="F131" s="357"/>
      <c r="G131" s="357"/>
      <c r="H131" s="367"/>
      <c r="I131" s="368"/>
      <c r="J131" s="368"/>
      <c r="K131" s="368"/>
      <c r="M131" s="388"/>
      <c r="S131" s="376"/>
    </row>
    <row r="132" spans="1:19">
      <c r="A132" s="359">
        <f t="shared" si="34"/>
        <v>123</v>
      </c>
      <c r="B132" s="390" t="s">
        <v>562</v>
      </c>
      <c r="C132" s="387" t="s">
        <v>563</v>
      </c>
      <c r="D132" s="387">
        <v>0</v>
      </c>
      <c r="E132" s="391">
        <v>6.3800000000000003E-3</v>
      </c>
      <c r="F132" s="391">
        <v>3.1850000000000003E-2</v>
      </c>
      <c r="G132" s="391">
        <f>SUM(E132:F132)</f>
        <v>3.823E-2</v>
      </c>
      <c r="H132" s="391">
        <f>ROUND(+G132*$L$10,5)</f>
        <v>2.3E-3</v>
      </c>
      <c r="I132" s="368">
        <v>13088013</v>
      </c>
      <c r="J132" s="372">
        <f>ROUND($I132*G132,0)</f>
        <v>500355</v>
      </c>
      <c r="K132" s="372">
        <f>ROUND($I132*H132,0)</f>
        <v>30102</v>
      </c>
      <c r="M132" s="388"/>
      <c r="S132" s="376"/>
    </row>
    <row r="133" spans="1:19">
      <c r="A133" s="359">
        <f t="shared" si="34"/>
        <v>124</v>
      </c>
      <c r="B133" s="390"/>
      <c r="C133" s="387"/>
      <c r="D133" s="387"/>
      <c r="E133" s="357"/>
      <c r="F133" s="357"/>
      <c r="G133" s="357"/>
      <c r="H133" s="367"/>
      <c r="I133" s="368"/>
      <c r="J133" s="368"/>
      <c r="K133" s="368"/>
      <c r="M133" s="388"/>
      <c r="S133" s="376"/>
    </row>
    <row r="134" spans="1:19">
      <c r="A134" s="359">
        <f t="shared" si="34"/>
        <v>125</v>
      </c>
      <c r="B134" s="367" t="s">
        <v>551</v>
      </c>
      <c r="C134" s="387"/>
      <c r="D134" s="387"/>
      <c r="E134" s="357"/>
      <c r="F134" s="357"/>
      <c r="G134" s="357"/>
      <c r="H134" s="367"/>
      <c r="I134" s="368"/>
      <c r="J134" s="368"/>
      <c r="K134" s="368"/>
      <c r="M134" s="388"/>
      <c r="S134" s="376"/>
    </row>
    <row r="135" spans="1:19">
      <c r="A135" s="359">
        <f t="shared" si="34"/>
        <v>126</v>
      </c>
      <c r="B135" s="378" t="s">
        <v>552</v>
      </c>
      <c r="C135" s="387" t="s">
        <v>34</v>
      </c>
      <c r="D135" s="387">
        <v>70</v>
      </c>
      <c r="E135" s="357">
        <v>0.74</v>
      </c>
      <c r="F135" s="357">
        <v>1.07</v>
      </c>
      <c r="G135" s="357">
        <f t="shared" ref="G135:G140" si="41">SUM(E135:F135)</f>
        <v>1.81</v>
      </c>
      <c r="H135" s="380">
        <f t="shared" ref="H135:H140" si="42">ROUND(+G135*$L$10,2)</f>
        <v>0.11</v>
      </c>
      <c r="I135" s="368">
        <v>687</v>
      </c>
      <c r="J135" s="372">
        <f t="shared" ref="J135:K140" si="43">ROUND($I135*G135,0)</f>
        <v>1243</v>
      </c>
      <c r="K135" s="372">
        <f t="shared" si="43"/>
        <v>76</v>
      </c>
      <c r="M135" s="388"/>
      <c r="S135" s="376"/>
    </row>
    <row r="136" spans="1:19">
      <c r="A136" s="359">
        <f t="shared" si="34"/>
        <v>127</v>
      </c>
      <c r="B136" s="390" t="str">
        <f>+B135</f>
        <v>58E &amp; 59E - Directional</v>
      </c>
      <c r="C136" s="387" t="s">
        <v>34</v>
      </c>
      <c r="D136" s="387">
        <v>100</v>
      </c>
      <c r="E136" s="357">
        <v>1.05</v>
      </c>
      <c r="F136" s="357">
        <v>1.53</v>
      </c>
      <c r="G136" s="357">
        <f t="shared" si="41"/>
        <v>2.58</v>
      </c>
      <c r="H136" s="380">
        <f t="shared" si="42"/>
        <v>0.15</v>
      </c>
      <c r="I136" s="368">
        <v>89</v>
      </c>
      <c r="J136" s="372">
        <f t="shared" si="43"/>
        <v>230</v>
      </c>
      <c r="K136" s="372">
        <f t="shared" si="43"/>
        <v>13</v>
      </c>
      <c r="M136" s="388"/>
      <c r="S136" s="376"/>
    </row>
    <row r="137" spans="1:19">
      <c r="A137" s="359">
        <f t="shared" si="34"/>
        <v>128</v>
      </c>
      <c r="B137" s="390" t="str">
        <f>+B136</f>
        <v>58E &amp; 59E - Directional</v>
      </c>
      <c r="C137" s="387" t="s">
        <v>34</v>
      </c>
      <c r="D137" s="387">
        <v>150</v>
      </c>
      <c r="E137" s="357">
        <v>1.58</v>
      </c>
      <c r="F137" s="357">
        <v>2.29</v>
      </c>
      <c r="G137" s="357">
        <f t="shared" si="41"/>
        <v>3.87</v>
      </c>
      <c r="H137" s="380">
        <f t="shared" si="42"/>
        <v>0.23</v>
      </c>
      <c r="I137" s="368">
        <v>1992</v>
      </c>
      <c r="J137" s="372">
        <f t="shared" si="43"/>
        <v>7709</v>
      </c>
      <c r="K137" s="372">
        <f t="shared" si="43"/>
        <v>458</v>
      </c>
      <c r="M137" s="388"/>
      <c r="S137" s="376"/>
    </row>
    <row r="138" spans="1:19">
      <c r="A138" s="359">
        <f t="shared" si="34"/>
        <v>129</v>
      </c>
      <c r="B138" s="390" t="str">
        <f>+B137</f>
        <v>58E &amp; 59E - Directional</v>
      </c>
      <c r="C138" s="387" t="s">
        <v>34</v>
      </c>
      <c r="D138" s="387">
        <v>200</v>
      </c>
      <c r="E138" s="357">
        <v>2.1</v>
      </c>
      <c r="F138" s="357">
        <v>3.05</v>
      </c>
      <c r="G138" s="357">
        <f t="shared" si="41"/>
        <v>5.15</v>
      </c>
      <c r="H138" s="380">
        <f t="shared" si="42"/>
        <v>0.31</v>
      </c>
      <c r="I138" s="368">
        <v>3427</v>
      </c>
      <c r="J138" s="372">
        <f t="shared" si="43"/>
        <v>17649</v>
      </c>
      <c r="K138" s="372">
        <f t="shared" si="43"/>
        <v>1062</v>
      </c>
      <c r="M138" s="388"/>
      <c r="S138" s="376"/>
    </row>
    <row r="139" spans="1:19">
      <c r="A139" s="359">
        <f t="shared" si="34"/>
        <v>130</v>
      </c>
      <c r="B139" s="390" t="str">
        <f>+B138</f>
        <v>58E &amp; 59E - Directional</v>
      </c>
      <c r="C139" s="387" t="s">
        <v>34</v>
      </c>
      <c r="D139" s="387">
        <v>250</v>
      </c>
      <c r="E139" s="357">
        <v>2.63</v>
      </c>
      <c r="F139" s="357">
        <v>3.82</v>
      </c>
      <c r="G139" s="357">
        <f t="shared" si="41"/>
        <v>6.4499999999999993</v>
      </c>
      <c r="H139" s="380">
        <f t="shared" si="42"/>
        <v>0.39</v>
      </c>
      <c r="I139" s="368">
        <v>468</v>
      </c>
      <c r="J139" s="372">
        <f t="shared" si="43"/>
        <v>3019</v>
      </c>
      <c r="K139" s="372">
        <f t="shared" si="43"/>
        <v>183</v>
      </c>
      <c r="M139" s="388"/>
      <c r="S139" s="376"/>
    </row>
    <row r="140" spans="1:19">
      <c r="A140" s="359">
        <f t="shared" si="34"/>
        <v>131</v>
      </c>
      <c r="B140" s="390" t="str">
        <f>+B139</f>
        <v>58E &amp; 59E - Directional</v>
      </c>
      <c r="C140" s="387" t="s">
        <v>34</v>
      </c>
      <c r="D140" s="387">
        <v>400</v>
      </c>
      <c r="E140" s="357">
        <v>4.2</v>
      </c>
      <c r="F140" s="357">
        <v>6.11</v>
      </c>
      <c r="G140" s="357">
        <f t="shared" si="41"/>
        <v>10.31</v>
      </c>
      <c r="H140" s="380">
        <f t="shared" si="42"/>
        <v>0.62</v>
      </c>
      <c r="I140" s="368">
        <v>4547</v>
      </c>
      <c r="J140" s="372">
        <f t="shared" si="43"/>
        <v>46880</v>
      </c>
      <c r="K140" s="372">
        <f t="shared" si="43"/>
        <v>2819</v>
      </c>
      <c r="M140" s="388"/>
      <c r="S140" s="376"/>
    </row>
    <row r="141" spans="1:19">
      <c r="A141" s="359">
        <f t="shared" si="34"/>
        <v>132</v>
      </c>
      <c r="B141" s="390"/>
      <c r="C141" s="387"/>
      <c r="D141" s="387"/>
      <c r="E141" s="357"/>
      <c r="F141" s="357"/>
      <c r="G141" s="357"/>
      <c r="H141" s="367"/>
      <c r="I141" s="368"/>
      <c r="J141" s="368"/>
      <c r="K141" s="368"/>
      <c r="M141" s="388"/>
      <c r="S141" s="376"/>
    </row>
    <row r="142" spans="1:19">
      <c r="A142" s="359">
        <f t="shared" si="34"/>
        <v>133</v>
      </c>
      <c r="B142" s="378" t="s">
        <v>553</v>
      </c>
      <c r="C142" s="387" t="s">
        <v>34</v>
      </c>
      <c r="D142" s="387">
        <v>100</v>
      </c>
      <c r="E142" s="357">
        <v>1.05</v>
      </c>
      <c r="F142" s="357">
        <v>1.53</v>
      </c>
      <c r="G142" s="357">
        <f>SUM(E142:F142)</f>
        <v>2.58</v>
      </c>
      <c r="H142" s="380">
        <f>ROUND(+G142*$L$10,2)</f>
        <v>0.15</v>
      </c>
      <c r="I142" s="368">
        <v>12</v>
      </c>
      <c r="J142" s="372">
        <f t="shared" ref="J142:K146" si="44">ROUND($I142*G142,0)</f>
        <v>31</v>
      </c>
      <c r="K142" s="372">
        <f t="shared" si="44"/>
        <v>2</v>
      </c>
      <c r="M142" s="388"/>
      <c r="S142" s="376"/>
    </row>
    <row r="143" spans="1:19">
      <c r="A143" s="359">
        <f t="shared" si="34"/>
        <v>134</v>
      </c>
      <c r="B143" s="390" t="str">
        <f>B142</f>
        <v>58E &amp; 59E - Horizontal</v>
      </c>
      <c r="C143" s="387" t="s">
        <v>34</v>
      </c>
      <c r="D143" s="387">
        <v>150</v>
      </c>
      <c r="E143" s="357">
        <v>1.58</v>
      </c>
      <c r="F143" s="357">
        <v>2.29</v>
      </c>
      <c r="G143" s="357">
        <f>SUM(E143:F143)</f>
        <v>3.87</v>
      </c>
      <c r="H143" s="380">
        <f>ROUND(+G143*$L$10,2)</f>
        <v>0.23</v>
      </c>
      <c r="I143" s="368">
        <v>240</v>
      </c>
      <c r="J143" s="372">
        <f t="shared" si="44"/>
        <v>929</v>
      </c>
      <c r="K143" s="372">
        <f t="shared" si="44"/>
        <v>55</v>
      </c>
      <c r="M143" s="388"/>
      <c r="S143" s="376"/>
    </row>
    <row r="144" spans="1:19">
      <c r="A144" s="359">
        <f t="shared" si="34"/>
        <v>135</v>
      </c>
      <c r="B144" s="390" t="str">
        <f>B143</f>
        <v>58E &amp; 59E - Horizontal</v>
      </c>
      <c r="C144" s="387" t="s">
        <v>34</v>
      </c>
      <c r="D144" s="387">
        <v>200</v>
      </c>
      <c r="E144" s="357">
        <v>2.1</v>
      </c>
      <c r="F144" s="357">
        <v>3.05</v>
      </c>
      <c r="G144" s="357">
        <f>SUM(E144:F144)</f>
        <v>5.15</v>
      </c>
      <c r="H144" s="380">
        <f>ROUND(+G144*$L$10,2)</f>
        <v>0.31</v>
      </c>
      <c r="I144" s="368">
        <v>156</v>
      </c>
      <c r="J144" s="372">
        <f t="shared" si="44"/>
        <v>803</v>
      </c>
      <c r="K144" s="372">
        <f t="shared" si="44"/>
        <v>48</v>
      </c>
      <c r="M144" s="388"/>
      <c r="S144" s="376"/>
    </row>
    <row r="145" spans="1:19">
      <c r="A145" s="359">
        <f t="shared" si="34"/>
        <v>136</v>
      </c>
      <c r="B145" s="390" t="str">
        <f>B144</f>
        <v>58E &amp; 59E - Horizontal</v>
      </c>
      <c r="C145" s="387" t="s">
        <v>34</v>
      </c>
      <c r="D145" s="387">
        <v>250</v>
      </c>
      <c r="E145" s="357">
        <v>2.63</v>
      </c>
      <c r="F145" s="357">
        <v>3.82</v>
      </c>
      <c r="G145" s="357">
        <f>SUM(E145:F145)</f>
        <v>6.4499999999999993</v>
      </c>
      <c r="H145" s="380">
        <f>ROUND(+G145*$L$10,2)</f>
        <v>0.39</v>
      </c>
      <c r="I145" s="368">
        <v>420</v>
      </c>
      <c r="J145" s="372">
        <f t="shared" si="44"/>
        <v>2709</v>
      </c>
      <c r="K145" s="372">
        <f t="shared" si="44"/>
        <v>164</v>
      </c>
      <c r="M145" s="388"/>
      <c r="S145" s="376"/>
    </row>
    <row r="146" spans="1:19">
      <c r="A146" s="359">
        <f t="shared" si="34"/>
        <v>137</v>
      </c>
      <c r="B146" s="390" t="str">
        <f>B145</f>
        <v>58E &amp; 59E - Horizontal</v>
      </c>
      <c r="C146" s="387" t="s">
        <v>34</v>
      </c>
      <c r="D146" s="387">
        <v>400</v>
      </c>
      <c r="E146" s="357">
        <v>4.2</v>
      </c>
      <c r="F146" s="357">
        <v>6.11</v>
      </c>
      <c r="G146" s="357">
        <f>SUM(E146:F146)</f>
        <v>10.31</v>
      </c>
      <c r="H146" s="380">
        <f>ROUND(+G146*$L$10,2)</f>
        <v>0.62</v>
      </c>
      <c r="I146" s="368">
        <v>575</v>
      </c>
      <c r="J146" s="372">
        <f t="shared" si="44"/>
        <v>5928</v>
      </c>
      <c r="K146" s="372">
        <f t="shared" si="44"/>
        <v>357</v>
      </c>
      <c r="M146" s="388"/>
      <c r="S146" s="376"/>
    </row>
    <row r="147" spans="1:19">
      <c r="A147" s="359">
        <f t="shared" si="34"/>
        <v>138</v>
      </c>
      <c r="B147" s="390"/>
      <c r="C147" s="387"/>
      <c r="D147" s="387"/>
      <c r="E147" s="357"/>
      <c r="F147" s="357"/>
      <c r="H147" s="367"/>
      <c r="I147" s="368"/>
      <c r="J147" s="368"/>
      <c r="K147" s="368"/>
      <c r="M147" s="388"/>
      <c r="S147" s="376"/>
    </row>
    <row r="148" spans="1:19">
      <c r="A148" s="359">
        <f t="shared" si="34"/>
        <v>139</v>
      </c>
      <c r="B148" s="390" t="str">
        <f>B136</f>
        <v>58E &amp; 59E - Directional</v>
      </c>
      <c r="C148" s="387" t="s">
        <v>545</v>
      </c>
      <c r="D148" s="387">
        <v>175</v>
      </c>
      <c r="E148" s="357">
        <v>1.84</v>
      </c>
      <c r="F148" s="357">
        <v>2.67</v>
      </c>
      <c r="G148" s="357">
        <f>SUM(E148:F148)</f>
        <v>4.51</v>
      </c>
      <c r="H148" s="380">
        <f>ROUND(+G148*$L$10,2)</f>
        <v>0.27</v>
      </c>
      <c r="I148" s="368">
        <v>36</v>
      </c>
      <c r="J148" s="372">
        <f t="shared" ref="J148:K151" si="45">ROUND($I148*G148,0)</f>
        <v>162</v>
      </c>
      <c r="K148" s="372">
        <f t="shared" si="45"/>
        <v>10</v>
      </c>
      <c r="M148" s="388"/>
      <c r="S148" s="376"/>
    </row>
    <row r="149" spans="1:19">
      <c r="A149" s="359">
        <f t="shared" si="34"/>
        <v>140</v>
      </c>
      <c r="B149" s="390" t="str">
        <f>B148</f>
        <v>58E &amp; 59E - Directional</v>
      </c>
      <c r="C149" s="387" t="s">
        <v>545</v>
      </c>
      <c r="D149" s="387">
        <v>250</v>
      </c>
      <c r="E149" s="357">
        <v>2.63</v>
      </c>
      <c r="F149" s="357">
        <v>3.82</v>
      </c>
      <c r="G149" s="357">
        <f>SUM(E149:F149)</f>
        <v>6.4499999999999993</v>
      </c>
      <c r="H149" s="380">
        <f>ROUND(+G149*$L$10,2)</f>
        <v>0.39</v>
      </c>
      <c r="I149" s="368">
        <v>271</v>
      </c>
      <c r="J149" s="372">
        <f t="shared" si="45"/>
        <v>1748</v>
      </c>
      <c r="K149" s="372">
        <f t="shared" si="45"/>
        <v>106</v>
      </c>
      <c r="M149" s="388"/>
      <c r="S149" s="376"/>
    </row>
    <row r="150" spans="1:19">
      <c r="A150" s="359">
        <f t="shared" si="34"/>
        <v>141</v>
      </c>
      <c r="B150" s="390" t="str">
        <f>B149</f>
        <v>58E &amp; 59E - Directional</v>
      </c>
      <c r="C150" s="387" t="s">
        <v>545</v>
      </c>
      <c r="D150" s="387">
        <v>400</v>
      </c>
      <c r="E150" s="357">
        <v>4.2</v>
      </c>
      <c r="F150" s="357">
        <v>6.11</v>
      </c>
      <c r="G150" s="357">
        <f>SUM(E150:F150)</f>
        <v>10.31</v>
      </c>
      <c r="H150" s="380">
        <f>ROUND(+G150*$L$10,2)</f>
        <v>0.62</v>
      </c>
      <c r="I150" s="368">
        <v>1052</v>
      </c>
      <c r="J150" s="372">
        <f t="shared" si="45"/>
        <v>10846</v>
      </c>
      <c r="K150" s="372">
        <f t="shared" si="45"/>
        <v>652</v>
      </c>
      <c r="M150" s="388"/>
      <c r="S150" s="376"/>
    </row>
    <row r="151" spans="1:19">
      <c r="A151" s="359">
        <f t="shared" si="34"/>
        <v>142</v>
      </c>
      <c r="B151" s="390" t="str">
        <f>B150</f>
        <v>58E &amp; 59E - Directional</v>
      </c>
      <c r="C151" s="387" t="s">
        <v>545</v>
      </c>
      <c r="D151" s="387">
        <v>1000</v>
      </c>
      <c r="E151" s="357">
        <v>10.51</v>
      </c>
      <c r="F151" s="357">
        <v>15.27</v>
      </c>
      <c r="G151" s="357">
        <f>SUM(E151:F151)</f>
        <v>25.78</v>
      </c>
      <c r="H151" s="380">
        <f>ROUND(+G151*$L$10,2)</f>
        <v>1.55</v>
      </c>
      <c r="I151" s="368">
        <v>1612</v>
      </c>
      <c r="J151" s="372">
        <f t="shared" si="45"/>
        <v>41557</v>
      </c>
      <c r="K151" s="372">
        <f t="shared" si="45"/>
        <v>2499</v>
      </c>
      <c r="M151" s="388"/>
      <c r="S151" s="376"/>
    </row>
    <row r="152" spans="1:19">
      <c r="A152" s="359">
        <f t="shared" si="34"/>
        <v>143</v>
      </c>
      <c r="B152" s="390"/>
      <c r="C152" s="387"/>
      <c r="D152" s="387"/>
      <c r="E152" s="357"/>
      <c r="F152" s="357"/>
      <c r="H152" s="367"/>
      <c r="I152" s="368"/>
      <c r="J152" s="368"/>
      <c r="K152" s="368"/>
      <c r="M152" s="388"/>
      <c r="S152" s="376"/>
    </row>
    <row r="153" spans="1:19">
      <c r="A153" s="359">
        <f t="shared" si="34"/>
        <v>144</v>
      </c>
      <c r="B153" s="390" t="str">
        <f>B142</f>
        <v>58E &amp; 59E - Horizontal</v>
      </c>
      <c r="C153" s="387" t="s">
        <v>545</v>
      </c>
      <c r="D153" s="387">
        <v>250</v>
      </c>
      <c r="E153" s="357">
        <v>2.63</v>
      </c>
      <c r="F153" s="357">
        <v>3.82</v>
      </c>
      <c r="G153" s="357">
        <f>SUM(E153:F153)</f>
        <v>6.4499999999999993</v>
      </c>
      <c r="H153" s="380">
        <f>ROUND(+G153*$L$10,2)</f>
        <v>0.39</v>
      </c>
      <c r="I153" s="368">
        <v>132</v>
      </c>
      <c r="J153" s="372">
        <f t="shared" ref="J153:K154" si="46">ROUND($I153*G153,0)</f>
        <v>851</v>
      </c>
      <c r="K153" s="372">
        <f t="shared" si="46"/>
        <v>51</v>
      </c>
      <c r="M153" s="388"/>
      <c r="S153" s="376"/>
    </row>
    <row r="154" spans="1:19">
      <c r="A154" s="359">
        <f t="shared" si="34"/>
        <v>145</v>
      </c>
      <c r="B154" s="390" t="str">
        <f>B153</f>
        <v>58E &amp; 59E - Horizontal</v>
      </c>
      <c r="C154" s="387" t="s">
        <v>545</v>
      </c>
      <c r="D154" s="387">
        <v>400</v>
      </c>
      <c r="E154" s="357">
        <v>4.2</v>
      </c>
      <c r="F154" s="357">
        <v>6.11</v>
      </c>
      <c r="G154" s="357">
        <f>SUM(E154:F154)</f>
        <v>10.31</v>
      </c>
      <c r="H154" s="380">
        <f>ROUND(+G154*$L$10,2)</f>
        <v>0.62</v>
      </c>
      <c r="I154" s="368">
        <v>486</v>
      </c>
      <c r="J154" s="372">
        <f t="shared" si="46"/>
        <v>5011</v>
      </c>
      <c r="K154" s="372">
        <f t="shared" si="46"/>
        <v>301</v>
      </c>
      <c r="M154" s="388"/>
      <c r="S154" s="376"/>
    </row>
    <row r="155" spans="1:19">
      <c r="A155" s="359">
        <f t="shared" si="34"/>
        <v>146</v>
      </c>
      <c r="B155" s="390"/>
      <c r="C155" s="387"/>
      <c r="D155" s="387"/>
      <c r="E155" s="357"/>
      <c r="F155" s="357"/>
      <c r="H155" s="367"/>
      <c r="I155" s="368"/>
      <c r="J155" s="368"/>
      <c r="K155" s="368"/>
      <c r="M155" s="388"/>
      <c r="S155" s="376"/>
    </row>
    <row r="156" spans="1:19">
      <c r="A156" s="359">
        <f t="shared" si="34"/>
        <v>147</v>
      </c>
      <c r="B156" s="390"/>
      <c r="C156" s="387"/>
      <c r="D156" s="387"/>
      <c r="E156" s="357"/>
      <c r="F156" s="357"/>
      <c r="H156" s="367"/>
      <c r="I156" s="368"/>
      <c r="J156" s="368"/>
      <c r="K156" s="368"/>
      <c r="M156" s="388"/>
      <c r="S156" s="376"/>
    </row>
    <row r="157" spans="1:19">
      <c r="A157" s="359">
        <f t="shared" si="34"/>
        <v>148</v>
      </c>
      <c r="B157" s="390" t="s">
        <v>554</v>
      </c>
      <c r="C157" s="387" t="s">
        <v>533</v>
      </c>
      <c r="D157" s="384" t="s">
        <v>534</v>
      </c>
      <c r="E157" s="357">
        <v>0.47</v>
      </c>
      <c r="F157" s="357">
        <v>0.69</v>
      </c>
      <c r="G157" s="357">
        <f t="shared" ref="G157:G171" si="47">SUM(E157:F157)</f>
        <v>1.1599999999999999</v>
      </c>
      <c r="H157" s="380">
        <f t="shared" ref="H157:H171" si="48">ROUND(+G157*$L$10,2)</f>
        <v>7.0000000000000007E-2</v>
      </c>
      <c r="I157" s="368">
        <v>20</v>
      </c>
      <c r="J157" s="372">
        <f t="shared" ref="J157:K171" si="49">ROUND($I157*G157,0)</f>
        <v>23</v>
      </c>
      <c r="K157" s="372">
        <f t="shared" si="49"/>
        <v>1</v>
      </c>
      <c r="M157" s="388"/>
      <c r="S157" s="376"/>
    </row>
    <row r="158" spans="1:19">
      <c r="A158" s="359">
        <f t="shared" si="34"/>
        <v>149</v>
      </c>
      <c r="B158" s="390" t="str">
        <f t="shared" ref="B158:B171" si="50">B157</f>
        <v>58E &amp; 59E</v>
      </c>
      <c r="C158" s="387" t="s">
        <v>533</v>
      </c>
      <c r="D158" s="384" t="s">
        <v>535</v>
      </c>
      <c r="E158" s="357">
        <v>0.79</v>
      </c>
      <c r="F158" s="357">
        <v>1.1499999999999999</v>
      </c>
      <c r="G158" s="357">
        <f t="shared" si="47"/>
        <v>1.94</v>
      </c>
      <c r="H158" s="380">
        <f t="shared" si="48"/>
        <v>0.12</v>
      </c>
      <c r="I158" s="368">
        <v>197</v>
      </c>
      <c r="J158" s="372">
        <f t="shared" si="49"/>
        <v>382</v>
      </c>
      <c r="K158" s="372">
        <f t="shared" si="49"/>
        <v>24</v>
      </c>
      <c r="M158" s="388"/>
      <c r="S158" s="376"/>
    </row>
    <row r="159" spans="1:19">
      <c r="A159" s="359">
        <f t="shared" si="34"/>
        <v>150</v>
      </c>
      <c r="B159" s="390" t="str">
        <f t="shared" si="50"/>
        <v>58E &amp; 59E</v>
      </c>
      <c r="C159" s="387" t="s">
        <v>533</v>
      </c>
      <c r="D159" s="384" t="s">
        <v>536</v>
      </c>
      <c r="E159" s="357">
        <v>1.1000000000000001</v>
      </c>
      <c r="F159" s="357">
        <v>1.6</v>
      </c>
      <c r="G159" s="357">
        <f t="shared" si="47"/>
        <v>2.7</v>
      </c>
      <c r="H159" s="380">
        <f t="shared" si="48"/>
        <v>0.16</v>
      </c>
      <c r="I159" s="368">
        <v>252</v>
      </c>
      <c r="J159" s="372">
        <f t="shared" si="49"/>
        <v>680</v>
      </c>
      <c r="K159" s="372">
        <f t="shared" si="49"/>
        <v>40</v>
      </c>
      <c r="M159" s="388"/>
      <c r="S159" s="376"/>
    </row>
    <row r="160" spans="1:19">
      <c r="A160" s="359">
        <f t="shared" si="34"/>
        <v>151</v>
      </c>
      <c r="B160" s="390" t="str">
        <f t="shared" si="50"/>
        <v>58E &amp; 59E</v>
      </c>
      <c r="C160" s="387" t="s">
        <v>533</v>
      </c>
      <c r="D160" s="384" t="s">
        <v>537</v>
      </c>
      <c r="E160" s="357">
        <v>1.42</v>
      </c>
      <c r="F160" s="357">
        <v>2.06</v>
      </c>
      <c r="G160" s="357">
        <f t="shared" si="47"/>
        <v>3.48</v>
      </c>
      <c r="H160" s="380">
        <f t="shared" si="48"/>
        <v>0.21</v>
      </c>
      <c r="I160" s="368">
        <v>718</v>
      </c>
      <c r="J160" s="372">
        <f t="shared" si="49"/>
        <v>2499</v>
      </c>
      <c r="K160" s="372">
        <f t="shared" si="49"/>
        <v>151</v>
      </c>
      <c r="M160" s="388"/>
      <c r="S160" s="376"/>
    </row>
    <row r="161" spans="1:19">
      <c r="A161" s="359">
        <f t="shared" si="34"/>
        <v>152</v>
      </c>
      <c r="B161" s="390" t="str">
        <f t="shared" si="50"/>
        <v>58E &amp; 59E</v>
      </c>
      <c r="C161" s="387" t="s">
        <v>533</v>
      </c>
      <c r="D161" s="384" t="s">
        <v>538</v>
      </c>
      <c r="E161" s="357">
        <v>1.73</v>
      </c>
      <c r="F161" s="357">
        <v>2.52</v>
      </c>
      <c r="G161" s="357">
        <f t="shared" si="47"/>
        <v>4.25</v>
      </c>
      <c r="H161" s="380">
        <f t="shared" si="48"/>
        <v>0.26</v>
      </c>
      <c r="I161" s="368">
        <v>59</v>
      </c>
      <c r="J161" s="372">
        <f t="shared" si="49"/>
        <v>251</v>
      </c>
      <c r="K161" s="372">
        <f t="shared" si="49"/>
        <v>15</v>
      </c>
      <c r="M161" s="388"/>
      <c r="S161" s="376"/>
    </row>
    <row r="162" spans="1:19">
      <c r="A162" s="359">
        <f t="shared" si="34"/>
        <v>153</v>
      </c>
      <c r="B162" s="390" t="str">
        <f t="shared" si="50"/>
        <v>58E &amp; 59E</v>
      </c>
      <c r="C162" s="387" t="s">
        <v>533</v>
      </c>
      <c r="D162" s="384" t="s">
        <v>539</v>
      </c>
      <c r="E162" s="357">
        <v>2.0499999999999998</v>
      </c>
      <c r="F162" s="357">
        <v>2.98</v>
      </c>
      <c r="G162" s="357">
        <f t="shared" si="47"/>
        <v>5.0299999999999994</v>
      </c>
      <c r="H162" s="380">
        <f t="shared" si="48"/>
        <v>0.3</v>
      </c>
      <c r="I162" s="368">
        <v>0</v>
      </c>
      <c r="J162" s="372">
        <f t="shared" si="49"/>
        <v>0</v>
      </c>
      <c r="K162" s="372">
        <f t="shared" si="49"/>
        <v>0</v>
      </c>
      <c r="M162" s="388"/>
      <c r="S162" s="376"/>
    </row>
    <row r="163" spans="1:19">
      <c r="A163" s="359">
        <f t="shared" si="34"/>
        <v>154</v>
      </c>
      <c r="B163" s="390" t="str">
        <f t="shared" si="50"/>
        <v>58E &amp; 59E</v>
      </c>
      <c r="C163" s="387" t="s">
        <v>533</v>
      </c>
      <c r="D163" s="384" t="s">
        <v>540</v>
      </c>
      <c r="E163" s="357">
        <v>2.36</v>
      </c>
      <c r="F163" s="357">
        <v>3.44</v>
      </c>
      <c r="G163" s="357">
        <f t="shared" si="47"/>
        <v>5.8</v>
      </c>
      <c r="H163" s="380">
        <f t="shared" si="48"/>
        <v>0.35</v>
      </c>
      <c r="I163" s="368">
        <v>35</v>
      </c>
      <c r="J163" s="372">
        <f t="shared" si="49"/>
        <v>203</v>
      </c>
      <c r="K163" s="372">
        <f t="shared" si="49"/>
        <v>12</v>
      </c>
      <c r="M163" s="388"/>
      <c r="S163" s="376"/>
    </row>
    <row r="164" spans="1:19">
      <c r="A164" s="359">
        <f t="shared" si="34"/>
        <v>155</v>
      </c>
      <c r="B164" s="390" t="str">
        <f t="shared" si="50"/>
        <v>58E &amp; 59E</v>
      </c>
      <c r="C164" s="387" t="s">
        <v>533</v>
      </c>
      <c r="D164" s="384" t="s">
        <v>541</v>
      </c>
      <c r="E164" s="357">
        <v>2.68</v>
      </c>
      <c r="F164" s="357">
        <v>3.89</v>
      </c>
      <c r="G164" s="357">
        <f t="shared" si="47"/>
        <v>6.57</v>
      </c>
      <c r="H164" s="380">
        <f t="shared" si="48"/>
        <v>0.39</v>
      </c>
      <c r="I164" s="368">
        <v>107</v>
      </c>
      <c r="J164" s="372">
        <f t="shared" si="49"/>
        <v>703</v>
      </c>
      <c r="K164" s="372">
        <f t="shared" si="49"/>
        <v>42</v>
      </c>
      <c r="M164" s="388"/>
      <c r="S164" s="376"/>
    </row>
    <row r="165" spans="1:19">
      <c r="A165" s="359">
        <f t="shared" si="34"/>
        <v>156</v>
      </c>
      <c r="B165" s="390" t="str">
        <f t="shared" si="50"/>
        <v>58E &amp; 59E</v>
      </c>
      <c r="C165" s="387" t="s">
        <v>533</v>
      </c>
      <c r="D165" s="384" t="s">
        <v>542</v>
      </c>
      <c r="E165" s="357">
        <v>3</v>
      </c>
      <c r="F165" s="357">
        <v>4.3499999999999996</v>
      </c>
      <c r="G165" s="357">
        <f t="shared" si="47"/>
        <v>7.35</v>
      </c>
      <c r="H165" s="380">
        <f t="shared" si="48"/>
        <v>0.44</v>
      </c>
      <c r="I165" s="368">
        <v>0</v>
      </c>
      <c r="J165" s="372">
        <f t="shared" si="49"/>
        <v>0</v>
      </c>
      <c r="K165" s="372">
        <f t="shared" si="49"/>
        <v>0</v>
      </c>
      <c r="M165" s="388"/>
      <c r="S165" s="376"/>
    </row>
    <row r="166" spans="1:19">
      <c r="A166" s="359">
        <f t="shared" si="34"/>
        <v>157</v>
      </c>
      <c r="B166" s="390" t="str">
        <f t="shared" si="50"/>
        <v>58E &amp; 59E</v>
      </c>
      <c r="C166" s="387" t="s">
        <v>533</v>
      </c>
      <c r="D166" s="384" t="s">
        <v>555</v>
      </c>
      <c r="E166" s="357">
        <v>3.68</v>
      </c>
      <c r="F166" s="357">
        <v>5.35</v>
      </c>
      <c r="G166" s="357">
        <f t="shared" si="47"/>
        <v>9.0299999999999994</v>
      </c>
      <c r="H166" s="380">
        <f t="shared" si="48"/>
        <v>0.54</v>
      </c>
      <c r="I166" s="368">
        <v>0</v>
      </c>
      <c r="J166" s="372">
        <f t="shared" si="49"/>
        <v>0</v>
      </c>
      <c r="K166" s="372">
        <f t="shared" si="49"/>
        <v>0</v>
      </c>
      <c r="M166" s="388"/>
      <c r="S166" s="376"/>
    </row>
    <row r="167" spans="1:19">
      <c r="A167" s="359">
        <f t="shared" si="34"/>
        <v>158</v>
      </c>
      <c r="B167" s="390" t="str">
        <f t="shared" si="50"/>
        <v>58E &amp; 59E</v>
      </c>
      <c r="C167" s="387" t="s">
        <v>533</v>
      </c>
      <c r="D167" s="384" t="s">
        <v>556</v>
      </c>
      <c r="E167" s="357">
        <v>4.7300000000000004</v>
      </c>
      <c r="F167" s="357">
        <v>6.87</v>
      </c>
      <c r="G167" s="357">
        <f t="shared" si="47"/>
        <v>11.600000000000001</v>
      </c>
      <c r="H167" s="380">
        <f t="shared" si="48"/>
        <v>0.7</v>
      </c>
      <c r="I167" s="368">
        <v>0</v>
      </c>
      <c r="J167" s="372">
        <f t="shared" si="49"/>
        <v>0</v>
      </c>
      <c r="K167" s="372">
        <f t="shared" si="49"/>
        <v>0</v>
      </c>
      <c r="M167" s="388"/>
      <c r="S167" s="376"/>
    </row>
    <row r="168" spans="1:19">
      <c r="A168" s="359">
        <f t="shared" si="34"/>
        <v>159</v>
      </c>
      <c r="B168" s="390" t="str">
        <f t="shared" si="50"/>
        <v>58E &amp; 59E</v>
      </c>
      <c r="C168" s="387" t="s">
        <v>533</v>
      </c>
      <c r="D168" s="384" t="s">
        <v>557</v>
      </c>
      <c r="E168" s="357">
        <v>5.78</v>
      </c>
      <c r="F168" s="357">
        <v>8.4</v>
      </c>
      <c r="G168" s="357">
        <f t="shared" si="47"/>
        <v>14.18</v>
      </c>
      <c r="H168" s="380">
        <f t="shared" si="48"/>
        <v>0.85</v>
      </c>
      <c r="I168" s="368">
        <v>0</v>
      </c>
      <c r="J168" s="372">
        <f t="shared" si="49"/>
        <v>0</v>
      </c>
      <c r="K168" s="372">
        <f t="shared" si="49"/>
        <v>0</v>
      </c>
      <c r="M168" s="388"/>
      <c r="S168" s="376"/>
    </row>
    <row r="169" spans="1:19">
      <c r="A169" s="359">
        <f t="shared" si="34"/>
        <v>160</v>
      </c>
      <c r="B169" s="390" t="str">
        <f t="shared" si="50"/>
        <v>58E &amp; 59E</v>
      </c>
      <c r="C169" s="387" t="s">
        <v>533</v>
      </c>
      <c r="D169" s="384" t="s">
        <v>558</v>
      </c>
      <c r="E169" s="357">
        <v>6.83</v>
      </c>
      <c r="F169" s="357">
        <v>9.93</v>
      </c>
      <c r="G169" s="357">
        <f t="shared" si="47"/>
        <v>16.759999999999998</v>
      </c>
      <c r="H169" s="380">
        <f t="shared" si="48"/>
        <v>1.01</v>
      </c>
      <c r="I169" s="368">
        <v>0</v>
      </c>
      <c r="J169" s="372">
        <f t="shared" si="49"/>
        <v>0</v>
      </c>
      <c r="K169" s="372">
        <f t="shared" si="49"/>
        <v>0</v>
      </c>
      <c r="M169" s="388"/>
      <c r="S169" s="376"/>
    </row>
    <row r="170" spans="1:19">
      <c r="A170" s="359">
        <f t="shared" si="34"/>
        <v>161</v>
      </c>
      <c r="B170" s="390" t="str">
        <f t="shared" si="50"/>
        <v>58E &amp; 59E</v>
      </c>
      <c r="C170" s="387" t="s">
        <v>533</v>
      </c>
      <c r="D170" s="384" t="s">
        <v>559</v>
      </c>
      <c r="E170" s="357">
        <v>7.88</v>
      </c>
      <c r="F170" s="357">
        <v>11.45</v>
      </c>
      <c r="G170" s="357">
        <f t="shared" si="47"/>
        <v>19.329999999999998</v>
      </c>
      <c r="H170" s="380">
        <f t="shared" si="48"/>
        <v>1.1599999999999999</v>
      </c>
      <c r="I170" s="368">
        <v>0</v>
      </c>
      <c r="J170" s="372">
        <f t="shared" si="49"/>
        <v>0</v>
      </c>
      <c r="K170" s="372">
        <f t="shared" si="49"/>
        <v>0</v>
      </c>
      <c r="M170" s="388"/>
      <c r="S170" s="376"/>
    </row>
    <row r="171" spans="1:19">
      <c r="A171" s="359">
        <f t="shared" si="34"/>
        <v>162</v>
      </c>
      <c r="B171" s="390" t="str">
        <f t="shared" si="50"/>
        <v>58E &amp; 59E</v>
      </c>
      <c r="C171" s="387" t="s">
        <v>533</v>
      </c>
      <c r="D171" s="384" t="s">
        <v>560</v>
      </c>
      <c r="E171" s="357">
        <v>8.93</v>
      </c>
      <c r="F171" s="357">
        <v>12.98</v>
      </c>
      <c r="G171" s="357">
        <f t="shared" si="47"/>
        <v>21.91</v>
      </c>
      <c r="H171" s="380">
        <f t="shared" si="48"/>
        <v>1.32</v>
      </c>
      <c r="I171" s="368">
        <v>0</v>
      </c>
      <c r="J171" s="372">
        <f t="shared" si="49"/>
        <v>0</v>
      </c>
      <c r="K171" s="372">
        <f t="shared" si="49"/>
        <v>0</v>
      </c>
      <c r="M171" s="388"/>
      <c r="S171" s="376"/>
    </row>
    <row r="172" spans="1:19">
      <c r="B172" s="367"/>
      <c r="M172" s="388"/>
      <c r="N172" s="357"/>
      <c r="O172" s="357"/>
      <c r="S172" s="376"/>
    </row>
    <row r="173" spans="1:19">
      <c r="B173" s="367"/>
      <c r="M173" s="388"/>
      <c r="N173" s="357"/>
      <c r="O173" s="357"/>
      <c r="S173" s="376"/>
    </row>
    <row r="174" spans="1:19">
      <c r="S174" s="376"/>
    </row>
    <row r="175" spans="1:19">
      <c r="M175" s="388"/>
      <c r="N175" s="357"/>
      <c r="O175" s="357"/>
      <c r="S175" s="376"/>
    </row>
    <row r="176" spans="1:19">
      <c r="M176" s="388"/>
      <c r="N176" s="357"/>
      <c r="O176" s="357"/>
      <c r="S176" s="376"/>
    </row>
    <row r="177" spans="13:15">
      <c r="M177" s="388"/>
      <c r="N177" s="357"/>
      <c r="O177" s="357"/>
    </row>
    <row r="178" spans="13:15">
      <c r="M178" s="388"/>
      <c r="N178" s="357"/>
      <c r="O178" s="357"/>
    </row>
    <row r="179" spans="13:15">
      <c r="M179" s="388"/>
      <c r="N179" s="357"/>
      <c r="O179" s="357"/>
    </row>
  </sheetData>
  <mergeCells count="4">
    <mergeCell ref="A1:L1"/>
    <mergeCell ref="A2:L2"/>
    <mergeCell ref="A3:L3"/>
    <mergeCell ref="B4:H4"/>
  </mergeCells>
  <printOptions horizontalCentered="1"/>
  <pageMargins left="0.7" right="0.7" top="0.75" bottom="0.75" header="0.3" footer="0.3"/>
  <pageSetup scale="55" fitToHeight="0" orientation="landscape" r:id="rId1"/>
  <headerFooter alignWithMargins="0">
    <oddHeader>&amp;RAdvice No. 2019-xx
Electric Schedule 120 Rate Design Workpapers
Page &amp;P of &amp;N</oddHeader>
    <oddFooter>&amp;L&amp;F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pane xSplit="2" ySplit="3" topLeftCell="C4" activePane="bottomRight" state="frozen"/>
      <selection sqref="A1:XFD1048576"/>
      <selection pane="topRight" sqref="A1:XFD1048576"/>
      <selection pane="bottomLeft" sqref="A1:XFD1048576"/>
      <selection pane="bottomRight" activeCell="L3" sqref="L3"/>
    </sheetView>
  </sheetViews>
  <sheetFormatPr defaultColWidth="9.109375" defaultRowHeight="13.2"/>
  <cols>
    <col min="1" max="1" width="4.44140625" style="149" bestFit="1" customWidth="1"/>
    <col min="2" max="2" width="30.21875" style="6" bestFit="1" customWidth="1"/>
    <col min="3" max="3" width="8.5546875" style="6" bestFit="1" customWidth="1"/>
    <col min="4" max="4" width="15.109375" style="104" bestFit="1" customWidth="1"/>
    <col min="5" max="5" width="11.33203125" style="6" bestFit="1" customWidth="1"/>
    <col min="6" max="6" width="11.88671875" style="104" bestFit="1" customWidth="1"/>
    <col min="7" max="7" width="11.33203125" style="6" bestFit="1" customWidth="1"/>
    <col min="8" max="8" width="10.77734375" style="6" bestFit="1" customWidth="1"/>
    <col min="9" max="9" width="12.5546875" style="6" bestFit="1" customWidth="1"/>
    <col min="10" max="10" width="13.5546875" style="6" bestFit="1" customWidth="1"/>
    <col min="11" max="11" width="15.109375" style="6" bestFit="1" customWidth="1"/>
    <col min="12" max="12" width="10.88671875" style="6" bestFit="1" customWidth="1"/>
    <col min="13" max="13" width="4.33203125" style="6" customWidth="1"/>
    <col min="14" max="14" width="14.88671875" style="6" bestFit="1" customWidth="1"/>
    <col min="15" max="15" width="19.6640625" style="6" customWidth="1"/>
    <col min="16" max="16" width="10.33203125" style="6" bestFit="1" customWidth="1"/>
    <col min="17" max="17" width="11" style="6" bestFit="1" customWidth="1"/>
    <col min="18" max="18" width="13.88671875" style="6" bestFit="1" customWidth="1"/>
    <col min="19" max="19" width="8.44140625" style="6" bestFit="1" customWidth="1"/>
    <col min="20" max="16384" width="9.109375" style="6"/>
  </cols>
  <sheetData>
    <row r="1" spans="1:17">
      <c r="A1" s="164"/>
      <c r="B1" s="414" t="s">
        <v>611</v>
      </c>
      <c r="C1" s="414"/>
      <c r="D1" s="414"/>
      <c r="E1" s="414"/>
      <c r="F1" s="414"/>
      <c r="G1" s="414"/>
      <c r="H1" s="414"/>
      <c r="I1" s="414"/>
      <c r="J1" s="414"/>
      <c r="K1" s="414"/>
      <c r="L1" s="415"/>
    </row>
    <row r="2" spans="1:17">
      <c r="A2" s="45"/>
      <c r="L2" s="44"/>
    </row>
    <row r="3" spans="1:17" s="5" customFormat="1" ht="92.4">
      <c r="A3" s="269" t="s">
        <v>76</v>
      </c>
      <c r="B3" s="95" t="s">
        <v>20</v>
      </c>
      <c r="C3" s="95"/>
      <c r="D3" s="91" t="s">
        <v>322</v>
      </c>
      <c r="E3" s="91" t="s">
        <v>323</v>
      </c>
      <c r="F3" s="91" t="s">
        <v>324</v>
      </c>
      <c r="G3" s="91" t="s">
        <v>325</v>
      </c>
      <c r="H3" s="92" t="s">
        <v>326</v>
      </c>
      <c r="I3" s="92" t="s">
        <v>612</v>
      </c>
      <c r="J3" s="92" t="s">
        <v>613</v>
      </c>
      <c r="K3" s="92" t="s">
        <v>614</v>
      </c>
      <c r="L3" s="270" t="s">
        <v>615</v>
      </c>
    </row>
    <row r="4" spans="1:17" s="5" customFormat="1" ht="39.6">
      <c r="A4" s="271"/>
      <c r="C4" s="5" t="s">
        <v>31</v>
      </c>
      <c r="D4" s="4" t="s">
        <v>36</v>
      </c>
      <c r="E4" s="13" t="s">
        <v>210</v>
      </c>
      <c r="F4" s="4" t="s">
        <v>45</v>
      </c>
      <c r="G4" s="13" t="s">
        <v>211</v>
      </c>
      <c r="H4" s="5" t="s">
        <v>57</v>
      </c>
      <c r="I4" s="5" t="s">
        <v>40</v>
      </c>
      <c r="J4" s="3" t="s">
        <v>156</v>
      </c>
      <c r="K4" s="5" t="s">
        <v>77</v>
      </c>
      <c r="L4" s="272" t="s">
        <v>195</v>
      </c>
    </row>
    <row r="5" spans="1:17" s="5" customFormat="1">
      <c r="A5" s="271"/>
      <c r="D5" s="4"/>
      <c r="E5" s="3"/>
      <c r="F5" s="4"/>
      <c r="G5" s="3"/>
      <c r="L5" s="11"/>
    </row>
    <row r="6" spans="1:17">
      <c r="A6" s="45">
        <v>1</v>
      </c>
      <c r="B6" s="6" t="s">
        <v>4</v>
      </c>
      <c r="C6" s="149">
        <v>7</v>
      </c>
      <c r="D6" s="104">
        <f>+'UE-170033 LR Data Summary'!D9</f>
        <v>11362694034.5944</v>
      </c>
      <c r="E6" s="12">
        <f t="shared" ref="E6:E13" si="0">+D6/D$25*0.75</f>
        <v>0.38207455016480379</v>
      </c>
      <c r="F6" s="104">
        <f>+'UE-170033 LR Data Summary'!I9</f>
        <v>2401760.8159533199</v>
      </c>
      <c r="G6" s="12">
        <f t="shared" ref="G6:G13" si="1">+F6/F$25*0.25</f>
        <v>0.15239106359042526</v>
      </c>
      <c r="H6" s="12">
        <f t="shared" ref="H6:H11" si="2">+G6+E6</f>
        <v>0.53446561375522905</v>
      </c>
      <c r="I6" s="12"/>
      <c r="J6" s="43">
        <f>+H6*(SUM('Table 1'!$F$24))</f>
        <v>46674096.121852696</v>
      </c>
      <c r="K6" s="104">
        <f>+'Peak Credit Budget 2018'!K6</f>
        <v>10838149000</v>
      </c>
      <c r="L6" s="52">
        <f>J6/K6</f>
        <v>4.3064637810250345E-3</v>
      </c>
      <c r="N6" s="315"/>
      <c r="O6" s="24"/>
      <c r="Q6" s="43"/>
    </row>
    <row r="7" spans="1:17">
      <c r="A7" s="45">
        <f>+A6+1</f>
        <v>2</v>
      </c>
      <c r="B7" s="42" t="s">
        <v>5</v>
      </c>
      <c r="C7" s="155" t="s">
        <v>222</v>
      </c>
      <c r="D7" s="104">
        <f>+'UE-170033 LR Data Summary'!D10</f>
        <v>2983833723.3713889</v>
      </c>
      <c r="E7" s="12">
        <f t="shared" si="0"/>
        <v>0.10033244969483066</v>
      </c>
      <c r="F7" s="104">
        <f>+'UE-170033 LR Data Summary'!I10</f>
        <v>483797.35950569448</v>
      </c>
      <c r="G7" s="12">
        <f t="shared" si="1"/>
        <v>3.0696809477278545E-2</v>
      </c>
      <c r="H7" s="12">
        <f t="shared" si="2"/>
        <v>0.1310292591721092</v>
      </c>
      <c r="I7" s="12"/>
      <c r="J7" s="43">
        <f>+H7*(SUM('Table 1'!$F$24))</f>
        <v>11442592.526027294</v>
      </c>
      <c r="K7" s="104">
        <f>+'Peak Credit Budget 2018'!K7</f>
        <v>3117609000</v>
      </c>
      <c r="L7" s="52">
        <f t="shared" ref="L7:L13" si="3">J7/K7</f>
        <v>3.6703103327028162E-3</v>
      </c>
      <c r="N7" s="315"/>
      <c r="O7" s="316"/>
    </row>
    <row r="8" spans="1:17">
      <c r="A8" s="45">
        <f t="shared" ref="A8:A29" si="4">+A7+1</f>
        <v>3</v>
      </c>
      <c r="B8" s="6" t="s">
        <v>6</v>
      </c>
      <c r="C8" s="155" t="s">
        <v>223</v>
      </c>
      <c r="D8" s="104">
        <f>+'UE-170033 LR Data -Energy'!J22</f>
        <v>3065348902.0678535</v>
      </c>
      <c r="E8" s="12">
        <f t="shared" si="0"/>
        <v>0.10307342601059105</v>
      </c>
      <c r="F8" s="104">
        <f>+'UE-170033 LR Data- Dem 4CP'!F19</f>
        <v>452114.2470296041</v>
      </c>
      <c r="G8" s="12">
        <f t="shared" si="1"/>
        <v>2.8686524699537246E-2</v>
      </c>
      <c r="H8" s="12">
        <f t="shared" si="2"/>
        <v>0.1317599507101283</v>
      </c>
      <c r="I8" s="12"/>
      <c r="J8" s="43">
        <f>+H8*(SUM('Table 1'!$F$24))</f>
        <v>11506402.743566465</v>
      </c>
      <c r="K8" s="104">
        <f>+'Peak Credit Budget 2018'!K8</f>
        <v>3283168000</v>
      </c>
      <c r="L8" s="52">
        <f t="shared" si="3"/>
        <v>3.5046646237921618E-3</v>
      </c>
      <c r="N8" s="315"/>
    </row>
    <row r="9" spans="1:17">
      <c r="A9" s="45">
        <f t="shared" si="4"/>
        <v>4</v>
      </c>
      <c r="B9" s="6" t="s">
        <v>7</v>
      </c>
      <c r="C9" s="155" t="s">
        <v>224</v>
      </c>
      <c r="D9" s="104">
        <f>+'UE-170033 LR Data Summary'!K12</f>
        <v>2051022389.543107</v>
      </c>
      <c r="E9" s="12">
        <f t="shared" si="0"/>
        <v>6.896634323486793E-2</v>
      </c>
      <c r="F9" s="104">
        <f>+'UE-170033 LR Data Summary'!I12</f>
        <v>261562.891393383</v>
      </c>
      <c r="G9" s="12">
        <f t="shared" si="1"/>
        <v>1.6596093562049035E-2</v>
      </c>
      <c r="H9" s="12">
        <f t="shared" si="2"/>
        <v>8.5562436796916969E-2</v>
      </c>
      <c r="I9" s="12"/>
      <c r="J9" s="43">
        <f>+H9*(SUM('Table 1'!$F$24))</f>
        <v>7472041.7865988063</v>
      </c>
      <c r="K9" s="104">
        <f>+'Peak Credit Budget 2018'!K9</f>
        <v>1942526000</v>
      </c>
      <c r="L9" s="52">
        <f t="shared" si="3"/>
        <v>3.8465594728713057E-3</v>
      </c>
      <c r="N9" s="315"/>
    </row>
    <row r="10" spans="1:17">
      <c r="A10" s="45">
        <f t="shared" si="4"/>
        <v>5</v>
      </c>
      <c r="B10" s="6" t="s">
        <v>8</v>
      </c>
      <c r="C10" s="149">
        <v>29</v>
      </c>
      <c r="D10" s="104">
        <f>+'UE-170033 LR Data -Energy'!J24</f>
        <v>15235983.417815696</v>
      </c>
      <c r="E10" s="12">
        <f t="shared" si="0"/>
        <v>5.1231525665982941E-4</v>
      </c>
      <c r="F10" s="104">
        <f>+'UE-170033 LR Data- Dem 4CP'!H19</f>
        <v>358.31112419307749</v>
      </c>
      <c r="G10" s="12">
        <f t="shared" si="1"/>
        <v>2.2734742339607434E-5</v>
      </c>
      <c r="H10" s="12">
        <f t="shared" si="2"/>
        <v>5.3504999899943689E-4</v>
      </c>
      <c r="I10" s="12"/>
      <c r="J10" s="43">
        <f>+H10*(SUM('Table 1'!$F$24))</f>
        <v>46725.129625895563</v>
      </c>
      <c r="K10" s="104">
        <f>+'Peak Credit Budget 2018'!K10</f>
        <v>16292000</v>
      </c>
      <c r="L10" s="52">
        <f t="shared" si="3"/>
        <v>2.8679799672167668E-3</v>
      </c>
      <c r="N10" s="315"/>
    </row>
    <row r="11" spans="1:17">
      <c r="A11" s="45">
        <f t="shared" si="4"/>
        <v>6</v>
      </c>
      <c r="B11" s="6" t="s">
        <v>10</v>
      </c>
      <c r="C11" s="155" t="s">
        <v>225</v>
      </c>
      <c r="D11" s="104">
        <f>+'UE-170033 LR Data Summary'!D13</f>
        <v>1342870567.1184549</v>
      </c>
      <c r="E11" s="12">
        <f t="shared" si="0"/>
        <v>4.5154491205980384E-2</v>
      </c>
      <c r="F11" s="104">
        <f>+'UE-170033 LR Data Summary'!I13</f>
        <v>179157.07260351363</v>
      </c>
      <c r="G11" s="12">
        <f t="shared" si="1"/>
        <v>1.1367467011056074E-2</v>
      </c>
      <c r="H11" s="12">
        <f t="shared" si="2"/>
        <v>5.6521958217036455E-2</v>
      </c>
      <c r="I11" s="12"/>
      <c r="J11" s="43">
        <f>+H11*(SUM('Table 1'!$F$24))</f>
        <v>4935979.4960082984</v>
      </c>
      <c r="K11" s="104">
        <f>+'Peak Credit Budget 2018'!K11</f>
        <v>1420073000</v>
      </c>
      <c r="L11" s="52">
        <f t="shared" si="3"/>
        <v>3.4758632098549147E-3</v>
      </c>
      <c r="N11" s="315"/>
    </row>
    <row r="12" spans="1:17">
      <c r="A12" s="45">
        <f t="shared" si="4"/>
        <v>7</v>
      </c>
      <c r="B12" s="6" t="s">
        <v>11</v>
      </c>
      <c r="C12" s="149">
        <v>35</v>
      </c>
      <c r="D12" s="104">
        <f>+'UE-170033 LR Data Summary'!D14</f>
        <v>4594563.3633324662</v>
      </c>
      <c r="E12" s="12">
        <f t="shared" si="0"/>
        <v>1.5449379565306607E-4</v>
      </c>
      <c r="F12" s="104">
        <f>+'UE-170033 LR Data Summary'!I14</f>
        <v>4.0419526549894496</v>
      </c>
      <c r="G12" s="12">
        <f t="shared" si="1"/>
        <v>2.5646078493103246E-7</v>
      </c>
      <c r="H12" s="12">
        <f>+G12+E12</f>
        <v>1.5475025643799711E-4</v>
      </c>
      <c r="I12" s="12"/>
      <c r="J12" s="43">
        <f>+H12*(SUM('Table 1'!$F$24))</f>
        <v>13514.112335721366</v>
      </c>
      <c r="K12" s="104">
        <f>+'Peak Credit Budget 2018'!K12</f>
        <v>5174000</v>
      </c>
      <c r="L12" s="52">
        <f t="shared" si="3"/>
        <v>2.6119273938386869E-3</v>
      </c>
      <c r="N12" s="315"/>
    </row>
    <row r="13" spans="1:17">
      <c r="A13" s="45">
        <f t="shared" si="4"/>
        <v>8</v>
      </c>
      <c r="B13" s="6" t="s">
        <v>12</v>
      </c>
      <c r="C13" s="149">
        <v>43</v>
      </c>
      <c r="D13" s="104">
        <f>+'UE-170033 LR Data Summary'!D15</f>
        <v>124979540.86316925</v>
      </c>
      <c r="E13" s="12">
        <f t="shared" si="0"/>
        <v>4.2024806537707352E-3</v>
      </c>
      <c r="F13" s="104">
        <f>+'UE-170033 LR Data Summary'!I15</f>
        <v>0</v>
      </c>
      <c r="G13" s="12">
        <f t="shared" si="1"/>
        <v>0</v>
      </c>
      <c r="H13" s="12">
        <f>+G13+E13</f>
        <v>4.2024806537707352E-3</v>
      </c>
      <c r="I13" s="12"/>
      <c r="J13" s="43">
        <f>+H13*(SUM('Table 1'!$F$24))</f>
        <v>366996.45577975712</v>
      </c>
      <c r="K13" s="104">
        <f>+'Peak Credit Budget 2018'!K13</f>
        <v>127202000</v>
      </c>
      <c r="L13" s="52">
        <f t="shared" si="3"/>
        <v>2.8851468984745295E-3</v>
      </c>
      <c r="N13" s="315"/>
    </row>
    <row r="14" spans="1:17">
      <c r="A14" s="45">
        <f t="shared" si="4"/>
        <v>9</v>
      </c>
      <c r="C14" s="149"/>
      <c r="E14" s="12"/>
      <c r="G14" s="12"/>
      <c r="H14" s="12"/>
      <c r="I14" s="12"/>
      <c r="J14" s="43"/>
      <c r="K14" s="104"/>
      <c r="L14" s="52"/>
    </row>
    <row r="15" spans="1:17">
      <c r="A15" s="45">
        <f t="shared" si="4"/>
        <v>10</v>
      </c>
      <c r="B15" s="46" t="s">
        <v>59</v>
      </c>
      <c r="C15" s="149"/>
      <c r="E15" s="12"/>
      <c r="G15" s="12"/>
      <c r="H15" s="12"/>
      <c r="I15" s="12"/>
      <c r="J15" s="43"/>
      <c r="K15" s="104"/>
      <c r="L15" s="52"/>
    </row>
    <row r="16" spans="1:17">
      <c r="A16" s="45">
        <f t="shared" si="4"/>
        <v>11</v>
      </c>
      <c r="B16" s="51" t="s">
        <v>118</v>
      </c>
      <c r="C16" s="149">
        <v>40</v>
      </c>
      <c r="D16" s="104">
        <f>+'UE-170033 LR Data Summary'!D16</f>
        <v>639599439.09802258</v>
      </c>
      <c r="E16" s="12">
        <f>+D16/D$25*0.75</f>
        <v>2.1506754228796846E-2</v>
      </c>
      <c r="F16" s="104">
        <f>+'UE-170033 LR Data- Dem 4CP'!K19</f>
        <v>80420.565981487191</v>
      </c>
      <c r="G16" s="12">
        <f>+F16/F$25*0.25</f>
        <v>5.1026628059956652E-3</v>
      </c>
      <c r="H16" s="12">
        <f>+G16+E16</f>
        <v>2.6609417034792512E-2</v>
      </c>
      <c r="I16" s="43"/>
      <c r="J16" s="43">
        <f>+H16*(SUM('Table 1'!$F$24))</f>
        <v>2323761.2607144443</v>
      </c>
      <c r="K16" s="104">
        <f>+'Peak Credit Budget 2018'!K16</f>
        <v>586597000</v>
      </c>
      <c r="L16" s="52">
        <f t="shared" ref="L16" si="5">J16/K16</f>
        <v>3.9614271138693931E-3</v>
      </c>
    </row>
    <row r="17" spans="1:15">
      <c r="A17" s="45">
        <f t="shared" si="4"/>
        <v>12</v>
      </c>
      <c r="B17" s="47"/>
      <c r="C17" s="155"/>
      <c r="E17" s="12"/>
      <c r="G17" s="12"/>
      <c r="H17" s="12"/>
      <c r="I17" s="43"/>
      <c r="J17" s="43"/>
      <c r="K17" s="104"/>
      <c r="L17" s="52"/>
    </row>
    <row r="18" spans="1:15">
      <c r="A18" s="45">
        <f t="shared" si="4"/>
        <v>13</v>
      </c>
      <c r="B18" s="317" t="s">
        <v>238</v>
      </c>
      <c r="C18" s="149">
        <v>46</v>
      </c>
      <c r="D18" s="104">
        <f>+'UE-170033 LR Data -Energy'!J29</f>
        <v>58540365.538649537</v>
      </c>
      <c r="E18" s="12">
        <f>+D18/D$25*0.75</f>
        <v>1.9684402098275018E-3</v>
      </c>
      <c r="F18" s="104">
        <v>0</v>
      </c>
      <c r="G18" s="12">
        <f>+F18/F$25*0.25</f>
        <v>0</v>
      </c>
      <c r="H18" s="12">
        <f t="shared" ref="H18:H19" si="6">+G18+E18</f>
        <v>1.9684402098275018E-3</v>
      </c>
      <c r="I18" s="43"/>
      <c r="J18" s="43">
        <f>+H18*(SUM('Table 1'!$F$24))</f>
        <v>171900.98894872045</v>
      </c>
      <c r="K18" s="104">
        <f>+'Peak Credit Budget 2018'!K18</f>
        <v>76029000</v>
      </c>
      <c r="L18" s="52">
        <f t="shared" ref="L18:L19" si="7">J18/K18</f>
        <v>2.260992370657518E-3</v>
      </c>
    </row>
    <row r="19" spans="1:15">
      <c r="A19" s="45">
        <f t="shared" si="4"/>
        <v>14</v>
      </c>
      <c r="B19" s="234" t="s">
        <v>239</v>
      </c>
      <c r="C19" s="149">
        <v>49</v>
      </c>
      <c r="D19" s="104">
        <f>+'UE-170033 LR Data -Energy'!J30</f>
        <v>574347448.1834321</v>
      </c>
      <c r="E19" s="12">
        <f>+D19/D$25*0.75</f>
        <v>1.931263327472154E-2</v>
      </c>
      <c r="F19" s="104">
        <f>+'UE-170033 LR Data- Dem 4CP'!Q19</f>
        <v>67179.705291231017</v>
      </c>
      <c r="G19" s="12">
        <f>+F19/F$25*0.25</f>
        <v>4.2625338347684122E-3</v>
      </c>
      <c r="H19" s="12">
        <f t="shared" si="6"/>
        <v>2.3575167109489953E-2</v>
      </c>
      <c r="I19" s="43"/>
      <c r="J19" s="43">
        <f>+H19*(SUM('Table 1'!$F$24))</f>
        <v>2058784.6765779117</v>
      </c>
      <c r="K19" s="104">
        <f>+'Peak Credit Budget 2018'!K19</f>
        <v>606297000</v>
      </c>
      <c r="L19" s="52">
        <f t="shared" si="7"/>
        <v>3.3956702351783229E-3</v>
      </c>
    </row>
    <row r="20" spans="1:15">
      <c r="A20" s="45">
        <f t="shared" si="4"/>
        <v>15</v>
      </c>
      <c r="B20" s="42"/>
      <c r="C20" s="155"/>
      <c r="E20" s="12"/>
      <c r="G20" s="12"/>
      <c r="H20" s="12"/>
      <c r="I20" s="12"/>
      <c r="J20" s="43"/>
      <c r="K20" s="104"/>
      <c r="L20" s="52"/>
    </row>
    <row r="21" spans="1:15">
      <c r="A21" s="45">
        <f t="shared" si="4"/>
        <v>16</v>
      </c>
      <c r="B21" s="42" t="s">
        <v>25</v>
      </c>
      <c r="C21" s="155" t="s">
        <v>240</v>
      </c>
      <c r="E21" s="12"/>
      <c r="G21" s="12"/>
      <c r="H21" s="12"/>
      <c r="I21" s="43">
        <f>+'Sch 258 Rates 2017'!C17</f>
        <v>2120169.7650000001</v>
      </c>
      <c r="J21" s="43"/>
      <c r="K21" s="104">
        <f>+'Peak Credit Budget 2018'!K21</f>
        <v>2024995000</v>
      </c>
      <c r="L21" s="52">
        <f>I21/K21</f>
        <v>1.047E-3</v>
      </c>
    </row>
    <row r="22" spans="1:15">
      <c r="A22" s="45">
        <f t="shared" si="4"/>
        <v>17</v>
      </c>
      <c r="B22" s="42"/>
      <c r="C22" s="42"/>
      <c r="E22" s="12"/>
      <c r="G22" s="12"/>
      <c r="H22" s="12"/>
      <c r="I22" s="12"/>
      <c r="J22" s="43"/>
      <c r="K22" s="104"/>
      <c r="L22" s="52"/>
    </row>
    <row r="23" spans="1:15">
      <c r="A23" s="45">
        <f t="shared" si="4"/>
        <v>18</v>
      </c>
      <c r="B23" s="6" t="s">
        <v>17</v>
      </c>
      <c r="C23" s="155" t="s">
        <v>113</v>
      </c>
      <c r="D23" s="104">
        <f>+'UE-170033 LR Data Summary'!D18</f>
        <v>81534389.017231286</v>
      </c>
      <c r="E23" s="12">
        <f>+D23/D$25*0.75</f>
        <v>2.7416222694966515E-3</v>
      </c>
      <c r="F23" s="104">
        <f>+'UE-170033 LR Data Summary'!I18</f>
        <v>13772.381425311305</v>
      </c>
      <c r="G23" s="12">
        <f>+F23/F$25*0.25</f>
        <v>8.7385381576522421E-4</v>
      </c>
      <c r="H23" s="12">
        <f>+G23+E23</f>
        <v>3.615476085261876E-3</v>
      </c>
      <c r="I23" s="12"/>
      <c r="J23" s="43">
        <f>+H23*(SUM('Table 1'!$F$24))</f>
        <v>315734.20999738079</v>
      </c>
      <c r="K23" s="104">
        <f>+'Peak Credit Budget 2018'!K23</f>
        <v>71427000</v>
      </c>
      <c r="L23" s="52">
        <f>J23/K23</f>
        <v>4.4203761882394728E-3</v>
      </c>
      <c r="N23" s="315"/>
    </row>
    <row r="24" spans="1:15">
      <c r="A24" s="45">
        <f t="shared" si="4"/>
        <v>19</v>
      </c>
      <c r="E24" s="12"/>
      <c r="J24" s="43"/>
      <c r="L24" s="52"/>
    </row>
    <row r="25" spans="1:15">
      <c r="A25" s="45">
        <f t="shared" si="4"/>
        <v>20</v>
      </c>
      <c r="B25" s="6" t="s">
        <v>18</v>
      </c>
      <c r="D25" s="104">
        <f>SUM(D6:D23)</f>
        <v>22304601346.176857</v>
      </c>
      <c r="E25" s="12">
        <f>SUM(E6:E24)</f>
        <v>0.75</v>
      </c>
      <c r="F25" s="104">
        <f>SUM(F6:F23)</f>
        <v>3940127.3922603927</v>
      </c>
      <c r="G25" s="12">
        <f>SUM(G6:G24)</f>
        <v>0.24999999999999997</v>
      </c>
      <c r="H25" s="12">
        <f>SUM(H6:H24)</f>
        <v>0.99999999999999989</v>
      </c>
      <c r="I25" s="43">
        <f>SUM(I6:I13,I16:I16,I18:I19,I21,I23)</f>
        <v>2120169.7650000001</v>
      </c>
      <c r="J25" s="43">
        <f>SUM(J6:J13,J16:J16,J18:J19,J21,J23)</f>
        <v>87328529.508033395</v>
      </c>
      <c r="K25" s="104">
        <f>SUM(K6:K13,K16:K16,K18:K19,K21,K23)</f>
        <v>24115538000</v>
      </c>
      <c r="L25" s="52">
        <f>SUM(I25:J25)/K25</f>
        <v>3.7091728690868682E-3</v>
      </c>
    </row>
    <row r="26" spans="1:15">
      <c r="A26" s="45">
        <f t="shared" si="4"/>
        <v>21</v>
      </c>
      <c r="I26" s="43"/>
      <c r="J26" s="43"/>
      <c r="L26" s="253"/>
      <c r="N26" s="43"/>
    </row>
    <row r="27" spans="1:15">
      <c r="A27" s="45">
        <f t="shared" si="4"/>
        <v>22</v>
      </c>
      <c r="J27" s="43"/>
      <c r="K27" s="104"/>
      <c r="L27" s="44"/>
      <c r="N27" s="69"/>
      <c r="O27" s="69"/>
    </row>
    <row r="28" spans="1:15">
      <c r="A28" s="45">
        <f t="shared" si="4"/>
        <v>23</v>
      </c>
      <c r="L28" s="44"/>
      <c r="N28" s="69"/>
      <c r="O28" s="69"/>
    </row>
    <row r="29" spans="1:15">
      <c r="A29" s="45">
        <f t="shared" si="4"/>
        <v>24</v>
      </c>
      <c r="B29" s="318" t="s">
        <v>243</v>
      </c>
      <c r="C29" s="318"/>
      <c r="D29" s="319"/>
      <c r="E29" s="320"/>
      <c r="F29" s="319"/>
      <c r="G29" s="320"/>
      <c r="H29" s="320"/>
      <c r="I29" s="320"/>
      <c r="J29" s="321">
        <f>SUM(J25,I25)</f>
        <v>89448699.273033395</v>
      </c>
      <c r="L29" s="44"/>
    </row>
    <row r="30" spans="1:15" ht="13.8" thickBot="1">
      <c r="A30" s="162"/>
      <c r="B30" s="107"/>
      <c r="C30" s="107"/>
      <c r="D30" s="273"/>
      <c r="E30" s="107"/>
      <c r="F30" s="273"/>
      <c r="G30" s="107"/>
      <c r="H30" s="107"/>
      <c r="I30" s="107"/>
      <c r="J30" s="107"/>
      <c r="K30" s="107"/>
      <c r="L30" s="108"/>
    </row>
  </sheetData>
  <mergeCells count="1">
    <mergeCell ref="B1:L1"/>
  </mergeCells>
  <phoneticPr fontId="5" type="noConversion"/>
  <printOptions horizontalCentered="1"/>
  <pageMargins left="0.7" right="0.7" top="0.75" bottom="0.75" header="0.3" footer="0.3"/>
  <pageSetup scale="80" orientation="landscape" r:id="rId1"/>
  <headerFooter alignWithMargins="0">
    <oddHeader>&amp;RAdvice No. 2019-xx
Electric Schedule 120 Rate Design Workpapers
Page &amp;P of &amp;N</oddHeader>
    <oddFooter>&amp;L&amp;F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
  <sheetViews>
    <sheetView zoomScaleNormal="100" workbookViewId="0">
      <pane xSplit="3" ySplit="6" topLeftCell="P7" activePane="bottomRight" state="frozen"/>
      <selection sqref="A1:XFD1048576"/>
      <selection pane="topRight" sqref="A1:XFD1048576"/>
      <selection pane="bottomLeft" sqref="A1:XFD1048576"/>
      <selection pane="bottomRight" activeCell="AK13" sqref="AK13"/>
    </sheetView>
  </sheetViews>
  <sheetFormatPr defaultColWidth="14.88671875" defaultRowHeight="13.2"/>
  <cols>
    <col min="1" max="1" width="4.44140625" style="276" bestFit="1" customWidth="1"/>
    <col min="2" max="2" width="17.33203125" style="276" bestFit="1" customWidth="1"/>
    <col min="3" max="3" width="11.6640625" style="15" customWidth="1"/>
    <col min="4" max="7" width="10.88671875" style="15" bestFit="1" customWidth="1"/>
    <col min="8" max="8" width="2.44140625" style="15" customWidth="1"/>
    <col min="9" max="9" width="12.6640625" style="276" bestFit="1" customWidth="1"/>
    <col min="10" max="10" width="12.109375" style="276" bestFit="1" customWidth="1"/>
    <col min="11" max="11" width="10.88671875" style="276" bestFit="1" customWidth="1"/>
    <col min="12" max="12" width="2.44140625" style="276" customWidth="1"/>
    <col min="13" max="15" width="10.88671875" style="276" bestFit="1" customWidth="1"/>
    <col min="16" max="16" width="2.44140625" style="276" customWidth="1"/>
    <col min="17" max="17" width="12.5546875" style="276" bestFit="1" customWidth="1"/>
    <col min="18" max="18" width="2.44140625" style="276" customWidth="1"/>
    <col min="19" max="19" width="12.5546875" style="276" bestFit="1" customWidth="1"/>
    <col min="20" max="20" width="2.44140625" style="276" customWidth="1"/>
    <col min="21" max="21" width="12.5546875" style="276" bestFit="1" customWidth="1"/>
    <col min="22" max="22" width="2.44140625" style="276" customWidth="1"/>
    <col min="23" max="23" width="12.5546875" style="276" bestFit="1" customWidth="1"/>
    <col min="24" max="24" width="2.44140625" style="276" customWidth="1"/>
    <col min="25" max="25" width="12.5546875" style="276" bestFit="1" customWidth="1"/>
    <col min="26" max="26" width="2.44140625" style="276" customWidth="1"/>
    <col min="27" max="27" width="12.5546875" style="276" bestFit="1" customWidth="1"/>
    <col min="28" max="28" width="2.44140625" style="276" customWidth="1"/>
    <col min="29" max="29" width="12.5546875" style="276" bestFit="1" customWidth="1"/>
    <col min="30" max="30" width="2.44140625" style="276" customWidth="1"/>
    <col min="31" max="31" width="12.5546875" style="276" bestFit="1" customWidth="1"/>
    <col min="32" max="32" width="2.44140625" style="276" customWidth="1"/>
    <col min="33" max="33" width="12.5546875" style="276" bestFit="1" customWidth="1"/>
    <col min="34" max="34" width="2.44140625" style="276" customWidth="1"/>
    <col min="35" max="35" width="12.5546875" style="276" bestFit="1" customWidth="1"/>
    <col min="36" max="36" width="2.44140625" style="276" customWidth="1"/>
    <col min="37" max="37" width="12.5546875" style="276" bestFit="1" customWidth="1"/>
    <col min="38" max="38" width="2.44140625" style="276" customWidth="1"/>
    <col min="39" max="16384" width="14.88671875" style="276"/>
  </cols>
  <sheetData>
    <row r="1" spans="1:38" ht="13.8" thickBot="1"/>
    <row r="2" spans="1:38" s="282" customFormat="1" ht="26.4">
      <c r="A2" s="277"/>
      <c r="B2" s="14"/>
      <c r="C2" s="14"/>
      <c r="D2" s="14"/>
      <c r="E2" s="14"/>
      <c r="F2" s="14"/>
      <c r="G2" s="14"/>
      <c r="H2" s="14"/>
      <c r="I2" s="14" t="s">
        <v>36</v>
      </c>
      <c r="J2" s="14" t="s">
        <v>37</v>
      </c>
      <c r="K2" s="278" t="s">
        <v>38</v>
      </c>
      <c r="L2" s="14"/>
      <c r="M2" s="14" t="s">
        <v>39</v>
      </c>
      <c r="N2" s="14" t="s">
        <v>40</v>
      </c>
      <c r="O2" s="278" t="s">
        <v>41</v>
      </c>
      <c r="P2" s="279"/>
      <c r="Q2" s="14" t="s">
        <v>55</v>
      </c>
      <c r="R2" s="279"/>
      <c r="S2" s="14" t="s">
        <v>56</v>
      </c>
      <c r="T2" s="280"/>
      <c r="U2" s="281" t="s">
        <v>77</v>
      </c>
      <c r="V2" s="280"/>
      <c r="W2" s="14" t="s">
        <v>82</v>
      </c>
      <c r="X2" s="280"/>
      <c r="Y2" s="14" t="s">
        <v>78</v>
      </c>
      <c r="Z2" s="280"/>
      <c r="AA2" s="14" t="s">
        <v>79</v>
      </c>
      <c r="AB2" s="280"/>
      <c r="AC2" s="14" t="s">
        <v>80</v>
      </c>
      <c r="AD2" s="280"/>
      <c r="AE2" s="14" t="s">
        <v>213</v>
      </c>
      <c r="AF2" s="280"/>
      <c r="AG2" s="14" t="s">
        <v>129</v>
      </c>
      <c r="AH2" s="280"/>
      <c r="AI2" s="14" t="s">
        <v>99</v>
      </c>
      <c r="AJ2" s="280"/>
      <c r="AK2" s="14" t="s">
        <v>618</v>
      </c>
      <c r="AL2" s="280"/>
    </row>
    <row r="3" spans="1:38" ht="13.8" thickBot="1">
      <c r="A3" s="283"/>
      <c r="B3" s="284"/>
      <c r="T3" s="285"/>
      <c r="V3" s="285"/>
      <c r="X3" s="285"/>
      <c r="Z3" s="285"/>
      <c r="AB3" s="285"/>
      <c r="AD3" s="285"/>
      <c r="AF3" s="285"/>
      <c r="AH3" s="285"/>
      <c r="AJ3" s="285"/>
      <c r="AL3" s="285"/>
    </row>
    <row r="4" spans="1:38" s="291" customFormat="1" ht="66">
      <c r="A4" s="286"/>
      <c r="B4" s="287"/>
      <c r="C4" s="288"/>
      <c r="D4" s="16" t="s">
        <v>42</v>
      </c>
      <c r="E4" s="16"/>
      <c r="F4" s="16"/>
      <c r="G4" s="16"/>
      <c r="H4" s="288"/>
      <c r="I4" s="16" t="s">
        <v>43</v>
      </c>
      <c r="J4" s="16"/>
      <c r="K4" s="16"/>
      <c r="L4" s="289"/>
      <c r="M4" s="16" t="s">
        <v>75</v>
      </c>
      <c r="N4" s="16"/>
      <c r="O4" s="16"/>
      <c r="P4" s="289"/>
      <c r="Q4" s="16" t="s">
        <v>178</v>
      </c>
      <c r="R4" s="289"/>
      <c r="S4" s="16" t="s">
        <v>179</v>
      </c>
      <c r="T4" s="290"/>
      <c r="U4" s="16" t="s">
        <v>180</v>
      </c>
      <c r="V4" s="290"/>
      <c r="W4" s="16" t="s">
        <v>181</v>
      </c>
      <c r="X4" s="290"/>
      <c r="Y4" s="16" t="s">
        <v>182</v>
      </c>
      <c r="Z4" s="290"/>
      <c r="AA4" s="16" t="s">
        <v>185</v>
      </c>
      <c r="AB4" s="290"/>
      <c r="AC4" s="16" t="s">
        <v>193</v>
      </c>
      <c r="AD4" s="290"/>
      <c r="AE4" s="16" t="s">
        <v>220</v>
      </c>
      <c r="AF4" s="290"/>
      <c r="AG4" s="16" t="s">
        <v>237</v>
      </c>
      <c r="AH4" s="290"/>
      <c r="AI4" s="16" t="s">
        <v>315</v>
      </c>
      <c r="AJ4" s="290"/>
      <c r="AK4" s="16" t="s">
        <v>616</v>
      </c>
      <c r="AL4" s="290"/>
    </row>
    <row r="5" spans="1:38" s="17" customFormat="1" ht="79.2">
      <c r="A5" s="292" t="s">
        <v>68</v>
      </c>
      <c r="B5" s="293" t="s">
        <v>0</v>
      </c>
      <c r="C5" s="17" t="s">
        <v>1</v>
      </c>
      <c r="D5" s="18" t="s">
        <v>197</v>
      </c>
      <c r="E5" s="18" t="s">
        <v>198</v>
      </c>
      <c r="F5" s="18" t="s">
        <v>199</v>
      </c>
      <c r="G5" s="17" t="s">
        <v>19</v>
      </c>
      <c r="I5" s="18" t="s">
        <v>200</v>
      </c>
      <c r="J5" s="18" t="s">
        <v>201</v>
      </c>
      <c r="K5" s="17" t="s">
        <v>19</v>
      </c>
      <c r="L5" s="18"/>
      <c r="M5" s="18" t="s">
        <v>200</v>
      </c>
      <c r="N5" s="18" t="s">
        <v>201</v>
      </c>
      <c r="O5" s="17" t="s">
        <v>19</v>
      </c>
      <c r="Q5" s="18" t="s">
        <v>202</v>
      </c>
      <c r="S5" s="18" t="s">
        <v>203</v>
      </c>
      <c r="T5" s="294"/>
      <c r="U5" s="18" t="s">
        <v>204</v>
      </c>
      <c r="V5" s="294"/>
      <c r="W5" s="18" t="s">
        <v>205</v>
      </c>
      <c r="X5" s="294"/>
      <c r="Y5" s="18" t="s">
        <v>206</v>
      </c>
      <c r="Z5" s="294"/>
      <c r="AA5" s="18" t="s">
        <v>207</v>
      </c>
      <c r="AB5" s="294"/>
      <c r="AC5" s="18" t="s">
        <v>208</v>
      </c>
      <c r="AD5" s="294"/>
      <c r="AE5" s="18" t="s">
        <v>221</v>
      </c>
      <c r="AF5" s="294"/>
      <c r="AG5" s="18" t="s">
        <v>316</v>
      </c>
      <c r="AH5" s="294"/>
      <c r="AI5" s="18" t="s">
        <v>317</v>
      </c>
      <c r="AJ5" s="294"/>
      <c r="AK5" s="18" t="s">
        <v>617</v>
      </c>
      <c r="AL5" s="294"/>
    </row>
    <row r="6" spans="1:38" ht="13.8" thickBot="1">
      <c r="A6" s="295"/>
      <c r="B6" s="296"/>
      <c r="C6" s="19"/>
      <c r="D6" s="19"/>
      <c r="E6" s="19"/>
      <c r="F6" s="19"/>
      <c r="G6" s="19"/>
      <c r="H6" s="19"/>
      <c r="I6" s="297"/>
      <c r="J6" s="297"/>
      <c r="K6" s="297"/>
      <c r="L6" s="297"/>
      <c r="M6" s="297"/>
      <c r="N6" s="297"/>
      <c r="O6" s="297"/>
      <c r="P6" s="297"/>
      <c r="Q6" s="297"/>
      <c r="R6" s="297"/>
      <c r="S6" s="297"/>
      <c r="T6" s="298"/>
      <c r="U6" s="297"/>
      <c r="V6" s="298"/>
      <c r="W6" s="297"/>
      <c r="X6" s="298"/>
      <c r="Y6" s="297"/>
      <c r="Z6" s="298"/>
      <c r="AA6" s="297"/>
      <c r="AB6" s="298"/>
      <c r="AC6" s="297"/>
      <c r="AD6" s="298"/>
      <c r="AE6" s="297"/>
      <c r="AF6" s="298"/>
      <c r="AG6" s="297"/>
      <c r="AH6" s="298"/>
      <c r="AI6" s="297"/>
      <c r="AJ6" s="298"/>
      <c r="AK6" s="297"/>
      <c r="AL6" s="298"/>
    </row>
    <row r="7" spans="1:38">
      <c r="A7" s="299">
        <v>1</v>
      </c>
      <c r="B7" s="284" t="s">
        <v>29</v>
      </c>
      <c r="C7" s="15" t="s">
        <v>22</v>
      </c>
      <c r="D7" s="300">
        <v>2.3099999999999998E-4</v>
      </c>
      <c r="E7" s="300">
        <v>7.4999999999999993E-5</v>
      </c>
      <c r="F7" s="300">
        <v>4.3100000000000001E-4</v>
      </c>
      <c r="G7" s="301">
        <v>7.3700000000000002E-4</v>
      </c>
      <c r="H7" s="302"/>
      <c r="I7" s="300">
        <v>-1.5875949282489181E-4</v>
      </c>
      <c r="J7" s="300">
        <v>5.2286519201873811E-4</v>
      </c>
      <c r="K7" s="301">
        <v>3.6410569919384631E-4</v>
      </c>
      <c r="L7" s="303"/>
      <c r="M7" s="300">
        <v>0</v>
      </c>
      <c r="N7" s="300">
        <v>6.2889379209221446E-4</v>
      </c>
      <c r="O7" s="301">
        <v>6.2889379209221446E-4</v>
      </c>
      <c r="Q7" s="300">
        <v>6.2889379209221446E-4</v>
      </c>
      <c r="S7" s="300">
        <f>+'Effective Rate by Schedule'!AP26</f>
        <v>9.4399999999999996E-4</v>
      </c>
      <c r="T7" s="285"/>
      <c r="U7" s="300">
        <f>+'Effective Rate by Schedule'!AT26</f>
        <v>9.4399999999999996E-4</v>
      </c>
      <c r="V7" s="285"/>
      <c r="W7" s="300">
        <f>+'Effective Rate by Schedule'!AY26</f>
        <v>9.4399999999999996E-4</v>
      </c>
      <c r="X7" s="285"/>
      <c r="Y7" s="300">
        <f>+'Effective Rate by Schedule'!BC26</f>
        <v>9.4399999999999996E-4</v>
      </c>
      <c r="Z7" s="285"/>
      <c r="AA7" s="300">
        <f>+'Effective Rate by Schedule'!BG26</f>
        <v>1.0820000000000001E-3</v>
      </c>
      <c r="AB7" s="285"/>
      <c r="AC7" s="300">
        <f>+'Effective Rate by Schedule'!BK26</f>
        <v>1.0820000000000001E-3</v>
      </c>
      <c r="AD7" s="285"/>
      <c r="AE7" s="300">
        <f>+'Effective Rate by Schedule'!BO26</f>
        <v>1.0820000000000001E-3</v>
      </c>
      <c r="AF7" s="285"/>
      <c r="AG7" s="300">
        <f>+'Effective Rate by Schedule'!BS26</f>
        <v>1.0820000000000001E-3</v>
      </c>
      <c r="AH7" s="285"/>
      <c r="AI7" s="300">
        <f>+'Effective Rate by Schedule'!BW26</f>
        <v>1.047E-3</v>
      </c>
      <c r="AJ7" s="285"/>
      <c r="AK7" s="300">
        <f>+'Effective Rate by Schedule'!CA26</f>
        <v>1.047E-3</v>
      </c>
      <c r="AL7" s="285"/>
    </row>
    <row r="8" spans="1:38">
      <c r="A8" s="299">
        <v>2</v>
      </c>
      <c r="B8" s="284" t="s">
        <v>28</v>
      </c>
      <c r="C8" s="15" t="s">
        <v>22</v>
      </c>
      <c r="D8" s="300">
        <v>2.6700000000000004E-4</v>
      </c>
      <c r="E8" s="300">
        <v>8.7000000000000001E-5</v>
      </c>
      <c r="F8" s="300">
        <v>4.3100000000000001E-4</v>
      </c>
      <c r="G8" s="301">
        <v>7.8500000000000011E-4</v>
      </c>
      <c r="H8" s="304"/>
      <c r="I8" s="300">
        <v>-1.5875949282489181E-4</v>
      </c>
      <c r="J8" s="300">
        <v>5.2286519201873811E-4</v>
      </c>
      <c r="K8" s="301">
        <v>3.6410569919384631E-4</v>
      </c>
      <c r="L8" s="303"/>
      <c r="M8" s="300">
        <v>0</v>
      </c>
      <c r="N8" s="300">
        <v>6.2889379209221446E-4</v>
      </c>
      <c r="O8" s="301">
        <v>6.2889379209221446E-4</v>
      </c>
      <c r="Q8" s="300">
        <v>6.2889379209221446E-4</v>
      </c>
      <c r="S8" s="300">
        <f>+'Effective Rate by Schedule'!AP26</f>
        <v>9.4399999999999996E-4</v>
      </c>
      <c r="T8" s="285"/>
      <c r="U8" s="300">
        <f>+'Effective Rate by Schedule'!AT26</f>
        <v>9.4399999999999996E-4</v>
      </c>
      <c r="V8" s="285"/>
      <c r="W8" s="300">
        <f>+'Effective Rate by Schedule'!AY26</f>
        <v>9.4399999999999996E-4</v>
      </c>
      <c r="X8" s="285"/>
      <c r="Y8" s="300">
        <f>+'Effective Rate by Schedule'!BC26</f>
        <v>9.4399999999999996E-4</v>
      </c>
      <c r="Z8" s="285"/>
      <c r="AA8" s="300">
        <f>+'Effective Rate by Schedule'!BG26</f>
        <v>1.0820000000000001E-3</v>
      </c>
      <c r="AB8" s="285"/>
      <c r="AC8" s="300">
        <f>+'Effective Rate by Schedule'!BK26</f>
        <v>1.0820000000000001E-3</v>
      </c>
      <c r="AD8" s="285"/>
      <c r="AE8" s="300">
        <f>+'Effective Rate by Schedule'!BO26</f>
        <v>1.0820000000000001E-3</v>
      </c>
      <c r="AF8" s="285"/>
      <c r="AG8" s="300">
        <f>+'Effective Rate by Schedule'!BS26</f>
        <v>1.0820000000000001E-3</v>
      </c>
      <c r="AH8" s="285"/>
      <c r="AI8" s="300">
        <f>+'Effective Rate by Schedule'!BW26</f>
        <v>1.047E-3</v>
      </c>
      <c r="AJ8" s="285"/>
      <c r="AK8" s="300">
        <f>+'Effective Rate by Schedule'!CA26</f>
        <v>1.047E-3</v>
      </c>
      <c r="AL8" s="285"/>
    </row>
    <row r="9" spans="1:38">
      <c r="A9" s="299"/>
      <c r="B9" s="284"/>
      <c r="D9" s="300"/>
      <c r="E9" s="300"/>
      <c r="F9" s="300"/>
      <c r="G9" s="301"/>
      <c r="I9" s="300"/>
      <c r="J9" s="300"/>
      <c r="K9" s="301"/>
      <c r="L9" s="303"/>
      <c r="M9" s="300"/>
      <c r="N9" s="300"/>
      <c r="O9" s="301"/>
      <c r="Q9" s="300"/>
      <c r="S9" s="303"/>
      <c r="T9" s="285"/>
      <c r="U9" s="303"/>
      <c r="V9" s="285"/>
      <c r="W9" s="303"/>
      <c r="X9" s="285"/>
      <c r="Y9" s="303"/>
      <c r="Z9" s="285"/>
      <c r="AA9" s="303"/>
      <c r="AB9" s="285"/>
      <c r="AC9" s="303"/>
      <c r="AD9" s="285"/>
      <c r="AE9" s="303"/>
      <c r="AF9" s="285"/>
      <c r="AG9" s="303"/>
      <c r="AH9" s="285"/>
      <c r="AI9" s="303"/>
      <c r="AJ9" s="285"/>
      <c r="AK9" s="303"/>
      <c r="AL9" s="285"/>
    </row>
    <row r="10" spans="1:38">
      <c r="A10" s="305">
        <v>3</v>
      </c>
      <c r="B10" s="284" t="s">
        <v>14</v>
      </c>
      <c r="C10" s="15">
        <v>46</v>
      </c>
      <c r="D10" s="300">
        <v>2.6700000000000004E-4</v>
      </c>
      <c r="E10" s="300">
        <v>8.7000000000000001E-5</v>
      </c>
      <c r="F10" s="300">
        <v>1.2439999999999999E-3</v>
      </c>
      <c r="G10" s="301">
        <v>1.598E-3</v>
      </c>
      <c r="H10" s="302"/>
      <c r="I10" s="300">
        <v>-4.188619580191804E-4</v>
      </c>
      <c r="J10" s="300">
        <v>1.0500638237436195E-3</v>
      </c>
      <c r="K10" s="301">
        <v>6.3120186572443904E-4</v>
      </c>
      <c r="L10" s="303"/>
      <c r="M10" s="300">
        <v>0</v>
      </c>
      <c r="N10" s="300">
        <v>1.0500638237436195E-3</v>
      </c>
      <c r="O10" s="301">
        <v>1.0500638237436195E-3</v>
      </c>
      <c r="Q10" s="300">
        <v>1.0500638237436195E-3</v>
      </c>
      <c r="S10" s="300">
        <f>+'Effective Rate by Schedule'!AP23</f>
        <v>1.575E-3</v>
      </c>
      <c r="T10" s="285"/>
      <c r="U10" s="300">
        <f>+'Effective Rate by Schedule'!AT23</f>
        <v>3.4089999999999997E-3</v>
      </c>
      <c r="V10" s="285"/>
      <c r="W10" s="300">
        <f>+'Effective Rate by Schedule'!AY23</f>
        <v>3.3140000000000001E-3</v>
      </c>
      <c r="X10" s="285"/>
      <c r="Y10" s="300">
        <f>+'Effective Rate by Schedule'!BC23</f>
        <v>3.1510000000000002E-3</v>
      </c>
      <c r="Z10" s="285"/>
      <c r="AA10" s="300">
        <f>+'Effective Rate by Schedule'!BG23</f>
        <v>3.7540000000000004E-3</v>
      </c>
      <c r="AB10" s="285"/>
      <c r="AC10" s="300">
        <f>+'Effective Rate by Schedule'!BK23</f>
        <v>3.7339999999999999E-3</v>
      </c>
      <c r="AD10" s="285"/>
      <c r="AE10" s="300">
        <f>+'Effective Rate by Schedule'!BO23</f>
        <v>2.836E-3</v>
      </c>
      <c r="AF10" s="285"/>
      <c r="AG10" s="300">
        <f>+'Effective Rate by Schedule'!BS23</f>
        <v>2.9170000000000003E-3</v>
      </c>
      <c r="AH10" s="285"/>
      <c r="AI10" s="300">
        <f>+'Effective Rate by Schedule'!BW23</f>
        <v>2.6159999999999998E-3</v>
      </c>
      <c r="AJ10" s="285"/>
      <c r="AK10" s="300">
        <f>+'Effective Rate by Schedule'!CA23</f>
        <v>2.0509999999999999E-3</v>
      </c>
      <c r="AL10" s="285"/>
    </row>
    <row r="11" spans="1:38">
      <c r="A11" s="299">
        <v>4</v>
      </c>
      <c r="B11" s="284" t="s">
        <v>15</v>
      </c>
      <c r="C11" s="15">
        <v>49</v>
      </c>
      <c r="D11" s="300">
        <v>2.6700000000000004E-4</v>
      </c>
      <c r="E11" s="300">
        <v>8.7000000000000001E-5</v>
      </c>
      <c r="F11" s="300">
        <v>1.243E-3</v>
      </c>
      <c r="G11" s="301">
        <v>1.5969999999999999E-3</v>
      </c>
      <c r="H11" s="302"/>
      <c r="I11" s="300">
        <v>-4.188619580191804E-4</v>
      </c>
      <c r="J11" s="300">
        <v>1.0500638237436195E-3</v>
      </c>
      <c r="K11" s="301">
        <v>6.3120186572443904E-4</v>
      </c>
      <c r="L11" s="303"/>
      <c r="M11" s="300">
        <v>0</v>
      </c>
      <c r="N11" s="300">
        <v>1.0500638237436195E-3</v>
      </c>
      <c r="O11" s="301">
        <v>1.0500638237436195E-3</v>
      </c>
      <c r="Q11" s="300">
        <v>1.0500638237436195E-3</v>
      </c>
      <c r="S11" s="300">
        <f>+'Effective Rate by Schedule'!AP24</f>
        <v>1.575E-3</v>
      </c>
      <c r="T11" s="285"/>
      <c r="U11" s="300">
        <f>+'Effective Rate by Schedule'!AT24</f>
        <v>3.8729999999999997E-3</v>
      </c>
      <c r="V11" s="285"/>
      <c r="W11" s="300">
        <f>+'Effective Rate by Schedule'!AY24</f>
        <v>3.8549999999999999E-3</v>
      </c>
      <c r="X11" s="285"/>
      <c r="Y11" s="300">
        <f>+'Effective Rate by Schedule'!BC24</f>
        <v>3.7580000000000001E-3</v>
      </c>
      <c r="Z11" s="285"/>
      <c r="AA11" s="300">
        <f>+'Effective Rate by Schedule'!BG24</f>
        <v>3.9899999999999996E-3</v>
      </c>
      <c r="AB11" s="285"/>
      <c r="AC11" s="300">
        <f>+'Effective Rate by Schedule'!BK24</f>
        <v>4.2599999999999999E-3</v>
      </c>
      <c r="AD11" s="285"/>
      <c r="AE11" s="300">
        <f>+'Effective Rate by Schedule'!BO24</f>
        <v>3.79E-3</v>
      </c>
      <c r="AF11" s="285"/>
      <c r="AG11" s="300">
        <f>+'Effective Rate by Schedule'!BS24</f>
        <v>4.4260000000000002E-3</v>
      </c>
      <c r="AH11" s="285"/>
      <c r="AI11" s="300">
        <f>+'Effective Rate by Schedule'!BW24</f>
        <v>3.9040000000000004E-3</v>
      </c>
      <c r="AJ11" s="285"/>
      <c r="AK11" s="300">
        <f>+'Effective Rate by Schedule'!CA24</f>
        <v>3.0800000000000003E-3</v>
      </c>
      <c r="AL11" s="285"/>
    </row>
    <row r="12" spans="1:38">
      <c r="A12" s="299"/>
      <c r="B12" s="284"/>
      <c r="D12" s="303"/>
      <c r="E12" s="303"/>
      <c r="F12" s="303"/>
      <c r="G12" s="306"/>
      <c r="H12" s="302"/>
      <c r="I12" s="303"/>
      <c r="J12" s="303"/>
      <c r="K12" s="306"/>
      <c r="L12" s="303"/>
      <c r="M12" s="303"/>
      <c r="N12" s="303"/>
      <c r="O12" s="306"/>
      <c r="Q12" s="303"/>
      <c r="S12" s="303"/>
      <c r="T12" s="285"/>
      <c r="U12" s="303"/>
      <c r="V12" s="285"/>
      <c r="W12" s="303"/>
      <c r="X12" s="285"/>
      <c r="Y12" s="303"/>
      <c r="Z12" s="285"/>
      <c r="AA12" s="303"/>
      <c r="AB12" s="285"/>
      <c r="AC12" s="303"/>
      <c r="AD12" s="285"/>
      <c r="AE12" s="303"/>
      <c r="AF12" s="285"/>
      <c r="AG12" s="303"/>
      <c r="AH12" s="285"/>
      <c r="AI12" s="303"/>
      <c r="AJ12" s="285"/>
      <c r="AK12" s="303"/>
      <c r="AL12" s="285"/>
    </row>
    <row r="13" spans="1:38">
      <c r="A13" s="299">
        <v>5</v>
      </c>
      <c r="B13" s="284" t="s">
        <v>63</v>
      </c>
      <c r="C13" s="15">
        <v>40</v>
      </c>
      <c r="D13" s="303"/>
      <c r="E13" s="303"/>
      <c r="F13" s="303"/>
      <c r="G13" s="303"/>
      <c r="H13" s="302"/>
      <c r="I13" s="303"/>
      <c r="J13" s="303"/>
      <c r="K13" s="306"/>
      <c r="L13" s="303"/>
      <c r="M13" s="300">
        <f>+'Effective Rate by Schedule'!P18</f>
        <v>1.1599999999999999E-4</v>
      </c>
      <c r="N13" s="300">
        <f>+'Effective Rate by Schedule'!Q18</f>
        <v>9.0200000000000002E-4</v>
      </c>
      <c r="O13" s="301">
        <f>SUM(M13:N13)</f>
        <v>1.018E-3</v>
      </c>
      <c r="Q13" s="300">
        <f>+'Effective Rate by Schedule'!U18</f>
        <v>1.018E-3</v>
      </c>
      <c r="S13" s="300">
        <f>+'Effective Rate by Schedule'!AP18</f>
        <v>1.5269999999999999E-3</v>
      </c>
      <c r="T13" s="285"/>
      <c r="U13" s="300">
        <f>+'Effective Rate by Schedule'!AT18</f>
        <v>4.7130000000000002E-3</v>
      </c>
      <c r="V13" s="285"/>
      <c r="W13" s="300">
        <f>+'Effective Rate by Schedule'!AY18</f>
        <v>4.3599999999999993E-3</v>
      </c>
      <c r="X13" s="285"/>
      <c r="Y13" s="300">
        <f>+'Effective Rate by Schedule'!BC18</f>
        <v>4.0039999999999997E-3</v>
      </c>
      <c r="Z13" s="285"/>
      <c r="AA13" s="300">
        <f>+'Effective Rate by Schedule'!BG18</f>
        <v>4.7499999999999999E-3</v>
      </c>
      <c r="AB13" s="285"/>
      <c r="AC13" s="300">
        <f>+'Effective Rate by Schedule'!BK18</f>
        <v>5.4399999999999995E-3</v>
      </c>
      <c r="AD13" s="285"/>
      <c r="AE13" s="300">
        <f>+'Effective Rate by Schedule'!BO18</f>
        <v>4.2200000000000007E-3</v>
      </c>
      <c r="AF13" s="285"/>
      <c r="AG13" s="300">
        <f>+'Effective Rate by Schedule'!BS18</f>
        <v>5.1419999999999999E-3</v>
      </c>
      <c r="AH13" s="285"/>
      <c r="AI13" s="300">
        <f>+'Effective Rate by Schedule'!BW18</f>
        <v>3.79E-3</v>
      </c>
      <c r="AJ13" s="285"/>
      <c r="AK13" s="300">
        <f>+'Effective Rate by Schedule'!CA18</f>
        <v>3.5920000000000001E-3</v>
      </c>
      <c r="AL13" s="285"/>
    </row>
    <row r="14" spans="1:38">
      <c r="A14" s="299">
        <v>6</v>
      </c>
      <c r="B14" s="307" t="s">
        <v>64</v>
      </c>
      <c r="C14" s="15">
        <v>40</v>
      </c>
      <c r="D14" s="303"/>
      <c r="E14" s="303"/>
      <c r="F14" s="303"/>
      <c r="G14" s="303"/>
      <c r="H14" s="302"/>
      <c r="I14" s="303"/>
      <c r="J14" s="303"/>
      <c r="K14" s="306"/>
      <c r="L14" s="303"/>
      <c r="M14" s="300">
        <f>+'Effective Rate by Schedule'!P19</f>
        <v>1.1599999999999999E-4</v>
      </c>
      <c r="N14" s="300">
        <f>+'Effective Rate by Schedule'!Q19</f>
        <v>9.0200000000000002E-4</v>
      </c>
      <c r="O14" s="301">
        <f>SUM(M14:N14)</f>
        <v>1.018E-3</v>
      </c>
      <c r="Q14" s="300">
        <f>+'Effective Rate by Schedule'!U19</f>
        <v>1.018E-3</v>
      </c>
      <c r="S14" s="300">
        <f>+'Effective Rate by Schedule'!AP19</f>
        <v>1.5269999999999999E-3</v>
      </c>
      <c r="T14" s="285"/>
      <c r="U14" s="300">
        <f>+'Effective Rate by Schedule'!AT19</f>
        <v>4.7130000000000002E-3</v>
      </c>
      <c r="V14" s="285"/>
      <c r="W14" s="300">
        <f>+'Effective Rate by Schedule'!AY19</f>
        <v>4.3599999999999993E-3</v>
      </c>
      <c r="X14" s="285"/>
      <c r="Y14" s="300">
        <f>+'Effective Rate by Schedule'!BC19</f>
        <v>4.0039999999999997E-3</v>
      </c>
      <c r="Z14" s="285"/>
      <c r="AA14" s="300">
        <f>+'Effective Rate by Schedule'!BG19</f>
        <v>4.7499999999999999E-3</v>
      </c>
      <c r="AB14" s="285"/>
      <c r="AC14" s="300">
        <f>+'Effective Rate by Schedule'!BK19</f>
        <v>5.4399999999999995E-3</v>
      </c>
      <c r="AD14" s="285"/>
      <c r="AE14" s="300">
        <f>+'Effective Rate by Schedule'!BO19</f>
        <v>4.2200000000000007E-3</v>
      </c>
      <c r="AF14" s="285"/>
      <c r="AG14" s="300">
        <f>+'Effective Rate by Schedule'!BS19</f>
        <v>5.1419999999999999E-3</v>
      </c>
      <c r="AH14" s="285"/>
      <c r="AI14" s="300">
        <f>+'Effective Rate by Schedule'!BW19</f>
        <v>3.79E-3</v>
      </c>
      <c r="AJ14" s="285"/>
      <c r="AK14" s="300">
        <f>+'Effective Rate by Schedule'!CA19</f>
        <v>3.5920000000000001E-3</v>
      </c>
      <c r="AL14" s="285"/>
    </row>
    <row r="15" spans="1:38">
      <c r="A15" s="299">
        <v>7</v>
      </c>
      <c r="B15" s="307" t="s">
        <v>65</v>
      </c>
      <c r="C15" s="15">
        <v>40</v>
      </c>
      <c r="D15" s="303"/>
      <c r="E15" s="303"/>
      <c r="F15" s="303"/>
      <c r="G15" s="303"/>
      <c r="H15" s="302"/>
      <c r="I15" s="303"/>
      <c r="J15" s="303"/>
      <c r="K15" s="306"/>
      <c r="L15" s="303"/>
      <c r="M15" s="300">
        <f>+M11</f>
        <v>0</v>
      </c>
      <c r="N15" s="300">
        <f>+N11</f>
        <v>1.0500638237436195E-3</v>
      </c>
      <c r="O15" s="301">
        <f>SUM(M15:N15)</f>
        <v>1.0500638237436195E-3</v>
      </c>
      <c r="Q15" s="300">
        <f>+Q11</f>
        <v>1.0500638237436195E-3</v>
      </c>
      <c r="S15" s="300">
        <f>+S11</f>
        <v>1.575E-3</v>
      </c>
      <c r="T15" s="285"/>
      <c r="U15" s="300">
        <f>+U11</f>
        <v>3.8729999999999997E-3</v>
      </c>
      <c r="V15" s="285"/>
      <c r="W15" s="300">
        <f>+W11</f>
        <v>3.8549999999999999E-3</v>
      </c>
      <c r="X15" s="285"/>
      <c r="Y15" s="300">
        <f>+Y11</f>
        <v>3.7580000000000001E-3</v>
      </c>
      <c r="Z15" s="285"/>
      <c r="AA15" s="300">
        <f>+AA11</f>
        <v>3.9899999999999996E-3</v>
      </c>
      <c r="AB15" s="285"/>
      <c r="AC15" s="300">
        <f>+AC11</f>
        <v>4.2599999999999999E-3</v>
      </c>
      <c r="AD15" s="285"/>
      <c r="AE15" s="300">
        <f>+AE11</f>
        <v>3.79E-3</v>
      </c>
      <c r="AF15" s="285"/>
      <c r="AG15" s="300">
        <f>+AG11</f>
        <v>4.4260000000000002E-3</v>
      </c>
      <c r="AH15" s="285"/>
      <c r="AI15" s="300">
        <f>+AI11</f>
        <v>3.9040000000000004E-3</v>
      </c>
      <c r="AJ15" s="285"/>
      <c r="AK15" s="300">
        <f>+AK11</f>
        <v>3.0800000000000003E-3</v>
      </c>
      <c r="AL15" s="285"/>
    </row>
    <row r="16" spans="1:38" ht="13.8" thickBot="1">
      <c r="A16" s="308"/>
      <c r="B16" s="309"/>
      <c r="C16" s="19"/>
      <c r="D16" s="310"/>
      <c r="E16" s="310"/>
      <c r="F16" s="310"/>
      <c r="G16" s="311"/>
      <c r="H16" s="312"/>
      <c r="I16" s="310"/>
      <c r="J16" s="310"/>
      <c r="K16" s="311"/>
      <c r="L16" s="310"/>
      <c r="M16" s="310"/>
      <c r="N16" s="310"/>
      <c r="O16" s="311"/>
      <c r="P16" s="297"/>
      <c r="Q16" s="310"/>
      <c r="R16" s="297"/>
      <c r="S16" s="313"/>
      <c r="T16" s="298"/>
      <c r="U16" s="313"/>
      <c r="V16" s="298"/>
      <c r="W16" s="313"/>
      <c r="X16" s="298"/>
      <c r="Y16" s="313"/>
      <c r="Z16" s="298"/>
      <c r="AA16" s="313"/>
      <c r="AB16" s="298"/>
      <c r="AC16" s="313"/>
      <c r="AD16" s="298"/>
      <c r="AE16" s="313"/>
      <c r="AF16" s="298"/>
      <c r="AG16" s="313"/>
      <c r="AH16" s="298"/>
      <c r="AI16" s="313"/>
      <c r="AJ16" s="298"/>
      <c r="AK16" s="313"/>
      <c r="AL16" s="298"/>
    </row>
    <row r="18" spans="3:38">
      <c r="C18" s="276"/>
      <c r="D18" s="276"/>
      <c r="E18" s="276"/>
      <c r="F18" s="276"/>
      <c r="G18" s="276"/>
      <c r="H18" s="276"/>
      <c r="T18" s="314"/>
      <c r="V18" s="314"/>
      <c r="X18" s="314"/>
      <c r="Z18" s="314"/>
      <c r="AB18" s="314"/>
      <c r="AD18" s="314"/>
      <c r="AF18" s="314"/>
      <c r="AH18" s="314"/>
      <c r="AJ18" s="314"/>
      <c r="AL18" s="314"/>
    </row>
    <row r="19" spans="3:38">
      <c r="C19" s="276"/>
      <c r="D19" s="276"/>
      <c r="E19" s="276"/>
      <c r="F19" s="276"/>
      <c r="G19" s="276"/>
      <c r="H19" s="276"/>
    </row>
    <row r="20" spans="3:38">
      <c r="C20" s="276"/>
      <c r="D20" s="276"/>
      <c r="E20" s="276"/>
      <c r="F20" s="276"/>
      <c r="G20" s="276"/>
      <c r="H20" s="276"/>
    </row>
    <row r="21" spans="3:38">
      <c r="C21" s="276"/>
      <c r="D21" s="276"/>
      <c r="E21" s="276"/>
      <c r="F21" s="276"/>
      <c r="G21" s="276"/>
      <c r="H21" s="276"/>
    </row>
    <row r="22" spans="3:38">
      <c r="C22" s="276"/>
      <c r="D22" s="276"/>
      <c r="E22" s="276"/>
      <c r="F22" s="276"/>
      <c r="G22" s="276"/>
      <c r="H22" s="276"/>
    </row>
    <row r="23" spans="3:38">
      <c r="C23" s="276"/>
      <c r="D23" s="276"/>
      <c r="E23" s="276"/>
      <c r="F23" s="276"/>
      <c r="G23" s="276"/>
      <c r="H23" s="276"/>
    </row>
  </sheetData>
  <phoneticPr fontId="5" type="noConversion"/>
  <printOptions horizontalCentered="1"/>
  <pageMargins left="0.7" right="0.7" top="0.75" bottom="0.75" header="0.3" footer="0.3"/>
  <pageSetup scale="55" orientation="landscape" r:id="rId1"/>
  <headerFooter alignWithMargins="0">
    <oddHeader>&amp;RAdvice No. 2019-xx
Electric Schedule 120 Rate Design Workpapers
Page &amp;P of &amp;N</oddHeader>
    <oddFooter>&amp;L&amp;F
&amp;A&amp;R&amp;D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D13" sqref="D13:D15"/>
    </sheetView>
  </sheetViews>
  <sheetFormatPr defaultColWidth="9.109375" defaultRowHeight="13.2"/>
  <cols>
    <col min="1" max="1" width="9.109375" style="6"/>
    <col min="2" max="2" width="56.6640625" style="6" customWidth="1"/>
    <col min="3" max="3" width="15" style="6" bestFit="1" customWidth="1"/>
    <col min="4" max="4" width="15.33203125" style="6" bestFit="1" customWidth="1"/>
    <col min="5" max="5" width="10.88671875" style="6" bestFit="1" customWidth="1"/>
    <col min="6" max="16384" width="9.109375" style="6"/>
  </cols>
  <sheetData>
    <row r="1" spans="1:5">
      <c r="A1" s="28" t="s">
        <v>30</v>
      </c>
      <c r="B1" s="25"/>
      <c r="C1" s="25"/>
      <c r="D1" s="25"/>
      <c r="E1" s="29"/>
    </row>
    <row r="2" spans="1:5">
      <c r="A2" s="9" t="s">
        <v>72</v>
      </c>
      <c r="B2" s="7"/>
      <c r="C2" s="30"/>
      <c r="D2" s="7"/>
      <c r="E2" s="10"/>
    </row>
    <row r="3" spans="1:5">
      <c r="A3" s="9"/>
      <c r="B3" s="7"/>
      <c r="C3" s="30"/>
      <c r="D3" s="7"/>
      <c r="E3" s="10"/>
    </row>
    <row r="4" spans="1:5" ht="13.8" thickBot="1">
      <c r="A4" s="106"/>
      <c r="B4" s="107"/>
      <c r="C4" s="31"/>
      <c r="D4" s="32"/>
      <c r="E4" s="33"/>
    </row>
    <row r="5" spans="1:5" ht="27" thickBot="1">
      <c r="A5" s="34"/>
      <c r="B5" s="35"/>
      <c r="C5" s="36" t="s">
        <v>196</v>
      </c>
      <c r="D5" s="35" t="s">
        <v>37</v>
      </c>
      <c r="E5" s="37" t="s">
        <v>45</v>
      </c>
    </row>
    <row r="6" spans="1:5" ht="39.6">
      <c r="A6" s="38" t="s">
        <v>68</v>
      </c>
      <c r="B6" s="39" t="s">
        <v>20</v>
      </c>
      <c r="C6" s="40" t="s">
        <v>619</v>
      </c>
      <c r="D6" s="40" t="s">
        <v>620</v>
      </c>
      <c r="E6" s="41" t="s">
        <v>69</v>
      </c>
    </row>
    <row r="7" spans="1:5" s="27" customFormat="1">
      <c r="A7" s="26"/>
      <c r="B7" s="42"/>
      <c r="C7" s="6"/>
      <c r="D7" s="43"/>
      <c r="E7" s="44"/>
    </row>
    <row r="8" spans="1:5">
      <c r="A8" s="45">
        <v>1</v>
      </c>
      <c r="B8" s="46" t="s">
        <v>59</v>
      </c>
      <c r="D8" s="43"/>
      <c r="E8" s="44"/>
    </row>
    <row r="9" spans="1:5">
      <c r="A9" s="45">
        <f>+A8+1</f>
        <v>2</v>
      </c>
      <c r="B9" s="47" t="s">
        <v>119</v>
      </c>
      <c r="C9" s="48">
        <f>+D9*E9</f>
        <v>2107056.4240000001</v>
      </c>
      <c r="D9" s="97">
        <f>+'Peak Credit Budget 2018'!K16</f>
        <v>586597000</v>
      </c>
      <c r="E9" s="49">
        <f>+'Effective Rate by Schedule'!CA18</f>
        <v>3.5920000000000001E-3</v>
      </c>
    </row>
    <row r="10" spans="1:5">
      <c r="A10" s="45">
        <f t="shared" ref="A10:A18" si="0">+A9+1</f>
        <v>3</v>
      </c>
      <c r="B10" s="47"/>
      <c r="D10" s="104"/>
      <c r="E10" s="50"/>
    </row>
    <row r="11" spans="1:5">
      <c r="A11" s="45">
        <f t="shared" si="0"/>
        <v>4</v>
      </c>
      <c r="B11" s="46" t="s">
        <v>23</v>
      </c>
      <c r="D11" s="104"/>
      <c r="E11" s="50"/>
    </row>
    <row r="12" spans="1:5">
      <c r="A12" s="45">
        <f t="shared" si="0"/>
        <v>5</v>
      </c>
      <c r="B12" s="47" t="s">
        <v>73</v>
      </c>
      <c r="C12" s="43">
        <f>+D12*E12</f>
        <v>0</v>
      </c>
      <c r="D12" s="104">
        <v>0</v>
      </c>
      <c r="E12" s="50">
        <f>+E14</f>
        <v>3.0799999999999998E-3</v>
      </c>
    </row>
    <row r="13" spans="1:5">
      <c r="A13" s="45">
        <f t="shared" si="0"/>
        <v>6</v>
      </c>
      <c r="B13" s="51" t="s">
        <v>70</v>
      </c>
      <c r="C13" s="43">
        <f>+D13*E13</f>
        <v>155935.47899999999</v>
      </c>
      <c r="D13" s="104">
        <f>+'Peak Credit Budget 2018'!K18</f>
        <v>76029000</v>
      </c>
      <c r="E13" s="50">
        <f>+'Proforma - Proposed  Revenue'!G24</f>
        <v>2.0509999999999999E-3</v>
      </c>
    </row>
    <row r="14" spans="1:5">
      <c r="A14" s="45">
        <f t="shared" si="0"/>
        <v>7</v>
      </c>
      <c r="B14" s="47" t="s">
        <v>71</v>
      </c>
      <c r="C14" s="43">
        <f>+D14*E14</f>
        <v>1867394.76</v>
      </c>
      <c r="D14" s="104">
        <f>+'Peak Credit Budget 2018'!K19</f>
        <v>606297000</v>
      </c>
      <c r="E14" s="50">
        <f>+'Proforma - Proposed  Revenue'!G25</f>
        <v>3.0799999999999998E-3</v>
      </c>
    </row>
    <row r="15" spans="1:5">
      <c r="A15" s="45">
        <f t="shared" si="0"/>
        <v>8</v>
      </c>
      <c r="B15" s="42" t="s">
        <v>74</v>
      </c>
      <c r="C15" s="48">
        <f>SUM(C12:C14)</f>
        <v>2023330.2390000001</v>
      </c>
      <c r="D15" s="97">
        <f>SUM(D12:D14)</f>
        <v>682326000</v>
      </c>
      <c r="E15" s="49">
        <f>+$C$15/D15</f>
        <v>2.9653424301580183E-3</v>
      </c>
    </row>
    <row r="16" spans="1:5">
      <c r="A16" s="45">
        <f t="shared" si="0"/>
        <v>9</v>
      </c>
      <c r="B16" s="42"/>
      <c r="D16" s="104"/>
      <c r="E16" s="50"/>
    </row>
    <row r="17" spans="1:5">
      <c r="A17" s="45">
        <f t="shared" si="0"/>
        <v>10</v>
      </c>
      <c r="B17" s="47" t="s">
        <v>236</v>
      </c>
      <c r="C17" s="48">
        <f>+D17*E17</f>
        <v>2120169.7650000001</v>
      </c>
      <c r="D17" s="97">
        <f>+'Peak Credit Budget 2018'!K21</f>
        <v>2024995000</v>
      </c>
      <c r="E17" s="49">
        <f>+C30</f>
        <v>1.047E-3</v>
      </c>
    </row>
    <row r="18" spans="1:5">
      <c r="A18" s="45">
        <f t="shared" si="0"/>
        <v>11</v>
      </c>
      <c r="E18" s="50"/>
    </row>
    <row r="19" spans="1:5">
      <c r="A19" s="45">
        <f>+A18+1</f>
        <v>12</v>
      </c>
      <c r="B19" s="6" t="s">
        <v>19</v>
      </c>
      <c r="C19" s="43">
        <f>SUM(C17,C15,C9)</f>
        <v>6250556.4280000003</v>
      </c>
      <c r="D19" s="104">
        <f>SUM(D9,D15,D17)</f>
        <v>3293918000</v>
      </c>
      <c r="E19" s="52">
        <f>+$C$19/D19</f>
        <v>1.8976053526529805E-3</v>
      </c>
    </row>
    <row r="20" spans="1:5">
      <c r="A20" s="53"/>
      <c r="E20" s="54"/>
    </row>
    <row r="21" spans="1:5">
      <c r="A21" s="45">
        <f>+A19+1</f>
        <v>13</v>
      </c>
      <c r="B21" s="6" t="s">
        <v>172</v>
      </c>
      <c r="E21" s="44"/>
    </row>
    <row r="22" spans="1:5">
      <c r="A22" s="45">
        <f>+A21+1</f>
        <v>14</v>
      </c>
      <c r="B22" s="47" t="s">
        <v>569</v>
      </c>
      <c r="C22" s="346">
        <v>182</v>
      </c>
      <c r="E22" s="44"/>
    </row>
    <row r="23" spans="1:5">
      <c r="A23" s="45">
        <f t="shared" ref="A23:A30" si="1">+A22+1</f>
        <v>15</v>
      </c>
      <c r="B23" s="47" t="s">
        <v>570</v>
      </c>
      <c r="C23" s="346">
        <v>188</v>
      </c>
      <c r="E23" s="44"/>
    </row>
    <row r="24" spans="1:5" ht="13.8" thickBot="1">
      <c r="A24" s="45">
        <f t="shared" si="1"/>
        <v>16</v>
      </c>
      <c r="B24" s="51" t="s">
        <v>173</v>
      </c>
      <c r="C24" s="347">
        <f>+C22-C23</f>
        <v>-6</v>
      </c>
      <c r="D24" s="6" t="s">
        <v>174</v>
      </c>
      <c r="E24" s="44"/>
    </row>
    <row r="25" spans="1:5" ht="13.8" thickTop="1">
      <c r="A25" s="45">
        <f t="shared" si="1"/>
        <v>17</v>
      </c>
      <c r="C25" s="348"/>
      <c r="E25" s="44"/>
    </row>
    <row r="26" spans="1:5">
      <c r="A26" s="45">
        <f t="shared" si="1"/>
        <v>18</v>
      </c>
      <c r="B26" s="47" t="s">
        <v>573</v>
      </c>
      <c r="C26" s="349">
        <f>+C24/C23</f>
        <v>-3.1914893617021274E-2</v>
      </c>
      <c r="D26" s="6" t="s">
        <v>175</v>
      </c>
      <c r="E26" s="44"/>
    </row>
    <row r="27" spans="1:5">
      <c r="A27" s="45">
        <f t="shared" si="1"/>
        <v>19</v>
      </c>
      <c r="C27" s="348"/>
      <c r="E27" s="44"/>
    </row>
    <row r="28" spans="1:5">
      <c r="A28" s="45">
        <f t="shared" si="1"/>
        <v>20</v>
      </c>
      <c r="B28" s="42" t="s">
        <v>192</v>
      </c>
      <c r="C28" s="350">
        <f>+'Sch 258 Rate Summary'!AA7</f>
        <v>1.0820000000000001E-3</v>
      </c>
      <c r="E28" s="44"/>
    </row>
    <row r="29" spans="1:5">
      <c r="A29" s="45">
        <f t="shared" si="1"/>
        <v>21</v>
      </c>
      <c r="B29" s="42" t="s">
        <v>571</v>
      </c>
      <c r="C29" s="350">
        <f>ROUND(+C26*C28,6)</f>
        <v>-3.4999999999999997E-5</v>
      </c>
      <c r="D29" s="6" t="s">
        <v>176</v>
      </c>
      <c r="E29" s="44"/>
    </row>
    <row r="30" spans="1:5" ht="13.8" thickBot="1">
      <c r="A30" s="45">
        <f t="shared" si="1"/>
        <v>22</v>
      </c>
      <c r="B30" s="42" t="s">
        <v>572</v>
      </c>
      <c r="C30" s="351">
        <f>ROUND(SUM(C28:C29),6)</f>
        <v>1.047E-3</v>
      </c>
      <c r="D30" s="6" t="s">
        <v>177</v>
      </c>
      <c r="E30" s="44"/>
    </row>
    <row r="31" spans="1:5" ht="14.4" thickTop="1" thickBot="1">
      <c r="A31" s="106"/>
      <c r="B31" s="107"/>
      <c r="C31" s="107"/>
      <c r="D31" s="107"/>
      <c r="E31" s="108"/>
    </row>
  </sheetData>
  <phoneticPr fontId="5" type="noConversion"/>
  <printOptions horizontalCentered="1"/>
  <pageMargins left="0.7" right="0.7" top="0.89" bottom="0.75" header="0.3" footer="0.3"/>
  <pageSetup orientation="landscape" r:id="rId1"/>
  <headerFooter alignWithMargins="0">
    <oddHeader>&amp;RAdvice No. 2019-xx
Electric Schedule 120 Rate Design Workpapers
Page &amp;P of &amp;N</oddHeader>
    <oddFooter>&amp;L&amp;F
&amp;A&amp;R&amp;D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BDFFEF1510A246808B772771A67C29" ma:contentTypeVersion="48" ma:contentTypeDescription="" ma:contentTypeScope="" ma:versionID="eaa65774682ff844a5847662a1d5df9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2019-03-01T08:00:00+00:00</OpenedDate>
    <SignificantOrder xmlns="dc463f71-b30c-4ab2-9473-d307f9d35888">false</SignificantOrder>
    <Date1 xmlns="dc463f71-b30c-4ab2-9473-d307f9d35888">2019-03-01T08:00:00+00:00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190149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2B3B8A9-1C3D-4B31-A625-C7331B9D4F16}"/>
</file>

<file path=customXml/itemProps2.xml><?xml version="1.0" encoding="utf-8"?>
<ds:datastoreItem xmlns:ds="http://schemas.openxmlformats.org/officeDocument/2006/customXml" ds:itemID="{480E8E2A-6DC4-44DD-A249-198D32171CD6}"/>
</file>

<file path=customXml/itemProps3.xml><?xml version="1.0" encoding="utf-8"?>
<ds:datastoreItem xmlns:ds="http://schemas.openxmlformats.org/officeDocument/2006/customXml" ds:itemID="{4ED328DE-73C0-4FE6-861F-FC0A61D0A6C8}"/>
</file>

<file path=customXml/itemProps4.xml><?xml version="1.0" encoding="utf-8"?>
<ds:datastoreItem xmlns:ds="http://schemas.openxmlformats.org/officeDocument/2006/customXml" ds:itemID="{4D3EDD54-996B-4AC9-A120-153E2EA04C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Table 1</vt:lpstr>
      <vt:lpstr>Proforma - Proposed  Revenue</vt:lpstr>
      <vt:lpstr>Proforma - Proposed vs. no 120 </vt:lpstr>
      <vt:lpstr>Typical Res Customer Sch 120</vt:lpstr>
      <vt:lpstr>Effective Rate by Schedule</vt:lpstr>
      <vt:lpstr>Sch 120 Street &amp; Area Lighting</vt:lpstr>
      <vt:lpstr>Peak Credit Budget 2019</vt:lpstr>
      <vt:lpstr>Sch 258 Rate Summary</vt:lpstr>
      <vt:lpstr>Sch 258 Rates 2017</vt:lpstr>
      <vt:lpstr>Peak Credit Budget 2018</vt:lpstr>
      <vt:lpstr>Projected Revenue on F2018</vt:lpstr>
      <vt:lpstr>UE-170033 LR Data Summary</vt:lpstr>
      <vt:lpstr>UE-170033 LR Data- Dem 4CP</vt:lpstr>
      <vt:lpstr>UE-170033 LR Data -Energy</vt:lpstr>
      <vt:lpstr>'Effective Rate by Schedule'!Print_Area</vt:lpstr>
      <vt:lpstr>'Peak Credit Budget 2018'!Print_Area</vt:lpstr>
      <vt:lpstr>'Peak Credit Budget 2019'!Print_Area</vt:lpstr>
      <vt:lpstr>'Proforma - Proposed  Revenue'!Print_Area</vt:lpstr>
      <vt:lpstr>'Proforma - Proposed vs. no 120 '!Print_Area</vt:lpstr>
      <vt:lpstr>'Projected Revenue on F2018'!Print_Area</vt:lpstr>
      <vt:lpstr>'Sch 120 Street &amp; Area Lighting'!Print_Area</vt:lpstr>
      <vt:lpstr>'Sch 258 Rate Summary'!Print_Area</vt:lpstr>
      <vt:lpstr>'Sch 258 Rates 2017'!Print_Area</vt:lpstr>
      <vt:lpstr>'Table 1'!Print_Area</vt:lpstr>
      <vt:lpstr>'Typical Res Customer Sch 120'!Print_Area</vt:lpstr>
      <vt:lpstr>'UE-170033 LR Data- Dem 4CP'!Print_Area</vt:lpstr>
      <vt:lpstr>'UE-170033 LR Data -Energy'!Print_Area</vt:lpstr>
      <vt:lpstr>'UE-170033 LR Data Summary'!Print_Area</vt:lpstr>
      <vt:lpstr>'Effective Rate by Schedule'!Print_Titles</vt:lpstr>
      <vt:lpstr>'Sch 120 Street &amp; Area Lighting'!Print_Titles</vt:lpstr>
      <vt:lpstr>'Sch 258 Rate Summary'!Print_Titles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Rasanen</dc:creator>
  <cp:lastModifiedBy>Pam Rasanen</cp:lastModifiedBy>
  <cp:lastPrinted>2019-02-06T16:53:37Z</cp:lastPrinted>
  <dcterms:created xsi:type="dcterms:W3CDTF">2001-02-07T23:54:25Z</dcterms:created>
  <dcterms:modified xsi:type="dcterms:W3CDTF">2019-02-26T01:52:08Z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0x0101006E56B4D1795A2E4DB2F0B01679ED314A0076BDFFEF1510A246808B772771A67C29</vt:lpwstr>
  </property>
  <property fmtid="{D5CDD505-2E9C-101B-9397-08002B2CF9AE}" pid="3" name="_docset_NoMedatataSyncRequired">
    <vt:lpwstr>False</vt:lpwstr>
  </property>
  <property fmtid="{D5CDD505-2E9C-101B-9397-08002B2CF9AE}" pid="4" name="IsEFSEC">
    <vt:bool>false</vt:bool>
  </property>
</Properties>
</file>